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8770" windowHeight="13485" tabRatio="753"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export" sheetId="15" r:id="rId15"/>
    <sheet name="import" sheetId="16" r:id="rId16"/>
  </sheets>
  <externalReferences>
    <externalReference r:id="rId19"/>
  </externalReferences>
  <definedNames>
    <definedName name="_xlfn.AVERAGEIF" hidden="1">#NAME?</definedName>
    <definedName name="_xlfn.STDEV.S" hidden="1">#NAME?</definedName>
    <definedName name="_xlnm.Print_Area" localSheetId="1">'colofón'!$A$1:$I$44</definedName>
    <definedName name="_xlnm.Print_Area" localSheetId="4">'Comentarios'!$B$2:$J$7</definedName>
    <definedName name="_xlnm.Print_Area" localSheetId="14">'export'!$B$2:$K$41</definedName>
    <definedName name="_xlnm.Print_Area" localSheetId="15">'import'!$B$2:$K$92</definedName>
    <definedName name="_xlnm.Print_Area" localSheetId="3">'Índice'!$A$1:$E$44</definedName>
    <definedName name="_xlnm.Print_Area" localSheetId="2">'Introducción'!$A$1:$J$44</definedName>
    <definedName name="_xlnm.Print_Area" localSheetId="0">'Portada'!$A$1:$I$44</definedName>
    <definedName name="_xlnm.Print_Area" localSheetId="5">'precio mayorista'!$A$1:$H$42</definedName>
    <definedName name="_xlnm.Print_Area" localSheetId="6">'precio mayorista2'!$A$1:$M$57</definedName>
    <definedName name="_xlnm.Print_Area" localSheetId="7">'precio mayorista3'!$A$2:$N$61</definedName>
    <definedName name="_xlnm.Print_Area" localSheetId="8">'precio minorista'!$B$2:$K$46</definedName>
    <definedName name="_xlnm.Print_Area" localSheetId="9">'precio minorista regiones'!$B$2:$S$60</definedName>
    <definedName name="_xlnm.Print_Area" localSheetId="12">'prod región'!$A$1:$M$49</definedName>
    <definedName name="_xlnm.Print_Area" localSheetId="13">'rend región'!$A$1:$M$48</definedName>
    <definedName name="_xlnm.Print_Area" localSheetId="11">'sup región'!$A$1:$M$46</definedName>
    <definedName name="_xlnm.Print_Area" localSheetId="10">'sup, prod y rend'!$A$1:$H$49</definedName>
    <definedName name="TDclase">'[1]TD clase'!$A$5:$G$6</definedName>
  </definedNames>
  <calcPr fullCalcOnLoad="1"/>
</workbook>
</file>

<file path=xl/sharedStrings.xml><?xml version="1.0" encoding="utf-8"?>
<sst xmlns="http://schemas.openxmlformats.org/spreadsheetml/2006/main" count="595" uniqueCount="238">
  <si>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</si>
  <si>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</si>
  <si>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</si>
  <si>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</si>
  <si>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</si>
  <si>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</si>
  <si>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</si>
  <si>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</si>
  <si>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</si>
  <si>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</si>
  <si>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</si>
  <si>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</si>
  <si>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</si>
  <si>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</si>
  <si>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</si>
  <si>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</si>
  <si>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</si>
  <si>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</si>
  <si>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</si>
  <si>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</si>
  <si>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</si>
  <si>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</si>
  <si>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</si>
  <si>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</si>
  <si>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</si>
  <si>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</si>
  <si>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</si>
  <si>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</si>
  <si>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</si>
  <si>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</si>
  <si>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</si>
  <si>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</si>
  <si>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</si>
  <si>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</si>
  <si>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</si>
  <si>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</si>
  <si>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</si>
  <si>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</si>
  <si>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</si>
  <si>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</si>
  <si>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</si>
  <si>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</si>
  <si>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</si>
  <si>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</si>
  <si>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</si>
  <si>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</si>
  <si>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</si>
  <si>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</si>
  <si>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</si>
  <si>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</si>
  <si>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</si>
  <si>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</si>
  <si>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</si>
  <si>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</si>
  <si>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</si>
  <si>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</si>
  <si>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</si>
  <si>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</si>
  <si>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</si>
  <si>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</si>
  <si>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</si>
  <si>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</si>
  <si>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</si>
  <si>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</si>
  <si>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</si>
  <si>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</si>
  <si>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</si>
  <si>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</si>
  <si>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</si>
  <si>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</si>
  <si>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</si>
  <si>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</si>
  <si>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</si>
  <si>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</si>
  <si>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</si>
  <si>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</si>
  <si>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</si>
  <si>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</si>
  <si>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</si>
  <si>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</si>
  <si>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</si>
  <si>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</si>
  <si>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</si>
  <si>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</si>
  <si>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</si>
  <si>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</si>
  <si>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</si>
  <si>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</si>
  <si>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</si>
  <si>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</si>
  <si>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</si>
  <si>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</si>
  <si>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</si>
  <si>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</si>
  <si>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</si>
  <si>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</si>
  <si>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</si>
  <si>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</si>
  <si>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</si>
  <si>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</si>
  <si>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</si>
  <si>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</si>
  <si>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</si>
  <si>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</si>
  <si>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</si>
  <si>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</si>
  <si>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</si>
  <si>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</si>
  <si>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</si>
  <si>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</si>
  <si>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</si>
  <si>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</si>
  <si>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</si>
  <si>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</si>
  <si>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</si>
  <si>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</si>
  <si>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</si>
  <si>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</si>
  <si>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</si>
  <si>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</si>
  <si>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</si>
  <si>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</si>
  <si>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</si>
  <si>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</si>
  <si>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</si>
  <si>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</si>
  <si>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</si>
  <si>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</si>
  <si>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</si>
  <si>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</si>
  <si>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</si>
  <si>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</si>
  <si>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</si>
  <si>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</si>
  <si>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</si>
  <si>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</si>
  <si>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</si>
  <si>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</si>
  <si>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</si>
  <si>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</si>
  <si>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Precios mensuales promedio de papa en mercados mayoristas</t>
  </si>
  <si>
    <t>Feria libre</t>
  </si>
  <si>
    <t>Supermercado</t>
  </si>
  <si>
    <t>RM</t>
  </si>
  <si>
    <t>Semana</t>
  </si>
  <si>
    <t>Precios diarios de papa en los mercados mayoristas según mercado</t>
  </si>
  <si>
    <t>Precios diarios de papa en los mercados mayoristas según variedad</t>
  </si>
  <si>
    <t>Cuadro 9</t>
  </si>
  <si>
    <t>Precio diario de papa en los mercados mayoristas según mercado</t>
  </si>
  <si>
    <t>Precio promedio diario de papa en los mercados mayoristas</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</si>
  <si>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</si>
  <si>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</si>
  <si>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</si>
  <si>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</si>
  <si>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</si>
  <si>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</si>
  <si>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</si>
  <si>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</si>
  <si>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</si>
  <si>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</si>
  <si>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</si>
  <si>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</si>
  <si>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</si>
  <si>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</si>
  <si>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</si>
  <si>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</si>
  <si>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</si>
  <si>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r>
      <t xml:space="preserve">Fuente: </t>
    </r>
    <r>
      <rPr>
        <sz val="9"/>
        <rFont val="Arial"/>
        <family val="2"/>
      </rPr>
      <t>elaborado por Odepa con información del INE.</t>
    </r>
  </si>
  <si>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</si>
  <si>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</si>
  <si>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</si>
  <si>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</si>
  <si>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</si>
  <si>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</si>
  <si>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</si>
  <si>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</si>
  <si>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</si>
  <si>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</si>
  <si>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</si>
  <si>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</si>
  <si>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</si>
  <si>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</si>
  <si>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</si>
  <si>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</si>
  <si>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</si>
  <si>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</si>
  <si>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</si>
  <si>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</si>
  <si>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</si>
  <si>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</si>
  <si>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</si>
  <si>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</si>
  <si>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t>2015/16*</t>
  </si>
  <si>
    <r>
      <rPr>
        <i/>
        <sz val="9"/>
        <rFont val="Arial"/>
        <family val="2"/>
      </rPr>
      <t>Fuente</t>
    </r>
    <r>
      <rPr>
        <sz val="9"/>
        <rFont val="Arial"/>
        <family val="2"/>
      </rPr>
      <t>: Odepa. El valor corresponde al precio promedio mensual de papas Désirée, Karu o Asterix de primera calidad.</t>
    </r>
  </si>
  <si>
    <t>Yagana</t>
  </si>
  <si>
    <t>Origen o destino no precisado</t>
  </si>
  <si>
    <t>Rusia</t>
  </si>
  <si>
    <t>variacion entre FL y S</t>
  </si>
  <si>
    <t>Promedio</t>
  </si>
  <si>
    <t>$</t>
  </si>
  <si>
    <t>Px</t>
  </si>
  <si>
    <t>($ nominales sin IVA / kilo*)</t>
  </si>
  <si>
    <r>
      <rPr>
        <i/>
        <sz val="9"/>
        <rFont val="Arial"/>
        <family val="2"/>
      </rPr>
      <t xml:space="preserve">Fuente: </t>
    </r>
    <r>
      <rPr>
        <sz val="9"/>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</si>
  <si>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9"/>
        <color indexed="8"/>
        <rFont val="Arial"/>
        <family val="2"/>
      </rPr>
      <t>Fuente</t>
    </r>
    <r>
      <rPr>
        <sz val="9"/>
        <color indexed="8"/>
        <rFont val="Arial"/>
        <family val="2"/>
      </rPr>
      <t>: Odepa.</t>
    </r>
  </si>
  <si>
    <t>2015</t>
  </si>
  <si>
    <t>Vol</t>
  </si>
  <si>
    <t>promedio precios diciembre por var</t>
  </si>
  <si>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</si>
  <si>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</si>
  <si>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</si>
  <si>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r>
      <rPr>
        <i/>
        <sz val="9"/>
        <rFont val="Arial"/>
        <family val="2"/>
      </rPr>
      <t>Fuente</t>
    </r>
    <r>
      <rPr>
        <sz val="9"/>
        <rFont val="Arial"/>
        <family val="2"/>
      </rPr>
      <t>: Odepa. 
Considera los siguientes mercados: Central Lo Valledor, Vega Central, Macroferia Regional de Talca, Vega Monumental de Concepción., 
Desde julio 2014 se incluye Feria Mayorista La Calera de Valparaíso (Femacal) y Terminal Agropecuario La Palmera de Coquimbo. 
Desde septiembre 2014 se incluye Vega Modelo de Temuco y Feria Lagunitas de Puerto Montt. 
Desde noviembre 2014 se incluye Terminal Hortofrutícola de Chillán y Terminal Agrícola del Norte S.A. de Arica.
*: Desde 2016 el precio se expresa en pesos por kilo y no en pesos por saco de 50 kilos, para considerar la diversidad de envases en que se vende el producto.
**: Precio promedio ponderado por volumen.</t>
    </r>
  </si>
  <si>
    <t>Este boletín se publica mensualmente, con información de mercado nacional y de comercio exterior, relacionada con la papa.</t>
  </si>
  <si>
    <t>Malasia</t>
  </si>
  <si>
    <t>comparación S con respecto a FL</t>
  </si>
  <si>
    <t>PX 15</t>
  </si>
  <si>
    <t>PX 16</t>
  </si>
  <si>
    <t>Comercio exterior papa fresca y procesada</t>
  </si>
  <si>
    <t>Exportaciones chilenas de papa fresca y procesada, por producto y país de destino</t>
  </si>
  <si>
    <t>Importaciones chilenas de papa fresca y procesada, por producto y país de origen</t>
  </si>
  <si>
    <t>Mayo 2016</t>
  </si>
  <si>
    <r>
      <t>Información de mercado nacional y comercio exterior hasta abril</t>
    </r>
    <r>
      <rPr>
        <sz val="10"/>
        <color indexed="8"/>
        <rFont val="Arial"/>
        <family val="2"/>
      </rPr>
      <t xml:space="preserve"> de 2016</t>
    </r>
  </si>
  <si>
    <t>Promedio simple en 2016 a la fecha**</t>
  </si>
  <si>
    <t>*: El rendimiento 2015/16 corresponde al promedio del rendimiento de las últimas tres temporadas.</t>
  </si>
  <si>
    <t>2015/16</t>
  </si>
  <si>
    <t>Tailandia</t>
  </si>
  <si>
    <t xml:space="preserve"> --</t>
  </si>
  <si>
    <t>ene-abr 2015</t>
  </si>
  <si>
    <t>ene-abr 2016</t>
  </si>
  <si>
    <t>Promedio $ S</t>
  </si>
  <si>
    <t>Promedio $ FL</t>
  </si>
  <si>
    <t>*: La producción se estimó usando el promedio del rendimiento regional de las ultimas tres temporadas</t>
  </si>
  <si>
    <r>
      <rPr>
        <i/>
        <sz val="10"/>
        <color indexed="8"/>
        <rFont val="Arial"/>
        <family val="2"/>
      </rPr>
      <t>Fuente</t>
    </r>
    <r>
      <rPr>
        <sz val="10"/>
        <color indexed="8"/>
        <rFont val="Arial"/>
        <family val="2"/>
      </rPr>
      <t>: Odepa. Se considera el precio promedio de la primera calidad de distintas variedades.</t>
    </r>
  </si>
  <si>
    <r>
      <t xml:space="preserve">1. </t>
    </r>
    <r>
      <rPr>
        <u val="single"/>
        <sz val="10"/>
        <rFont val="Arial"/>
        <family val="2"/>
      </rPr>
      <t>Precios de la papa en mercados mayoristas:</t>
    </r>
    <r>
      <rPr>
        <u val="single"/>
        <sz val="10"/>
        <color indexed="8"/>
        <rFont val="Arial"/>
        <family val="2"/>
      </rPr>
      <t xml:space="preserve"> precios a la baja</t>
    </r>
    <r>
      <rPr>
        <u val="single"/>
        <sz val="10"/>
        <color indexed="10"/>
        <rFont val="Arial"/>
        <family val="2"/>
      </rPr>
      <t xml:space="preserve"> </t>
    </r>
    <r>
      <rPr>
        <sz val="10"/>
        <rFont val="Arial"/>
        <family val="2"/>
      </rPr>
      <t xml:space="preserve">
El precio promedio mensual de la papa en los mercados mayoristas durante abril de 2016 fue de $174,4 por kilo, valor 3,7% inferior al del mes anterior y 31% inferior al del mismo mes en el año 2015 (cuadro 1 y gráfico 1). Los precios presentaron un peak alto entre agosto y noviembre de 2015, y desde entonces los precios medios vienen registrando una baja, la cual se registra normalmente en los meses estivales y comienzos de otoño. El precio promedio de abril está por debajo del precio promedio registrado en 2014 y 2015.
El precio promedio diario en los mercados mayoristas se comporta de forma errática entre un día y otro. En los últimos seis meses la tendencia del precio promedio nacional ha sido a la baja, después de un peak en el precio, sobre $20.000 pesos por saco de 50 kilos, en noviembre 2015. Luego la tendencia es a una baja sostenida en el precio, que comienza la última semana de noviembre y se mantiene hasta abril 2016, con una leve tendencia a la estabilización (gráfico 2 y cuadro 2). La variedad con precio promedio por saco de 50 kilos más alto en abril 2016 fue Rodeo (en promedio $10.984, un 28,2% más que el precio promedio). Desirée presentó el precio  más bajo (en promedio $6.844, un 20,1% menos que el precio promedio). No se registró venta de la variedad Cardinal en los mercados durante abril de 2016.
Los precios mayoristas se muestran estables en los últimos dos meses de 2016, lo cual se aprecia en todos los mercados monitoreados por Odepa. Arica se mantiene como el mercado mayorista que registra los precios más altos a nivel nacional en abril de 2016 ($14.610 pesos por saco 50 kg, un 69% más alto que el promedio nacional). La sigue La Vega Mapocho ($10.418 pesos por saco 50 kg). Por otro lado, mercados que están por debajo del promedio nacional durante abril son Temuco ($6.827) y Puerto Montt ($7.079): 21% y 18% respectivamente más baratos que el promedio nacional para este mes (cuadro 3 y gráfico 3).</t>
    </r>
  </si>
  <si>
    <r>
      <t xml:space="preserve">2. </t>
    </r>
    <r>
      <rPr>
        <u val="single"/>
        <sz val="10"/>
        <rFont val="Arial"/>
        <family val="2"/>
      </rPr>
      <t>Precio de la papa en mercados minoristas: tendencia a la baja en supermercados y levemente al alza en ferias</t>
    </r>
    <r>
      <rPr>
        <sz val="10"/>
        <rFont val="Arial"/>
        <family val="2"/>
      </rPr>
      <t xml:space="preserve">
En el monitoreo de precios al consumidor que realiza Odepa en la ciudad de Santiago, se observó que el precio promedio mensual de abril de 2016 en supermercados disminuyó 6,7% con relación al mes anterior y aumentó 12,7% con respecto al mismo mes de 2015. En ferias, se registró un alza de 8% con respecto al mes anterior y una baja de 2,5% con respecto al mismo mes de 2015. Como siempre, los precios son más altos en supermercados que en ferias. Para abril de 2016, en Santiago, el precio promedio de supermercados alcanzó $1.117 por kilo, y en ferias, $470 por kilo, es decir, en supermercados el precio es 1,38 veces más alto que en ferias.
Respecto a los precios al consumidor que Odepa recoge entre las regiones de Arica y Los Lagos, se observa que, al igual que en Santiago, éstos son erráticos entre semanas. Además, en supermercados los precios son superiores a los de las ferias libres. Junto con eso, en los supermercados la variabilidad entre regiones es mayor que en ferias libres. Al comparar los precios entre ferias y supermercados, por región, se observa que la menor diferencia de precios en los últimos cinco meses se presentó en la Región de Arica, donde el promedio de precios en supermercados fue 1,25 veces mayor que en ferias. Por otra parte, la mayor diferencia de precios entre supermercados y ferias libres se registró en la Región del Biobío, donde el promedio de precios en supermercado fue 2,29 veces mayor que en ferias libres. El promedio de precios más alto en supermercado se registró en Coquimbo ($1.387 pesos por kilo), y el más bajo en Biobío ($1.230 pesos por kilo). En Ferias Libres, el promedio de precios más alto se registró en Arica ($553 pesos por kilo), y el más bajo en Biobío ($374 pesos por kilo).</t>
    </r>
  </si>
  <si>
    <r>
      <t xml:space="preserve">3. </t>
    </r>
    <r>
      <rPr>
        <u val="single"/>
        <sz val="10"/>
        <rFont val="Arial"/>
        <family val="2"/>
      </rPr>
      <t>Superficie, producción y rendimiento: se mantiene la superficie nacional</t>
    </r>
    <r>
      <rPr>
        <sz val="10"/>
        <rFont val="Arial"/>
        <family val="2"/>
      </rPr>
      <t xml:space="preserve">
La encuesta del INE sobre estimación de siembra de cultivos anuales para la temporada 2015/16 indica que en Chile se plantaron 53.485 hectáreas de papas, lo que representa un aumento de 5,9% en la superficie nacional para la papa en comparación con la temporada 2014/15. Se estima que el rendimiento debería superar el registrado en el año pasado. Suponiendo un rendimiento 2015/16 de 21,4 ton/ha (promedio de las tres temporadas anteriores), la producción nacional llegaría a 1,14 millones de toneladas (cuadro 6 y gráfico 7).
Según la distribución regional de la superficie en 2015/16, la Región de La Araucanía presenta como siempre la mayor área de papas: 14.976 hectáreas, concentrando 28% del total de la superficie nacional encuestada. Esta región disminuyó 10,8% la superficie de papas en la temporada 2015/16, comparada con la temporada anterior. La siguieron la Región del Bío Bío, con 8.946 hectáreas (3% más que en la temporada anterior) y la Región de Los Lagos, con 10.544 hectáreas (51% más superficie que en la temporada anterior),</t>
    </r>
    <r>
      <rPr>
        <sz val="10"/>
        <color indexed="10"/>
        <rFont val="Arial"/>
        <family val="2"/>
      </rPr>
      <t xml:space="preserve"> </t>
    </r>
    <r>
      <rPr>
        <sz val="10"/>
        <rFont val="Arial"/>
        <family val="2"/>
      </rPr>
      <t>lo que podría responder a recuperación de producción producto de la mejor temporada que la anterior, ya que la superficie en esta región se acerca a lo sembrado en la temporada 2013/14. Entre las regiones del Bío Bío y Los Lagos se concentra más de 70% del total de la superficie sembrada con papa en Chile.
En cuanto a los rendimientos en 2015/16, se estima que éstos se mantienen similares al promedio de las últimas 3 temporadas, con lo que se mejora la situación ocurrida en la temporada anterior 2014/15, donde los problemas de baja pluviometría afectaron el rendimiento nacional (cuadros 8 y 9).</t>
    </r>
  </si>
  <si>
    <r>
      <t xml:space="preserve">4. </t>
    </r>
    <r>
      <rPr>
        <u val="single"/>
        <sz val="10"/>
        <rFont val="Arial"/>
        <family val="2"/>
      </rPr>
      <t>Comercio exterior papa fresca y procesada: alzas en las compras y en las ventas</t>
    </r>
    <r>
      <rPr>
        <sz val="10"/>
        <rFont val="Arial"/>
        <family val="2"/>
      </rPr>
      <t xml:space="preserve">
La balanza comercial para el período enero-abril 2016 de los productos derivados de papa sigue siendo negativa, con importaciones muy superiores a las ventas al exterior (cuadros 10 y 11).
Durante abril de 2016 las exportaciones sumaron USD 1,39 millones, cifra 79% superior a la registrada en el mismo período del año anterior. En volumen, se exportaron 396 toneladas toneladas, un 17,5% más que en el mismo período del año 2015. Destaca el alza en valor de las exportaciones de papa preparada sin congelar hacia Argentina, con ventas que sumaron USD 1 millón. 
Las importaciones sumaron USD 31,4 millones y 35 mil toneladas en abril de 2016, lo que representa un alza en valor de 37,6% en comparación con igual período del año anterior, y 36% más en volumen. Las papas preparadas congeladas son la principal categoría comprada por Chile, destacando Argentina como uno de los países que más han crecido como proveedores de este producto, crecimiento que se está registrando desde el año 2015. Además de Argentina, también destacan por el fuerte aumento de sus ventas a nuestro país, Bélgica, Países Bajos y Alemania , en comparación con igual período de 2015. Estados Unidos registra bajas en varios de los productos de papa enviados a Chile, en comparación con 2015.
</t>
    </r>
  </si>
  <si>
    <t>Cuadro 10. Exportaciones chilenas de papa fresca y procesada, por producto y país de destino</t>
  </si>
  <si>
    <t>Cuadro 11. Importaciones chilenas de papa fresca y procesada, por producto y país de origen</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</si>
</sst>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_-* #,##0.000\ _€_-;\-* #,##0.000\ _€_-;_-* &quot;-&quot;???\ _€_-;_-@_-"/>
    <numFmt numFmtId="183" formatCode="#,##0.0000"/>
    <numFmt numFmtId="184" formatCode="_-* #,##0.0_-;\-* #,##0.0_-;_-* &quot;-&quot;??_-;_-@_-"/>
    <numFmt numFmtId="185" formatCode="_-&quot;$&quot;\ * #,##0_-;\-&quot;$&quot;\ * #,##0_-;_-&quot;$&quot;\ * &quot;-&quot;??_-;_-@_-"/>
    <numFmt numFmtId="186" formatCode="#,##0_ ;\-#,##0\ "/>
    <numFmt numFmtId="187" formatCode="dd/mm"/>
  </numFmts>
  <fonts count="115">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color indexed="8"/>
      <name val="Arial"/>
      <family val="2"/>
    </font>
    <font>
      <b/>
      <i/>
      <sz val="10"/>
      <color indexed="8"/>
      <name val="Arial"/>
      <family val="2"/>
    </font>
    <font>
      <u val="single"/>
      <sz val="10"/>
      <color indexed="10"/>
      <name val="Arial"/>
      <family val="2"/>
    </font>
    <font>
      <u val="single"/>
      <sz val="10"/>
      <name val="Arial"/>
      <family val="2"/>
    </font>
    <font>
      <u val="single"/>
      <sz val="10"/>
      <color indexed="8"/>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sz val="10"/>
      <color indexed="25"/>
      <name val="Arial"/>
      <family val="0"/>
    </font>
    <font>
      <sz val="9.2"/>
      <color indexed="25"/>
      <name val="Arial"/>
      <family val="0"/>
    </font>
    <font>
      <sz val="9.2"/>
      <color indexed="62"/>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1"/>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b/>
      <sz val="12"/>
      <color indexed="8"/>
      <name val="Arial"/>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6"/>
      <color rgb="FFFF0000"/>
      <name val="Arial"/>
      <family val="2"/>
    </font>
    <font>
      <sz val="10"/>
      <color rgb="FFFF0000"/>
      <name val="Arial"/>
      <family val="2"/>
    </font>
    <font>
      <u val="single"/>
      <sz val="10"/>
      <color rgb="FFFF0000"/>
      <name val="Arial"/>
      <family val="2"/>
    </font>
    <font>
      <b/>
      <sz val="10"/>
      <color theme="0"/>
      <name val="Arial"/>
      <family val="2"/>
    </font>
    <font>
      <b/>
      <sz val="12"/>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s>
  <cellStyleXfs count="4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74" fillId="26" borderId="0" applyNumberFormat="0" applyBorder="0" applyAlignment="0" applyProtection="0"/>
    <xf numFmtId="0" fontId="8" fillId="17"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8" fillId="17"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8" fillId="17" borderId="0" applyNumberFormat="0" applyBorder="0" applyAlignment="0" applyProtection="0"/>
    <xf numFmtId="0" fontId="74" fillId="27" borderId="0" applyNumberFormat="0" applyBorder="0" applyAlignment="0" applyProtection="0"/>
    <xf numFmtId="0" fontId="8" fillId="19"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8" fillId="19"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8" fillId="19"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74" fillId="30" borderId="0" applyNumberFormat="0" applyBorder="0" applyAlignment="0" applyProtection="0"/>
    <xf numFmtId="0" fontId="8" fillId="31"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8" fillId="31"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8" fillId="31"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 fillId="7"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 fillId="7" borderId="0" applyNumberFormat="0" applyBorder="0" applyAlignment="0" applyProtection="0"/>
    <xf numFmtId="0" fontId="75" fillId="34" borderId="0" applyNumberFormat="0" applyBorder="0" applyAlignment="0" applyProtection="0"/>
    <xf numFmtId="0" fontId="76" fillId="35" borderId="1" applyNumberFormat="0" applyAlignment="0" applyProtection="0"/>
    <xf numFmtId="0" fontId="10" fillId="36" borderId="2" applyNumberFormat="0" applyAlignment="0" applyProtection="0"/>
    <xf numFmtId="0" fontId="76" fillId="35" borderId="1" applyNumberFormat="0" applyAlignment="0" applyProtection="0"/>
    <xf numFmtId="0" fontId="76" fillId="35" borderId="1" applyNumberFormat="0" applyAlignment="0" applyProtection="0"/>
    <xf numFmtId="0" fontId="76" fillId="35" borderId="1" applyNumberFormat="0" applyAlignment="0" applyProtection="0"/>
    <xf numFmtId="0" fontId="10" fillId="36" borderId="2" applyNumberFormat="0" applyAlignment="0" applyProtection="0"/>
    <xf numFmtId="0" fontId="76" fillId="35" borderId="1" applyNumberFormat="0" applyAlignment="0" applyProtection="0"/>
    <xf numFmtId="0" fontId="76" fillId="35" borderId="1" applyNumberFormat="0" applyAlignment="0" applyProtection="0"/>
    <xf numFmtId="0" fontId="10" fillId="36" borderId="2" applyNumberFormat="0" applyAlignment="0" applyProtection="0"/>
    <xf numFmtId="0" fontId="77" fillId="37" borderId="3" applyNumberFormat="0" applyAlignment="0" applyProtection="0"/>
    <xf numFmtId="0" fontId="11" fillId="38" borderId="4" applyNumberFormat="0" applyAlignment="0" applyProtection="0"/>
    <xf numFmtId="0" fontId="77" fillId="37" borderId="3" applyNumberFormat="0" applyAlignment="0" applyProtection="0"/>
    <xf numFmtId="0" fontId="77" fillId="37" borderId="3" applyNumberFormat="0" applyAlignment="0" applyProtection="0"/>
    <xf numFmtId="0" fontId="77" fillId="37" borderId="3" applyNumberFormat="0" applyAlignment="0" applyProtection="0"/>
    <xf numFmtId="0" fontId="11" fillId="38" borderId="4" applyNumberFormat="0" applyAlignment="0" applyProtection="0"/>
    <xf numFmtId="0" fontId="77" fillId="37" borderId="3" applyNumberFormat="0" applyAlignment="0" applyProtection="0"/>
    <xf numFmtId="0" fontId="77" fillId="37" borderId="3" applyNumberFormat="0" applyAlignment="0" applyProtection="0"/>
    <xf numFmtId="0" fontId="11" fillId="38" borderId="4" applyNumberFormat="0" applyAlignment="0" applyProtection="0"/>
    <xf numFmtId="0" fontId="78" fillId="0" borderId="5" applyNumberFormat="0" applyFill="0" applyAlignment="0" applyProtection="0"/>
    <xf numFmtId="0" fontId="12" fillId="0" borderId="6"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12" fillId="0" borderId="6"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12" fillId="0" borderId="6" applyNumberFormat="0" applyFill="0" applyAlignment="0" applyProtection="0"/>
    <xf numFmtId="0" fontId="79" fillId="0" borderId="7" applyNumberFormat="0" applyFill="0" applyAlignment="0" applyProtection="0"/>
    <xf numFmtId="0" fontId="80" fillId="0" borderId="0" applyNumberFormat="0" applyFill="0" applyBorder="0" applyAlignment="0" applyProtection="0"/>
    <xf numFmtId="0" fontId="1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3" fillId="0" borderId="0" applyNumberFormat="0" applyFill="0" applyBorder="0" applyAlignment="0" applyProtection="0"/>
    <xf numFmtId="0" fontId="74" fillId="39" borderId="0" applyNumberFormat="0" applyBorder="0" applyAlignment="0" applyProtection="0"/>
    <xf numFmtId="0" fontId="8" fillId="40"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8" fillId="40"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8" fillId="40" borderId="0" applyNumberFormat="0" applyBorder="0" applyAlignment="0" applyProtection="0"/>
    <xf numFmtId="0" fontId="74" fillId="41" borderId="0" applyNumberFormat="0" applyBorder="0" applyAlignment="0" applyProtection="0"/>
    <xf numFmtId="0" fontId="8" fillId="42"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8" fillId="42"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8" fillId="42" borderId="0" applyNumberFormat="0" applyBorder="0" applyAlignment="0" applyProtection="0"/>
    <xf numFmtId="0" fontId="74" fillId="43" borderId="0" applyNumberFormat="0" applyBorder="0" applyAlignment="0" applyProtection="0"/>
    <xf numFmtId="0" fontId="8" fillId="44"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8" fillId="44"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8" fillId="44" borderId="0" applyNumberFormat="0" applyBorder="0" applyAlignment="0" applyProtection="0"/>
    <xf numFmtId="0" fontId="74" fillId="45" borderId="0" applyNumberFormat="0" applyBorder="0" applyAlignment="0" applyProtection="0"/>
    <xf numFmtId="0" fontId="8" fillId="29"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8" fillId="29"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8" fillId="29" borderId="0" applyNumberFormat="0" applyBorder="0" applyAlignment="0" applyProtection="0"/>
    <xf numFmtId="0" fontId="74" fillId="46" borderId="0" applyNumberFormat="0" applyBorder="0" applyAlignment="0" applyProtection="0"/>
    <xf numFmtId="0" fontId="8" fillId="31"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8" fillId="31"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8" fillId="31" borderId="0" applyNumberFormat="0" applyBorder="0" applyAlignment="0" applyProtection="0"/>
    <xf numFmtId="0" fontId="74" fillId="47" borderId="0" applyNumberFormat="0" applyBorder="0" applyAlignment="0" applyProtection="0"/>
    <xf numFmtId="0" fontId="8" fillId="4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8" fillId="4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8" fillId="48" borderId="0" applyNumberFormat="0" applyBorder="0" applyAlignment="0" applyProtection="0"/>
    <xf numFmtId="0" fontId="81" fillId="49" borderId="1" applyNumberFormat="0" applyAlignment="0" applyProtection="0"/>
    <xf numFmtId="0" fontId="14" fillId="13" borderId="2" applyNumberFormat="0" applyAlignment="0" applyProtection="0"/>
    <xf numFmtId="0" fontId="81" fillId="49" borderId="1" applyNumberFormat="0" applyAlignment="0" applyProtection="0"/>
    <xf numFmtId="0" fontId="81" fillId="49" borderId="1" applyNumberFormat="0" applyAlignment="0" applyProtection="0"/>
    <xf numFmtId="0" fontId="81" fillId="49" borderId="1" applyNumberFormat="0" applyAlignment="0" applyProtection="0"/>
    <xf numFmtId="0" fontId="14" fillId="13" borderId="2" applyNumberFormat="0" applyAlignment="0" applyProtection="0"/>
    <xf numFmtId="0" fontId="81" fillId="49" borderId="1" applyNumberFormat="0" applyAlignment="0" applyProtection="0"/>
    <xf numFmtId="0" fontId="81" fillId="49" borderId="1" applyNumberFormat="0" applyAlignment="0" applyProtection="0"/>
    <xf numFmtId="0" fontId="14" fillId="13" borderId="2" applyNumberFormat="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3" fillId="0" borderId="0" applyNumberFormat="0" applyFill="0" applyBorder="0" applyAlignment="0" applyProtection="0"/>
    <xf numFmtId="0" fontId="84" fillId="50" borderId="0" applyNumberFormat="0" applyBorder="0" applyAlignment="0" applyProtection="0"/>
    <xf numFmtId="0" fontId="15" fillId="5"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15" fillId="5"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41"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51" borderId="0" applyNumberFormat="0" applyBorder="0" applyAlignment="0" applyProtection="0"/>
    <xf numFmtId="0" fontId="16" fillId="52"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16" fillId="52"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8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87" fillId="35" borderId="10" applyNumberFormat="0" applyAlignment="0" applyProtection="0"/>
    <xf numFmtId="0" fontId="17" fillId="36" borderId="11" applyNumberFormat="0" applyAlignment="0" applyProtection="0"/>
    <xf numFmtId="0" fontId="87" fillId="35" borderId="10" applyNumberFormat="0" applyAlignment="0" applyProtection="0"/>
    <xf numFmtId="0" fontId="87" fillId="35" borderId="10" applyNumberFormat="0" applyAlignment="0" applyProtection="0"/>
    <xf numFmtId="0" fontId="87" fillId="35" borderId="10" applyNumberFormat="0" applyAlignment="0" applyProtection="0"/>
    <xf numFmtId="0" fontId="17" fillId="36" borderId="11" applyNumberFormat="0" applyAlignment="0" applyProtection="0"/>
    <xf numFmtId="0" fontId="87" fillId="35" borderId="10" applyNumberFormat="0" applyAlignment="0" applyProtection="0"/>
    <xf numFmtId="0" fontId="87" fillId="35" borderId="10" applyNumberFormat="0" applyAlignment="0" applyProtection="0"/>
    <xf numFmtId="0" fontId="17" fillId="36" borderId="11" applyNumberFormat="0" applyAlignment="0" applyProtection="0"/>
    <xf numFmtId="0" fontId="88" fillId="0" borderId="0" applyNumberFormat="0" applyFill="0" applyBorder="0" applyAlignment="0" applyProtection="0"/>
    <xf numFmtId="0" fontId="1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8" fillId="0" borderId="0" applyNumberFormat="0" applyFill="0" applyBorder="0" applyAlignment="0" applyProtection="0"/>
    <xf numFmtId="0" fontId="89" fillId="0" borderId="0" applyNumberFormat="0" applyFill="0" applyBorder="0" applyAlignment="0" applyProtection="0"/>
    <xf numFmtId="0" fontId="1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9" fillId="0" borderId="0" applyNumberFormat="0" applyFill="0" applyBorder="0" applyAlignment="0" applyProtection="0"/>
    <xf numFmtId="0" fontId="90" fillId="0" borderId="0" applyNumberFormat="0" applyFill="0" applyBorder="0" applyAlignment="0" applyProtection="0"/>
    <xf numFmtId="0" fontId="20" fillId="0" borderId="12"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20" fillId="0" borderId="12"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20" fillId="0" borderId="12" applyNumberFormat="0" applyFill="0" applyAlignment="0" applyProtection="0"/>
    <xf numFmtId="0" fontId="91" fillId="0" borderId="13" applyNumberFormat="0" applyFill="0" applyAlignment="0" applyProtection="0"/>
    <xf numFmtId="0" fontId="21" fillId="0" borderId="14"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21" fillId="0" borderId="14"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21" fillId="0" borderId="14" applyNumberFormat="0" applyFill="0" applyAlignment="0" applyProtection="0"/>
    <xf numFmtId="0" fontId="80" fillId="0" borderId="15" applyNumberFormat="0" applyFill="0" applyAlignment="0" applyProtection="0"/>
    <xf numFmtId="0" fontId="13" fillId="0" borderId="16"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3" fillId="0" borderId="16"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 fillId="0" borderId="0" applyNumberFormat="0" applyFill="0" applyBorder="0" applyAlignment="0" applyProtection="0"/>
    <xf numFmtId="0" fontId="92" fillId="0" borderId="17" applyNumberFormat="0" applyFill="0" applyAlignment="0" applyProtection="0"/>
    <xf numFmtId="0" fontId="6" fillId="0" borderId="18"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6" fillId="0" borderId="18"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6" fillId="0" borderId="18" applyNumberFormat="0" applyFill="0" applyAlignment="0" applyProtection="0"/>
  </cellStyleXfs>
  <cellXfs count="334">
    <xf numFmtId="0" fontId="0" fillId="0" borderId="0" xfId="0" applyFont="1" applyAlignment="1">
      <alignment/>
    </xf>
    <xf numFmtId="0" fontId="22" fillId="55" borderId="0" xfId="356" applyFont="1" applyFill="1" applyBorder="1" applyAlignment="1">
      <alignment horizontal="center" vertical="center" wrapText="1"/>
      <protection/>
    </xf>
    <xf numFmtId="0" fontId="2" fillId="55" borderId="0" xfId="356" applyFont="1" applyFill="1" applyBorder="1">
      <alignment/>
      <protection/>
    </xf>
    <xf numFmtId="0" fontId="22" fillId="55" borderId="19" xfId="356" applyFont="1" applyFill="1" applyBorder="1" applyAlignment="1">
      <alignment horizontal="center" vertical="center" wrapText="1"/>
      <protection/>
    </xf>
    <xf numFmtId="0" fontId="22" fillId="55" borderId="20" xfId="356" applyFont="1" applyFill="1" applyBorder="1" applyAlignment="1">
      <alignment horizontal="center" vertical="center" wrapText="1"/>
      <protection/>
    </xf>
    <xf numFmtId="0" fontId="22" fillId="55" borderId="19" xfId="356" applyFont="1" applyFill="1" applyBorder="1">
      <alignment/>
      <protection/>
    </xf>
    <xf numFmtId="0" fontId="22" fillId="55" borderId="21" xfId="356" applyFont="1" applyFill="1" applyBorder="1">
      <alignment/>
      <protection/>
    </xf>
    <xf numFmtId="0" fontId="2" fillId="55" borderId="0" xfId="344" applyFill="1">
      <alignment/>
      <protection/>
    </xf>
    <xf numFmtId="0" fontId="2" fillId="55" borderId="0" xfId="344" applyFont="1" applyFill="1">
      <alignment/>
      <protection/>
    </xf>
    <xf numFmtId="0" fontId="2" fillId="55" borderId="0" xfId="344" applyFont="1" applyFill="1" applyAlignment="1">
      <alignment horizontal="center" vertical="center"/>
      <protection/>
    </xf>
    <xf numFmtId="0" fontId="2" fillId="55" borderId="0" xfId="344" applyFont="1" applyFill="1" applyAlignment="1">
      <alignment/>
      <protection/>
    </xf>
    <xf numFmtId="0" fontId="2" fillId="55" borderId="0" xfId="344" applyFont="1" applyFill="1" applyAlignment="1">
      <alignment horizontal="center"/>
      <protection/>
    </xf>
    <xf numFmtId="0" fontId="2" fillId="55" borderId="0" xfId="366" applyFont="1" applyFill="1" applyBorder="1" applyAlignment="1" applyProtection="1">
      <alignment horizontal="center"/>
      <protection/>
    </xf>
    <xf numFmtId="0" fontId="93" fillId="55" borderId="0" xfId="366" applyFont="1" applyFill="1" applyBorder="1" applyAlignment="1" applyProtection="1">
      <alignment horizontal="right"/>
      <protection/>
    </xf>
    <xf numFmtId="0" fontId="2" fillId="55" borderId="0" xfId="366" applyFont="1" applyFill="1" applyBorder="1" applyAlignment="1" applyProtection="1">
      <alignment/>
      <protection/>
    </xf>
    <xf numFmtId="0" fontId="22" fillId="55" borderId="0" xfId="366" applyFont="1" applyFill="1" applyBorder="1" applyAlignment="1" applyProtection="1">
      <alignment horizontal="center"/>
      <protection/>
    </xf>
    <xf numFmtId="0" fontId="93" fillId="55" borderId="0" xfId="366" applyFont="1" applyFill="1" applyBorder="1" applyAlignment="1" applyProtection="1">
      <alignment horizontal="center"/>
      <protection/>
    </xf>
    <xf numFmtId="0" fontId="93" fillId="55" borderId="0" xfId="366" applyFont="1" applyFill="1" applyBorder="1" applyProtection="1">
      <alignment/>
      <protection/>
    </xf>
    <xf numFmtId="0" fontId="2" fillId="55" borderId="0" xfId="366" applyFont="1" applyFill="1" applyBorder="1" applyProtection="1">
      <alignment/>
      <protection/>
    </xf>
    <xf numFmtId="0" fontId="2" fillId="55" borderId="0" xfId="366" applyFont="1" applyFill="1" applyBorder="1" applyAlignment="1" applyProtection="1">
      <alignment horizontal="center" vertical="center"/>
      <protection/>
    </xf>
    <xf numFmtId="0" fontId="94" fillId="55" borderId="0" xfId="366" applyFont="1" applyFill="1" applyBorder="1" applyAlignment="1" applyProtection="1">
      <alignment horizontal="center"/>
      <protection/>
    </xf>
    <xf numFmtId="0" fontId="22" fillId="55" borderId="0" xfId="366" applyFont="1" applyFill="1" applyBorder="1" applyProtection="1">
      <alignment/>
      <protection/>
    </xf>
    <xf numFmtId="0" fontId="2" fillId="55" borderId="0" xfId="356" applyFont="1" applyFill="1">
      <alignment/>
      <protection/>
    </xf>
    <xf numFmtId="0" fontId="22" fillId="55" borderId="22" xfId="366" applyFont="1" applyFill="1" applyBorder="1" applyAlignment="1" applyProtection="1">
      <alignment horizontal="center" vertical="center"/>
      <protection/>
    </xf>
    <xf numFmtId="0" fontId="22" fillId="55" borderId="22" xfId="366" applyFont="1" applyFill="1" applyBorder="1" applyAlignment="1" applyProtection="1">
      <alignment horizontal="left" vertical="center"/>
      <protection/>
    </xf>
    <xf numFmtId="0" fontId="22" fillId="55" borderId="22" xfId="366" applyFont="1" applyFill="1" applyBorder="1" applyAlignment="1" applyProtection="1">
      <alignment vertical="center"/>
      <protection/>
    </xf>
    <xf numFmtId="0" fontId="2" fillId="55" borderId="0" xfId="344" applyFont="1" applyFill="1" applyAlignment="1">
      <alignment wrapText="1"/>
      <protection/>
    </xf>
    <xf numFmtId="0" fontId="2" fillId="55" borderId="0" xfId="360" applyFont="1" applyFill="1" applyBorder="1" applyAlignment="1">
      <alignment horizontal="center"/>
      <protection/>
    </xf>
    <xf numFmtId="0" fontId="24" fillId="55" borderId="0" xfId="356" applyFont="1" applyFill="1" applyBorder="1">
      <alignment/>
      <protection/>
    </xf>
    <xf numFmtId="0" fontId="24" fillId="55" borderId="0" xfId="356" applyFont="1" applyFill="1" applyBorder="1" applyAlignment="1">
      <alignment/>
      <protection/>
    </xf>
    <xf numFmtId="0" fontId="83" fillId="55" borderId="0" xfId="286" applyFont="1" applyFill="1" applyAlignment="1" applyProtection="1">
      <alignment/>
      <protection/>
    </xf>
    <xf numFmtId="0" fontId="83" fillId="55" borderId="0" xfId="286" applyFont="1" applyFill="1" applyBorder="1" applyAlignment="1" applyProtection="1">
      <alignment horizontal="right"/>
      <protection/>
    </xf>
    <xf numFmtId="0" fontId="83"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95" fillId="56" borderId="22" xfId="0" applyFont="1" applyFill="1" applyBorder="1" applyAlignment="1">
      <alignment vertical="center"/>
    </xf>
    <xf numFmtId="0" fontId="95" fillId="56" borderId="22" xfId="0" applyFont="1" applyFill="1" applyBorder="1" applyAlignment="1">
      <alignment horizontal="center" vertical="center" wrapText="1"/>
    </xf>
    <xf numFmtId="3" fontId="96" fillId="55" borderId="23" xfId="0" applyNumberFormat="1" applyFont="1" applyFill="1" applyBorder="1" applyAlignment="1">
      <alignment horizontal="center"/>
    </xf>
    <xf numFmtId="0" fontId="22" fillId="55" borderId="0" xfId="366" applyFont="1" applyFill="1" applyBorder="1" applyAlignment="1" applyProtection="1">
      <alignment horizontal="center" vertical="center"/>
      <protection/>
    </xf>
    <xf numFmtId="0" fontId="22" fillId="55" borderId="0" xfId="356" applyFont="1" applyFill="1" applyBorder="1" applyAlignment="1">
      <alignment horizontal="center"/>
      <protection/>
    </xf>
    <xf numFmtId="0" fontId="96" fillId="55" borderId="0" xfId="0" applyFont="1" applyFill="1" applyAlignment="1">
      <alignment/>
    </xf>
    <xf numFmtId="3" fontId="95" fillId="55" borderId="24" xfId="0" applyNumberFormat="1" applyFont="1" applyFill="1" applyBorder="1" applyAlignment="1" quotePrefix="1">
      <alignment horizontal="center" vertical="center" wrapText="1"/>
    </xf>
    <xf numFmtId="3" fontId="95" fillId="55" borderId="25" xfId="0" applyNumberFormat="1" applyFont="1" applyFill="1" applyBorder="1" applyAlignment="1" quotePrefix="1">
      <alignment horizontal="center" vertical="center" wrapText="1"/>
    </xf>
    <xf numFmtId="175" fontId="95" fillId="55" borderId="25" xfId="0" applyNumberFormat="1" applyFont="1" applyFill="1" applyBorder="1" applyAlignment="1">
      <alignment horizontal="center" vertical="center" wrapText="1"/>
    </xf>
    <xf numFmtId="3" fontId="95" fillId="55" borderId="25" xfId="0" applyNumberFormat="1" applyFont="1" applyFill="1" applyBorder="1" applyAlignment="1">
      <alignment horizontal="center" vertical="center" wrapText="1"/>
    </xf>
    <xf numFmtId="175" fontId="95" fillId="55" borderId="26" xfId="0" applyNumberFormat="1" applyFont="1" applyFill="1" applyBorder="1" applyAlignment="1">
      <alignment horizontal="center" vertical="center" wrapText="1"/>
    </xf>
    <xf numFmtId="3" fontId="96" fillId="55" borderId="24" xfId="0" applyNumberFormat="1" applyFont="1" applyFill="1" applyBorder="1" applyAlignment="1">
      <alignment/>
    </xf>
    <xf numFmtId="3" fontId="96" fillId="55" borderId="25" xfId="0" applyNumberFormat="1" applyFont="1" applyFill="1" applyBorder="1" applyAlignment="1">
      <alignment/>
    </xf>
    <xf numFmtId="175" fontId="96" fillId="55" borderId="26" xfId="0" applyNumberFormat="1" applyFont="1" applyFill="1" applyBorder="1" applyAlignment="1">
      <alignment horizontal="right"/>
    </xf>
    <xf numFmtId="3" fontId="96" fillId="55" borderId="0" xfId="0" applyNumberFormat="1" applyFont="1" applyFill="1" applyAlignment="1">
      <alignment/>
    </xf>
    <xf numFmtId="3" fontId="96" fillId="55" borderId="27" xfId="0" applyNumberFormat="1" applyFont="1" applyFill="1" applyBorder="1" applyAlignment="1">
      <alignment/>
    </xf>
    <xf numFmtId="3" fontId="96" fillId="55" borderId="0" xfId="0" applyNumberFormat="1" applyFont="1" applyFill="1" applyBorder="1" applyAlignment="1">
      <alignment/>
    </xf>
    <xf numFmtId="175" fontId="96" fillId="55" borderId="28" xfId="0" applyNumberFormat="1" applyFont="1" applyFill="1" applyBorder="1" applyAlignment="1">
      <alignment horizontal="right"/>
    </xf>
    <xf numFmtId="0" fontId="83" fillId="55" borderId="0" xfId="286" applyFont="1" applyFill="1" applyAlignment="1">
      <alignment/>
    </xf>
    <xf numFmtId="175" fontId="2" fillId="55" borderId="0" xfId="356" applyNumberFormat="1" applyFont="1" applyFill="1" applyBorder="1">
      <alignment/>
      <protection/>
    </xf>
    <xf numFmtId="0" fontId="2" fillId="55" borderId="0" xfId="356" applyFont="1" applyFill="1" applyBorder="1" applyAlignment="1">
      <alignment/>
      <protection/>
    </xf>
    <xf numFmtId="0" fontId="24" fillId="55" borderId="0" xfId="356" applyFont="1" applyFill="1">
      <alignment/>
      <protection/>
    </xf>
    <xf numFmtId="0" fontId="25" fillId="55" borderId="0" xfId="356" applyFont="1" applyFill="1">
      <alignment/>
      <protection/>
    </xf>
    <xf numFmtId="3" fontId="2" fillId="55" borderId="0" xfId="356" applyNumberFormat="1" applyFont="1" applyFill="1" applyBorder="1">
      <alignment/>
      <protection/>
    </xf>
    <xf numFmtId="3" fontId="2" fillId="55" borderId="0" xfId="356" applyNumberFormat="1" applyFont="1" applyFill="1">
      <alignment/>
      <protection/>
    </xf>
    <xf numFmtId="179" fontId="2" fillId="55" borderId="0" xfId="356" applyNumberFormat="1" applyFont="1" applyFill="1">
      <alignment/>
      <protection/>
    </xf>
    <xf numFmtId="178" fontId="2" fillId="55" borderId="0" xfId="356" applyNumberFormat="1" applyFont="1" applyFill="1">
      <alignment/>
      <protection/>
    </xf>
    <xf numFmtId="3" fontId="97" fillId="0" borderId="0" xfId="0" applyNumberFormat="1" applyFont="1" applyAlignment="1">
      <alignment/>
    </xf>
    <xf numFmtId="0" fontId="98" fillId="55" borderId="0" xfId="0" applyFont="1" applyFill="1" applyAlignment="1">
      <alignment/>
    </xf>
    <xf numFmtId="14" fontId="96" fillId="55" borderId="23" xfId="0" applyNumberFormat="1" applyFont="1" applyFill="1" applyBorder="1" applyAlignment="1">
      <alignment horizontal="left"/>
    </xf>
    <xf numFmtId="0" fontId="96" fillId="55" borderId="0" xfId="0" applyFont="1" applyFill="1" applyAlignment="1">
      <alignment horizontal="center"/>
    </xf>
    <xf numFmtId="0" fontId="95" fillId="55" borderId="22" xfId="0" applyFont="1" applyFill="1" applyBorder="1" applyAlignment="1">
      <alignment vertical="center"/>
    </xf>
    <xf numFmtId="0" fontId="95" fillId="55" borderId="22" xfId="0" applyFont="1" applyFill="1" applyBorder="1" applyAlignment="1">
      <alignment horizontal="center" vertical="center"/>
    </xf>
    <xf numFmtId="0" fontId="99" fillId="55" borderId="0" xfId="0" applyFont="1" applyFill="1" applyAlignment="1">
      <alignment horizontal="center" vertical="center" readingOrder="1"/>
    </xf>
    <xf numFmtId="0" fontId="2" fillId="55" borderId="27" xfId="356" applyFont="1" applyFill="1" applyBorder="1">
      <alignment/>
      <protection/>
    </xf>
    <xf numFmtId="3" fontId="95" fillId="55" borderId="29" xfId="0" applyNumberFormat="1" applyFont="1" applyFill="1" applyBorder="1" applyAlignment="1">
      <alignment/>
    </xf>
    <xf numFmtId="3" fontId="95" fillId="55" borderId="22" xfId="0" applyNumberFormat="1" applyFont="1" applyFill="1" applyBorder="1" applyAlignment="1">
      <alignment/>
    </xf>
    <xf numFmtId="175" fontId="95" fillId="55" borderId="30" xfId="0" applyNumberFormat="1" applyFont="1" applyFill="1" applyBorder="1" applyAlignment="1">
      <alignment horizontal="right"/>
    </xf>
    <xf numFmtId="3" fontId="95" fillId="55" borderId="24" xfId="0" applyNumberFormat="1" applyFont="1" applyFill="1" applyBorder="1" applyAlignment="1">
      <alignment/>
    </xf>
    <xf numFmtId="3" fontId="95" fillId="55" borderId="25" xfId="0" applyNumberFormat="1" applyFont="1" applyFill="1" applyBorder="1" applyAlignment="1">
      <alignment/>
    </xf>
    <xf numFmtId="175" fontId="95" fillId="55" borderId="26" xfId="0" applyNumberFormat="1" applyFont="1" applyFill="1" applyBorder="1" applyAlignment="1">
      <alignment horizontal="right"/>
    </xf>
    <xf numFmtId="0" fontId="96" fillId="55" borderId="25" xfId="0" applyFont="1" applyFill="1" applyBorder="1" applyAlignment="1">
      <alignment/>
    </xf>
    <xf numFmtId="0" fontId="96" fillId="55" borderId="0" xfId="0" applyFont="1" applyFill="1" applyBorder="1" applyAlignment="1">
      <alignment/>
    </xf>
    <xf numFmtId="0" fontId="96" fillId="55" borderId="31" xfId="0" applyFont="1" applyFill="1" applyBorder="1" applyAlignment="1">
      <alignment/>
    </xf>
    <xf numFmtId="0" fontId="100" fillId="55" borderId="0" xfId="286" applyFont="1" applyFill="1" applyAlignment="1">
      <alignment/>
    </xf>
    <xf numFmtId="0" fontId="28" fillId="55" borderId="25" xfId="356" applyFont="1" applyFill="1" applyBorder="1" applyAlignment="1">
      <alignment horizontal="center" vertical="center" wrapText="1"/>
      <protection/>
    </xf>
    <xf numFmtId="0" fontId="28" fillId="55" borderId="23" xfId="356" applyFont="1" applyFill="1" applyBorder="1" applyAlignment="1">
      <alignment horizontal="center" vertical="center" wrapText="1"/>
      <protection/>
    </xf>
    <xf numFmtId="3" fontId="2" fillId="55" borderId="0" xfId="356" applyNumberFormat="1" applyFont="1" applyFill="1" applyBorder="1" applyAlignment="1">
      <alignment horizontal="center"/>
      <protection/>
    </xf>
    <xf numFmtId="0" fontId="2" fillId="55" borderId="0" xfId="356" applyFont="1" applyFill="1" applyBorder="1" applyAlignment="1">
      <alignment horizontal="center"/>
      <protection/>
    </xf>
    <xf numFmtId="3" fontId="2" fillId="55" borderId="0" xfId="360" applyNumberFormat="1" applyFont="1" applyFill="1" applyBorder="1" applyAlignment="1">
      <alignment horizontal="center"/>
      <protection/>
    </xf>
    <xf numFmtId="3" fontId="2" fillId="55" borderId="23" xfId="356" applyNumberFormat="1" applyFont="1" applyFill="1" applyBorder="1" applyAlignment="1">
      <alignment horizontal="center"/>
      <protection/>
    </xf>
    <xf numFmtId="0" fontId="0" fillId="55" borderId="0" xfId="0" applyFill="1" applyAlignment="1">
      <alignment/>
    </xf>
    <xf numFmtId="0" fontId="101" fillId="55" borderId="0" xfId="0" applyFont="1" applyFill="1" applyAlignment="1">
      <alignment/>
    </xf>
    <xf numFmtId="0" fontId="101" fillId="55" borderId="0" xfId="352" applyFont="1" applyFill="1">
      <alignment/>
      <protection/>
    </xf>
    <xf numFmtId="0" fontId="0" fillId="55" borderId="0" xfId="0" applyFill="1" applyAlignment="1">
      <alignment horizontal="center" vertical="center"/>
    </xf>
    <xf numFmtId="0" fontId="102" fillId="55" borderId="0" xfId="352" applyFont="1" applyFill="1" applyAlignment="1">
      <alignment vertical="top"/>
      <protection/>
    </xf>
    <xf numFmtId="0" fontId="103" fillId="55" borderId="0" xfId="352" applyFont="1" applyFill="1" applyAlignment="1">
      <alignment horizontal="left" vertical="top"/>
      <protection/>
    </xf>
    <xf numFmtId="17" fontId="104" fillId="55" borderId="0" xfId="352" applyNumberFormat="1" applyFont="1" applyFill="1" applyAlignment="1" quotePrefix="1">
      <alignment vertical="center"/>
      <protection/>
    </xf>
    <xf numFmtId="0" fontId="104" fillId="55" borderId="0" xfId="352" applyFont="1" applyFill="1" applyAlignment="1">
      <alignment vertical="center"/>
      <protection/>
    </xf>
    <xf numFmtId="0" fontId="105" fillId="55" borderId="0" xfId="352" applyFont="1" applyFill="1" applyAlignment="1">
      <alignment horizontal="left" vertical="center"/>
      <protection/>
    </xf>
    <xf numFmtId="3" fontId="2" fillId="55" borderId="27" xfId="356" applyNumberFormat="1" applyFont="1" applyFill="1" applyBorder="1" applyAlignment="1">
      <alignment horizontal="center"/>
      <protection/>
    </xf>
    <xf numFmtId="174" fontId="2" fillId="55" borderId="0" xfId="356" applyNumberFormat="1" applyFont="1" applyFill="1" applyBorder="1" applyAlignment="1">
      <alignment horizontal="center"/>
      <protection/>
    </xf>
    <xf numFmtId="174" fontId="2" fillId="55" borderId="28" xfId="356" applyNumberFormat="1" applyFont="1" applyFill="1" applyBorder="1" applyAlignment="1">
      <alignment horizontal="center"/>
      <protection/>
    </xf>
    <xf numFmtId="0" fontId="22" fillId="55" borderId="29" xfId="356" applyFont="1" applyFill="1" applyBorder="1" applyAlignment="1">
      <alignment horizontal="center"/>
      <protection/>
    </xf>
    <xf numFmtId="0" fontId="22" fillId="55" borderId="22" xfId="356" applyFont="1" applyFill="1" applyBorder="1" applyAlignment="1">
      <alignment horizontal="center"/>
      <protection/>
    </xf>
    <xf numFmtId="0" fontId="22" fillId="55" borderId="30" xfId="356" applyFont="1" applyFill="1" applyBorder="1" applyAlignment="1">
      <alignment horizontal="center"/>
      <protection/>
    </xf>
    <xf numFmtId="3" fontId="2" fillId="55" borderId="0" xfId="303" applyNumberFormat="1" applyFont="1" applyFill="1" applyBorder="1" applyAlignment="1">
      <alignment horizontal="center" vertical="center"/>
    </xf>
    <xf numFmtId="3" fontId="2" fillId="55" borderId="20" xfId="303" applyNumberFormat="1" applyFont="1" applyFill="1" applyBorder="1" applyAlignment="1">
      <alignment horizontal="center" vertical="center" wrapText="1"/>
    </xf>
    <xf numFmtId="175" fontId="2" fillId="55" borderId="0" xfId="303" applyNumberFormat="1" applyFont="1" applyFill="1" applyBorder="1" applyAlignment="1">
      <alignment horizontal="center" vertical="center" wrapText="1"/>
    </xf>
    <xf numFmtId="175" fontId="2" fillId="55" borderId="0" xfId="356" applyNumberFormat="1" applyFont="1" applyFill="1" applyBorder="1" applyAlignment="1">
      <alignment horizontal="center"/>
      <protection/>
    </xf>
    <xf numFmtId="0" fontId="2" fillId="55" borderId="0" xfId="344" applyFont="1" applyFill="1" applyBorder="1">
      <alignment/>
      <protection/>
    </xf>
    <xf numFmtId="0" fontId="95" fillId="55" borderId="22" xfId="0" applyFont="1" applyFill="1" applyBorder="1" applyAlignment="1">
      <alignment horizontal="center" vertical="center" wrapText="1"/>
    </xf>
    <xf numFmtId="175" fontId="2" fillId="55" borderId="0" xfId="303" applyNumberFormat="1" applyFont="1" applyFill="1" applyBorder="1" applyAlignment="1">
      <alignment horizontal="center" vertical="center"/>
    </xf>
    <xf numFmtId="0" fontId="96" fillId="55" borderId="32" xfId="0" applyFont="1" applyFill="1" applyBorder="1" applyAlignment="1">
      <alignment/>
    </xf>
    <xf numFmtId="180" fontId="96" fillId="55" borderId="0" xfId="0" applyNumberFormat="1" applyFont="1" applyFill="1" applyAlignment="1">
      <alignment horizontal="left"/>
    </xf>
    <xf numFmtId="10" fontId="2" fillId="55" borderId="0" xfId="376" applyNumberFormat="1" applyFont="1" applyFill="1" applyAlignment="1">
      <alignment/>
    </xf>
    <xf numFmtId="3" fontId="95" fillId="0" borderId="25" xfId="0" applyNumberFormat="1" applyFont="1" applyFill="1" applyBorder="1" applyAlignment="1">
      <alignment/>
    </xf>
    <xf numFmtId="14" fontId="96" fillId="55" borderId="33" xfId="0" applyNumberFormat="1" applyFont="1" applyFill="1" applyBorder="1" applyAlignment="1">
      <alignment horizontal="left"/>
    </xf>
    <xf numFmtId="3" fontId="96" fillId="55" borderId="33" xfId="0" applyNumberFormat="1" applyFont="1" applyFill="1" applyBorder="1" applyAlignment="1">
      <alignment horizontal="center"/>
    </xf>
    <xf numFmtId="14" fontId="96" fillId="55" borderId="34" xfId="0" applyNumberFormat="1" applyFont="1" applyFill="1" applyBorder="1" applyAlignment="1">
      <alignment horizontal="left"/>
    </xf>
    <xf numFmtId="3" fontId="96" fillId="55" borderId="34" xfId="0" applyNumberFormat="1" applyFont="1" applyFill="1" applyBorder="1" applyAlignment="1">
      <alignment horizontal="center"/>
    </xf>
    <xf numFmtId="180" fontId="96" fillId="55" borderId="35" xfId="0" applyNumberFormat="1" applyFont="1" applyFill="1" applyBorder="1" applyAlignment="1">
      <alignment horizontal="left"/>
    </xf>
    <xf numFmtId="180" fontId="96" fillId="55" borderId="33" xfId="0" applyNumberFormat="1" applyFont="1" applyFill="1" applyBorder="1" applyAlignment="1">
      <alignment horizontal="left"/>
    </xf>
    <xf numFmtId="0" fontId="2" fillId="55" borderId="36" xfId="356" applyFont="1" applyFill="1" applyBorder="1">
      <alignment/>
      <protection/>
    </xf>
    <xf numFmtId="0" fontId="2" fillId="55" borderId="34" xfId="356" applyFont="1" applyFill="1" applyBorder="1">
      <alignment/>
      <protection/>
    </xf>
    <xf numFmtId="0" fontId="26" fillId="55" borderId="0" xfId="0" applyFont="1" applyFill="1" applyAlignment="1">
      <alignment/>
    </xf>
    <xf numFmtId="0" fontId="2" fillId="55" borderId="23" xfId="356" applyFont="1" applyFill="1" applyBorder="1" applyAlignment="1">
      <alignment horizontal="center"/>
      <protection/>
    </xf>
    <xf numFmtId="0" fontId="96" fillId="55" borderId="0" xfId="352" applyFont="1" applyFill="1" applyAlignment="1">
      <alignment horizontal="center"/>
      <protection/>
    </xf>
    <xf numFmtId="0" fontId="95" fillId="55" borderId="0" xfId="352" applyFont="1" applyFill="1" applyAlignment="1">
      <alignment horizontal="center"/>
      <protection/>
    </xf>
    <xf numFmtId="0" fontId="2" fillId="55" borderId="0" xfId="356" applyFont="1" applyFill="1" applyBorder="1" applyAlignment="1">
      <alignment horizontal="left" vertical="top" wrapText="1"/>
      <protection/>
    </xf>
    <xf numFmtId="0" fontId="22" fillId="55" borderId="0" xfId="356" applyFont="1" applyFill="1" applyBorder="1" applyAlignment="1">
      <alignment horizontal="center"/>
      <protection/>
    </xf>
    <xf numFmtId="0" fontId="24" fillId="55" borderId="0" xfId="356" applyFont="1" applyFill="1" applyBorder="1" applyAlignment="1">
      <alignment vertical="center" wrapText="1"/>
      <protection/>
    </xf>
    <xf numFmtId="0" fontId="22" fillId="55" borderId="20" xfId="356" applyFont="1" applyFill="1" applyBorder="1" applyAlignment="1">
      <alignment horizontal="center" vertical="center" wrapText="1"/>
      <protection/>
    </xf>
    <xf numFmtId="0" fontId="22" fillId="55" borderId="19" xfId="356" applyFont="1" applyFill="1" applyBorder="1" applyAlignment="1">
      <alignment horizontal="center" vertical="center" wrapText="1"/>
      <protection/>
    </xf>
    <xf numFmtId="17" fontId="106" fillId="55" borderId="0" xfId="352" applyNumberFormat="1" applyFont="1" applyFill="1" applyAlignment="1">
      <alignment vertical="center"/>
      <protection/>
    </xf>
    <xf numFmtId="0" fontId="0" fillId="55" borderId="0" xfId="0" applyFont="1" applyFill="1" applyAlignment="1">
      <alignment/>
    </xf>
    <xf numFmtId="0" fontId="107" fillId="55" borderId="0" xfId="352" applyFont="1" applyFill="1" applyAlignment="1">
      <alignment horizontal="center"/>
      <protection/>
    </xf>
    <xf numFmtId="0" fontId="101" fillId="55" borderId="0" xfId="352" applyFont="1" applyFill="1" applyAlignment="1">
      <alignment horizontal="center"/>
      <protection/>
    </xf>
    <xf numFmtId="0" fontId="107" fillId="55" borderId="0" xfId="352" applyFont="1" applyFill="1" applyAlignment="1">
      <alignment/>
      <protection/>
    </xf>
    <xf numFmtId="0" fontId="101" fillId="55" borderId="0" xfId="352"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07" fillId="55" borderId="0" xfId="352" applyFont="1" applyFill="1" applyAlignment="1">
      <alignment vertical="center"/>
      <protection/>
    </xf>
    <xf numFmtId="0" fontId="107" fillId="55" borderId="0" xfId="352" applyFont="1" applyFill="1" applyAlignment="1">
      <alignment horizontal="center" vertical="center"/>
      <protection/>
    </xf>
    <xf numFmtId="0" fontId="95" fillId="55" borderId="0" xfId="0" applyFont="1" applyFill="1" applyBorder="1" applyAlignment="1">
      <alignment horizontal="center"/>
    </xf>
    <xf numFmtId="175" fontId="95" fillId="55" borderId="0" xfId="0" applyNumberFormat="1" applyFont="1" applyFill="1" applyBorder="1" applyAlignment="1">
      <alignment horizontal="center" vertical="center" wrapText="1"/>
    </xf>
    <xf numFmtId="175" fontId="96" fillId="55" borderId="0" xfId="0" applyNumberFormat="1" applyFont="1" applyFill="1" applyBorder="1" applyAlignment="1">
      <alignment horizontal="right"/>
    </xf>
    <xf numFmtId="175" fontId="95" fillId="55" borderId="0" xfId="0" applyNumberFormat="1" applyFont="1" applyFill="1" applyBorder="1" applyAlignment="1">
      <alignment horizontal="right"/>
    </xf>
    <xf numFmtId="0" fontId="98" fillId="55" borderId="0" xfId="0" applyFont="1" applyFill="1" applyBorder="1" applyAlignment="1">
      <alignment horizontal="left"/>
    </xf>
    <xf numFmtId="0" fontId="22" fillId="55" borderId="0" xfId="356" applyFont="1" applyFill="1" applyBorder="1" applyAlignment="1">
      <alignment horizontal="center" vertical="center"/>
      <protection/>
    </xf>
    <xf numFmtId="0" fontId="24" fillId="55" borderId="0" xfId="0" applyFont="1" applyFill="1" applyBorder="1" applyAlignment="1">
      <alignment horizontal="left" vertical="center" wrapText="1"/>
    </xf>
    <xf numFmtId="0" fontId="95" fillId="56" borderId="0" xfId="0" applyFont="1" applyFill="1" applyBorder="1" applyAlignment="1">
      <alignment horizontal="center" vertical="center" wrapText="1"/>
    </xf>
    <xf numFmtId="3" fontId="96" fillId="55" borderId="0" xfId="0" applyNumberFormat="1" applyFont="1" applyFill="1" applyBorder="1" applyAlignment="1">
      <alignment horizontal="center"/>
    </xf>
    <xf numFmtId="0" fontId="28" fillId="55" borderId="0" xfId="356" applyFont="1" applyFill="1" applyBorder="1" applyAlignment="1">
      <alignment horizontal="center" vertical="center" wrapText="1"/>
      <protection/>
    </xf>
    <xf numFmtId="0" fontId="2" fillId="55" borderId="0" xfId="356" applyFont="1" applyFill="1" applyBorder="1" applyAlignment="1">
      <alignment wrapText="1"/>
      <protection/>
    </xf>
    <xf numFmtId="3" fontId="2" fillId="55" borderId="0" xfId="356" applyNumberFormat="1" applyFont="1" applyFill="1" applyBorder="1" applyAlignment="1">
      <alignment wrapText="1"/>
      <protection/>
    </xf>
    <xf numFmtId="0" fontId="2" fillId="55" borderId="0" xfId="356" applyFont="1" applyFill="1" applyAlignment="1">
      <alignment wrapText="1"/>
      <protection/>
    </xf>
    <xf numFmtId="0" fontId="2" fillId="55" borderId="20" xfId="356" applyFont="1" applyFill="1" applyBorder="1" applyAlignment="1">
      <alignment horizontal="center" wrapText="1"/>
      <protection/>
    </xf>
    <xf numFmtId="3" fontId="2" fillId="55" borderId="20" xfId="356" applyNumberFormat="1" applyFont="1" applyFill="1" applyBorder="1" applyAlignment="1">
      <alignment horizontal="center" wrapText="1"/>
      <protection/>
    </xf>
    <xf numFmtId="0" fontId="2" fillId="55" borderId="0" xfId="356" applyFont="1" applyFill="1" applyBorder="1" applyAlignment="1">
      <alignment horizontal="center" wrapText="1"/>
      <protection/>
    </xf>
    <xf numFmtId="3" fontId="2" fillId="55" borderId="0" xfId="356" applyNumberFormat="1" applyFont="1" applyFill="1" applyBorder="1" applyAlignment="1">
      <alignment horizontal="center" wrapText="1"/>
      <protection/>
    </xf>
    <xf numFmtId="0" fontId="2" fillId="55" borderId="23" xfId="356" applyFont="1" applyFill="1" applyBorder="1" applyAlignment="1">
      <alignment horizontal="center" wrapText="1"/>
      <protection/>
    </xf>
    <xf numFmtId="3" fontId="2" fillId="55" borderId="23" xfId="356" applyNumberFormat="1" applyFont="1" applyFill="1" applyBorder="1" applyAlignment="1">
      <alignment horizontal="center" wrapText="1"/>
      <protection/>
    </xf>
    <xf numFmtId="0" fontId="107" fillId="55" borderId="0" xfId="352" applyFont="1" applyFill="1" applyAlignment="1">
      <alignment horizontal="center"/>
      <protection/>
    </xf>
    <xf numFmtId="0" fontId="95" fillId="55" borderId="29" xfId="0" applyFont="1" applyFill="1" applyBorder="1" applyAlignment="1">
      <alignment/>
    </xf>
    <xf numFmtId="0" fontId="95" fillId="55" borderId="30" xfId="0" applyFont="1" applyFill="1" applyBorder="1" applyAlignment="1">
      <alignment/>
    </xf>
    <xf numFmtId="0" fontId="95" fillId="55" borderId="29" xfId="0" applyFont="1" applyFill="1" applyBorder="1" applyAlignment="1">
      <alignment horizontal="left" vertical="center"/>
    </xf>
    <xf numFmtId="0" fontId="95" fillId="55" borderId="30" xfId="0" applyFont="1" applyFill="1" applyBorder="1" applyAlignment="1">
      <alignment horizontal="left" vertical="center"/>
    </xf>
    <xf numFmtId="0" fontId="2" fillId="0" borderId="0" xfId="356" applyFont="1" applyFill="1">
      <alignment/>
      <protection/>
    </xf>
    <xf numFmtId="3" fontId="2" fillId="0" borderId="0" xfId="356" applyNumberFormat="1" applyFont="1" applyFill="1">
      <alignment/>
      <protection/>
    </xf>
    <xf numFmtId="17" fontId="2" fillId="0" borderId="0" xfId="356" applyNumberFormat="1" applyFont="1" applyFill="1">
      <alignment/>
      <protection/>
    </xf>
    <xf numFmtId="181" fontId="2" fillId="55" borderId="0" xfId="376" applyNumberFormat="1" applyFont="1" applyFill="1" applyAlignment="1">
      <alignment/>
    </xf>
    <xf numFmtId="0" fontId="24" fillId="55" borderId="0" xfId="356" applyNumberFormat="1" applyFont="1" applyFill="1" applyBorder="1" applyAlignment="1">
      <alignment/>
      <protection/>
    </xf>
    <xf numFmtId="0" fontId="101" fillId="55" borderId="0" xfId="352" applyFont="1" applyFill="1" applyAlignment="1">
      <alignment wrapText="1"/>
      <protection/>
    </xf>
    <xf numFmtId="17" fontId="101" fillId="55" borderId="0" xfId="352" applyNumberFormat="1" applyFont="1" applyFill="1" applyAlignment="1" quotePrefix="1">
      <alignment horizontal="center"/>
      <protection/>
    </xf>
    <xf numFmtId="175" fontId="2" fillId="55" borderId="23" xfId="356" applyNumberFormat="1" applyFont="1" applyFill="1" applyBorder="1" applyAlignment="1">
      <alignment horizontal="center"/>
      <protection/>
    </xf>
    <xf numFmtId="0" fontId="22" fillId="55" borderId="24" xfId="356" applyFont="1" applyFill="1" applyBorder="1">
      <alignment/>
      <protection/>
    </xf>
    <xf numFmtId="0" fontId="22" fillId="55" borderId="37" xfId="356" applyFont="1" applyFill="1" applyBorder="1">
      <alignment/>
      <protection/>
    </xf>
    <xf numFmtId="3" fontId="22" fillId="55" borderId="24" xfId="356" applyNumberFormat="1" applyFont="1" applyFill="1" applyBorder="1" applyAlignment="1">
      <alignment horizontal="center"/>
      <protection/>
    </xf>
    <xf numFmtId="3" fontId="22" fillId="55" borderId="25" xfId="356" applyNumberFormat="1" applyFont="1" applyFill="1" applyBorder="1" applyAlignment="1">
      <alignment horizontal="center"/>
      <protection/>
    </xf>
    <xf numFmtId="177" fontId="22" fillId="55" borderId="25" xfId="356" applyNumberFormat="1" applyFont="1" applyFill="1" applyBorder="1" applyAlignment="1">
      <alignment horizontal="center"/>
      <protection/>
    </xf>
    <xf numFmtId="174" fontId="22" fillId="55" borderId="26" xfId="356" applyNumberFormat="1" applyFont="1" applyFill="1" applyBorder="1" applyAlignment="1">
      <alignment horizontal="center"/>
      <protection/>
    </xf>
    <xf numFmtId="174" fontId="22" fillId="55" borderId="25" xfId="356" applyNumberFormat="1" applyFont="1" applyFill="1" applyBorder="1" applyAlignment="1">
      <alignment horizontal="center"/>
      <protection/>
    </xf>
    <xf numFmtId="3" fontId="22" fillId="55" borderId="37" xfId="356" applyNumberFormat="1" applyFont="1" applyFill="1" applyBorder="1" applyAlignment="1">
      <alignment horizontal="center"/>
      <protection/>
    </xf>
    <xf numFmtId="3" fontId="22" fillId="55" borderId="23" xfId="356" applyNumberFormat="1" applyFont="1" applyFill="1" applyBorder="1" applyAlignment="1">
      <alignment horizontal="center"/>
      <protection/>
    </xf>
    <xf numFmtId="177" fontId="22" fillId="55" borderId="23" xfId="356" applyNumberFormat="1" applyFont="1" applyFill="1" applyBorder="1" applyAlignment="1">
      <alignment horizontal="center"/>
      <protection/>
    </xf>
    <xf numFmtId="174" fontId="22" fillId="55" borderId="38" xfId="356" applyNumberFormat="1" applyFont="1" applyFill="1" applyBorder="1" applyAlignment="1">
      <alignment horizontal="center"/>
      <protection/>
    </xf>
    <xf numFmtId="174" fontId="22" fillId="55" borderId="23" xfId="356" applyNumberFormat="1" applyFont="1" applyFill="1" applyBorder="1" applyAlignment="1">
      <alignment horizontal="center"/>
      <protection/>
    </xf>
    <xf numFmtId="0" fontId="22" fillId="55" borderId="0" xfId="356" applyFont="1" applyFill="1" applyBorder="1" applyAlignment="1">
      <alignment horizontal="center" vertical="center"/>
      <protection/>
    </xf>
    <xf numFmtId="0" fontId="96" fillId="55" borderId="26" xfId="0" applyFont="1" applyFill="1" applyBorder="1" applyAlignment="1">
      <alignment/>
    </xf>
    <xf numFmtId="0" fontId="96" fillId="55" borderId="28" xfId="0" applyFont="1" applyFill="1" applyBorder="1" applyAlignment="1">
      <alignment/>
    </xf>
    <xf numFmtId="0" fontId="22" fillId="55" borderId="0" xfId="356" applyFont="1" applyFill="1" applyBorder="1" applyAlignment="1">
      <alignment/>
      <protection/>
    </xf>
    <xf numFmtId="182" fontId="2" fillId="55" borderId="0" xfId="356" applyNumberFormat="1" applyFont="1" applyFill="1">
      <alignment/>
      <protection/>
    </xf>
    <xf numFmtId="0" fontId="98" fillId="55" borderId="37" xfId="0" applyFont="1" applyFill="1" applyBorder="1" applyAlignment="1">
      <alignment horizontal="left"/>
    </xf>
    <xf numFmtId="0" fontId="98" fillId="55" borderId="23" xfId="0" applyFont="1" applyFill="1" applyBorder="1" applyAlignment="1">
      <alignment horizontal="left"/>
    </xf>
    <xf numFmtId="0" fontId="98" fillId="55" borderId="38" xfId="0" applyFont="1" applyFill="1" applyBorder="1" applyAlignment="1">
      <alignment horizontal="left"/>
    </xf>
    <xf numFmtId="0" fontId="24" fillId="55" borderId="0" xfId="360" applyFont="1" applyFill="1" applyBorder="1" applyAlignment="1">
      <alignment vertical="center" wrapText="1"/>
      <protection/>
    </xf>
    <xf numFmtId="0" fontId="108" fillId="55" borderId="0" xfId="0" applyFont="1" applyFill="1" applyAlignment="1" quotePrefix="1">
      <alignment horizontal="center"/>
    </xf>
    <xf numFmtId="183" fontId="2" fillId="55" borderId="0" xfId="356" applyNumberFormat="1" applyFont="1" applyFill="1">
      <alignment/>
      <protection/>
    </xf>
    <xf numFmtId="0" fontId="22" fillId="55" borderId="0" xfId="356" applyFont="1" applyFill="1" applyBorder="1" applyAlignment="1">
      <alignment horizontal="center"/>
      <protection/>
    </xf>
    <xf numFmtId="9" fontId="2" fillId="55" borderId="0" xfId="376" applyFont="1" applyFill="1" applyAlignment="1">
      <alignment/>
    </xf>
    <xf numFmtId="0" fontId="109" fillId="55" borderId="0" xfId="356" applyFont="1" applyFill="1">
      <alignment/>
      <protection/>
    </xf>
    <xf numFmtId="3" fontId="110" fillId="55" borderId="0" xfId="356" applyNumberFormat="1" applyFont="1" applyFill="1">
      <alignment/>
      <protection/>
    </xf>
    <xf numFmtId="0" fontId="24" fillId="55" borderId="25" xfId="360" applyFont="1" applyFill="1" applyBorder="1" applyAlignment="1">
      <alignment horizontal="left" vertical="center" wrapText="1"/>
      <protection/>
    </xf>
    <xf numFmtId="0" fontId="24" fillId="55" borderId="25" xfId="356" applyFont="1" applyFill="1" applyBorder="1">
      <alignment/>
      <protection/>
    </xf>
    <xf numFmtId="3" fontId="96" fillId="55" borderId="35" xfId="0" applyNumberFormat="1" applyFont="1" applyFill="1" applyBorder="1" applyAlignment="1">
      <alignment horizontal="center"/>
    </xf>
    <xf numFmtId="3" fontId="96" fillId="55" borderId="0" xfId="0" applyNumberFormat="1" applyFont="1" applyFill="1" applyAlignment="1">
      <alignment horizontal="center"/>
    </xf>
    <xf numFmtId="0" fontId="111" fillId="55" borderId="0" xfId="0" applyFont="1" applyFill="1" applyAlignment="1">
      <alignment/>
    </xf>
    <xf numFmtId="181" fontId="111" fillId="55" borderId="0" xfId="376" applyNumberFormat="1" applyFont="1" applyFill="1" applyAlignment="1">
      <alignment/>
    </xf>
    <xf numFmtId="0" fontId="112" fillId="55" borderId="0" xfId="286" applyFont="1" applyFill="1" applyAlignment="1">
      <alignment/>
    </xf>
    <xf numFmtId="0" fontId="111" fillId="55" borderId="0" xfId="356" applyFont="1" applyFill="1">
      <alignment/>
      <protection/>
    </xf>
    <xf numFmtId="9" fontId="111" fillId="55" borderId="0" xfId="376" applyFont="1" applyFill="1" applyAlignment="1">
      <alignment/>
    </xf>
    <xf numFmtId="178" fontId="111" fillId="55" borderId="0" xfId="356" applyNumberFormat="1" applyFont="1" applyFill="1">
      <alignment/>
      <protection/>
    </xf>
    <xf numFmtId="0" fontId="88" fillId="55" borderId="0" xfId="0" applyFont="1" applyFill="1" applyAlignment="1">
      <alignment/>
    </xf>
    <xf numFmtId="1" fontId="88" fillId="55" borderId="0" xfId="0" applyNumberFormat="1" applyFont="1" applyFill="1" applyAlignment="1">
      <alignment/>
    </xf>
    <xf numFmtId="0" fontId="22" fillId="55" borderId="0" xfId="356" applyFont="1" applyFill="1" applyBorder="1" applyAlignment="1">
      <alignment horizontal="center" vertical="center"/>
      <protection/>
    </xf>
    <xf numFmtId="0" fontId="22" fillId="55" borderId="0" xfId="356" applyFont="1" applyFill="1" applyBorder="1" applyAlignment="1">
      <alignment horizontal="center"/>
      <protection/>
    </xf>
    <xf numFmtId="0" fontId="96" fillId="55" borderId="31" xfId="0" applyFont="1" applyFill="1" applyBorder="1" applyAlignment="1">
      <alignment horizontal="left" vertical="center" wrapText="1"/>
    </xf>
    <xf numFmtId="184" fontId="2" fillId="55" borderId="0" xfId="299" applyNumberFormat="1" applyFont="1" applyFill="1" applyAlignment="1">
      <alignment/>
    </xf>
    <xf numFmtId="175" fontId="2" fillId="55" borderId="36" xfId="345" applyNumberFormat="1" applyFont="1" applyFill="1" applyBorder="1" applyAlignment="1">
      <alignment horizontal="center" vertical="center" wrapText="1"/>
      <protection/>
    </xf>
    <xf numFmtId="175" fontId="2" fillId="55" borderId="34" xfId="345" applyNumberFormat="1" applyFont="1" applyFill="1" applyBorder="1" applyAlignment="1">
      <alignment horizontal="center" vertical="center" wrapText="1"/>
      <protection/>
    </xf>
    <xf numFmtId="175" fontId="2" fillId="0" borderId="34" xfId="345" applyNumberFormat="1" applyFont="1" applyFill="1" applyBorder="1" applyAlignment="1">
      <alignment horizontal="center" vertical="center" wrapText="1"/>
      <protection/>
    </xf>
    <xf numFmtId="175" fontId="2" fillId="55" borderId="0" xfId="345" applyNumberFormat="1" applyFont="1" applyFill="1" applyBorder="1" applyAlignment="1">
      <alignment horizontal="center" vertical="center" wrapText="1"/>
      <protection/>
    </xf>
    <xf numFmtId="175" fontId="22" fillId="55" borderId="21" xfId="345" applyNumberFormat="1" applyFont="1" applyFill="1" applyBorder="1" applyAlignment="1">
      <alignment horizontal="center" vertical="center" wrapText="1"/>
      <protection/>
    </xf>
    <xf numFmtId="175" fontId="22" fillId="0" borderId="21" xfId="345" applyNumberFormat="1" applyFont="1" applyFill="1" applyBorder="1" applyAlignment="1">
      <alignment horizontal="center" vertical="center" wrapText="1"/>
      <protection/>
    </xf>
    <xf numFmtId="175" fontId="22" fillId="55" borderId="19" xfId="345" applyNumberFormat="1" applyFont="1" applyFill="1" applyBorder="1" applyAlignment="1">
      <alignment horizontal="center" vertical="center" wrapText="1"/>
      <protection/>
    </xf>
    <xf numFmtId="17" fontId="2" fillId="55" borderId="0" xfId="356" applyNumberFormat="1" applyFont="1" applyFill="1">
      <alignment/>
      <protection/>
    </xf>
    <xf numFmtId="0" fontId="96" fillId="55" borderId="31" xfId="0" applyFont="1" applyFill="1" applyBorder="1" applyAlignment="1">
      <alignment horizontal="left" vertical="center"/>
    </xf>
    <xf numFmtId="3" fontId="96" fillId="55" borderId="0" xfId="0" applyNumberFormat="1" applyFont="1" applyFill="1" applyBorder="1" applyAlignment="1">
      <alignment horizontal="right" vertical="center"/>
    </xf>
    <xf numFmtId="175" fontId="96" fillId="55" borderId="28" xfId="0" applyNumberFormat="1" applyFont="1" applyFill="1" applyBorder="1" applyAlignment="1">
      <alignment horizontal="right" vertical="center"/>
    </xf>
    <xf numFmtId="185" fontId="2" fillId="55" borderId="0" xfId="329" applyNumberFormat="1" applyFont="1" applyFill="1" applyAlignment="1">
      <alignment/>
    </xf>
    <xf numFmtId="181" fontId="96" fillId="55" borderId="0" xfId="376" applyNumberFormat="1" applyFont="1" applyFill="1" applyAlignment="1">
      <alignment/>
    </xf>
    <xf numFmtId="175" fontId="111" fillId="55" borderId="0" xfId="356" applyNumberFormat="1" applyFont="1" applyFill="1">
      <alignment/>
      <protection/>
    </xf>
    <xf numFmtId="0" fontId="96" fillId="55" borderId="31" xfId="0" applyFont="1" applyFill="1" applyBorder="1" applyAlignment="1">
      <alignment horizontal="left" vertical="center" wrapText="1"/>
    </xf>
    <xf numFmtId="0" fontId="22" fillId="55" borderId="0" xfId="356" applyFont="1" applyFill="1" applyBorder="1" applyAlignment="1">
      <alignment horizontal="center" vertical="center"/>
      <protection/>
    </xf>
    <xf numFmtId="0" fontId="2" fillId="55" borderId="0" xfId="356" applyFont="1" applyFill="1" applyBorder="1" applyAlignment="1">
      <alignment horizontal="left" vertical="top" wrapText="1"/>
      <protection/>
    </xf>
    <xf numFmtId="0" fontId="22" fillId="55" borderId="0" xfId="356" applyFont="1" applyFill="1" applyBorder="1" applyAlignment="1">
      <alignment horizontal="center"/>
      <protection/>
    </xf>
    <xf numFmtId="3" fontId="111" fillId="55" borderId="0" xfId="0" applyNumberFormat="1" applyFont="1" applyFill="1" applyAlignment="1">
      <alignment/>
    </xf>
    <xf numFmtId="4" fontId="111" fillId="55" borderId="0" xfId="0" applyNumberFormat="1" applyFont="1" applyFill="1" applyAlignment="1">
      <alignment/>
    </xf>
    <xf numFmtId="0" fontId="2" fillId="55" borderId="0" xfId="0" applyFont="1" applyFill="1" applyAlignment="1">
      <alignment/>
    </xf>
    <xf numFmtId="0" fontId="109" fillId="55" borderId="0" xfId="0" applyFont="1" applyFill="1" applyAlignment="1">
      <alignment/>
    </xf>
    <xf numFmtId="0" fontId="113" fillId="55" borderId="0" xfId="0" applyFont="1" applyFill="1" applyBorder="1" applyAlignment="1">
      <alignment horizontal="center" vertical="center" wrapText="1"/>
    </xf>
    <xf numFmtId="181" fontId="109" fillId="55" borderId="0" xfId="376" applyNumberFormat="1" applyFont="1" applyFill="1" applyAlignment="1">
      <alignment horizontal="center"/>
    </xf>
    <xf numFmtId="0" fontId="109" fillId="55" borderId="0" xfId="0" applyFont="1" applyFill="1" applyAlignment="1">
      <alignment horizontal="center"/>
    </xf>
    <xf numFmtId="181" fontId="113" fillId="55" borderId="0" xfId="0" applyNumberFormat="1" applyFont="1" applyFill="1" applyAlignment="1">
      <alignment horizontal="center" vertical="center"/>
    </xf>
    <xf numFmtId="181" fontId="109" fillId="55" borderId="0" xfId="0" applyNumberFormat="1" applyFont="1" applyFill="1" applyAlignment="1">
      <alignment horizontal="center" vertical="center"/>
    </xf>
    <xf numFmtId="3" fontId="109" fillId="55" borderId="0" xfId="0" applyNumberFormat="1" applyFont="1" applyFill="1" applyAlignment="1">
      <alignment horizontal="center"/>
    </xf>
    <xf numFmtId="0" fontId="113" fillId="55" borderId="0" xfId="0" applyFont="1" applyFill="1" applyAlignment="1">
      <alignment horizontal="center" vertical="center" wrapText="1"/>
    </xf>
    <xf numFmtId="9" fontId="109" fillId="55" borderId="0" xfId="376" applyFont="1" applyFill="1" applyAlignment="1">
      <alignment horizontal="center"/>
    </xf>
    <xf numFmtId="3" fontId="109" fillId="55" borderId="0" xfId="0" applyNumberFormat="1" applyFont="1" applyFill="1" applyAlignment="1">
      <alignment/>
    </xf>
    <xf numFmtId="181" fontId="113" fillId="55" borderId="0" xfId="0" applyNumberFormat="1" applyFont="1" applyFill="1" applyAlignment="1">
      <alignment horizontal="center"/>
    </xf>
    <xf numFmtId="186" fontId="109" fillId="55" borderId="0" xfId="299" applyNumberFormat="1" applyFont="1" applyFill="1" applyAlignment="1">
      <alignment horizontal="center"/>
    </xf>
    <xf numFmtId="9" fontId="113" fillId="55" borderId="0" xfId="0" applyNumberFormat="1" applyFont="1" applyFill="1" applyAlignment="1">
      <alignment horizontal="center"/>
    </xf>
    <xf numFmtId="171" fontId="109" fillId="55" borderId="0" xfId="299" applyFont="1" applyFill="1" applyAlignment="1">
      <alignment/>
    </xf>
    <xf numFmtId="9" fontId="109" fillId="55" borderId="0" xfId="376" applyFont="1" applyFill="1" applyAlignment="1">
      <alignment/>
    </xf>
    <xf numFmtId="181" fontId="109" fillId="55" borderId="0" xfId="376" applyNumberFormat="1" applyFont="1" applyFill="1" applyAlignment="1">
      <alignment/>
    </xf>
    <xf numFmtId="0" fontId="74" fillId="0" borderId="0" xfId="0" applyFont="1" applyAlignment="1">
      <alignment/>
    </xf>
    <xf numFmtId="0" fontId="25" fillId="55" borderId="0" xfId="356" applyFont="1" applyFill="1" applyAlignment="1">
      <alignment/>
      <protection/>
    </xf>
    <xf numFmtId="0" fontId="24" fillId="55" borderId="0" xfId="356" applyFont="1" applyFill="1" applyAlignment="1">
      <alignment/>
      <protection/>
    </xf>
    <xf numFmtId="0" fontId="113" fillId="55" borderId="0" xfId="0" applyFont="1" applyFill="1" applyAlignment="1">
      <alignment horizontal="center" wrapText="1"/>
    </xf>
    <xf numFmtId="4" fontId="109" fillId="55" borderId="0" xfId="0" applyNumberFormat="1" applyFont="1" applyFill="1" applyAlignment="1">
      <alignment horizontal="center"/>
    </xf>
    <xf numFmtId="0" fontId="74" fillId="55" borderId="0" xfId="0" applyFont="1" applyFill="1" applyAlignment="1">
      <alignment/>
    </xf>
    <xf numFmtId="0" fontId="113" fillId="55" borderId="0" xfId="0" applyFont="1" applyFill="1" applyAlignment="1">
      <alignment horizontal="center" vertical="center"/>
    </xf>
    <xf numFmtId="0" fontId="2" fillId="55" borderId="28" xfId="356" applyFont="1" applyFill="1" applyBorder="1">
      <alignment/>
      <protection/>
    </xf>
    <xf numFmtId="0" fontId="95" fillId="56" borderId="0" xfId="0" applyFont="1" applyFill="1" applyBorder="1" applyAlignment="1">
      <alignment horizontal="center"/>
    </xf>
    <xf numFmtId="0" fontId="95" fillId="56" borderId="39" xfId="0" applyFont="1" applyFill="1" applyBorder="1" applyAlignment="1">
      <alignment vertical="center"/>
    </xf>
    <xf numFmtId="0" fontId="95" fillId="56" borderId="37" xfId="0" applyFont="1" applyFill="1" applyBorder="1" applyAlignment="1">
      <alignment horizontal="center" vertical="center" wrapText="1"/>
    </xf>
    <xf numFmtId="0" fontId="95" fillId="56" borderId="23" xfId="0" applyFont="1" applyFill="1" applyBorder="1" applyAlignment="1">
      <alignment horizontal="center" vertical="center" wrapText="1"/>
    </xf>
    <xf numFmtId="0" fontId="95" fillId="56" borderId="38" xfId="0" applyFont="1" applyFill="1" applyBorder="1" applyAlignment="1">
      <alignment horizontal="center" vertical="center" wrapText="1"/>
    </xf>
    <xf numFmtId="0" fontId="113" fillId="56" borderId="0" xfId="0" applyFont="1" applyFill="1" applyBorder="1" applyAlignment="1">
      <alignment horizontal="center" vertical="center"/>
    </xf>
    <xf numFmtId="180" fontId="96" fillId="55" borderId="40" xfId="0" applyNumberFormat="1" applyFont="1" applyFill="1" applyBorder="1" applyAlignment="1">
      <alignment horizontal="left"/>
    </xf>
    <xf numFmtId="3" fontId="96" fillId="55" borderId="41" xfId="0" applyNumberFormat="1" applyFont="1" applyFill="1" applyBorder="1" applyAlignment="1">
      <alignment horizontal="center"/>
    </xf>
    <xf numFmtId="3" fontId="96" fillId="55" borderId="42" xfId="0" applyNumberFormat="1" applyFont="1" applyFill="1" applyBorder="1" applyAlignment="1">
      <alignment horizontal="center"/>
    </xf>
    <xf numFmtId="180" fontId="96" fillId="55" borderId="43" xfId="0" applyNumberFormat="1" applyFont="1" applyFill="1" applyBorder="1" applyAlignment="1">
      <alignment horizontal="left"/>
    </xf>
    <xf numFmtId="3" fontId="96" fillId="55" borderId="37" xfId="0" applyNumberFormat="1" applyFont="1" applyFill="1" applyBorder="1" applyAlignment="1">
      <alignment horizontal="center"/>
    </xf>
    <xf numFmtId="3" fontId="96" fillId="55" borderId="38" xfId="0" applyNumberFormat="1" applyFont="1" applyFill="1" applyBorder="1" applyAlignment="1">
      <alignment horizontal="center"/>
    </xf>
    <xf numFmtId="3" fontId="2" fillId="55" borderId="0" xfId="0" applyNumberFormat="1" applyFont="1" applyFill="1" applyAlignment="1">
      <alignment/>
    </xf>
    <xf numFmtId="3" fontId="113" fillId="55" borderId="0" xfId="0" applyNumberFormat="1" applyFont="1" applyFill="1" applyAlignment="1">
      <alignment horizontal="right"/>
    </xf>
    <xf numFmtId="0" fontId="113" fillId="55" borderId="0" xfId="0" applyFont="1" applyFill="1" applyAlignment="1">
      <alignment horizontal="right"/>
    </xf>
    <xf numFmtId="17" fontId="114" fillId="55" borderId="0" xfId="0" applyNumberFormat="1" applyFont="1" applyFill="1" applyAlignment="1" quotePrefix="1">
      <alignment horizontal="center"/>
    </xf>
    <xf numFmtId="0" fontId="114" fillId="55" borderId="0" xfId="0" applyFont="1" applyFill="1" applyAlignment="1">
      <alignment horizontal="center"/>
    </xf>
    <xf numFmtId="0" fontId="2" fillId="55" borderId="0" xfId="356" applyFont="1" applyFill="1" applyBorder="1" applyAlignment="1">
      <alignment horizontal="left" vertical="top" wrapText="1" indent="3"/>
      <protection/>
    </xf>
    <xf numFmtId="0" fontId="22" fillId="55" borderId="0" xfId="356" applyFont="1" applyFill="1" applyBorder="1" applyAlignment="1">
      <alignment horizontal="center" vertical="center"/>
      <protection/>
    </xf>
    <xf numFmtId="0" fontId="2" fillId="55" borderId="0" xfId="356" applyFont="1" applyFill="1" applyBorder="1" applyAlignment="1">
      <alignment horizontal="left" vertical="top" wrapText="1"/>
      <protection/>
    </xf>
    <xf numFmtId="0" fontId="22" fillId="55" borderId="0" xfId="366" applyFont="1" applyFill="1" applyBorder="1" applyAlignment="1" applyProtection="1">
      <alignment horizontal="center" vertical="center"/>
      <protection/>
    </xf>
    <xf numFmtId="0" fontId="22" fillId="55" borderId="24" xfId="356" applyFont="1" applyFill="1" applyBorder="1" applyAlignment="1">
      <alignment horizontal="center" vertical="center"/>
      <protection/>
    </xf>
    <xf numFmtId="0" fontId="22" fillId="55" borderId="25" xfId="356" applyFont="1" applyFill="1" applyBorder="1" applyAlignment="1">
      <alignment horizontal="center" vertical="center"/>
      <protection/>
    </xf>
    <xf numFmtId="0" fontId="22" fillId="55" borderId="26" xfId="356" applyFont="1" applyFill="1" applyBorder="1" applyAlignment="1">
      <alignment horizontal="center" vertical="center"/>
      <protection/>
    </xf>
    <xf numFmtId="0" fontId="2" fillId="55" borderId="27" xfId="360" applyFont="1" applyFill="1" applyBorder="1" applyAlignment="1">
      <alignment horizontal="left" vertical="top" wrapText="1"/>
      <protection/>
    </xf>
    <xf numFmtId="0" fontId="2" fillId="55" borderId="0" xfId="360" applyFont="1" applyFill="1" applyBorder="1" applyAlignment="1">
      <alignment horizontal="left" vertical="top" wrapText="1"/>
      <protection/>
    </xf>
    <xf numFmtId="0" fontId="2" fillId="55" borderId="28" xfId="360" applyFont="1" applyFill="1" applyBorder="1" applyAlignment="1">
      <alignment horizontal="left" vertical="top" wrapText="1"/>
      <protection/>
    </xf>
    <xf numFmtId="0" fontId="2" fillId="55" borderId="27" xfId="356" applyFont="1" applyFill="1" applyBorder="1" applyAlignment="1">
      <alignment horizontal="left" vertical="top" wrapText="1"/>
      <protection/>
    </xf>
    <xf numFmtId="0" fontId="2" fillId="55" borderId="28" xfId="356" applyFont="1" applyFill="1" applyBorder="1" applyAlignment="1">
      <alignment horizontal="left" vertical="top" wrapText="1"/>
      <protection/>
    </xf>
    <xf numFmtId="0" fontId="2" fillId="55" borderId="37" xfId="356" applyFont="1" applyFill="1" applyBorder="1" applyAlignment="1">
      <alignment horizontal="left" vertical="top" wrapText="1"/>
      <protection/>
    </xf>
    <xf numFmtId="0" fontId="2" fillId="55" borderId="23" xfId="356" applyFont="1" applyFill="1" applyBorder="1" applyAlignment="1">
      <alignment horizontal="left" vertical="top" wrapText="1"/>
      <protection/>
    </xf>
    <xf numFmtId="0" fontId="2" fillId="55" borderId="38" xfId="356" applyFont="1" applyFill="1" applyBorder="1" applyAlignment="1">
      <alignment horizontal="left" vertical="top" wrapText="1"/>
      <protection/>
    </xf>
    <xf numFmtId="0" fontId="24" fillId="55" borderId="20" xfId="356" applyFont="1" applyFill="1" applyBorder="1" applyAlignment="1">
      <alignment horizontal="left" vertical="center" wrapText="1"/>
      <protection/>
    </xf>
    <xf numFmtId="0" fontId="22" fillId="55" borderId="21" xfId="356" applyFont="1" applyFill="1" applyBorder="1" applyAlignment="1">
      <alignment horizontal="center"/>
      <protection/>
    </xf>
    <xf numFmtId="0" fontId="22" fillId="55" borderId="20" xfId="356" applyFont="1" applyFill="1" applyBorder="1" applyAlignment="1">
      <alignment horizontal="left" vertical="center"/>
      <protection/>
    </xf>
    <xf numFmtId="0" fontId="22" fillId="55" borderId="19" xfId="356" applyFont="1" applyFill="1" applyBorder="1" applyAlignment="1">
      <alignment horizontal="left" vertical="center"/>
      <protection/>
    </xf>
    <xf numFmtId="0" fontId="22" fillId="55" borderId="0" xfId="356"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4" fillId="55" borderId="0" xfId="356" applyFont="1" applyFill="1" applyBorder="1" applyAlignment="1">
      <alignment vertical="center" wrapText="1"/>
      <protection/>
    </xf>
    <xf numFmtId="0" fontId="22" fillId="55" borderId="31" xfId="356" applyFont="1" applyFill="1" applyBorder="1" applyAlignment="1">
      <alignment horizontal="center" vertical="center"/>
      <protection/>
    </xf>
    <xf numFmtId="0" fontId="22" fillId="55" borderId="32" xfId="356" applyFont="1" applyFill="1" applyBorder="1" applyAlignment="1">
      <alignment horizontal="center" vertical="center"/>
      <protection/>
    </xf>
    <xf numFmtId="0" fontId="22" fillId="55" borderId="43" xfId="356" applyFont="1" applyFill="1" applyBorder="1" applyAlignment="1">
      <alignment horizontal="center" vertical="center"/>
      <protection/>
    </xf>
    <xf numFmtId="0" fontId="22" fillId="55" borderId="29" xfId="356" applyFont="1" applyFill="1" applyBorder="1" applyAlignment="1">
      <alignment horizontal="center"/>
      <protection/>
    </xf>
    <xf numFmtId="0" fontId="22" fillId="55" borderId="22" xfId="356" applyFont="1" applyFill="1" applyBorder="1" applyAlignment="1">
      <alignment horizontal="center"/>
      <protection/>
    </xf>
    <xf numFmtId="0" fontId="22" fillId="55" borderId="30" xfId="356" applyFont="1" applyFill="1" applyBorder="1" applyAlignment="1">
      <alignment horizontal="center"/>
      <protection/>
    </xf>
    <xf numFmtId="0" fontId="95" fillId="56" borderId="39" xfId="0" applyFont="1" applyFill="1" applyBorder="1" applyAlignment="1">
      <alignment horizontal="center"/>
    </xf>
    <xf numFmtId="0" fontId="24" fillId="55" borderId="0" xfId="356" applyFont="1" applyFill="1" applyAlignment="1">
      <alignment horizontal="left" wrapText="1"/>
      <protection/>
    </xf>
    <xf numFmtId="0" fontId="22" fillId="55" borderId="0" xfId="360" applyFont="1" applyFill="1" applyBorder="1" applyAlignment="1">
      <alignment horizontal="center"/>
      <protection/>
    </xf>
    <xf numFmtId="0" fontId="22" fillId="55" borderId="20" xfId="360" applyFont="1" applyFill="1" applyBorder="1" applyAlignment="1">
      <alignment horizontal="left" vertical="center" wrapText="1"/>
      <protection/>
    </xf>
    <xf numFmtId="0" fontId="22" fillId="55" borderId="19" xfId="360" applyFont="1" applyFill="1" applyBorder="1" applyAlignment="1">
      <alignment horizontal="left" vertical="center" wrapText="1"/>
      <protection/>
    </xf>
    <xf numFmtId="0" fontId="22" fillId="55" borderId="20" xfId="360" applyFont="1" applyFill="1" applyBorder="1" applyAlignment="1">
      <alignment horizontal="center" vertical="center" wrapText="1"/>
      <protection/>
    </xf>
    <xf numFmtId="0" fontId="22" fillId="55" borderId="19" xfId="360" applyFont="1" applyFill="1" applyBorder="1" applyAlignment="1">
      <alignment horizontal="center" vertical="center" wrapText="1"/>
      <protection/>
    </xf>
    <xf numFmtId="0" fontId="28" fillId="55" borderId="25" xfId="356" applyFont="1" applyFill="1" applyBorder="1" applyAlignment="1">
      <alignment horizontal="center" vertical="center" wrapText="1"/>
      <protection/>
    </xf>
    <xf numFmtId="0" fontId="28" fillId="55" borderId="23" xfId="356" applyFont="1" applyFill="1" applyBorder="1" applyAlignment="1">
      <alignment horizontal="center" vertical="center" wrapText="1"/>
      <protection/>
    </xf>
    <xf numFmtId="0" fontId="22" fillId="55" borderId="20" xfId="356" applyFont="1" applyFill="1" applyBorder="1" applyAlignment="1">
      <alignment horizontal="center" vertical="center" wrapText="1"/>
      <protection/>
    </xf>
    <xf numFmtId="0" fontId="22" fillId="55" borderId="19" xfId="356" applyFont="1" applyFill="1" applyBorder="1" applyAlignment="1">
      <alignment horizontal="center" vertical="center" wrapText="1"/>
      <protection/>
    </xf>
    <xf numFmtId="0" fontId="22" fillId="55" borderId="0" xfId="356" applyFont="1" applyFill="1" applyBorder="1" applyAlignment="1">
      <alignment horizontal="center" wrapText="1"/>
      <protection/>
    </xf>
    <xf numFmtId="0" fontId="95" fillId="55" borderId="29" xfId="0" applyFont="1" applyFill="1" applyBorder="1" applyAlignment="1">
      <alignment horizontal="center"/>
    </xf>
    <xf numFmtId="0" fontId="95" fillId="55" borderId="22" xfId="0" applyFont="1" applyFill="1" applyBorder="1" applyAlignment="1">
      <alignment horizontal="center"/>
    </xf>
    <xf numFmtId="0" fontId="95" fillId="55" borderId="30" xfId="0" applyFont="1" applyFill="1" applyBorder="1" applyAlignment="1">
      <alignment horizontal="center"/>
    </xf>
    <xf numFmtId="0" fontId="95" fillId="55" borderId="37" xfId="0" applyFont="1" applyFill="1" applyBorder="1" applyAlignment="1">
      <alignment horizontal="center"/>
    </xf>
    <xf numFmtId="0" fontId="95" fillId="55" borderId="23" xfId="0" applyFont="1" applyFill="1" applyBorder="1" applyAlignment="1">
      <alignment horizontal="center"/>
    </xf>
    <xf numFmtId="0" fontId="95" fillId="55" borderId="38" xfId="0" applyFont="1" applyFill="1" applyBorder="1" applyAlignment="1">
      <alignment horizontal="center"/>
    </xf>
    <xf numFmtId="0" fontId="95" fillId="55" borderId="32" xfId="0" applyFont="1" applyFill="1" applyBorder="1" applyAlignment="1">
      <alignment horizontal="left" vertical="center"/>
    </xf>
    <xf numFmtId="0" fontId="95" fillId="55" borderId="28" xfId="0" applyFont="1" applyFill="1" applyBorder="1" applyAlignment="1">
      <alignment horizontal="left" vertical="center"/>
    </xf>
    <xf numFmtId="0" fontId="96" fillId="55" borderId="31" xfId="0" applyFont="1" applyFill="1" applyBorder="1" applyAlignment="1">
      <alignment horizontal="left" vertical="center" wrapText="1"/>
    </xf>
    <xf numFmtId="0" fontId="96" fillId="55" borderId="32" xfId="0" applyFont="1" applyFill="1" applyBorder="1" applyAlignment="1">
      <alignment horizontal="left" vertical="center" wrapText="1"/>
    </xf>
    <xf numFmtId="0" fontId="98" fillId="55" borderId="37" xfId="0" applyFont="1" applyFill="1" applyBorder="1" applyAlignment="1">
      <alignment horizontal="left"/>
    </xf>
    <xf numFmtId="0" fontId="98" fillId="55" borderId="23" xfId="0" applyFont="1" applyFill="1" applyBorder="1" applyAlignment="1">
      <alignment horizontal="left"/>
    </xf>
    <xf numFmtId="0" fontId="98" fillId="55" borderId="38" xfId="0" applyFont="1" applyFill="1" applyBorder="1" applyAlignment="1">
      <alignment horizontal="left"/>
    </xf>
    <xf numFmtId="0" fontId="96" fillId="55" borderId="43" xfId="0" applyFont="1" applyFill="1" applyBorder="1" applyAlignment="1">
      <alignment horizontal="left" vertical="center" wrapText="1"/>
    </xf>
    <xf numFmtId="0" fontId="95" fillId="55" borderId="31" xfId="0" applyFont="1" applyFill="1" applyBorder="1" applyAlignment="1">
      <alignment horizontal="center" vertical="center"/>
    </xf>
    <xf numFmtId="0" fontId="95" fillId="55" borderId="32" xfId="0" applyFont="1" applyFill="1" applyBorder="1" applyAlignment="1">
      <alignment horizontal="center" vertical="center"/>
    </xf>
    <xf numFmtId="0" fontId="96" fillId="55" borderId="39" xfId="0" applyFont="1" applyFill="1" applyBorder="1" applyAlignment="1">
      <alignment horizontal="left" vertical="center" wrapText="1"/>
    </xf>
    <xf numFmtId="0" fontId="96" fillId="55" borderId="39" xfId="0" applyFont="1" applyFill="1" applyBorder="1" applyAlignment="1">
      <alignment horizontal="center" vertical="center" wrapText="1"/>
    </xf>
  </cellXfs>
  <cellStyles count="442">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0] 4"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2 3" xfId="346"/>
    <cellStyle name="Normal 2 3" xfId="347"/>
    <cellStyle name="Normal 2 4" xfId="348"/>
    <cellStyle name="Normal 2 4 2" xfId="349"/>
    <cellStyle name="Normal 2 5" xfId="350"/>
    <cellStyle name="Normal 3" xfId="351"/>
    <cellStyle name="Normal 3 2" xfId="352"/>
    <cellStyle name="Normal 3 3" xfId="353"/>
    <cellStyle name="Normal 3 4" xfId="354"/>
    <cellStyle name="Normal 3 5" xfId="355"/>
    <cellStyle name="Normal 4" xfId="356"/>
    <cellStyle name="Normal 4 2" xfId="357"/>
    <cellStyle name="Normal 4 2 2" xfId="358"/>
    <cellStyle name="Normal 4 3" xfId="359"/>
    <cellStyle name="Normal 4 4" xfId="360"/>
    <cellStyle name="Normal 5" xfId="361"/>
    <cellStyle name="Normal 5 2" xfId="362"/>
    <cellStyle name="Normal 5 2 2" xfId="363"/>
    <cellStyle name="Normal 5 2 2 2" xfId="364"/>
    <cellStyle name="Normal 9" xfId="365"/>
    <cellStyle name="Normal_indice" xfId="366"/>
    <cellStyle name="Notas" xfId="367"/>
    <cellStyle name="Notas 2 2" xfId="368"/>
    <cellStyle name="Notas 2 2 2" xfId="369"/>
    <cellStyle name="Notas 2 2 3" xfId="370"/>
    <cellStyle name="Notas 2 3" xfId="371"/>
    <cellStyle name="Notas 2 4" xfId="372"/>
    <cellStyle name="Notas 3 2" xfId="373"/>
    <cellStyle name="Notas 3 3" xfId="374"/>
    <cellStyle name="Notas 4" xfId="375"/>
    <cellStyle name="Percent" xfId="376"/>
    <cellStyle name="Porcentaje 2" xfId="377"/>
    <cellStyle name="Porcentaje 3" xfId="378"/>
    <cellStyle name="Porcentual 2" xfId="379"/>
    <cellStyle name="Porcentual 2 2" xfId="380"/>
    <cellStyle name="Porcentual 2 3" xfId="381"/>
    <cellStyle name="Porcentual 2 4" xfId="382"/>
    <cellStyle name="Porcentual 2 4 2" xfId="383"/>
    <cellStyle name="Porcentual 2 5" xfId="384"/>
    <cellStyle name="Salida" xfId="385"/>
    <cellStyle name="Salida 2 2" xfId="386"/>
    <cellStyle name="Salida 2 2 2" xfId="387"/>
    <cellStyle name="Salida 2 2 3" xfId="388"/>
    <cellStyle name="Salida 2 3" xfId="389"/>
    <cellStyle name="Salida 2 4" xfId="390"/>
    <cellStyle name="Salida 3 2" xfId="391"/>
    <cellStyle name="Salida 3 3" xfId="392"/>
    <cellStyle name="Salida 4" xfId="393"/>
    <cellStyle name="Texto de advertencia" xfId="394"/>
    <cellStyle name="Texto de advertencia 2 2" xfId="395"/>
    <cellStyle name="Texto de advertencia 2 2 2" xfId="396"/>
    <cellStyle name="Texto de advertencia 2 2 3" xfId="397"/>
    <cellStyle name="Texto de advertencia 2 3" xfId="398"/>
    <cellStyle name="Texto de advertencia 2 4" xfId="399"/>
    <cellStyle name="Texto de advertencia 3 2" xfId="400"/>
    <cellStyle name="Texto de advertencia 3 3" xfId="401"/>
    <cellStyle name="Texto de advertencia 4" xfId="402"/>
    <cellStyle name="Texto explicativo" xfId="403"/>
    <cellStyle name="Texto explicativo 2 2" xfId="404"/>
    <cellStyle name="Texto explicativo 2 2 2" xfId="405"/>
    <cellStyle name="Texto explicativo 2 2 3" xfId="406"/>
    <cellStyle name="Texto explicativo 2 3" xfId="407"/>
    <cellStyle name="Texto explicativo 2 4" xfId="408"/>
    <cellStyle name="Texto explicativo 3 2" xfId="409"/>
    <cellStyle name="Texto explicativo 3 3" xfId="410"/>
    <cellStyle name="Texto explicativo 4" xfId="411"/>
    <cellStyle name="Título" xfId="412"/>
    <cellStyle name="Título 1 2 2" xfId="413"/>
    <cellStyle name="Título 1 2 2 2" xfId="414"/>
    <cellStyle name="Título 1 2 2 3" xfId="415"/>
    <cellStyle name="Título 1 2 3" xfId="416"/>
    <cellStyle name="Título 1 2 4" xfId="417"/>
    <cellStyle name="Título 1 3 2" xfId="418"/>
    <cellStyle name="Título 1 3 3" xfId="419"/>
    <cellStyle name="Título 1 4" xfId="420"/>
    <cellStyle name="Título 2" xfId="421"/>
    <cellStyle name="Título 2 2 2" xfId="422"/>
    <cellStyle name="Título 2 2 2 2" xfId="423"/>
    <cellStyle name="Título 2 2 2 3" xfId="424"/>
    <cellStyle name="Título 2 2 3" xfId="425"/>
    <cellStyle name="Título 2 2 4" xfId="426"/>
    <cellStyle name="Título 2 3 2" xfId="427"/>
    <cellStyle name="Título 2 3 3" xfId="428"/>
    <cellStyle name="Título 2 4" xfId="429"/>
    <cellStyle name="Título 3" xfId="430"/>
    <cellStyle name="Título 3 2 2" xfId="431"/>
    <cellStyle name="Título 3 2 2 2" xfId="432"/>
    <cellStyle name="Título 3 2 2 3" xfId="433"/>
    <cellStyle name="Título 3 2 3" xfId="434"/>
    <cellStyle name="Título 3 2 4" xfId="435"/>
    <cellStyle name="Título 3 3 2" xfId="436"/>
    <cellStyle name="Título 3 3 3" xfId="437"/>
    <cellStyle name="Título 3 4" xfId="438"/>
    <cellStyle name="Título 4 2" xfId="439"/>
    <cellStyle name="Título 4 2 2" xfId="440"/>
    <cellStyle name="Título 4 2 3" xfId="441"/>
    <cellStyle name="Título 4 3" xfId="442"/>
    <cellStyle name="Título 4 4" xfId="443"/>
    <cellStyle name="Título 5 2" xfId="444"/>
    <cellStyle name="Título 5 3" xfId="445"/>
    <cellStyle name="Título 6" xfId="446"/>
    <cellStyle name="Total" xfId="447"/>
    <cellStyle name="Total 2 2" xfId="448"/>
    <cellStyle name="Total 2 2 2" xfId="449"/>
    <cellStyle name="Total 2 2 3" xfId="450"/>
    <cellStyle name="Total 2 3" xfId="451"/>
    <cellStyle name="Total 2 4" xfId="452"/>
    <cellStyle name="Total 3 2" xfId="453"/>
    <cellStyle name="Total 3 3" xfId="454"/>
    <cellStyle name="Total 4" xfId="4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15"/>
          <c:y val="-0.0095"/>
        </c:manualLayout>
      </c:layout>
      <c:spPr>
        <a:noFill/>
        <a:ln w="3175">
          <a:noFill/>
        </a:ln>
      </c:spPr>
    </c:title>
    <c:plotArea>
      <c:layout>
        <c:manualLayout>
          <c:xMode val="edge"/>
          <c:yMode val="edge"/>
          <c:x val="0.048"/>
          <c:y val="0.08475"/>
          <c:w val="0.8885"/>
          <c:h val="0.89475"/>
        </c:manualLayout>
      </c:layout>
      <c:lineChart>
        <c:grouping val="standard"/>
        <c:varyColors val="0"/>
        <c:ser>
          <c:idx val="0"/>
          <c:order val="0"/>
          <c:tx>
            <c:strRef>
              <c:f>'precio mayorista'!$C$7</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2015</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2016</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59200854"/>
        <c:axId val="63045639"/>
      </c:lineChart>
      <c:catAx>
        <c:axId val="5920085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63045639"/>
        <c:crosses val="autoZero"/>
        <c:auto val="1"/>
        <c:lblOffset val="100"/>
        <c:tickLblSkip val="1"/>
        <c:noMultiLvlLbl val="0"/>
      </c:catAx>
      <c:valAx>
        <c:axId val="63045639"/>
        <c:scaling>
          <c:orientation val="minMax"/>
          <c:min val="15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9200854"/>
        <c:crossesAt val="1"/>
        <c:crossBetween val="between"/>
        <c:dispUnits/>
      </c:valAx>
      <c:spPr>
        <a:noFill/>
        <a:ln>
          <a:noFill/>
        </a:ln>
      </c:spPr>
    </c:plotArea>
    <c:legend>
      <c:legendPos val="r"/>
      <c:layout>
        <c:manualLayout>
          <c:xMode val="edge"/>
          <c:yMode val="edge"/>
          <c:x val="0.22175"/>
          <c:y val="0.90875"/>
          <c:w val="0.420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15"/>
          <c:y val="0.07325"/>
          <c:w val="0.94575"/>
          <c:h val="0.8457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39185690"/>
        <c:axId val="17126891"/>
      </c:barChart>
      <c:catAx>
        <c:axId val="391856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7126891"/>
        <c:crosses val="autoZero"/>
        <c:auto val="1"/>
        <c:lblOffset val="100"/>
        <c:tickLblSkip val="1"/>
        <c:noMultiLvlLbl val="0"/>
      </c:catAx>
      <c:valAx>
        <c:axId val="17126891"/>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39185690"/>
        <c:crossesAt val="1"/>
        <c:crossBetween val="between"/>
        <c:dispUnits/>
      </c:valAx>
      <c:spPr>
        <a:noFill/>
        <a:ln>
          <a:noFill/>
        </a:ln>
      </c:spPr>
    </c:plotArea>
    <c:legend>
      <c:legendPos val="r"/>
      <c:layout>
        <c:manualLayout>
          <c:xMode val="edge"/>
          <c:yMode val="edge"/>
          <c:x val="0.3805"/>
          <c:y val="0.927"/>
          <c:w val="0.2377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2 de noviembre de 2015 al 29 de abril de 2016 (en $/50 kilos sin IVA)</a:t>
            </a:r>
          </a:p>
        </c:rich>
      </c:tx>
      <c:layout>
        <c:manualLayout>
          <c:xMode val="factor"/>
          <c:yMode val="factor"/>
          <c:x val="-0.00125"/>
          <c:y val="-0.0115"/>
        </c:manualLayout>
      </c:layout>
      <c:spPr>
        <a:noFill/>
        <a:ln>
          <a:noFill/>
        </a:ln>
      </c:spPr>
    </c:title>
    <c:plotArea>
      <c:layout>
        <c:manualLayout>
          <c:xMode val="edge"/>
          <c:yMode val="edge"/>
          <c:x val="0.036"/>
          <c:y val="0.12625"/>
          <c:w val="0.96025"/>
          <c:h val="0.819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sysDot"/>
              </a:ln>
            </c:spPr>
            <c:trendlineType val="poly"/>
            <c:order val="3"/>
            <c:dispEq val="0"/>
            <c:dispRSqr val="0"/>
          </c:trendline>
          <c:cat>
            <c:numLit>
              <c:ptCount val="126"/>
              <c:pt idx="0">
                <c:v>42310</c:v>
              </c:pt>
              <c:pt idx="1">
                <c:v>42311</c:v>
              </c:pt>
              <c:pt idx="2">
                <c:v>42312</c:v>
              </c:pt>
              <c:pt idx="3">
                <c:v>42313</c:v>
              </c:pt>
              <c:pt idx="4">
                <c:v>42314</c:v>
              </c:pt>
              <c:pt idx="5">
                <c:v>42317</c:v>
              </c:pt>
              <c:pt idx="6">
                <c:v>42318</c:v>
              </c:pt>
              <c:pt idx="7">
                <c:v>42319</c:v>
              </c:pt>
              <c:pt idx="8">
                <c:v>42320</c:v>
              </c:pt>
              <c:pt idx="9">
                <c:v>42321</c:v>
              </c:pt>
              <c:pt idx="10">
                <c:v>42324</c:v>
              </c:pt>
              <c:pt idx="11">
                <c:v>42325</c:v>
              </c:pt>
              <c:pt idx="12">
                <c:v>42326</c:v>
              </c:pt>
              <c:pt idx="13">
                <c:v>42327</c:v>
              </c:pt>
              <c:pt idx="14">
                <c:v>42328</c:v>
              </c:pt>
              <c:pt idx="15">
                <c:v>42331</c:v>
              </c:pt>
              <c:pt idx="16">
                <c:v>42332</c:v>
              </c:pt>
              <c:pt idx="17">
                <c:v>42333</c:v>
              </c:pt>
              <c:pt idx="18">
                <c:v>42334</c:v>
              </c:pt>
              <c:pt idx="19">
                <c:v>42335</c:v>
              </c:pt>
              <c:pt idx="20">
                <c:v>42338</c:v>
              </c:pt>
              <c:pt idx="21">
                <c:v>42339</c:v>
              </c:pt>
              <c:pt idx="22">
                <c:v>42340</c:v>
              </c:pt>
              <c:pt idx="23">
                <c:v>42341</c:v>
              </c:pt>
              <c:pt idx="24">
                <c:v>42342</c:v>
              </c:pt>
              <c:pt idx="25">
                <c:v>42345</c:v>
              </c:pt>
              <c:pt idx="26">
                <c:v>42347</c:v>
              </c:pt>
              <c:pt idx="27">
                <c:v>42348</c:v>
              </c:pt>
              <c:pt idx="28">
                <c:v>42349</c:v>
              </c:pt>
              <c:pt idx="29">
                <c:v>42352</c:v>
              </c:pt>
              <c:pt idx="30">
                <c:v>42353</c:v>
              </c:pt>
              <c:pt idx="31">
                <c:v>42354</c:v>
              </c:pt>
              <c:pt idx="32">
                <c:v>42355</c:v>
              </c:pt>
              <c:pt idx="33">
                <c:v>42356</c:v>
              </c:pt>
              <c:pt idx="34">
                <c:v>42359</c:v>
              </c:pt>
              <c:pt idx="35">
                <c:v>42360</c:v>
              </c:pt>
              <c:pt idx="36">
                <c:v>42361</c:v>
              </c:pt>
              <c:pt idx="37">
                <c:v>42362</c:v>
              </c:pt>
              <c:pt idx="38">
                <c:v>42366</c:v>
              </c:pt>
              <c:pt idx="39">
                <c:v>42367</c:v>
              </c:pt>
              <c:pt idx="40">
                <c:v>42368</c:v>
              </c:pt>
              <c:pt idx="41">
                <c:v>42369</c:v>
              </c:pt>
              <c:pt idx="42">
                <c:v>42373</c:v>
              </c:pt>
              <c:pt idx="43">
                <c:v>42374</c:v>
              </c:pt>
              <c:pt idx="44">
                <c:v>42375</c:v>
              </c:pt>
              <c:pt idx="45">
                <c:v>42376</c:v>
              </c:pt>
              <c:pt idx="46">
                <c:v>42377</c:v>
              </c:pt>
              <c:pt idx="47">
                <c:v>42380</c:v>
              </c:pt>
              <c:pt idx="48">
                <c:v>42381</c:v>
              </c:pt>
              <c:pt idx="49">
                <c:v>42382</c:v>
              </c:pt>
              <c:pt idx="50">
                <c:v>42383</c:v>
              </c:pt>
              <c:pt idx="51">
                <c:v>42384</c:v>
              </c:pt>
              <c:pt idx="52">
                <c:v>42387</c:v>
              </c:pt>
              <c:pt idx="53">
                <c:v>42388</c:v>
              </c:pt>
              <c:pt idx="54">
                <c:v>42389</c:v>
              </c:pt>
              <c:pt idx="55">
                <c:v>42390</c:v>
              </c:pt>
              <c:pt idx="56">
                <c:v>42391</c:v>
              </c:pt>
              <c:pt idx="57">
                <c:v>42394</c:v>
              </c:pt>
              <c:pt idx="58">
                <c:v>42395</c:v>
              </c:pt>
              <c:pt idx="59">
                <c:v>42396</c:v>
              </c:pt>
              <c:pt idx="60">
                <c:v>42397</c:v>
              </c:pt>
              <c:pt idx="61">
                <c:v>42398</c:v>
              </c:pt>
              <c:pt idx="62">
                <c:v>42401</c:v>
              </c:pt>
              <c:pt idx="63">
                <c:v>42402</c:v>
              </c:pt>
              <c:pt idx="64">
                <c:v>42403</c:v>
              </c:pt>
              <c:pt idx="65">
                <c:v>42404</c:v>
              </c:pt>
              <c:pt idx="66">
                <c:v>42405</c:v>
              </c:pt>
              <c:pt idx="67">
                <c:v>42408</c:v>
              </c:pt>
              <c:pt idx="68">
                <c:v>42409</c:v>
              </c:pt>
              <c:pt idx="69">
                <c:v>42410</c:v>
              </c:pt>
              <c:pt idx="70">
                <c:v>42411</c:v>
              </c:pt>
              <c:pt idx="71">
                <c:v>42412</c:v>
              </c:pt>
              <c:pt idx="72">
                <c:v>42415</c:v>
              </c:pt>
              <c:pt idx="73">
                <c:v>42416</c:v>
              </c:pt>
              <c:pt idx="74">
                <c:v>42417</c:v>
              </c:pt>
              <c:pt idx="75">
                <c:v>42418</c:v>
              </c:pt>
              <c:pt idx="76">
                <c:v>42419</c:v>
              </c:pt>
              <c:pt idx="77">
                <c:v>42422</c:v>
              </c:pt>
              <c:pt idx="78">
                <c:v>42423</c:v>
              </c:pt>
              <c:pt idx="79">
                <c:v>42424</c:v>
              </c:pt>
              <c:pt idx="80">
                <c:v>42425</c:v>
              </c:pt>
              <c:pt idx="81">
                <c:v>42426</c:v>
              </c:pt>
              <c:pt idx="82">
                <c:v>42429</c:v>
              </c:pt>
              <c:pt idx="83">
                <c:v>42430</c:v>
              </c:pt>
              <c:pt idx="84">
                <c:v>42431</c:v>
              </c:pt>
              <c:pt idx="85">
                <c:v>42432</c:v>
              </c:pt>
              <c:pt idx="86">
                <c:v>42433</c:v>
              </c:pt>
              <c:pt idx="87">
                <c:v>42436</c:v>
              </c:pt>
              <c:pt idx="88">
                <c:v>42437</c:v>
              </c:pt>
              <c:pt idx="89">
                <c:v>42438</c:v>
              </c:pt>
              <c:pt idx="90">
                <c:v>42439</c:v>
              </c:pt>
              <c:pt idx="91">
                <c:v>42440</c:v>
              </c:pt>
              <c:pt idx="92">
                <c:v>42443</c:v>
              </c:pt>
              <c:pt idx="93">
                <c:v>42444</c:v>
              </c:pt>
              <c:pt idx="94">
                <c:v>42445</c:v>
              </c:pt>
              <c:pt idx="95">
                <c:v>42446</c:v>
              </c:pt>
              <c:pt idx="96">
                <c:v>42447</c:v>
              </c:pt>
              <c:pt idx="97">
                <c:v>42450</c:v>
              </c:pt>
              <c:pt idx="98">
                <c:v>42451</c:v>
              </c:pt>
              <c:pt idx="99">
                <c:v>42452</c:v>
              </c:pt>
              <c:pt idx="100">
                <c:v>42453</c:v>
              </c:pt>
              <c:pt idx="101">
                <c:v>42457</c:v>
              </c:pt>
              <c:pt idx="102">
                <c:v>42458</c:v>
              </c:pt>
              <c:pt idx="103">
                <c:v>42459</c:v>
              </c:pt>
              <c:pt idx="104">
                <c:v>42460</c:v>
              </c:pt>
              <c:pt idx="105">
                <c:v>42461</c:v>
              </c:pt>
              <c:pt idx="106">
                <c:v>42464</c:v>
              </c:pt>
              <c:pt idx="107">
                <c:v>42465</c:v>
              </c:pt>
              <c:pt idx="108">
                <c:v>42466</c:v>
              </c:pt>
              <c:pt idx="109">
                <c:v>42467</c:v>
              </c:pt>
              <c:pt idx="110">
                <c:v>42468</c:v>
              </c:pt>
              <c:pt idx="111">
                <c:v>42471</c:v>
              </c:pt>
              <c:pt idx="112">
                <c:v>42472</c:v>
              </c:pt>
              <c:pt idx="113">
                <c:v>42473</c:v>
              </c:pt>
              <c:pt idx="114">
                <c:v>42474</c:v>
              </c:pt>
              <c:pt idx="115">
                <c:v>42475</c:v>
              </c:pt>
              <c:pt idx="116">
                <c:v>42478</c:v>
              </c:pt>
              <c:pt idx="117">
                <c:v>42479</c:v>
              </c:pt>
              <c:pt idx="118">
                <c:v>42480</c:v>
              </c:pt>
              <c:pt idx="119">
                <c:v>42481</c:v>
              </c:pt>
              <c:pt idx="120">
                <c:v>42482</c:v>
              </c:pt>
              <c:pt idx="121">
                <c:v>42485</c:v>
              </c:pt>
              <c:pt idx="122">
                <c:v>42486</c:v>
              </c:pt>
              <c:pt idx="123">
                <c:v>42487</c:v>
              </c:pt>
              <c:pt idx="124">
                <c:v>42488</c:v>
              </c:pt>
              <c:pt idx="125">
                <c:v>42489</c:v>
              </c:pt>
            </c:numLit>
          </c:cat>
          <c:val>
            <c:numLit>
              <c:ptCount val="126"/>
              <c:pt idx="0">
                <c:v>15856.9509090909</c:v>
              </c:pt>
              <c:pt idx="1">
                <c:v>18616.7682352941</c:v>
              </c:pt>
              <c:pt idx="2">
                <c:v>16579.7688888888</c:v>
              </c:pt>
              <c:pt idx="3">
                <c:v>19092.0149999999</c:v>
              </c:pt>
              <c:pt idx="4">
                <c:v>18649.89</c:v>
              </c:pt>
              <c:pt idx="5">
                <c:v>21231.3142857142</c:v>
              </c:pt>
              <c:pt idx="6">
                <c:v>20389.016</c:v>
              </c:pt>
              <c:pt idx="7">
                <c:v>20753.3944444444</c:v>
              </c:pt>
              <c:pt idx="8">
                <c:v>21009.5842857142</c:v>
              </c:pt>
              <c:pt idx="9">
                <c:v>21337.464</c:v>
              </c:pt>
              <c:pt idx="10">
                <c:v>20462.4199999999</c:v>
              </c:pt>
              <c:pt idx="11">
                <c:v>21586.5606666666</c:v>
              </c:pt>
              <c:pt idx="12">
                <c:v>21282.4025</c:v>
              </c:pt>
              <c:pt idx="13">
                <c:v>22138.3357142857</c:v>
              </c:pt>
              <c:pt idx="14">
                <c:v>22148.7473333333</c:v>
              </c:pt>
              <c:pt idx="15">
                <c:v>20788.7781818181</c:v>
              </c:pt>
              <c:pt idx="16">
                <c:v>20868.063125</c:v>
              </c:pt>
              <c:pt idx="17">
                <c:v>20080.8954545454</c:v>
              </c:pt>
              <c:pt idx="18">
                <c:v>20921.8778571428</c:v>
              </c:pt>
              <c:pt idx="19">
                <c:v>19935.6562499999</c:v>
              </c:pt>
              <c:pt idx="20">
                <c:v>19395.6445454545</c:v>
              </c:pt>
              <c:pt idx="21">
                <c:v>18251.3399999999</c:v>
              </c:pt>
              <c:pt idx="22">
                <c:v>17472.4436363636</c:v>
              </c:pt>
              <c:pt idx="23">
                <c:v>16914.0358333333</c:v>
              </c:pt>
              <c:pt idx="24">
                <c:v>16057.8871428571</c:v>
              </c:pt>
              <c:pt idx="25">
                <c:v>16060.169</c:v>
              </c:pt>
              <c:pt idx="26">
                <c:v>15709.5527272727</c:v>
              </c:pt>
              <c:pt idx="27">
                <c:v>15385.9461538461</c:v>
              </c:pt>
              <c:pt idx="28">
                <c:v>15101.181875</c:v>
              </c:pt>
              <c:pt idx="29">
                <c:v>13895.8623076923</c:v>
              </c:pt>
              <c:pt idx="30">
                <c:v>13775.9833333333</c:v>
              </c:pt>
              <c:pt idx="31">
                <c:v>14372.7278571428</c:v>
              </c:pt>
              <c:pt idx="32">
                <c:v>14170.4746153846</c:v>
              </c:pt>
              <c:pt idx="33">
                <c:v>12840.8185714285</c:v>
              </c:pt>
              <c:pt idx="34">
                <c:v>12615.4969999999</c:v>
              </c:pt>
              <c:pt idx="35">
                <c:v>12425.151875</c:v>
              </c:pt>
              <c:pt idx="36">
                <c:v>12403.2385714285</c:v>
              </c:pt>
              <c:pt idx="37">
                <c:v>12729.3609090909</c:v>
              </c:pt>
              <c:pt idx="38">
                <c:v>12086.0036363636</c:v>
              </c:pt>
              <c:pt idx="39">
                <c:v>12257.505625</c:v>
              </c:pt>
              <c:pt idx="40">
                <c:v>12497.99625</c:v>
              </c:pt>
              <c:pt idx="41">
                <c:v>12212.61</c:v>
              </c:pt>
              <c:pt idx="42">
                <c:v>12180.1592857142</c:v>
              </c:pt>
              <c:pt idx="43">
                <c:v>11617.626875</c:v>
              </c:pt>
              <c:pt idx="44">
                <c:v>11414.236875</c:v>
              </c:pt>
              <c:pt idx="45">
                <c:v>11218.1406666666</c:v>
              </c:pt>
              <c:pt idx="46">
                <c:v>11609.7757894736</c:v>
              </c:pt>
              <c:pt idx="47">
                <c:v>11439.510625</c:v>
              </c:pt>
              <c:pt idx="48">
                <c:v>10404.2268421052</c:v>
              </c:pt>
              <c:pt idx="49">
                <c:v>10456.6606666666</c:v>
              </c:pt>
              <c:pt idx="50">
                <c:v>10731.4476470588</c:v>
              </c:pt>
              <c:pt idx="51">
                <c:v>10438.4595454545</c:v>
              </c:pt>
              <c:pt idx="52">
                <c:v>10063.5319999999</c:v>
              </c:pt>
              <c:pt idx="53">
                <c:v>9638.41299999999</c:v>
              </c:pt>
              <c:pt idx="54">
                <c:v>9456.29588235294</c:v>
              </c:pt>
              <c:pt idx="55">
                <c:v>10041.2092857142</c:v>
              </c:pt>
              <c:pt idx="56">
                <c:v>10007.7911111111</c:v>
              </c:pt>
              <c:pt idx="57">
                <c:v>9845.46785714285</c:v>
              </c:pt>
              <c:pt idx="58">
                <c:v>9269.97249999999</c:v>
              </c:pt>
              <c:pt idx="59">
                <c:v>8424.06333333333</c:v>
              </c:pt>
              <c:pt idx="60">
                <c:v>9536.82449999999</c:v>
              </c:pt>
              <c:pt idx="61">
                <c:v>8876.89470588235</c:v>
              </c:pt>
              <c:pt idx="62">
                <c:v>9574.328125</c:v>
              </c:pt>
              <c:pt idx="63">
                <c:v>9074.86</c:v>
              </c:pt>
              <c:pt idx="64">
                <c:v>9111.71999999999</c:v>
              </c:pt>
              <c:pt idx="65">
                <c:v>8965.50649999999</c:v>
              </c:pt>
              <c:pt idx="66">
                <c:v>8863.6905</c:v>
              </c:pt>
              <c:pt idx="67">
                <c:v>9253.12470588235</c:v>
              </c:pt>
              <c:pt idx="68">
                <c:v>9723.58789473684</c:v>
              </c:pt>
              <c:pt idx="69">
                <c:v>9090.58888888889</c:v>
              </c:pt>
              <c:pt idx="70">
                <c:v>9540.09235294117</c:v>
              </c:pt>
              <c:pt idx="71">
                <c:v>9367.85173913043</c:v>
              </c:pt>
              <c:pt idx="72">
                <c:v>10153.7666666666</c:v>
              </c:pt>
              <c:pt idx="73">
                <c:v>9520.78217391304</c:v>
              </c:pt>
              <c:pt idx="74">
                <c:v>9303.99294117646</c:v>
              </c:pt>
              <c:pt idx="75">
                <c:v>8591.17249999999</c:v>
              </c:pt>
              <c:pt idx="76">
                <c:v>8926.4</c:v>
              </c:pt>
              <c:pt idx="77">
                <c:v>9121.78571428571</c:v>
              </c:pt>
              <c:pt idx="78">
                <c:v>9414.564</c:v>
              </c:pt>
              <c:pt idx="79">
                <c:v>8715.04333333333</c:v>
              </c:pt>
              <c:pt idx="80">
                <c:v>9465.08733333333</c:v>
              </c:pt>
              <c:pt idx="81">
                <c:v>9236.0445</c:v>
              </c:pt>
              <c:pt idx="82">
                <c:v>9694.07</c:v>
              </c:pt>
              <c:pt idx="83">
                <c:v>9269.89315789473</c:v>
              </c:pt>
              <c:pt idx="84">
                <c:v>8454.47083333333</c:v>
              </c:pt>
              <c:pt idx="85">
                <c:v>9719.98722222222</c:v>
              </c:pt>
              <c:pt idx="86">
                <c:v>9318.60549999999</c:v>
              </c:pt>
              <c:pt idx="87">
                <c:v>9066.91058823529</c:v>
              </c:pt>
              <c:pt idx="88">
                <c:v>9402.8325</c:v>
              </c:pt>
              <c:pt idx="89">
                <c:v>9008.06937499999</c:v>
              </c:pt>
              <c:pt idx="90">
                <c:v>9002.69095238095</c:v>
              </c:pt>
              <c:pt idx="91">
                <c:v>9124.97130434782</c:v>
              </c:pt>
              <c:pt idx="92">
                <c:v>9722.25071428571</c:v>
              </c:pt>
              <c:pt idx="93">
                <c:v>9411.23549999999</c:v>
              </c:pt>
              <c:pt idx="94">
                <c:v>9758.91882352941</c:v>
              </c:pt>
              <c:pt idx="95">
                <c:v>9090.55944444444</c:v>
              </c:pt>
              <c:pt idx="96">
                <c:v>8596.26105263158</c:v>
              </c:pt>
              <c:pt idx="97">
                <c:v>8808.82374999999</c:v>
              </c:pt>
              <c:pt idx="98">
                <c:v>8448.87684210526</c:v>
              </c:pt>
              <c:pt idx="99">
                <c:v>9031.18722222222</c:v>
              </c:pt>
              <c:pt idx="100">
                <c:v>8641.191875</c:v>
              </c:pt>
              <c:pt idx="101">
                <c:v>9760.25529411764</c:v>
              </c:pt>
              <c:pt idx="102">
                <c:v>8720.71357142857</c:v>
              </c:pt>
              <c:pt idx="103">
                <c:v>9053.31785714285</c:v>
              </c:pt>
              <c:pt idx="104">
                <c:v>8600.51</c:v>
              </c:pt>
              <c:pt idx="105">
                <c:v>8008.143125</c:v>
              </c:pt>
              <c:pt idx="106">
                <c:v>8498.52874999999</c:v>
              </c:pt>
              <c:pt idx="107">
                <c:v>8387.54428571428</c:v>
              </c:pt>
              <c:pt idx="108">
                <c:v>9106.6805</c:v>
              </c:pt>
              <c:pt idx="109">
                <c:v>8440.13875</c:v>
              </c:pt>
              <c:pt idx="110">
                <c:v>8573.28222222222</c:v>
              </c:pt>
              <c:pt idx="111">
                <c:v>7895.50058823529</c:v>
              </c:pt>
              <c:pt idx="112">
                <c:v>8806.6559090909</c:v>
              </c:pt>
              <c:pt idx="113">
                <c:v>7950.10294117647</c:v>
              </c:pt>
              <c:pt idx="114">
                <c:v>8704.22499999999</c:v>
              </c:pt>
              <c:pt idx="115">
                <c:v>8169.55263157894</c:v>
              </c:pt>
              <c:pt idx="116">
                <c:v>8650.62624999999</c:v>
              </c:pt>
              <c:pt idx="117">
                <c:v>8908.4128</c:v>
              </c:pt>
              <c:pt idx="118">
                <c:v>8577.78437499999</c:v>
              </c:pt>
              <c:pt idx="119">
                <c:v>9172.74157894736</c:v>
              </c:pt>
              <c:pt idx="120">
                <c:v>8720.734</c:v>
              </c:pt>
              <c:pt idx="121">
                <c:v>8747.585</c:v>
              </c:pt>
              <c:pt idx="122">
                <c:v>9182.85916666666</c:v>
              </c:pt>
              <c:pt idx="123">
                <c:v>9240.32099999999</c:v>
              </c:pt>
              <c:pt idx="124">
                <c:v>8333.13315789473</c:v>
              </c:pt>
              <c:pt idx="125">
                <c:v>9156.87363636363</c:v>
              </c:pt>
            </c:numLit>
          </c:val>
          <c:smooth val="0"/>
        </c:ser>
        <c:marker val="1"/>
        <c:axId val="30539840"/>
        <c:axId val="6423105"/>
      </c:lineChart>
      <c:catAx>
        <c:axId val="30539840"/>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6423105"/>
        <c:crosses val="autoZero"/>
        <c:auto val="0"/>
        <c:lblOffset val="100"/>
        <c:tickLblSkip val="3"/>
        <c:noMultiLvlLbl val="0"/>
      </c:catAx>
      <c:valAx>
        <c:axId val="6423105"/>
        <c:scaling>
          <c:orientation val="minMax"/>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3053984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18 de marzo al 29 de abrilde 2016 
</a:t>
            </a:r>
            <a:r>
              <a:rPr lang="en-US" cap="none" sz="1000" b="1" i="0" u="none" baseline="0">
                <a:solidFill>
                  <a:srgbClr val="000000"/>
                </a:solidFill>
              </a:rPr>
              <a:t>(en $ por saco de 50 kilos, sin IVA)</a:t>
            </a:r>
          </a:p>
        </c:rich>
      </c:tx>
      <c:layout>
        <c:manualLayout>
          <c:xMode val="factor"/>
          <c:yMode val="factor"/>
          <c:x val="-0.05"/>
          <c:y val="-0.0125"/>
        </c:manualLayout>
      </c:layout>
      <c:spPr>
        <a:noFill/>
        <a:ln w="3175">
          <a:noFill/>
        </a:ln>
      </c:spPr>
    </c:title>
    <c:plotArea>
      <c:layout>
        <c:manualLayout>
          <c:xMode val="edge"/>
          <c:yMode val="edge"/>
          <c:x val="0.0165"/>
          <c:y val="0.10175"/>
          <c:w val="0.813"/>
          <c:h val="0.8092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57807946"/>
        <c:axId val="50509467"/>
      </c:lineChart>
      <c:dateAx>
        <c:axId val="57807946"/>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50509467"/>
        <c:crosses val="autoZero"/>
        <c:auto val="0"/>
        <c:baseTimeUnit val="days"/>
        <c:majorUnit val="2"/>
        <c:majorTimeUnit val="days"/>
        <c:minorUnit val="1"/>
        <c:minorTimeUnit val="days"/>
        <c:noMultiLvlLbl val="0"/>
      </c:dateAx>
      <c:valAx>
        <c:axId val="50509467"/>
        <c:scaling>
          <c:orientation val="minMax"/>
          <c:min val="6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7807946"/>
        <c:crossesAt val="1"/>
        <c:crossBetween val="between"/>
        <c:dispUnits/>
      </c:valAx>
      <c:spPr>
        <a:noFill/>
        <a:ln>
          <a:noFill/>
        </a:ln>
      </c:spPr>
    </c:plotArea>
    <c:legend>
      <c:legendPos val="r"/>
      <c:layout>
        <c:manualLayout>
          <c:xMode val="edge"/>
          <c:yMode val="edge"/>
          <c:x val="0.8395"/>
          <c:y val="0.06"/>
          <c:w val="0.1595"/>
          <c:h val="0.93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275"/>
        </c:manualLayout>
      </c:layout>
      <c:spPr>
        <a:noFill/>
        <a:ln w="3175">
          <a:noFill/>
        </a:ln>
      </c:spPr>
    </c:title>
    <c:plotArea>
      <c:layout>
        <c:manualLayout>
          <c:xMode val="edge"/>
          <c:yMode val="edge"/>
          <c:x val="0.02825"/>
          <c:y val="0.06925"/>
          <c:w val="0.981"/>
          <c:h val="0.823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51932020"/>
        <c:axId val="64734997"/>
      </c:lineChart>
      <c:dateAx>
        <c:axId val="51932020"/>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4734997"/>
        <c:crosses val="autoZero"/>
        <c:auto val="0"/>
        <c:baseTimeUnit val="months"/>
        <c:majorUnit val="2"/>
        <c:majorTimeUnit val="months"/>
        <c:minorUnit val="1"/>
        <c:minorTimeUnit val="months"/>
        <c:noMultiLvlLbl val="0"/>
      </c:dateAx>
      <c:valAx>
        <c:axId val="64734997"/>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2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51932020"/>
        <c:crossesAt val="1"/>
        <c:crossBetween val="between"/>
        <c:dispUnits/>
      </c:valAx>
      <c:spPr>
        <a:noFill/>
        <a:ln>
          <a:noFill/>
        </a:ln>
      </c:spPr>
    </c:plotArea>
    <c:legend>
      <c:legendPos val="r"/>
      <c:layout>
        <c:manualLayout>
          <c:xMode val="edge"/>
          <c:yMode val="edge"/>
          <c:x val="0.31375"/>
          <c:y val="0.8855"/>
          <c:w val="0.372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9 de noviembre de 2015 al 28 de marzo de 2016 ($/ kilo con IVA)</a:t>
            </a:r>
          </a:p>
        </c:rich>
      </c:tx>
      <c:layout>
        <c:manualLayout>
          <c:xMode val="factor"/>
          <c:yMode val="factor"/>
          <c:x val="-0.00275"/>
          <c:y val="-0.015"/>
        </c:manualLayout>
      </c:layout>
      <c:spPr>
        <a:noFill/>
        <a:ln w="3175">
          <a:noFill/>
        </a:ln>
      </c:spPr>
    </c:title>
    <c:plotArea>
      <c:layout>
        <c:manualLayout>
          <c:xMode val="edge"/>
          <c:yMode val="edge"/>
          <c:x val="0.05625"/>
          <c:y val="0.093"/>
          <c:w val="0.94825"/>
          <c:h val="0.778"/>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45744062"/>
        <c:axId val="9043375"/>
      </c:lineChart>
      <c:dateAx>
        <c:axId val="45744062"/>
        <c:scaling>
          <c:orientation val="minMax"/>
        </c:scaling>
        <c:axPos val="b"/>
        <c:delete val="0"/>
        <c:numFmt formatCode="dd/mm" sourceLinked="0"/>
        <c:majorTickMark val="out"/>
        <c:minorTickMark val="none"/>
        <c:tickLblPos val="nextTo"/>
        <c:spPr>
          <a:ln w="3175">
            <a:solidFill>
              <a:srgbClr val="C0C0C0"/>
            </a:solidFill>
          </a:ln>
        </c:spPr>
        <c:crossAx val="9043375"/>
        <c:crosses val="autoZero"/>
        <c:auto val="0"/>
        <c:baseTimeUnit val="days"/>
        <c:majorUnit val="14"/>
        <c:majorTimeUnit val="days"/>
        <c:minorUnit val="1"/>
        <c:minorTimeUnit val="days"/>
        <c:noMultiLvlLbl val="0"/>
      </c:dateAx>
      <c:valAx>
        <c:axId val="9043375"/>
        <c:scaling>
          <c:orientation val="minMax"/>
          <c:max val="1800"/>
          <c:min val="7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45744062"/>
        <c:crossesAt val="1"/>
        <c:crossBetween val="between"/>
        <c:dispUnits/>
      </c:valAx>
      <c:spPr>
        <a:noFill/>
        <a:ln>
          <a:noFill/>
        </a:ln>
      </c:spPr>
    </c:plotArea>
    <c:legend>
      <c:legendPos val="r"/>
      <c:layout>
        <c:manualLayout>
          <c:xMode val="edge"/>
          <c:yMode val="edge"/>
          <c:x val="0.16225"/>
          <c:y val="0.923"/>
          <c:w val="0.734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9 de noviembre de 2015 al 28 de marzo de 2016 ($/ kilo con IVA)</a:t>
            </a:r>
          </a:p>
        </c:rich>
      </c:tx>
      <c:layout>
        <c:manualLayout>
          <c:xMode val="factor"/>
          <c:yMode val="factor"/>
          <c:x val="-0.0015"/>
          <c:y val="-0.015"/>
        </c:manualLayout>
      </c:layout>
      <c:spPr>
        <a:noFill/>
        <a:ln w="3175">
          <a:noFill/>
        </a:ln>
      </c:spPr>
    </c:title>
    <c:plotArea>
      <c:layout>
        <c:manualLayout>
          <c:xMode val="edge"/>
          <c:yMode val="edge"/>
          <c:x val="0.02975"/>
          <c:y val="0.0935"/>
          <c:w val="0.9765"/>
          <c:h val="0.7807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14281512"/>
        <c:axId val="61424745"/>
      </c:lineChart>
      <c:dateAx>
        <c:axId val="14281512"/>
        <c:scaling>
          <c:orientation val="minMax"/>
        </c:scaling>
        <c:axPos val="b"/>
        <c:delete val="0"/>
        <c:numFmt formatCode="dd/mm" sourceLinked="0"/>
        <c:majorTickMark val="out"/>
        <c:minorTickMark val="none"/>
        <c:tickLblPos val="nextTo"/>
        <c:spPr>
          <a:ln w="3175">
            <a:solidFill>
              <a:srgbClr val="C0C0C0"/>
            </a:solidFill>
          </a:ln>
        </c:spPr>
        <c:crossAx val="61424745"/>
        <c:crosses val="autoZero"/>
        <c:auto val="0"/>
        <c:baseTimeUnit val="days"/>
        <c:majorUnit val="14"/>
        <c:majorTimeUnit val="days"/>
        <c:minorUnit val="1"/>
        <c:minorTimeUnit val="days"/>
        <c:noMultiLvlLbl val="0"/>
      </c:dateAx>
      <c:valAx>
        <c:axId val="61424745"/>
        <c:scaling>
          <c:orientation val="minMax"/>
          <c:max val="1800"/>
          <c:min val="3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0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14281512"/>
        <c:crossesAt val="1"/>
        <c:crossBetween val="between"/>
        <c:dispUnits/>
      </c:valAx>
      <c:spPr>
        <a:noFill/>
        <a:ln>
          <a:noFill/>
        </a:ln>
      </c:spPr>
    </c:plotArea>
    <c:legend>
      <c:legendPos val="r"/>
      <c:layout>
        <c:manualLayout>
          <c:xMode val="edge"/>
          <c:yMode val="edge"/>
          <c:x val="0.153"/>
          <c:y val="0.921"/>
          <c:w val="0.71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325"/>
          <c:y val="-0.01325"/>
        </c:manualLayout>
      </c:layout>
      <c:spPr>
        <a:noFill/>
        <a:ln w="3175">
          <a:noFill/>
        </a:ln>
      </c:spPr>
    </c:title>
    <c:plotArea>
      <c:layout>
        <c:manualLayout>
          <c:xMode val="edge"/>
          <c:yMode val="edge"/>
          <c:x val="0.04025"/>
          <c:y val="0.06725"/>
          <c:w val="0.927"/>
          <c:h val="0.863"/>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rend'!$C$7:$C$22</c:f>
              <c:strCache/>
            </c:strRef>
          </c:cat>
          <c:val>
            <c:numRef>
              <c:f>'sup, prod y rend'!$D$7:$D$22</c:f>
              <c:numCache/>
            </c:numRef>
          </c:val>
          <c:smooth val="0"/>
        </c:ser>
        <c:marker val="1"/>
        <c:axId val="15951794"/>
        <c:axId val="9348419"/>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rend'!$C$7:$C$22</c:f>
              <c:strCache/>
            </c:strRef>
          </c:cat>
          <c:val>
            <c:numRef>
              <c:f>'sup, prod y rend'!$E$7:$E$22</c:f>
              <c:numCache/>
            </c:numRef>
          </c:val>
          <c:smooth val="0"/>
        </c:ser>
        <c:marker val="1"/>
        <c:axId val="17026908"/>
        <c:axId val="19024445"/>
      </c:lineChart>
      <c:catAx>
        <c:axId val="1595179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9348419"/>
        <c:crosses val="autoZero"/>
        <c:auto val="1"/>
        <c:lblOffset val="100"/>
        <c:tickLblSkip val="1"/>
        <c:noMultiLvlLbl val="0"/>
      </c:catAx>
      <c:valAx>
        <c:axId val="9348419"/>
        <c:scaling>
          <c:orientation val="minMax"/>
          <c:min val="40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172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15951794"/>
        <c:crossesAt val="1"/>
        <c:crossBetween val="between"/>
        <c:dispUnits/>
      </c:valAx>
      <c:catAx>
        <c:axId val="17026908"/>
        <c:scaling>
          <c:orientation val="minMax"/>
        </c:scaling>
        <c:axPos val="b"/>
        <c:delete val="1"/>
        <c:majorTickMark val="out"/>
        <c:minorTickMark val="none"/>
        <c:tickLblPos val="nextTo"/>
        <c:crossAx val="19024445"/>
        <c:crosses val="autoZero"/>
        <c:auto val="1"/>
        <c:lblOffset val="100"/>
        <c:tickLblSkip val="1"/>
        <c:noMultiLvlLbl val="0"/>
      </c:catAx>
      <c:valAx>
        <c:axId val="19024445"/>
        <c:scaling>
          <c:orientation val="minMax"/>
          <c:min val="8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35"/>
              <c:y val="0.001"/>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17026908"/>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2"/>
          <c:y val="0.93125"/>
          <c:w val="0.627"/>
          <c:h val="0.06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3"/>
          <c:y val="0.07175"/>
          <c:w val="0.94025"/>
          <c:h val="0.85425"/>
        </c:manualLayout>
      </c:layout>
      <c:barChart>
        <c:barDir val="col"/>
        <c:grouping val="clustered"/>
        <c:varyColors val="0"/>
        <c:ser>
          <c:idx val="0"/>
          <c:order val="0"/>
          <c:tx>
            <c:strRef>
              <c:f>'sup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1"/>
          <c:order val="1"/>
          <c:tx>
            <c:strRef>
              <c:f>'sup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2"/>
          <c:order val="2"/>
          <c:tx>
            <c:strRef>
              <c:f>'sup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overlap val="-27"/>
        <c:gapWidth val="219"/>
        <c:axId val="37002278"/>
        <c:axId val="64585047"/>
      </c:barChart>
      <c:catAx>
        <c:axId val="3700227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4585047"/>
        <c:crosses val="autoZero"/>
        <c:auto val="1"/>
        <c:lblOffset val="100"/>
        <c:tickLblSkip val="1"/>
        <c:noMultiLvlLbl val="0"/>
      </c:catAx>
      <c:valAx>
        <c:axId val="64585047"/>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37002278"/>
        <c:crossesAt val="1"/>
        <c:crossBetween val="between"/>
        <c:dispUnits/>
      </c:valAx>
      <c:spPr>
        <a:noFill/>
        <a:ln>
          <a:noFill/>
        </a:ln>
      </c:spPr>
    </c:plotArea>
    <c:legend>
      <c:legendPos val="r"/>
      <c:layout>
        <c:manualLayout>
          <c:xMode val="edge"/>
          <c:yMode val="edge"/>
          <c:x val="0.38075"/>
          <c:y val="0.928"/>
          <c:w val="0.24175"/>
          <c:h val="0.05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25"/>
        </c:manualLayout>
      </c:layout>
      <c:spPr>
        <a:noFill/>
        <a:ln w="3175">
          <a:noFill/>
        </a:ln>
      </c:spPr>
    </c:title>
    <c:plotArea>
      <c:layout>
        <c:manualLayout>
          <c:xMode val="edge"/>
          <c:yMode val="edge"/>
          <c:x val="0.04525"/>
          <c:y val="0.0705"/>
          <c:w val="0.94"/>
          <c:h val="0.851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44394512"/>
        <c:axId val="64006289"/>
      </c:barChart>
      <c:catAx>
        <c:axId val="443945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4006289"/>
        <c:crosses val="autoZero"/>
        <c:auto val="1"/>
        <c:lblOffset val="100"/>
        <c:tickLblSkip val="1"/>
        <c:noMultiLvlLbl val="0"/>
      </c:catAx>
      <c:valAx>
        <c:axId val="64006289"/>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4394512"/>
        <c:crossesAt val="1"/>
        <c:crossBetween val="between"/>
        <c:dispUnits/>
      </c:valAx>
      <c:spPr>
        <a:noFill/>
        <a:ln>
          <a:noFill/>
        </a:ln>
      </c:spPr>
    </c:plotArea>
    <c:legend>
      <c:legendPos val="r"/>
      <c:layout>
        <c:manualLayout>
          <c:xMode val="edge"/>
          <c:yMode val="edge"/>
          <c:x val="0.37725"/>
          <c:y val="0.93225"/>
          <c:w val="0.24525"/>
          <c:h val="0.05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6</xdr:col>
      <xdr:colOff>914400</xdr:colOff>
      <xdr:row>46</xdr:row>
      <xdr:rowOff>114300</xdr:rowOff>
    </xdr:to>
    <xdr:graphicFrame>
      <xdr:nvGraphicFramePr>
        <xdr:cNvPr id="1" name="Gráfico 1"/>
        <xdr:cNvGraphicFramePr/>
      </xdr:nvGraphicFramePr>
      <xdr:xfrm>
        <a:off x="114300" y="3895725"/>
        <a:ext cx="5867400" cy="4133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9525</xdr:rowOff>
    </xdr:from>
    <xdr:to>
      <xdr:col>11</xdr:col>
      <xdr:colOff>676275</xdr:colOff>
      <xdr:row>45</xdr:row>
      <xdr:rowOff>0</xdr:rowOff>
    </xdr:to>
    <xdr:graphicFrame>
      <xdr:nvGraphicFramePr>
        <xdr:cNvPr id="1" name="Gráfico 1"/>
        <xdr:cNvGraphicFramePr/>
      </xdr:nvGraphicFramePr>
      <xdr:xfrm>
        <a:off x="76200" y="3648075"/>
        <a:ext cx="8791575" cy="40671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11</xdr:col>
      <xdr:colOff>676275</xdr:colOff>
      <xdr:row>47</xdr:row>
      <xdr:rowOff>133350</xdr:rowOff>
    </xdr:to>
    <xdr:graphicFrame>
      <xdr:nvGraphicFramePr>
        <xdr:cNvPr id="1" name="Gráfico 1"/>
        <xdr:cNvGraphicFramePr/>
      </xdr:nvGraphicFramePr>
      <xdr:xfrm>
        <a:off x="114300" y="3981450"/>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19050</xdr:rowOff>
    </xdr:from>
    <xdr:to>
      <xdr:col>11</xdr:col>
      <xdr:colOff>666750</xdr:colOff>
      <xdr:row>45</xdr:row>
      <xdr:rowOff>142875</xdr:rowOff>
    </xdr:to>
    <xdr:graphicFrame>
      <xdr:nvGraphicFramePr>
        <xdr:cNvPr id="1" name="Gráfico 2"/>
        <xdr:cNvGraphicFramePr/>
      </xdr:nvGraphicFramePr>
      <xdr:xfrm>
        <a:off x="114300" y="3914775"/>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48600"/>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85725</xdr:rowOff>
    </xdr:from>
    <xdr:to>
      <xdr:col>3</xdr:col>
      <xdr:colOff>257175</xdr:colOff>
      <xdr:row>17</xdr:row>
      <xdr:rowOff>85725</xdr:rowOff>
    </xdr:to>
    <xdr:sp>
      <xdr:nvSpPr>
        <xdr:cNvPr id="4" name="Conector recto 10"/>
        <xdr:cNvSpPr>
          <a:spLocks/>
        </xdr:cNvSpPr>
      </xdr:nvSpPr>
      <xdr:spPr>
        <a:xfrm flipV="1">
          <a:off x="3771900" y="2552700"/>
          <a:ext cx="2638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32</xdr:row>
      <xdr:rowOff>104775</xdr:rowOff>
    </xdr:from>
    <xdr:to>
      <xdr:col>3</xdr:col>
      <xdr:colOff>209550</xdr:colOff>
      <xdr:row>32</xdr:row>
      <xdr:rowOff>104775</xdr:rowOff>
    </xdr:to>
    <xdr:sp>
      <xdr:nvSpPr>
        <xdr:cNvPr id="5" name="Conector recto 26"/>
        <xdr:cNvSpPr>
          <a:spLocks/>
        </xdr:cNvSpPr>
      </xdr:nvSpPr>
      <xdr:spPr>
        <a:xfrm flipV="1">
          <a:off x="3905250" y="4857750"/>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33</xdr:row>
      <xdr:rowOff>104775</xdr:rowOff>
    </xdr:from>
    <xdr:to>
      <xdr:col>3</xdr:col>
      <xdr:colOff>200025</xdr:colOff>
      <xdr:row>33</xdr:row>
      <xdr:rowOff>104775</xdr:rowOff>
    </xdr:to>
    <xdr:sp>
      <xdr:nvSpPr>
        <xdr:cNvPr id="6" name="Conector recto 27"/>
        <xdr:cNvSpPr>
          <a:spLocks/>
        </xdr:cNvSpPr>
      </xdr:nvSpPr>
      <xdr:spPr>
        <a:xfrm flipV="1">
          <a:off x="5400675" y="501967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34</xdr:row>
      <xdr:rowOff>85725</xdr:rowOff>
    </xdr:from>
    <xdr:to>
      <xdr:col>3</xdr:col>
      <xdr:colOff>209550</xdr:colOff>
      <xdr:row>34</xdr:row>
      <xdr:rowOff>85725</xdr:rowOff>
    </xdr:to>
    <xdr:sp>
      <xdr:nvSpPr>
        <xdr:cNvPr id="7" name="Conector recto 28"/>
        <xdr:cNvSpPr>
          <a:spLocks/>
        </xdr:cNvSpPr>
      </xdr:nvSpPr>
      <xdr:spPr>
        <a:xfrm flipV="1">
          <a:off x="5467350" y="516255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35</xdr:row>
      <xdr:rowOff>104775</xdr:rowOff>
    </xdr:from>
    <xdr:to>
      <xdr:col>3</xdr:col>
      <xdr:colOff>209550</xdr:colOff>
      <xdr:row>35</xdr:row>
      <xdr:rowOff>104775</xdr:rowOff>
    </xdr:to>
    <xdr:sp>
      <xdr:nvSpPr>
        <xdr:cNvPr id="8" name="Conector recto 29"/>
        <xdr:cNvSpPr>
          <a:spLocks/>
        </xdr:cNvSpPr>
      </xdr:nvSpPr>
      <xdr:spPr>
        <a:xfrm flipV="1">
          <a:off x="5581650" y="534352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31</xdr:row>
      <xdr:rowOff>114300</xdr:rowOff>
    </xdr:from>
    <xdr:to>
      <xdr:col>3</xdr:col>
      <xdr:colOff>209550</xdr:colOff>
      <xdr:row>31</xdr:row>
      <xdr:rowOff>114300</xdr:rowOff>
    </xdr:to>
    <xdr:sp>
      <xdr:nvSpPr>
        <xdr:cNvPr id="9" name="Conector recto 30"/>
        <xdr:cNvSpPr>
          <a:spLocks/>
        </xdr:cNvSpPr>
      </xdr:nvSpPr>
      <xdr:spPr>
        <a:xfrm flipV="1">
          <a:off x="4743450" y="4705350"/>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30</xdr:row>
      <xdr:rowOff>133350</xdr:rowOff>
    </xdr:from>
    <xdr:to>
      <xdr:col>3</xdr:col>
      <xdr:colOff>219075</xdr:colOff>
      <xdr:row>30</xdr:row>
      <xdr:rowOff>133350</xdr:rowOff>
    </xdr:to>
    <xdr:sp>
      <xdr:nvSpPr>
        <xdr:cNvPr id="10" name="Conector recto 31"/>
        <xdr:cNvSpPr>
          <a:spLocks/>
        </xdr:cNvSpPr>
      </xdr:nvSpPr>
      <xdr:spPr>
        <a:xfrm flipV="1">
          <a:off x="5334000" y="4562475"/>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29</xdr:row>
      <xdr:rowOff>114300</xdr:rowOff>
    </xdr:from>
    <xdr:to>
      <xdr:col>3</xdr:col>
      <xdr:colOff>247650</xdr:colOff>
      <xdr:row>29</xdr:row>
      <xdr:rowOff>114300</xdr:rowOff>
    </xdr:to>
    <xdr:sp>
      <xdr:nvSpPr>
        <xdr:cNvPr id="11" name="Conector recto 33"/>
        <xdr:cNvSpPr>
          <a:spLocks/>
        </xdr:cNvSpPr>
      </xdr:nvSpPr>
      <xdr:spPr>
        <a:xfrm flipV="1">
          <a:off x="5448300" y="43815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28</xdr:row>
      <xdr:rowOff>95250</xdr:rowOff>
    </xdr:from>
    <xdr:to>
      <xdr:col>3</xdr:col>
      <xdr:colOff>238125</xdr:colOff>
      <xdr:row>28</xdr:row>
      <xdr:rowOff>95250</xdr:rowOff>
    </xdr:to>
    <xdr:sp>
      <xdr:nvSpPr>
        <xdr:cNvPr id="12" name="Conector recto 34"/>
        <xdr:cNvSpPr>
          <a:spLocks/>
        </xdr:cNvSpPr>
      </xdr:nvSpPr>
      <xdr:spPr>
        <a:xfrm flipV="1">
          <a:off x="5057775" y="42005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27</xdr:row>
      <xdr:rowOff>114300</xdr:rowOff>
    </xdr:from>
    <xdr:to>
      <xdr:col>3</xdr:col>
      <xdr:colOff>238125</xdr:colOff>
      <xdr:row>27</xdr:row>
      <xdr:rowOff>114300</xdr:rowOff>
    </xdr:to>
    <xdr:sp>
      <xdr:nvSpPr>
        <xdr:cNvPr id="13" name="Conector recto 35"/>
        <xdr:cNvSpPr>
          <a:spLocks/>
        </xdr:cNvSpPr>
      </xdr:nvSpPr>
      <xdr:spPr>
        <a:xfrm flipV="1">
          <a:off x="4695825" y="4057650"/>
          <a:ext cx="1695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26</xdr:row>
      <xdr:rowOff>104775</xdr:rowOff>
    </xdr:from>
    <xdr:to>
      <xdr:col>3</xdr:col>
      <xdr:colOff>209550</xdr:colOff>
      <xdr:row>26</xdr:row>
      <xdr:rowOff>104775</xdr:rowOff>
    </xdr:to>
    <xdr:sp>
      <xdr:nvSpPr>
        <xdr:cNvPr id="14" name="Conector recto 36"/>
        <xdr:cNvSpPr>
          <a:spLocks/>
        </xdr:cNvSpPr>
      </xdr:nvSpPr>
      <xdr:spPr>
        <a:xfrm flipV="1">
          <a:off x="4886325" y="38862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8</xdr:row>
      <xdr:rowOff>104775</xdr:rowOff>
    </xdr:from>
    <xdr:to>
      <xdr:col>3</xdr:col>
      <xdr:colOff>247650</xdr:colOff>
      <xdr:row>8</xdr:row>
      <xdr:rowOff>104775</xdr:rowOff>
    </xdr:to>
    <xdr:sp>
      <xdr:nvSpPr>
        <xdr:cNvPr id="15" name="Conector recto 37"/>
        <xdr:cNvSpPr>
          <a:spLocks/>
        </xdr:cNvSpPr>
      </xdr:nvSpPr>
      <xdr:spPr>
        <a:xfrm>
          <a:off x="3714750" y="1238250"/>
          <a:ext cx="2686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12</xdr:row>
      <xdr:rowOff>104775</xdr:rowOff>
    </xdr:from>
    <xdr:to>
      <xdr:col>3</xdr:col>
      <xdr:colOff>247650</xdr:colOff>
      <xdr:row>12</xdr:row>
      <xdr:rowOff>104775</xdr:rowOff>
    </xdr:to>
    <xdr:sp>
      <xdr:nvSpPr>
        <xdr:cNvPr id="16" name="Conector recto 38"/>
        <xdr:cNvSpPr>
          <a:spLocks/>
        </xdr:cNvSpPr>
      </xdr:nvSpPr>
      <xdr:spPr>
        <a:xfrm flipV="1">
          <a:off x="4886325" y="1762125"/>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114300</xdr:rowOff>
    </xdr:from>
    <xdr:to>
      <xdr:col>3</xdr:col>
      <xdr:colOff>247650</xdr:colOff>
      <xdr:row>13</xdr:row>
      <xdr:rowOff>114300</xdr:rowOff>
    </xdr:to>
    <xdr:sp>
      <xdr:nvSpPr>
        <xdr:cNvPr id="17" name="Conector recto 39"/>
        <xdr:cNvSpPr>
          <a:spLocks/>
        </xdr:cNvSpPr>
      </xdr:nvSpPr>
      <xdr:spPr>
        <a:xfrm flipV="1">
          <a:off x="5172075" y="19335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95250</xdr:rowOff>
    </xdr:from>
    <xdr:to>
      <xdr:col>3</xdr:col>
      <xdr:colOff>247650</xdr:colOff>
      <xdr:row>14</xdr:row>
      <xdr:rowOff>95250</xdr:rowOff>
    </xdr:to>
    <xdr:sp>
      <xdr:nvSpPr>
        <xdr:cNvPr id="18" name="Conector recto 40"/>
        <xdr:cNvSpPr>
          <a:spLocks/>
        </xdr:cNvSpPr>
      </xdr:nvSpPr>
      <xdr:spPr>
        <a:xfrm flipV="1">
          <a:off x="5172075" y="207645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85725</xdr:rowOff>
    </xdr:from>
    <xdr:to>
      <xdr:col>3</xdr:col>
      <xdr:colOff>257175</xdr:colOff>
      <xdr:row>15</xdr:row>
      <xdr:rowOff>85725</xdr:rowOff>
    </xdr:to>
    <xdr:sp>
      <xdr:nvSpPr>
        <xdr:cNvPr id="19" name="Conector recto 41"/>
        <xdr:cNvSpPr>
          <a:spLocks/>
        </xdr:cNvSpPr>
      </xdr:nvSpPr>
      <xdr:spPr>
        <a:xfrm flipV="1">
          <a:off x="5467350" y="2228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16</xdr:row>
      <xdr:rowOff>104775</xdr:rowOff>
    </xdr:from>
    <xdr:to>
      <xdr:col>3</xdr:col>
      <xdr:colOff>247650</xdr:colOff>
      <xdr:row>16</xdr:row>
      <xdr:rowOff>104775</xdr:rowOff>
    </xdr:to>
    <xdr:sp>
      <xdr:nvSpPr>
        <xdr:cNvPr id="20" name="Conector recto 42"/>
        <xdr:cNvSpPr>
          <a:spLocks/>
        </xdr:cNvSpPr>
      </xdr:nvSpPr>
      <xdr:spPr>
        <a:xfrm flipV="1">
          <a:off x="5686425" y="2409825"/>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18</xdr:row>
      <xdr:rowOff>104775</xdr:rowOff>
    </xdr:from>
    <xdr:to>
      <xdr:col>3</xdr:col>
      <xdr:colOff>219075</xdr:colOff>
      <xdr:row>18</xdr:row>
      <xdr:rowOff>104775</xdr:rowOff>
    </xdr:to>
    <xdr:sp>
      <xdr:nvSpPr>
        <xdr:cNvPr id="21" name="Conector recto 43"/>
        <xdr:cNvSpPr>
          <a:spLocks/>
        </xdr:cNvSpPr>
      </xdr:nvSpPr>
      <xdr:spPr>
        <a:xfrm flipV="1">
          <a:off x="5400675" y="2733675"/>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19</xdr:row>
      <xdr:rowOff>104775</xdr:rowOff>
    </xdr:from>
    <xdr:to>
      <xdr:col>3</xdr:col>
      <xdr:colOff>209550</xdr:colOff>
      <xdr:row>19</xdr:row>
      <xdr:rowOff>104775</xdr:rowOff>
    </xdr:to>
    <xdr:sp>
      <xdr:nvSpPr>
        <xdr:cNvPr id="22" name="Conector recto 44"/>
        <xdr:cNvSpPr>
          <a:spLocks/>
        </xdr:cNvSpPr>
      </xdr:nvSpPr>
      <xdr:spPr>
        <a:xfrm flipV="1">
          <a:off x="5467350" y="289560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20</xdr:row>
      <xdr:rowOff>85725</xdr:rowOff>
    </xdr:from>
    <xdr:to>
      <xdr:col>3</xdr:col>
      <xdr:colOff>209550</xdr:colOff>
      <xdr:row>20</xdr:row>
      <xdr:rowOff>85725</xdr:rowOff>
    </xdr:to>
    <xdr:sp>
      <xdr:nvSpPr>
        <xdr:cNvPr id="23" name="Conector recto 45"/>
        <xdr:cNvSpPr>
          <a:spLocks/>
        </xdr:cNvSpPr>
      </xdr:nvSpPr>
      <xdr:spPr>
        <a:xfrm flipV="1">
          <a:off x="5581650" y="303847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21</xdr:row>
      <xdr:rowOff>85725</xdr:rowOff>
    </xdr:from>
    <xdr:to>
      <xdr:col>3</xdr:col>
      <xdr:colOff>190500</xdr:colOff>
      <xdr:row>21</xdr:row>
      <xdr:rowOff>85725</xdr:rowOff>
    </xdr:to>
    <xdr:sp>
      <xdr:nvSpPr>
        <xdr:cNvPr id="24" name="Conector recto 48"/>
        <xdr:cNvSpPr>
          <a:spLocks/>
        </xdr:cNvSpPr>
      </xdr:nvSpPr>
      <xdr:spPr>
        <a:xfrm flipV="1">
          <a:off x="5953125" y="3200400"/>
          <a:ext cx="390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22</xdr:row>
      <xdr:rowOff>114300</xdr:rowOff>
    </xdr:from>
    <xdr:to>
      <xdr:col>3</xdr:col>
      <xdr:colOff>180975</xdr:colOff>
      <xdr:row>22</xdr:row>
      <xdr:rowOff>114300</xdr:rowOff>
    </xdr:to>
    <xdr:sp>
      <xdr:nvSpPr>
        <xdr:cNvPr id="25" name="Conector recto 49"/>
        <xdr:cNvSpPr>
          <a:spLocks/>
        </xdr:cNvSpPr>
      </xdr:nvSpPr>
      <xdr:spPr>
        <a:xfrm flipV="1">
          <a:off x="5905500" y="3390900"/>
          <a:ext cx="42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9525</xdr:rowOff>
    </xdr:from>
    <xdr:to>
      <xdr:col>7</xdr:col>
      <xdr:colOff>152400</xdr:colOff>
      <xdr:row>40</xdr:row>
      <xdr:rowOff>142875</xdr:rowOff>
    </xdr:to>
    <xdr:graphicFrame>
      <xdr:nvGraphicFramePr>
        <xdr:cNvPr id="1" name="Gráfico 2"/>
        <xdr:cNvGraphicFramePr/>
      </xdr:nvGraphicFramePr>
      <xdr:xfrm>
        <a:off x="38100" y="4962525"/>
        <a:ext cx="6391275" cy="35623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57175"/>
    <xdr:sp>
      <xdr:nvSpPr>
        <xdr:cNvPr id="2" name="1 CuadroTexto"/>
        <xdr:cNvSpPr txBox="1">
          <a:spLocks noChangeArrowheads="1"/>
        </xdr:cNvSpPr>
      </xdr:nvSpPr>
      <xdr:spPr>
        <a:xfrm>
          <a:off x="66675" y="8201025"/>
          <a:ext cx="1000125" cy="2571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36</xdr:row>
      <xdr:rowOff>19050</xdr:rowOff>
    </xdr:from>
    <xdr:to>
      <xdr:col>12</xdr:col>
      <xdr:colOff>152400</xdr:colOff>
      <xdr:row>56</xdr:row>
      <xdr:rowOff>85725</xdr:rowOff>
    </xdr:to>
    <xdr:graphicFrame>
      <xdr:nvGraphicFramePr>
        <xdr:cNvPr id="1" name="Gráfico 3"/>
        <xdr:cNvGraphicFramePr/>
      </xdr:nvGraphicFramePr>
      <xdr:xfrm>
        <a:off x="57150" y="6686550"/>
        <a:ext cx="8343900" cy="3724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13</xdr:col>
      <xdr:colOff>9525</xdr:colOff>
      <xdr:row>60</xdr:row>
      <xdr:rowOff>9525</xdr:rowOff>
    </xdr:to>
    <xdr:graphicFrame>
      <xdr:nvGraphicFramePr>
        <xdr:cNvPr id="1" name="Gráfico 1"/>
        <xdr:cNvGraphicFramePr/>
      </xdr:nvGraphicFramePr>
      <xdr:xfrm>
        <a:off x="76200" y="6172200"/>
        <a:ext cx="10201275" cy="4295775"/>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81175" cy="247650"/>
    <xdr:sp>
      <xdr:nvSpPr>
        <xdr:cNvPr id="2" name="1 CuadroTexto"/>
        <xdr:cNvSpPr txBox="1">
          <a:spLocks noChangeArrowheads="1"/>
        </xdr:cNvSpPr>
      </xdr:nvSpPr>
      <xdr:spPr>
        <a:xfrm>
          <a:off x="85725" y="10125075"/>
          <a:ext cx="1781175" cy="2476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0.9465</cdr:y>
    </cdr:from>
    <cdr:to>
      <cdr:x>0.24575</cdr:x>
      <cdr:y>1</cdr:y>
    </cdr:to>
    <cdr:sp>
      <cdr:nvSpPr>
        <cdr:cNvPr id="1" name="1 CuadroTexto"/>
        <cdr:cNvSpPr txBox="1">
          <a:spLocks noChangeArrowheads="1"/>
        </cdr:cNvSpPr>
      </cdr:nvSpPr>
      <cdr:spPr>
        <a:xfrm>
          <a:off x="0" y="3533775"/>
          <a:ext cx="2047875"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22</xdr:row>
      <xdr:rowOff>19050</xdr:rowOff>
    </xdr:from>
    <xdr:to>
      <xdr:col>9</xdr:col>
      <xdr:colOff>704850</xdr:colOff>
      <xdr:row>45</xdr:row>
      <xdr:rowOff>38100</xdr:rowOff>
    </xdr:to>
    <xdr:graphicFrame>
      <xdr:nvGraphicFramePr>
        <xdr:cNvPr id="1" name="Gráfico 1"/>
        <xdr:cNvGraphicFramePr/>
      </xdr:nvGraphicFramePr>
      <xdr:xfrm>
        <a:off x="76200" y="3657600"/>
        <a:ext cx="8343900"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28</xdr:row>
      <xdr:rowOff>9525</xdr:rowOff>
    </xdr:from>
    <xdr:to>
      <xdr:col>10</xdr:col>
      <xdr:colOff>19050</xdr:colOff>
      <xdr:row>58</xdr:row>
      <xdr:rowOff>190500</xdr:rowOff>
    </xdr:to>
    <xdr:graphicFrame>
      <xdr:nvGraphicFramePr>
        <xdr:cNvPr id="1" name="Gráfico 1"/>
        <xdr:cNvGraphicFramePr/>
      </xdr:nvGraphicFramePr>
      <xdr:xfrm>
        <a:off x="657225" y="4648200"/>
        <a:ext cx="7200900" cy="56102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28</xdr:row>
      <xdr:rowOff>9525</xdr:rowOff>
    </xdr:from>
    <xdr:to>
      <xdr:col>18</xdr:col>
      <xdr:colOff>57150</xdr:colOff>
      <xdr:row>58</xdr:row>
      <xdr:rowOff>180975</xdr:rowOff>
    </xdr:to>
    <xdr:graphicFrame>
      <xdr:nvGraphicFramePr>
        <xdr:cNvPr id="2" name="Gráfico 4"/>
        <xdr:cNvGraphicFramePr/>
      </xdr:nvGraphicFramePr>
      <xdr:xfrm>
        <a:off x="7867650" y="4648200"/>
        <a:ext cx="6867525" cy="56007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O13" sqref="O13"/>
    </sheetView>
  </sheetViews>
  <sheetFormatPr defaultColWidth="10.8515625" defaultRowHeight="15"/>
  <cols>
    <col min="1" max="27" width="10.8515625" style="85" customWidth="1"/>
    <col min="28" max="16384" width="10.8515625" style="85" customWidth="1"/>
  </cols>
  <sheetData>
    <row r="1" ht="15">
      <c r="A1" s="88"/>
    </row>
    <row r="13" spans="6:10" ht="25.5">
      <c r="F13" s="89"/>
      <c r="G13" s="89"/>
      <c r="H13" s="90"/>
      <c r="I13" s="90"/>
      <c r="J13" s="90"/>
    </row>
    <row r="14" spans="5:7" ht="15">
      <c r="E14" s="86"/>
      <c r="F14" s="86"/>
      <c r="G14" s="86"/>
    </row>
    <row r="15" spans="5:10" ht="15.75">
      <c r="E15" s="91"/>
      <c r="F15" s="92"/>
      <c r="G15" s="92"/>
      <c r="H15" s="93"/>
      <c r="I15" s="93"/>
      <c r="J15" s="93"/>
    </row>
    <row r="20" ht="25.5">
      <c r="D20" s="89" t="s">
        <v>112</v>
      </c>
    </row>
    <row r="39" spans="4:6" ht="15.75">
      <c r="D39" s="273"/>
      <c r="E39" s="274"/>
      <c r="F39" s="274"/>
    </row>
    <row r="42" ht="15.75">
      <c r="E42" s="191" t="s">
        <v>219</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E48"/>
  <sheetViews>
    <sheetView zoomScale="80" zoomScaleNormal="80" zoomScalePageLayoutView="60" workbookViewId="0" topLeftCell="A1">
      <selection activeCell="A1" sqref="A1"/>
    </sheetView>
  </sheetViews>
  <sheetFormatPr defaultColWidth="10.8515625" defaultRowHeight="15"/>
  <cols>
    <col min="1" max="1" width="1.7109375" style="39" customWidth="1"/>
    <col min="2" max="2" width="12.140625" style="39" customWidth="1"/>
    <col min="3" max="3" width="11.8515625" style="39" customWidth="1"/>
    <col min="4" max="4" width="13.7109375" style="39" customWidth="1"/>
    <col min="5" max="5" width="14.421875" style="39" customWidth="1"/>
    <col min="6" max="7" width="12.00390625" style="39" customWidth="1"/>
    <col min="8" max="8" width="12.7109375" style="39" customWidth="1"/>
    <col min="9" max="9" width="14.00390625" style="39" customWidth="1"/>
    <col min="10" max="10" width="13.00390625" style="39" customWidth="1"/>
    <col min="11" max="11" width="12.00390625" style="39" customWidth="1"/>
    <col min="12" max="12" width="13.8515625" style="39" customWidth="1"/>
    <col min="13" max="13" width="13.421875" style="39" customWidth="1"/>
    <col min="14" max="14" width="12.28125" style="39" customWidth="1"/>
    <col min="15" max="15" width="12.00390625" style="39" customWidth="1"/>
    <col min="16" max="18" width="13.00390625" style="39" customWidth="1"/>
    <col min="19" max="19" width="2.140625" style="39" customWidth="1"/>
    <col min="20" max="20" width="10.8515625" style="39" customWidth="1"/>
    <col min="21" max="21" width="10.8515625" style="201" customWidth="1"/>
    <col min="22" max="22" width="10.8515625" style="234" hidden="1" customWidth="1"/>
    <col min="23" max="23" width="9.28125" style="234" hidden="1" customWidth="1"/>
    <col min="24" max="24" width="13.00390625" style="234" hidden="1" customWidth="1"/>
    <col min="25" max="25" width="13.140625" style="234" hidden="1" customWidth="1"/>
    <col min="26" max="26" width="7.140625" style="234" hidden="1" customWidth="1"/>
    <col min="27" max="27" width="8.140625" style="234" hidden="1" customWidth="1"/>
    <col min="28" max="28" width="9.28125" style="234" hidden="1" customWidth="1"/>
    <col min="29" max="29" width="15.7109375" style="234" hidden="1" customWidth="1"/>
    <col min="30" max="30" width="13.140625" style="234" hidden="1" customWidth="1"/>
    <col min="31" max="31" width="10.8515625" style="201" customWidth="1"/>
    <col min="32" max="16384" width="10.8515625" style="39" customWidth="1"/>
  </cols>
  <sheetData>
    <row r="1" ht="8.25" customHeight="1"/>
    <row r="2" spans="2:20" ht="12.75">
      <c r="B2" s="294" t="s">
        <v>61</v>
      </c>
      <c r="C2" s="294"/>
      <c r="D2" s="294"/>
      <c r="E2" s="294"/>
      <c r="F2" s="294"/>
      <c r="G2" s="294"/>
      <c r="H2" s="294"/>
      <c r="I2" s="294"/>
      <c r="J2" s="294"/>
      <c r="K2" s="294"/>
      <c r="L2" s="294"/>
      <c r="M2" s="294"/>
      <c r="N2" s="294"/>
      <c r="O2" s="294"/>
      <c r="P2" s="294"/>
      <c r="Q2" s="294"/>
      <c r="R2" s="294"/>
      <c r="S2" s="230"/>
      <c r="T2" s="52" t="s">
        <v>158</v>
      </c>
    </row>
    <row r="3" spans="2:19" ht="12.75">
      <c r="B3" s="294" t="s">
        <v>154</v>
      </c>
      <c r="C3" s="294"/>
      <c r="D3" s="294"/>
      <c r="E3" s="294"/>
      <c r="F3" s="294"/>
      <c r="G3" s="294"/>
      <c r="H3" s="294"/>
      <c r="I3" s="294"/>
      <c r="J3" s="294"/>
      <c r="K3" s="294"/>
      <c r="L3" s="294"/>
      <c r="M3" s="294"/>
      <c r="N3" s="294"/>
      <c r="O3" s="294"/>
      <c r="P3" s="294"/>
      <c r="Q3" s="294"/>
      <c r="R3" s="294"/>
      <c r="S3" s="230"/>
    </row>
    <row r="4" spans="2:19" ht="12.75">
      <c r="B4" s="294" t="s">
        <v>110</v>
      </c>
      <c r="C4" s="294"/>
      <c r="D4" s="294"/>
      <c r="E4" s="294"/>
      <c r="F4" s="294"/>
      <c r="G4" s="294"/>
      <c r="H4" s="294"/>
      <c r="I4" s="294"/>
      <c r="J4" s="294"/>
      <c r="K4" s="294"/>
      <c r="L4" s="294"/>
      <c r="M4" s="294"/>
      <c r="N4" s="294"/>
      <c r="O4" s="294"/>
      <c r="P4" s="294"/>
      <c r="Q4" s="294"/>
      <c r="R4" s="294"/>
      <c r="S4" s="230"/>
    </row>
    <row r="5" spans="3:20" ht="12.75">
      <c r="C5" s="304" t="s">
        <v>142</v>
      </c>
      <c r="D5" s="304"/>
      <c r="E5" s="304"/>
      <c r="F5" s="304"/>
      <c r="G5" s="304"/>
      <c r="H5" s="304"/>
      <c r="I5" s="304"/>
      <c r="J5" s="304"/>
      <c r="K5" s="304" t="s">
        <v>141</v>
      </c>
      <c r="L5" s="304"/>
      <c r="M5" s="304"/>
      <c r="N5" s="304"/>
      <c r="O5" s="304"/>
      <c r="P5" s="304"/>
      <c r="Q5" s="304"/>
      <c r="R5" s="304"/>
      <c r="S5" s="258"/>
      <c r="T5" s="233"/>
    </row>
    <row r="6" spans="2:30" ht="25.5">
      <c r="B6" s="259" t="s">
        <v>144</v>
      </c>
      <c r="C6" s="260" t="s">
        <v>171</v>
      </c>
      <c r="D6" s="261" t="s">
        <v>24</v>
      </c>
      <c r="E6" s="261" t="s">
        <v>23</v>
      </c>
      <c r="F6" s="261" t="s">
        <v>143</v>
      </c>
      <c r="G6" s="261" t="s">
        <v>20</v>
      </c>
      <c r="H6" s="261" t="s">
        <v>19</v>
      </c>
      <c r="I6" s="261" t="s">
        <v>18</v>
      </c>
      <c r="J6" s="262" t="s">
        <v>16</v>
      </c>
      <c r="K6" s="260" t="s">
        <v>171</v>
      </c>
      <c r="L6" s="261" t="s">
        <v>24</v>
      </c>
      <c r="M6" s="261" t="s">
        <v>23</v>
      </c>
      <c r="N6" s="261" t="s">
        <v>143</v>
      </c>
      <c r="O6" s="261" t="s">
        <v>20</v>
      </c>
      <c r="P6" s="261" t="s">
        <v>19</v>
      </c>
      <c r="Q6" s="261" t="s">
        <v>18</v>
      </c>
      <c r="R6" s="262" t="s">
        <v>16</v>
      </c>
      <c r="S6" s="145"/>
      <c r="T6" s="233"/>
      <c r="W6" s="263" t="s">
        <v>171</v>
      </c>
      <c r="X6" s="263" t="s">
        <v>24</v>
      </c>
      <c r="Y6" s="263" t="s">
        <v>23</v>
      </c>
      <c r="Z6" s="263" t="s">
        <v>143</v>
      </c>
      <c r="AA6" s="263" t="s">
        <v>20</v>
      </c>
      <c r="AB6" s="263" t="s">
        <v>19</v>
      </c>
      <c r="AC6" s="263" t="s">
        <v>18</v>
      </c>
      <c r="AD6" s="263" t="s">
        <v>16</v>
      </c>
    </row>
    <row r="7" spans="2:31" ht="12.75">
      <c r="B7" s="264">
        <v>42345</v>
      </c>
      <c r="C7" s="265">
        <v>1759</v>
      </c>
      <c r="D7" s="114">
        <v>1583</v>
      </c>
      <c r="E7" s="114">
        <v>1583</v>
      </c>
      <c r="F7" s="114">
        <v>1515</v>
      </c>
      <c r="G7" s="114">
        <v>1539</v>
      </c>
      <c r="H7" s="114">
        <v>1593</v>
      </c>
      <c r="I7" s="114">
        <v>1493</v>
      </c>
      <c r="J7" s="266">
        <v>1668</v>
      </c>
      <c r="K7" s="265"/>
      <c r="L7" s="114">
        <v>672</v>
      </c>
      <c r="M7" s="114">
        <v>672</v>
      </c>
      <c r="N7" s="114">
        <v>592</v>
      </c>
      <c r="O7" s="114">
        <v>454</v>
      </c>
      <c r="P7" s="114">
        <v>492</v>
      </c>
      <c r="Q7" s="114">
        <v>583</v>
      </c>
      <c r="R7" s="266">
        <v>725</v>
      </c>
      <c r="S7" s="146"/>
      <c r="T7" s="233"/>
      <c r="W7" s="242">
        <f>+IF(K7="","",((C7-K7)/K7))</f>
      </c>
      <c r="X7" s="242">
        <f aca="true" t="shared" si="0" ref="X7:AD22">+IF(L7="","",((D7-L7)/L7))</f>
        <v>1.3556547619047619</v>
      </c>
      <c r="Y7" s="242">
        <f t="shared" si="0"/>
        <v>1.3556547619047619</v>
      </c>
      <c r="Z7" s="242">
        <f t="shared" si="0"/>
        <v>1.5591216216216217</v>
      </c>
      <c r="AA7" s="242">
        <f t="shared" si="0"/>
        <v>2.3898678414096914</v>
      </c>
      <c r="AB7" s="242">
        <f t="shared" si="0"/>
        <v>2.2378048780487805</v>
      </c>
      <c r="AC7" s="242">
        <f t="shared" si="0"/>
        <v>1.5608919382504287</v>
      </c>
      <c r="AD7" s="242">
        <f t="shared" si="0"/>
        <v>1.3006896551724139</v>
      </c>
      <c r="AE7" s="231"/>
    </row>
    <row r="8" spans="2:31" ht="12.75">
      <c r="B8" s="264">
        <v>42352</v>
      </c>
      <c r="C8" s="265"/>
      <c r="D8" s="114">
        <v>1621</v>
      </c>
      <c r="E8" s="114">
        <v>1463</v>
      </c>
      <c r="F8" s="114">
        <v>1529</v>
      </c>
      <c r="G8" s="114">
        <v>1537</v>
      </c>
      <c r="H8" s="114">
        <v>1574</v>
      </c>
      <c r="I8" s="114">
        <v>1570</v>
      </c>
      <c r="J8" s="266">
        <v>1639</v>
      </c>
      <c r="K8" s="265">
        <v>625</v>
      </c>
      <c r="L8" s="114">
        <v>631</v>
      </c>
      <c r="M8" s="114">
        <v>508</v>
      </c>
      <c r="N8" s="114">
        <v>538</v>
      </c>
      <c r="O8" s="114">
        <v>442</v>
      </c>
      <c r="P8" s="114">
        <v>457</v>
      </c>
      <c r="Q8" s="114">
        <v>513</v>
      </c>
      <c r="R8" s="266">
        <v>600</v>
      </c>
      <c r="S8" s="146"/>
      <c r="T8" s="233"/>
      <c r="W8" s="242">
        <f aca="true" t="shared" si="1" ref="W8:W27">+IF(K8="","",((C8-K8)/K8))</f>
        <v>-1</v>
      </c>
      <c r="X8" s="242">
        <f t="shared" si="0"/>
        <v>1.5689381933438986</v>
      </c>
      <c r="Y8" s="242">
        <f t="shared" si="0"/>
        <v>1.8799212598425197</v>
      </c>
      <c r="Z8" s="242">
        <f t="shared" si="0"/>
        <v>1.842007434944238</v>
      </c>
      <c r="AA8" s="242">
        <f t="shared" si="0"/>
        <v>2.47737556561086</v>
      </c>
      <c r="AB8" s="242">
        <f t="shared" si="0"/>
        <v>2.4442013129102844</v>
      </c>
      <c r="AC8" s="242">
        <f t="shared" si="0"/>
        <v>2.060428849902534</v>
      </c>
      <c r="AD8" s="242">
        <f t="shared" si="0"/>
        <v>1.7316666666666667</v>
      </c>
      <c r="AE8" s="231"/>
    </row>
    <row r="9" spans="2:30" ht="12.75">
      <c r="B9" s="264">
        <v>42359</v>
      </c>
      <c r="C9" s="265">
        <v>1669</v>
      </c>
      <c r="D9" s="114">
        <v>1683</v>
      </c>
      <c r="E9" s="114">
        <v>1499</v>
      </c>
      <c r="F9" s="114">
        <v>1530</v>
      </c>
      <c r="G9" s="114">
        <v>1547</v>
      </c>
      <c r="H9" s="114">
        <v>1494</v>
      </c>
      <c r="I9" s="114">
        <v>1282</v>
      </c>
      <c r="J9" s="266">
        <v>1662</v>
      </c>
      <c r="K9" s="265"/>
      <c r="L9" s="114">
        <v>647</v>
      </c>
      <c r="M9" s="114">
        <v>508</v>
      </c>
      <c r="N9" s="114">
        <v>505</v>
      </c>
      <c r="O9" s="114">
        <v>463</v>
      </c>
      <c r="P9" s="114">
        <v>425</v>
      </c>
      <c r="Q9" s="114">
        <v>508</v>
      </c>
      <c r="R9" s="266">
        <v>525</v>
      </c>
      <c r="S9" s="146"/>
      <c r="T9" s="233"/>
      <c r="W9" s="242">
        <f t="shared" si="1"/>
      </c>
      <c r="X9" s="242">
        <f t="shared" si="0"/>
        <v>1.6012364760432767</v>
      </c>
      <c r="Y9" s="242">
        <f t="shared" si="0"/>
        <v>1.9507874015748032</v>
      </c>
      <c r="Z9" s="242">
        <f t="shared" si="0"/>
        <v>2.0297029702970297</v>
      </c>
      <c r="AA9" s="242">
        <f t="shared" si="0"/>
        <v>2.3412526997840173</v>
      </c>
      <c r="AB9" s="242">
        <f t="shared" si="0"/>
        <v>2.5152941176470587</v>
      </c>
      <c r="AC9" s="242">
        <f t="shared" si="0"/>
        <v>1.5236220472440944</v>
      </c>
      <c r="AD9" s="242">
        <f t="shared" si="0"/>
        <v>2.165714285714286</v>
      </c>
    </row>
    <row r="10" spans="2:30" ht="12.75">
      <c r="B10" s="264">
        <v>42366</v>
      </c>
      <c r="C10" s="265">
        <v>1644</v>
      </c>
      <c r="D10" s="114">
        <v>1506</v>
      </c>
      <c r="E10" s="114">
        <v>1364</v>
      </c>
      <c r="F10" s="114">
        <v>1484</v>
      </c>
      <c r="G10" s="114">
        <v>1532</v>
      </c>
      <c r="H10" s="114">
        <v>1262</v>
      </c>
      <c r="I10" s="114">
        <v>1557</v>
      </c>
      <c r="J10" s="266">
        <v>1623</v>
      </c>
      <c r="K10" s="265">
        <v>683</v>
      </c>
      <c r="L10" s="114">
        <v>646</v>
      </c>
      <c r="M10" s="114">
        <v>483</v>
      </c>
      <c r="N10" s="114">
        <v>523</v>
      </c>
      <c r="O10" s="114">
        <v>501</v>
      </c>
      <c r="P10" s="114">
        <v>401</v>
      </c>
      <c r="Q10" s="114">
        <v>442</v>
      </c>
      <c r="R10" s="266">
        <v>600</v>
      </c>
      <c r="S10" s="146"/>
      <c r="T10" s="233"/>
      <c r="W10" s="242">
        <f t="shared" si="1"/>
        <v>1.4070278184480234</v>
      </c>
      <c r="X10" s="242">
        <f t="shared" si="0"/>
        <v>1.3312693498452013</v>
      </c>
      <c r="Y10" s="242">
        <f t="shared" si="0"/>
        <v>1.824016563146998</v>
      </c>
      <c r="Z10" s="242">
        <f t="shared" si="0"/>
        <v>1.8374760994263861</v>
      </c>
      <c r="AA10" s="242">
        <f t="shared" si="0"/>
        <v>2.057884231536926</v>
      </c>
      <c r="AB10" s="242">
        <f t="shared" si="0"/>
        <v>2.14713216957606</v>
      </c>
      <c r="AC10" s="242">
        <f t="shared" si="0"/>
        <v>2.52262443438914</v>
      </c>
      <c r="AD10" s="242">
        <f t="shared" si="0"/>
        <v>1.705</v>
      </c>
    </row>
    <row r="11" spans="2:30" ht="12.75">
      <c r="B11" s="264">
        <v>42373</v>
      </c>
      <c r="C11" s="265">
        <v>1513</v>
      </c>
      <c r="D11" s="114">
        <v>1589</v>
      </c>
      <c r="E11" s="114">
        <v>1520</v>
      </c>
      <c r="F11" s="114">
        <v>1517</v>
      </c>
      <c r="G11" s="114">
        <v>1527</v>
      </c>
      <c r="H11" s="114">
        <v>1505</v>
      </c>
      <c r="I11" s="114">
        <v>1510</v>
      </c>
      <c r="J11" s="266">
        <v>1560</v>
      </c>
      <c r="K11" s="265">
        <v>596</v>
      </c>
      <c r="L11" s="114">
        <v>588</v>
      </c>
      <c r="M11" s="114">
        <v>415</v>
      </c>
      <c r="N11" s="114">
        <v>494</v>
      </c>
      <c r="O11" s="114">
        <v>471</v>
      </c>
      <c r="P11" s="114">
        <v>418</v>
      </c>
      <c r="Q11" s="114">
        <v>463</v>
      </c>
      <c r="R11" s="266">
        <v>425</v>
      </c>
      <c r="S11" s="146"/>
      <c r="T11" s="233"/>
      <c r="W11" s="242">
        <f t="shared" si="1"/>
        <v>1.5385906040268456</v>
      </c>
      <c r="X11" s="242">
        <f t="shared" si="0"/>
        <v>1.7023809523809523</v>
      </c>
      <c r="Y11" s="242">
        <f t="shared" si="0"/>
        <v>2.6626506024096384</v>
      </c>
      <c r="Z11" s="242">
        <f t="shared" si="0"/>
        <v>2.07085020242915</v>
      </c>
      <c r="AA11" s="242">
        <f t="shared" si="0"/>
        <v>2.2420382165605095</v>
      </c>
      <c r="AB11" s="242">
        <f t="shared" si="0"/>
        <v>2.6004784688995217</v>
      </c>
      <c r="AC11" s="242">
        <f t="shared" si="0"/>
        <v>2.26133909287257</v>
      </c>
      <c r="AD11" s="242">
        <f t="shared" si="0"/>
        <v>2.6705882352941175</v>
      </c>
    </row>
    <row r="12" spans="2:30" ht="12.75">
      <c r="B12" s="264">
        <v>42380</v>
      </c>
      <c r="C12" s="265">
        <v>1539</v>
      </c>
      <c r="D12" s="114">
        <v>1559</v>
      </c>
      <c r="E12" s="114">
        <v>1413</v>
      </c>
      <c r="F12" s="114">
        <v>1460</v>
      </c>
      <c r="G12" s="114">
        <v>1426</v>
      </c>
      <c r="H12" s="114">
        <v>1365</v>
      </c>
      <c r="I12" s="114">
        <v>1430</v>
      </c>
      <c r="J12" s="266">
        <v>1336</v>
      </c>
      <c r="K12" s="265">
        <v>640</v>
      </c>
      <c r="L12" s="114">
        <v>577</v>
      </c>
      <c r="M12" s="114">
        <v>400</v>
      </c>
      <c r="N12" s="114">
        <v>464</v>
      </c>
      <c r="O12" s="114">
        <v>433</v>
      </c>
      <c r="P12" s="114">
        <v>390</v>
      </c>
      <c r="Q12" s="114">
        <v>419</v>
      </c>
      <c r="R12" s="266"/>
      <c r="S12" s="146"/>
      <c r="T12" s="233"/>
      <c r="W12" s="242">
        <f t="shared" si="1"/>
        <v>1.4046875</v>
      </c>
      <c r="X12" s="242">
        <f t="shared" si="0"/>
        <v>1.7019064124783363</v>
      </c>
      <c r="Y12" s="242">
        <f t="shared" si="0"/>
        <v>2.5325</v>
      </c>
      <c r="Z12" s="242">
        <f t="shared" si="0"/>
        <v>2.146551724137931</v>
      </c>
      <c r="AA12" s="242">
        <f t="shared" si="0"/>
        <v>2.2933025404157044</v>
      </c>
      <c r="AB12" s="242">
        <f t="shared" si="0"/>
        <v>2.5</v>
      </c>
      <c r="AC12" s="242">
        <f t="shared" si="0"/>
        <v>2.412887828162291</v>
      </c>
      <c r="AD12" s="242">
        <f t="shared" si="0"/>
      </c>
    </row>
    <row r="13" spans="2:30" ht="12.75">
      <c r="B13" s="264">
        <v>42387</v>
      </c>
      <c r="C13" s="265">
        <v>1325</v>
      </c>
      <c r="D13" s="114">
        <v>1508</v>
      </c>
      <c r="E13" s="114">
        <v>1265</v>
      </c>
      <c r="F13" s="114">
        <v>1383</v>
      </c>
      <c r="G13" s="114">
        <v>1335</v>
      </c>
      <c r="H13" s="114">
        <v>1200</v>
      </c>
      <c r="I13" s="114">
        <v>1341</v>
      </c>
      <c r="J13" s="266">
        <v>1226</v>
      </c>
      <c r="K13" s="265">
        <v>575</v>
      </c>
      <c r="L13" s="114">
        <v>608</v>
      </c>
      <c r="M13" s="114">
        <v>384</v>
      </c>
      <c r="N13" s="114">
        <v>467</v>
      </c>
      <c r="O13" s="114">
        <v>442</v>
      </c>
      <c r="P13" s="114">
        <v>381</v>
      </c>
      <c r="Q13" s="114">
        <v>425</v>
      </c>
      <c r="R13" s="266">
        <v>350</v>
      </c>
      <c r="S13" s="146"/>
      <c r="T13" s="233"/>
      <c r="W13" s="242">
        <f t="shared" si="1"/>
        <v>1.3043478260869565</v>
      </c>
      <c r="X13" s="242">
        <f t="shared" si="0"/>
        <v>1.480263157894737</v>
      </c>
      <c r="Y13" s="242">
        <f t="shared" si="0"/>
        <v>2.2942708333333335</v>
      </c>
      <c r="Z13" s="242">
        <f t="shared" si="0"/>
        <v>1.9614561027837258</v>
      </c>
      <c r="AA13" s="242">
        <f t="shared" si="0"/>
        <v>2.020361990950226</v>
      </c>
      <c r="AB13" s="242">
        <f t="shared" si="0"/>
        <v>2.1496062992125986</v>
      </c>
      <c r="AC13" s="242">
        <f t="shared" si="0"/>
        <v>2.155294117647059</v>
      </c>
      <c r="AD13" s="242">
        <f t="shared" si="0"/>
        <v>2.5028571428571427</v>
      </c>
    </row>
    <row r="14" spans="2:30" ht="12.75">
      <c r="B14" s="264">
        <v>42394</v>
      </c>
      <c r="C14" s="265">
        <v>1072</v>
      </c>
      <c r="D14" s="114">
        <v>1461</v>
      </c>
      <c r="E14" s="114">
        <v>1202</v>
      </c>
      <c r="F14" s="114">
        <v>1277</v>
      </c>
      <c r="G14" s="114">
        <v>1205</v>
      </c>
      <c r="H14" s="114">
        <v>1124</v>
      </c>
      <c r="I14" s="114">
        <v>1272</v>
      </c>
      <c r="J14" s="266">
        <v>1138</v>
      </c>
      <c r="K14" s="265">
        <v>600</v>
      </c>
      <c r="L14" s="114">
        <v>583</v>
      </c>
      <c r="M14" s="114">
        <v>375</v>
      </c>
      <c r="N14" s="114">
        <v>478</v>
      </c>
      <c r="O14" s="114">
        <v>437</v>
      </c>
      <c r="P14" s="114">
        <v>341</v>
      </c>
      <c r="Q14" s="114">
        <v>413</v>
      </c>
      <c r="R14" s="266">
        <v>388</v>
      </c>
      <c r="S14" s="146"/>
      <c r="T14" s="233"/>
      <c r="W14" s="242">
        <f t="shared" si="1"/>
        <v>0.7866666666666666</v>
      </c>
      <c r="X14" s="242">
        <f t="shared" si="0"/>
        <v>1.5060034305317325</v>
      </c>
      <c r="Y14" s="242">
        <f t="shared" si="0"/>
        <v>2.2053333333333334</v>
      </c>
      <c r="Z14" s="242">
        <f t="shared" si="0"/>
        <v>1.6715481171548117</v>
      </c>
      <c r="AA14" s="242">
        <f t="shared" si="0"/>
        <v>1.757437070938215</v>
      </c>
      <c r="AB14" s="242">
        <f t="shared" si="0"/>
        <v>2.2961876832844577</v>
      </c>
      <c r="AC14" s="242">
        <f t="shared" si="0"/>
        <v>2.079903147699758</v>
      </c>
      <c r="AD14" s="242">
        <f t="shared" si="0"/>
        <v>1.9329896907216495</v>
      </c>
    </row>
    <row r="15" spans="2:30" ht="12.75">
      <c r="B15" s="264">
        <v>42401</v>
      </c>
      <c r="C15" s="265">
        <v>1324</v>
      </c>
      <c r="D15" s="114">
        <v>1485</v>
      </c>
      <c r="E15" s="114">
        <v>1349</v>
      </c>
      <c r="F15" s="114">
        <v>1396</v>
      </c>
      <c r="G15" s="114">
        <v>1366</v>
      </c>
      <c r="H15" s="114">
        <v>1280</v>
      </c>
      <c r="I15" s="114">
        <v>1379</v>
      </c>
      <c r="J15" s="266">
        <v>1381</v>
      </c>
      <c r="K15" s="265">
        <v>560</v>
      </c>
      <c r="L15" s="114">
        <v>500</v>
      </c>
      <c r="M15" s="114">
        <v>341</v>
      </c>
      <c r="N15" s="114">
        <v>439</v>
      </c>
      <c r="O15" s="114">
        <v>433</v>
      </c>
      <c r="P15" s="114">
        <v>364</v>
      </c>
      <c r="Q15" s="114">
        <v>373</v>
      </c>
      <c r="R15" s="266">
        <v>363</v>
      </c>
      <c r="S15" s="146"/>
      <c r="T15" s="233"/>
      <c r="W15" s="242">
        <f t="shared" si="1"/>
        <v>1.3642857142857143</v>
      </c>
      <c r="X15" s="242">
        <f t="shared" si="0"/>
        <v>1.97</v>
      </c>
      <c r="Y15" s="242">
        <f t="shared" si="0"/>
        <v>2.9560117302052786</v>
      </c>
      <c r="Z15" s="242">
        <f t="shared" si="0"/>
        <v>2.1799544419134396</v>
      </c>
      <c r="AA15" s="242">
        <f t="shared" si="0"/>
        <v>2.1547344110854505</v>
      </c>
      <c r="AB15" s="242">
        <f t="shared" si="0"/>
        <v>2.5164835164835164</v>
      </c>
      <c r="AC15" s="242">
        <f t="shared" si="0"/>
        <v>2.6970509383378016</v>
      </c>
      <c r="AD15" s="242">
        <f t="shared" si="0"/>
        <v>2.8044077134986227</v>
      </c>
    </row>
    <row r="16" spans="2:30" ht="12.75">
      <c r="B16" s="264">
        <v>42408</v>
      </c>
      <c r="C16" s="265">
        <v>1337</v>
      </c>
      <c r="D16" s="114">
        <v>1385</v>
      </c>
      <c r="E16" s="114">
        <v>1358</v>
      </c>
      <c r="F16" s="114">
        <v>1338</v>
      </c>
      <c r="G16" s="114">
        <v>1377.5</v>
      </c>
      <c r="H16" s="114">
        <v>1222</v>
      </c>
      <c r="I16" s="114">
        <v>1344</v>
      </c>
      <c r="J16" s="266">
        <v>1207</v>
      </c>
      <c r="K16" s="265">
        <v>545</v>
      </c>
      <c r="L16" s="114">
        <v>493</v>
      </c>
      <c r="M16" s="114">
        <v>375</v>
      </c>
      <c r="N16" s="114">
        <v>434</v>
      </c>
      <c r="O16" s="114">
        <v>422</v>
      </c>
      <c r="P16" s="114">
        <v>338</v>
      </c>
      <c r="Q16" s="114">
        <v>394</v>
      </c>
      <c r="R16" s="266">
        <v>425</v>
      </c>
      <c r="S16" s="146"/>
      <c r="T16" s="233"/>
      <c r="W16" s="242">
        <f t="shared" si="1"/>
        <v>1.453211009174312</v>
      </c>
      <c r="X16" s="242">
        <f t="shared" si="0"/>
        <v>1.8093306288032454</v>
      </c>
      <c r="Y16" s="242">
        <f t="shared" si="0"/>
        <v>2.6213333333333333</v>
      </c>
      <c r="Z16" s="242">
        <f t="shared" si="0"/>
        <v>2.0829493087557602</v>
      </c>
      <c r="AA16" s="242">
        <f t="shared" si="0"/>
        <v>2.264218009478673</v>
      </c>
      <c r="AB16" s="242">
        <f t="shared" si="0"/>
        <v>2.6153846153846154</v>
      </c>
      <c r="AC16" s="242">
        <f t="shared" si="0"/>
        <v>2.4111675126903553</v>
      </c>
      <c r="AD16" s="242">
        <f t="shared" si="0"/>
        <v>1.84</v>
      </c>
    </row>
    <row r="17" spans="2:30" ht="12.75">
      <c r="B17" s="264">
        <v>42415</v>
      </c>
      <c r="C17" s="265">
        <v>1247</v>
      </c>
      <c r="D17" s="114">
        <v>1387</v>
      </c>
      <c r="E17" s="114">
        <v>1352</v>
      </c>
      <c r="F17" s="114">
        <v>1333</v>
      </c>
      <c r="G17" s="114">
        <v>1396</v>
      </c>
      <c r="H17" s="114">
        <v>1298</v>
      </c>
      <c r="I17" s="114">
        <v>1366</v>
      </c>
      <c r="J17" s="266">
        <v>1266</v>
      </c>
      <c r="K17" s="265">
        <v>600</v>
      </c>
      <c r="L17" s="114">
        <v>515</v>
      </c>
      <c r="M17" s="114">
        <v>325</v>
      </c>
      <c r="N17" s="114">
        <v>448</v>
      </c>
      <c r="O17" s="114">
        <v>433</v>
      </c>
      <c r="P17" s="114">
        <v>344</v>
      </c>
      <c r="Q17" s="114">
        <v>341</v>
      </c>
      <c r="R17" s="266">
        <v>400</v>
      </c>
      <c r="S17" s="146"/>
      <c r="T17" s="233"/>
      <c r="W17" s="242">
        <f t="shared" si="1"/>
        <v>1.0783333333333334</v>
      </c>
      <c r="X17" s="242">
        <f t="shared" si="0"/>
        <v>1.6932038834951457</v>
      </c>
      <c r="Y17" s="242">
        <f t="shared" si="0"/>
        <v>3.16</v>
      </c>
      <c r="Z17" s="242">
        <f t="shared" si="0"/>
        <v>1.9754464285714286</v>
      </c>
      <c r="AA17" s="242">
        <f t="shared" si="0"/>
        <v>2.224018475750577</v>
      </c>
      <c r="AB17" s="242">
        <f t="shared" si="0"/>
        <v>2.7732558139534884</v>
      </c>
      <c r="AC17" s="242">
        <f t="shared" si="0"/>
        <v>3.005865102639296</v>
      </c>
      <c r="AD17" s="242">
        <f t="shared" si="0"/>
        <v>2.165</v>
      </c>
    </row>
    <row r="18" spans="2:30" ht="12.75">
      <c r="B18" s="264">
        <v>42422</v>
      </c>
      <c r="C18" s="265">
        <v>1349</v>
      </c>
      <c r="D18" s="114">
        <v>1330</v>
      </c>
      <c r="E18" s="114">
        <v>1343</v>
      </c>
      <c r="F18" s="114">
        <v>1371</v>
      </c>
      <c r="G18" s="114">
        <v>1380</v>
      </c>
      <c r="H18" s="114">
        <v>1270</v>
      </c>
      <c r="I18" s="114">
        <v>1364</v>
      </c>
      <c r="J18" s="266">
        <v>1272</v>
      </c>
      <c r="K18" s="265">
        <v>550</v>
      </c>
      <c r="L18" s="114">
        <v>519</v>
      </c>
      <c r="M18" s="114">
        <v>338</v>
      </c>
      <c r="N18" s="114">
        <v>450</v>
      </c>
      <c r="O18" s="114">
        <v>450</v>
      </c>
      <c r="P18" s="114">
        <v>332</v>
      </c>
      <c r="Q18" s="114">
        <v>344</v>
      </c>
      <c r="R18" s="266">
        <v>388</v>
      </c>
      <c r="S18" s="146"/>
      <c r="T18" s="233"/>
      <c r="W18" s="242">
        <f t="shared" si="1"/>
        <v>1.4527272727272726</v>
      </c>
      <c r="X18" s="242">
        <f t="shared" si="0"/>
        <v>1.5626204238921002</v>
      </c>
      <c r="Y18" s="242">
        <f t="shared" si="0"/>
        <v>2.973372781065089</v>
      </c>
      <c r="Z18" s="242">
        <f t="shared" si="0"/>
        <v>2.046666666666667</v>
      </c>
      <c r="AA18" s="242">
        <f t="shared" si="0"/>
        <v>2.066666666666667</v>
      </c>
      <c r="AB18" s="242">
        <f t="shared" si="0"/>
        <v>2.825301204819277</v>
      </c>
      <c r="AC18" s="242">
        <f t="shared" si="0"/>
        <v>2.9651162790697674</v>
      </c>
      <c r="AD18" s="242">
        <f t="shared" si="0"/>
        <v>2.2783505154639174</v>
      </c>
    </row>
    <row r="19" spans="2:30" ht="12.75">
      <c r="B19" s="264">
        <v>42429</v>
      </c>
      <c r="C19" s="265">
        <v>1026</v>
      </c>
      <c r="D19" s="114">
        <v>1309</v>
      </c>
      <c r="E19" s="114">
        <v>1265</v>
      </c>
      <c r="F19" s="114">
        <v>1201</v>
      </c>
      <c r="G19" s="114">
        <v>1279</v>
      </c>
      <c r="H19" s="114">
        <v>1135</v>
      </c>
      <c r="I19" s="114">
        <v>1205</v>
      </c>
      <c r="J19" s="266">
        <v>1194</v>
      </c>
      <c r="K19" s="265">
        <v>520</v>
      </c>
      <c r="L19" s="114">
        <v>533</v>
      </c>
      <c r="M19" s="114">
        <v>371</v>
      </c>
      <c r="N19" s="114">
        <v>441</v>
      </c>
      <c r="O19" s="114">
        <v>444</v>
      </c>
      <c r="P19" s="114">
        <v>387</v>
      </c>
      <c r="Q19" s="114">
        <v>354</v>
      </c>
      <c r="R19" s="266">
        <v>325</v>
      </c>
      <c r="S19" s="146"/>
      <c r="T19" s="233"/>
      <c r="W19" s="242">
        <f t="shared" si="1"/>
        <v>0.9730769230769231</v>
      </c>
      <c r="X19" s="242">
        <f t="shared" si="0"/>
        <v>1.4559099437148217</v>
      </c>
      <c r="Y19" s="242">
        <f t="shared" si="0"/>
        <v>2.4097035040431267</v>
      </c>
      <c r="Z19" s="242">
        <f t="shared" si="0"/>
        <v>1.7233560090702948</v>
      </c>
      <c r="AA19" s="242">
        <f t="shared" si="0"/>
        <v>1.8806306306306306</v>
      </c>
      <c r="AB19" s="242">
        <f t="shared" si="0"/>
        <v>1.9328165374677002</v>
      </c>
      <c r="AC19" s="242">
        <f t="shared" si="0"/>
        <v>2.403954802259887</v>
      </c>
      <c r="AD19" s="242">
        <f t="shared" si="0"/>
        <v>2.6738461538461538</v>
      </c>
    </row>
    <row r="20" spans="2:30" ht="12.75">
      <c r="B20" s="264">
        <v>42436</v>
      </c>
      <c r="C20" s="265">
        <v>1231</v>
      </c>
      <c r="D20" s="114">
        <v>1308</v>
      </c>
      <c r="E20" s="114">
        <v>1275</v>
      </c>
      <c r="F20" s="114">
        <v>1259</v>
      </c>
      <c r="G20" s="114">
        <v>1264</v>
      </c>
      <c r="H20" s="114">
        <v>1240</v>
      </c>
      <c r="I20" s="114">
        <v>1178</v>
      </c>
      <c r="J20" s="266">
        <v>1146</v>
      </c>
      <c r="K20" s="265">
        <v>513</v>
      </c>
      <c r="L20" s="114">
        <v>513</v>
      </c>
      <c r="M20" s="114">
        <v>313</v>
      </c>
      <c r="N20" s="114">
        <v>415</v>
      </c>
      <c r="O20" s="114">
        <v>438</v>
      </c>
      <c r="P20" s="114">
        <v>365</v>
      </c>
      <c r="Q20" s="114">
        <v>358</v>
      </c>
      <c r="R20" s="266">
        <v>350</v>
      </c>
      <c r="S20" s="146"/>
      <c r="T20" s="233"/>
      <c r="W20" s="242">
        <f t="shared" si="1"/>
        <v>1.3996101364522417</v>
      </c>
      <c r="X20" s="242">
        <f t="shared" si="0"/>
        <v>1.5497076023391814</v>
      </c>
      <c r="Y20" s="242">
        <f t="shared" si="0"/>
        <v>3.073482428115016</v>
      </c>
      <c r="Z20" s="242">
        <f t="shared" si="0"/>
        <v>2.0337349397590363</v>
      </c>
      <c r="AA20" s="242">
        <f t="shared" si="0"/>
        <v>1.8858447488584476</v>
      </c>
      <c r="AB20" s="242">
        <f t="shared" si="0"/>
        <v>2.3972602739726026</v>
      </c>
      <c r="AC20" s="242">
        <f t="shared" si="0"/>
        <v>2.2905027932960893</v>
      </c>
      <c r="AD20" s="242">
        <f t="shared" si="0"/>
        <v>2.2742857142857145</v>
      </c>
    </row>
    <row r="21" spans="2:30" ht="12.75">
      <c r="B21" s="264">
        <v>42443</v>
      </c>
      <c r="C21" s="265">
        <v>823</v>
      </c>
      <c r="D21" s="114">
        <v>1329</v>
      </c>
      <c r="E21" s="114">
        <v>932</v>
      </c>
      <c r="F21" s="114">
        <v>1088</v>
      </c>
      <c r="G21" s="114">
        <v>1007</v>
      </c>
      <c r="H21" s="114">
        <v>901</v>
      </c>
      <c r="I21" s="114">
        <v>1120</v>
      </c>
      <c r="J21" s="266">
        <v>856</v>
      </c>
      <c r="K21" s="265">
        <v>533</v>
      </c>
      <c r="L21" s="114">
        <v>499</v>
      </c>
      <c r="M21" s="114">
        <v>344</v>
      </c>
      <c r="N21" s="114">
        <v>437</v>
      </c>
      <c r="O21" s="114">
        <v>436</v>
      </c>
      <c r="P21" s="114">
        <v>368</v>
      </c>
      <c r="Q21" s="114">
        <v>356</v>
      </c>
      <c r="R21" s="266">
        <v>350</v>
      </c>
      <c r="S21" s="146"/>
      <c r="T21" s="233"/>
      <c r="W21" s="242">
        <f t="shared" si="1"/>
        <v>0.5440900562851783</v>
      </c>
      <c r="X21" s="242">
        <f t="shared" si="0"/>
        <v>1.6633266533066133</v>
      </c>
      <c r="Y21" s="242">
        <f t="shared" si="0"/>
        <v>1.7093023255813953</v>
      </c>
      <c r="Z21" s="242">
        <f t="shared" si="0"/>
        <v>1.4897025171624714</v>
      </c>
      <c r="AA21" s="242">
        <f t="shared" si="0"/>
        <v>1.3096330275229358</v>
      </c>
      <c r="AB21" s="242">
        <f t="shared" si="0"/>
        <v>1.4483695652173914</v>
      </c>
      <c r="AC21" s="242">
        <f t="shared" si="0"/>
        <v>2.146067415730337</v>
      </c>
      <c r="AD21" s="242">
        <f t="shared" si="0"/>
        <v>1.4457142857142857</v>
      </c>
    </row>
    <row r="22" spans="2:30" ht="12.75">
      <c r="B22" s="264">
        <v>42450</v>
      </c>
      <c r="C22" s="265">
        <v>1093</v>
      </c>
      <c r="D22" s="114">
        <v>1327</v>
      </c>
      <c r="E22" s="114">
        <v>1116</v>
      </c>
      <c r="F22" s="114">
        <v>1223</v>
      </c>
      <c r="G22" s="114">
        <v>1204</v>
      </c>
      <c r="H22" s="114">
        <v>1096</v>
      </c>
      <c r="I22" s="114">
        <v>1186</v>
      </c>
      <c r="J22" s="266">
        <v>1156</v>
      </c>
      <c r="K22" s="265">
        <v>488</v>
      </c>
      <c r="L22" s="114">
        <v>468</v>
      </c>
      <c r="M22" s="114">
        <v>338</v>
      </c>
      <c r="N22" s="114">
        <v>430</v>
      </c>
      <c r="O22" s="114">
        <v>429</v>
      </c>
      <c r="P22" s="114">
        <v>372</v>
      </c>
      <c r="Q22" s="114">
        <v>310</v>
      </c>
      <c r="R22" s="266">
        <v>350</v>
      </c>
      <c r="S22" s="146"/>
      <c r="T22" s="233"/>
      <c r="W22" s="242">
        <f t="shared" si="1"/>
        <v>1.2397540983606556</v>
      </c>
      <c r="X22" s="242">
        <f t="shared" si="0"/>
        <v>1.8354700854700854</v>
      </c>
      <c r="Y22" s="242">
        <f t="shared" si="0"/>
        <v>2.301775147928994</v>
      </c>
      <c r="Z22" s="242">
        <f t="shared" si="0"/>
        <v>1.844186046511628</v>
      </c>
      <c r="AA22" s="242">
        <f t="shared" si="0"/>
        <v>1.8065268065268065</v>
      </c>
      <c r="AB22" s="242">
        <f t="shared" si="0"/>
        <v>1.946236559139785</v>
      </c>
      <c r="AC22" s="242">
        <f t="shared" si="0"/>
        <v>2.825806451612903</v>
      </c>
      <c r="AD22" s="242">
        <f t="shared" si="0"/>
        <v>2.302857142857143</v>
      </c>
    </row>
    <row r="23" spans="2:30" ht="12.75">
      <c r="B23" s="264">
        <v>42457</v>
      </c>
      <c r="C23" s="265">
        <v>1095</v>
      </c>
      <c r="D23" s="114">
        <v>1302</v>
      </c>
      <c r="E23" s="114">
        <v>1120</v>
      </c>
      <c r="F23" s="114">
        <v>1211</v>
      </c>
      <c r="G23" s="114">
        <v>1108</v>
      </c>
      <c r="H23" s="114">
        <v>1034</v>
      </c>
      <c r="I23" s="114">
        <v>1131</v>
      </c>
      <c r="J23" s="266">
        <v>947</v>
      </c>
      <c r="K23" s="265">
        <v>500</v>
      </c>
      <c r="L23" s="114">
        <v>452</v>
      </c>
      <c r="M23" s="114">
        <v>375</v>
      </c>
      <c r="N23" s="114">
        <v>450</v>
      </c>
      <c r="O23" s="114">
        <v>438</v>
      </c>
      <c r="P23" s="114">
        <v>359</v>
      </c>
      <c r="Q23" s="114">
        <v>367</v>
      </c>
      <c r="R23" s="266">
        <v>375</v>
      </c>
      <c r="S23" s="146"/>
      <c r="T23" s="233"/>
      <c r="W23" s="242">
        <f t="shared" si="1"/>
        <v>1.19</v>
      </c>
      <c r="X23" s="242">
        <f aca="true" t="shared" si="2" ref="X23:AD27">+IF(L23="","",((D23-L23)/L23))</f>
        <v>1.8805309734513274</v>
      </c>
      <c r="Y23" s="242">
        <f t="shared" si="2"/>
        <v>1.9866666666666666</v>
      </c>
      <c r="Z23" s="242">
        <f t="shared" si="2"/>
        <v>1.691111111111111</v>
      </c>
      <c r="AA23" s="242">
        <f t="shared" si="2"/>
        <v>1.5296803652968036</v>
      </c>
      <c r="AB23" s="242">
        <f t="shared" si="2"/>
        <v>1.8802228412256268</v>
      </c>
      <c r="AC23" s="242">
        <f t="shared" si="2"/>
        <v>2.0817438692098094</v>
      </c>
      <c r="AD23" s="242">
        <f t="shared" si="2"/>
        <v>1.5253333333333334</v>
      </c>
    </row>
    <row r="24" spans="2:30" ht="12.75">
      <c r="B24" s="264">
        <v>42464</v>
      </c>
      <c r="C24" s="265">
        <v>1078</v>
      </c>
      <c r="D24" s="114">
        <v>1075</v>
      </c>
      <c r="E24" s="114">
        <v>1108</v>
      </c>
      <c r="F24" s="114">
        <v>1108</v>
      </c>
      <c r="G24" s="114">
        <v>1045.5</v>
      </c>
      <c r="H24" s="114">
        <v>1102.5</v>
      </c>
      <c r="I24" s="114">
        <v>1064</v>
      </c>
      <c r="J24" s="266">
        <v>1020</v>
      </c>
      <c r="K24" s="265">
        <v>488</v>
      </c>
      <c r="L24" s="114">
        <v>479</v>
      </c>
      <c r="M24" s="114">
        <v>366</v>
      </c>
      <c r="N24" s="114">
        <v>366</v>
      </c>
      <c r="O24" s="114">
        <v>447</v>
      </c>
      <c r="P24" s="114">
        <v>337</v>
      </c>
      <c r="Q24" s="114">
        <v>338</v>
      </c>
      <c r="R24" s="266">
        <v>350</v>
      </c>
      <c r="S24" s="146"/>
      <c r="T24" s="233"/>
      <c r="W24" s="242">
        <f t="shared" si="1"/>
        <v>1.209016393442623</v>
      </c>
      <c r="X24" s="242">
        <f t="shared" si="2"/>
        <v>1.244258872651357</v>
      </c>
      <c r="Y24" s="242">
        <f t="shared" si="2"/>
        <v>2.0273224043715845</v>
      </c>
      <c r="Z24" s="242">
        <f t="shared" si="2"/>
        <v>2.0273224043715845</v>
      </c>
      <c r="AA24" s="242">
        <f t="shared" si="2"/>
        <v>1.3389261744966443</v>
      </c>
      <c r="AB24" s="242">
        <f t="shared" si="2"/>
        <v>2.271513353115727</v>
      </c>
      <c r="AC24" s="242">
        <f t="shared" si="2"/>
        <v>2.1479289940828403</v>
      </c>
      <c r="AD24" s="242">
        <f t="shared" si="2"/>
        <v>1.9142857142857144</v>
      </c>
    </row>
    <row r="25" spans="2:30" ht="12.75">
      <c r="B25" s="264">
        <v>42471</v>
      </c>
      <c r="C25" s="265">
        <v>728</v>
      </c>
      <c r="D25" s="114">
        <v>1114</v>
      </c>
      <c r="E25" s="114">
        <v>877</v>
      </c>
      <c r="F25" s="114">
        <v>877</v>
      </c>
      <c r="G25" s="114">
        <v>985</v>
      </c>
      <c r="H25" s="114">
        <v>1097</v>
      </c>
      <c r="I25" s="114">
        <v>1024</v>
      </c>
      <c r="J25" s="266">
        <v>1047</v>
      </c>
      <c r="K25" s="265">
        <v>482</v>
      </c>
      <c r="L25" s="114">
        <v>472</v>
      </c>
      <c r="M25" s="114">
        <v>375</v>
      </c>
      <c r="N25" s="114">
        <v>375</v>
      </c>
      <c r="O25" s="114">
        <v>444</v>
      </c>
      <c r="P25" s="114">
        <v>328</v>
      </c>
      <c r="Q25" s="114">
        <v>354</v>
      </c>
      <c r="R25" s="266">
        <v>325</v>
      </c>
      <c r="S25" s="146"/>
      <c r="T25" s="233"/>
      <c r="W25" s="242">
        <f t="shared" si="1"/>
        <v>0.5103734439834025</v>
      </c>
      <c r="X25" s="242">
        <f t="shared" si="2"/>
        <v>1.3601694915254237</v>
      </c>
      <c r="Y25" s="242">
        <f t="shared" si="2"/>
        <v>1.3386666666666667</v>
      </c>
      <c r="Z25" s="242">
        <f t="shared" si="2"/>
        <v>1.3386666666666667</v>
      </c>
      <c r="AA25" s="242">
        <f t="shared" si="2"/>
        <v>1.2184684684684686</v>
      </c>
      <c r="AB25" s="242">
        <f t="shared" si="2"/>
        <v>2.3445121951219514</v>
      </c>
      <c r="AC25" s="242">
        <f t="shared" si="2"/>
        <v>1.8926553672316384</v>
      </c>
      <c r="AD25" s="242">
        <f t="shared" si="2"/>
        <v>2.2215384615384615</v>
      </c>
    </row>
    <row r="26" spans="2:31" ht="12.75">
      <c r="B26" s="264">
        <v>42478</v>
      </c>
      <c r="C26" s="265">
        <v>1027</v>
      </c>
      <c r="D26" s="114">
        <v>1175</v>
      </c>
      <c r="E26" s="114">
        <v>1049</v>
      </c>
      <c r="F26" s="114">
        <v>1049</v>
      </c>
      <c r="G26" s="114">
        <v>1075</v>
      </c>
      <c r="H26" s="114">
        <v>1039</v>
      </c>
      <c r="I26" s="114">
        <v>1016</v>
      </c>
      <c r="J26" s="266">
        <v>973</v>
      </c>
      <c r="K26" s="265">
        <v>513</v>
      </c>
      <c r="L26" s="114">
        <v>463</v>
      </c>
      <c r="M26" s="114">
        <v>373</v>
      </c>
      <c r="N26" s="114">
        <v>373</v>
      </c>
      <c r="O26" s="114">
        <v>461</v>
      </c>
      <c r="P26" s="114">
        <v>326</v>
      </c>
      <c r="Q26" s="114">
        <v>363</v>
      </c>
      <c r="R26" s="266">
        <v>338</v>
      </c>
      <c r="S26" s="146"/>
      <c r="T26" s="233"/>
      <c r="U26" s="231"/>
      <c r="V26" s="243"/>
      <c r="W26" s="242">
        <f t="shared" si="1"/>
        <v>1.0019493177387915</v>
      </c>
      <c r="X26" s="242">
        <f t="shared" si="2"/>
        <v>1.5377969762419006</v>
      </c>
      <c r="Y26" s="242">
        <f t="shared" si="2"/>
        <v>1.8123324396782843</v>
      </c>
      <c r="Z26" s="242">
        <f t="shared" si="2"/>
        <v>1.8123324396782843</v>
      </c>
      <c r="AA26" s="242">
        <f t="shared" si="2"/>
        <v>1.331887201735358</v>
      </c>
      <c r="AB26" s="242">
        <f t="shared" si="2"/>
        <v>2.187116564417178</v>
      </c>
      <c r="AC26" s="242">
        <f t="shared" si="2"/>
        <v>1.7988980716253444</v>
      </c>
      <c r="AD26" s="242">
        <f t="shared" si="2"/>
        <v>1.878698224852071</v>
      </c>
      <c r="AE26" s="231"/>
    </row>
    <row r="27" spans="2:31" ht="12.75">
      <c r="B27" s="267">
        <v>42485</v>
      </c>
      <c r="C27" s="268">
        <v>1035</v>
      </c>
      <c r="D27" s="36">
        <v>1100</v>
      </c>
      <c r="E27" s="36">
        <v>1088</v>
      </c>
      <c r="F27" s="36">
        <v>1088</v>
      </c>
      <c r="G27" s="36">
        <v>1015</v>
      </c>
      <c r="H27" s="36">
        <v>1000</v>
      </c>
      <c r="I27" s="36">
        <v>1039</v>
      </c>
      <c r="J27" s="269">
        <v>948</v>
      </c>
      <c r="K27" s="268">
        <v>493</v>
      </c>
      <c r="L27" s="36">
        <v>489</v>
      </c>
      <c r="M27" s="36">
        <v>361</v>
      </c>
      <c r="N27" s="36">
        <v>361</v>
      </c>
      <c r="O27" s="36">
        <v>438</v>
      </c>
      <c r="P27" s="36">
        <v>335</v>
      </c>
      <c r="Q27" s="36">
        <v>316</v>
      </c>
      <c r="R27" s="269">
        <v>375</v>
      </c>
      <c r="S27" s="146"/>
      <c r="T27" s="270"/>
      <c r="U27" s="231"/>
      <c r="V27" s="243"/>
      <c r="W27" s="242">
        <f t="shared" si="1"/>
        <v>1.0993914807302232</v>
      </c>
      <c r="X27" s="242">
        <f t="shared" si="2"/>
        <v>1.2494887525562373</v>
      </c>
      <c r="Y27" s="242">
        <f t="shared" si="2"/>
        <v>2.0138504155124655</v>
      </c>
      <c r="Z27" s="242">
        <f t="shared" si="2"/>
        <v>2.0138504155124655</v>
      </c>
      <c r="AA27" s="242">
        <f t="shared" si="2"/>
        <v>1.317351598173516</v>
      </c>
      <c r="AB27" s="242">
        <f t="shared" si="2"/>
        <v>1.9850746268656716</v>
      </c>
      <c r="AC27" s="242">
        <f t="shared" si="2"/>
        <v>2.287974683544304</v>
      </c>
      <c r="AD27" s="242">
        <f t="shared" si="2"/>
        <v>1.528</v>
      </c>
      <c r="AE27" s="231"/>
    </row>
    <row r="28" spans="2:31" ht="12.75">
      <c r="B28" s="39" t="s">
        <v>231</v>
      </c>
      <c r="P28" s="48"/>
      <c r="Q28" s="48"/>
      <c r="T28" s="270"/>
      <c r="U28" s="231"/>
      <c r="AE28" s="231"/>
    </row>
    <row r="29" spans="20:31" ht="12.75">
      <c r="T29" s="233"/>
      <c r="V29" s="271" t="s">
        <v>197</v>
      </c>
      <c r="W29" s="246">
        <f aca="true" t="shared" si="3" ref="W29:AD29">+_xlfn.STDEV.S(W7:W27)</f>
        <v>0.5780139089318489</v>
      </c>
      <c r="X29" s="246">
        <f t="shared" si="3"/>
        <v>0.203231349926573</v>
      </c>
      <c r="Y29" s="246">
        <f t="shared" si="3"/>
        <v>0.5312136374390698</v>
      </c>
      <c r="Z29" s="246">
        <f t="shared" si="3"/>
        <v>0.2267648542706154</v>
      </c>
      <c r="AA29" s="246">
        <f t="shared" si="3"/>
        <v>0.4102598324146166</v>
      </c>
      <c r="AB29" s="246">
        <f t="shared" si="3"/>
        <v>0.32979477595820805</v>
      </c>
      <c r="AC29" s="246">
        <f t="shared" si="3"/>
        <v>0.4013196461968971</v>
      </c>
      <c r="AD29" s="246">
        <f t="shared" si="3"/>
        <v>0.4334862504917838</v>
      </c>
      <c r="AE29" s="231"/>
    </row>
    <row r="30" spans="20:31" ht="12.75">
      <c r="T30" s="233"/>
      <c r="V30" s="272" t="s">
        <v>198</v>
      </c>
      <c r="W30" s="246">
        <f aca="true" t="shared" si="4" ref="W30:AD30">+AVERAGE(W7:W27)</f>
        <v>1.050375768148377</v>
      </c>
      <c r="X30" s="246">
        <f t="shared" si="4"/>
        <v>1.5742603343747779</v>
      </c>
      <c r="Y30" s="246">
        <f t="shared" si="4"/>
        <v>2.2423311713672995</v>
      </c>
      <c r="Z30" s="246">
        <f t="shared" si="4"/>
        <v>1.8751425556450347</v>
      </c>
      <c r="AA30" s="246">
        <f t="shared" si="4"/>
        <v>1.900386035328434</v>
      </c>
      <c r="AB30" s="246">
        <f t="shared" si="4"/>
        <v>2.286392980798252</v>
      </c>
      <c r="AC30" s="246">
        <f t="shared" si="4"/>
        <v>2.2634154160713456</v>
      </c>
      <c r="AD30" s="246">
        <f t="shared" si="4"/>
        <v>2.043091146805084</v>
      </c>
      <c r="AE30" s="231"/>
    </row>
    <row r="31" ht="12.75">
      <c r="T31" s="233"/>
    </row>
    <row r="32" spans="20:30" ht="12.75">
      <c r="T32" s="233"/>
      <c r="V32" s="272" t="s">
        <v>213</v>
      </c>
      <c r="W32" s="247">
        <f aca="true" t="shared" si="5" ref="W32:AD32">+AVERAGE(C7:C27)/AVERAGE(K7:K27)-1</f>
        <v>1.2532654226961157</v>
      </c>
      <c r="X32" s="247">
        <f t="shared" si="5"/>
        <v>1.5677271525513348</v>
      </c>
      <c r="Y32" s="247">
        <f t="shared" si="5"/>
        <v>2.182374100719424</v>
      </c>
      <c r="Z32" s="247">
        <f t="shared" si="5"/>
        <v>1.8731012658227848</v>
      </c>
      <c r="AA32" s="247">
        <f t="shared" si="5"/>
        <v>1.9018811457887987</v>
      </c>
      <c r="AB32" s="247">
        <f t="shared" si="5"/>
        <v>2.2864503816793897</v>
      </c>
      <c r="AC32" s="247">
        <f t="shared" si="5"/>
        <v>2.2242620590352775</v>
      </c>
      <c r="AD32" s="247">
        <f t="shared" si="5"/>
        <v>2.0039973236802826</v>
      </c>
    </row>
    <row r="33" ht="12.75">
      <c r="T33" s="233"/>
    </row>
    <row r="34" spans="20:30" ht="12.75">
      <c r="T34" s="233"/>
      <c r="V34" s="272" t="s">
        <v>228</v>
      </c>
      <c r="W34" s="243">
        <f>+AVERAGE(C7:C27)</f>
        <v>1245.7</v>
      </c>
      <c r="X34" s="243">
        <f aca="true" t="shared" si="6" ref="X34:AD34">+AVERAGE(D7:D27)</f>
        <v>1387.4285714285713</v>
      </c>
      <c r="Y34" s="243">
        <f t="shared" si="6"/>
        <v>1263.857142857143</v>
      </c>
      <c r="Z34" s="243">
        <f t="shared" si="6"/>
        <v>1297</v>
      </c>
      <c r="AA34" s="243">
        <f t="shared" si="6"/>
        <v>1292.857142857143</v>
      </c>
      <c r="AB34" s="243">
        <f t="shared" si="6"/>
        <v>1230.0714285714287</v>
      </c>
      <c r="AC34" s="243">
        <f t="shared" si="6"/>
        <v>1279.5714285714287</v>
      </c>
      <c r="AD34" s="243">
        <f t="shared" si="6"/>
        <v>1250.7142857142858</v>
      </c>
    </row>
    <row r="35" spans="20:30" ht="12.75">
      <c r="T35" s="233"/>
      <c r="V35" s="272" t="s">
        <v>229</v>
      </c>
      <c r="W35" s="243">
        <f>+AVERAGE(K7:K27)</f>
        <v>552.8421052631579</v>
      </c>
      <c r="X35" s="243">
        <f aca="true" t="shared" si="7" ref="X35:AD35">+AVERAGE(L7:L27)</f>
        <v>540.3333333333334</v>
      </c>
      <c r="Y35" s="243">
        <f t="shared" si="7"/>
        <v>397.14285714285717</v>
      </c>
      <c r="Z35" s="243">
        <f t="shared" si="7"/>
        <v>451.42857142857144</v>
      </c>
      <c r="AA35" s="243">
        <f t="shared" si="7"/>
        <v>445.5238095238095</v>
      </c>
      <c r="AB35" s="243">
        <f t="shared" si="7"/>
        <v>374.2857142857143</v>
      </c>
      <c r="AC35" s="243">
        <f t="shared" si="7"/>
        <v>396.85714285714283</v>
      </c>
      <c r="AD35" s="243">
        <f t="shared" si="7"/>
        <v>416.35</v>
      </c>
    </row>
    <row r="36" ht="12.75">
      <c r="T36" s="233"/>
    </row>
    <row r="37" ht="12.75">
      <c r="T37" s="233"/>
    </row>
    <row r="48" ht="12.75">
      <c r="C48" s="39" t="s">
        <v>231</v>
      </c>
    </row>
  </sheetData>
  <sheetProtection/>
  <mergeCells count="5">
    <mergeCell ref="B2:R2"/>
    <mergeCell ref="B3:R3"/>
    <mergeCell ref="B4:R4"/>
    <mergeCell ref="C5:J5"/>
    <mergeCell ref="K5:R5"/>
  </mergeCells>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48"/>
  <sheetViews>
    <sheetView zoomScale="80" zoomScaleNormal="80" zoomScaleSheetLayoutView="80" zoomScalePageLayoutView="60" workbookViewId="0" topLeftCell="A1">
      <selection activeCell="A1" sqref="A1"/>
    </sheetView>
  </sheetViews>
  <sheetFormatPr defaultColWidth="14.421875" defaultRowHeight="15"/>
  <cols>
    <col min="1" max="1" width="1.421875" style="22" customWidth="1"/>
    <col min="2" max="2" width="14.421875" style="22" customWidth="1"/>
    <col min="3" max="3" width="14.00390625" style="22" customWidth="1"/>
    <col min="4" max="4" width="13.421875" style="22" customWidth="1"/>
    <col min="5" max="5" width="14.421875" style="22" customWidth="1"/>
    <col min="6" max="6" width="18.28125" style="22" customWidth="1"/>
    <col min="7" max="8" width="14.421875" style="22" customWidth="1"/>
    <col min="9" max="9" width="10.421875" style="204" customWidth="1"/>
    <col min="10" max="10" width="7.28125" style="195" hidden="1" customWidth="1"/>
    <col min="11" max="12" width="8.421875" style="195" hidden="1" customWidth="1"/>
    <col min="13" max="13" width="14.421875" style="204" customWidth="1"/>
    <col min="14" max="16384" width="14.421875" style="22" customWidth="1"/>
  </cols>
  <sheetData>
    <row r="1" ht="6" customHeight="1"/>
    <row r="2" spans="1:9" ht="12.75">
      <c r="A2" s="2"/>
      <c r="C2" s="306" t="s">
        <v>15</v>
      </c>
      <c r="D2" s="306"/>
      <c r="E2" s="306"/>
      <c r="F2" s="306"/>
      <c r="H2" s="52" t="s">
        <v>158</v>
      </c>
      <c r="I2" s="203"/>
    </row>
    <row r="3" spans="1:6" ht="12.75">
      <c r="A3" s="2"/>
      <c r="C3" s="306" t="s">
        <v>124</v>
      </c>
      <c r="D3" s="306"/>
      <c r="E3" s="306"/>
      <c r="F3" s="306"/>
    </row>
    <row r="4" spans="1:6" ht="12.75">
      <c r="A4" s="2"/>
      <c r="C4" s="27"/>
      <c r="D4" s="27"/>
      <c r="E4" s="27"/>
      <c r="F4" s="27"/>
    </row>
    <row r="5" spans="1:6" ht="12.75" customHeight="1">
      <c r="A5" s="2"/>
      <c r="C5" s="307" t="s">
        <v>13</v>
      </c>
      <c r="D5" s="309" t="s">
        <v>160</v>
      </c>
      <c r="E5" s="309" t="s">
        <v>161</v>
      </c>
      <c r="F5" s="309" t="s">
        <v>162</v>
      </c>
    </row>
    <row r="6" spans="1:6" ht="12.75">
      <c r="A6" s="2"/>
      <c r="C6" s="308"/>
      <c r="D6" s="310"/>
      <c r="E6" s="310"/>
      <c r="F6" s="310"/>
    </row>
    <row r="7" spans="1:9" ht="12.75">
      <c r="A7" s="2"/>
      <c r="C7" s="27" t="s">
        <v>12</v>
      </c>
      <c r="D7" s="100">
        <v>63110</v>
      </c>
      <c r="E7" s="100">
        <v>1210044.3</v>
      </c>
      <c r="F7" s="106">
        <v>19.173574710822372</v>
      </c>
      <c r="H7" s="165"/>
      <c r="I7" s="202"/>
    </row>
    <row r="8" spans="1:12" ht="12.75">
      <c r="A8" s="2"/>
      <c r="C8" s="27" t="s">
        <v>11</v>
      </c>
      <c r="D8" s="100">
        <v>61360</v>
      </c>
      <c r="E8" s="100">
        <v>1303267.5</v>
      </c>
      <c r="F8" s="106">
        <v>21.239691981747065</v>
      </c>
      <c r="J8" s="249">
        <f aca="true" t="shared" si="0" ref="J8:J22">+(D8-D7)/D7</f>
        <v>-0.027729361432419584</v>
      </c>
      <c r="K8" s="249">
        <f aca="true" t="shared" si="1" ref="K8:L22">+(E8-E7)/E7</f>
        <v>0.07704114634480734</v>
      </c>
      <c r="L8" s="249">
        <f t="shared" si="1"/>
        <v>0.10775858451468047</v>
      </c>
    </row>
    <row r="9" spans="1:12" ht="12.75">
      <c r="A9" s="2"/>
      <c r="C9" s="27" t="s">
        <v>10</v>
      </c>
      <c r="D9" s="100">
        <v>56000</v>
      </c>
      <c r="E9" s="100">
        <v>1093728.4</v>
      </c>
      <c r="F9" s="106">
        <v>19.530864285714287</v>
      </c>
      <c r="J9" s="249">
        <f t="shared" si="0"/>
        <v>-0.08735332464146023</v>
      </c>
      <c r="K9" s="249">
        <f t="shared" si="1"/>
        <v>-0.16077980921031185</v>
      </c>
      <c r="L9" s="249">
        <f t="shared" si="1"/>
        <v>-0.08045444809187004</v>
      </c>
    </row>
    <row r="10" spans="1:12" ht="12.75">
      <c r="A10" s="2"/>
      <c r="C10" s="27" t="s">
        <v>9</v>
      </c>
      <c r="D10" s="100">
        <v>59560</v>
      </c>
      <c r="E10" s="100">
        <v>1144170</v>
      </c>
      <c r="F10" s="106">
        <v>19.210376091336467</v>
      </c>
      <c r="J10" s="249">
        <f t="shared" si="0"/>
        <v>0.06357142857142857</v>
      </c>
      <c r="K10" s="249">
        <f t="shared" si="1"/>
        <v>0.04611894506899528</v>
      </c>
      <c r="L10" s="249">
        <f t="shared" si="1"/>
        <v>-0.016409319612764834</v>
      </c>
    </row>
    <row r="11" spans="1:12" ht="12.75">
      <c r="A11" s="2"/>
      <c r="C11" s="27" t="s">
        <v>8</v>
      </c>
      <c r="D11" s="100">
        <v>55620</v>
      </c>
      <c r="E11" s="100">
        <v>1115735.7</v>
      </c>
      <c r="F11" s="106">
        <v>20.059973031283707</v>
      </c>
      <c r="G11" s="61"/>
      <c r="J11" s="249">
        <f t="shared" si="0"/>
        <v>-0.0661517797179315</v>
      </c>
      <c r="K11" s="249">
        <f t="shared" si="1"/>
        <v>-0.02485146438029318</v>
      </c>
      <c r="L11" s="249">
        <f t="shared" si="1"/>
        <v>0.04422593997680206</v>
      </c>
    </row>
    <row r="12" spans="1:12" ht="12.75">
      <c r="A12" s="2"/>
      <c r="C12" s="27" t="s">
        <v>7</v>
      </c>
      <c r="D12" s="100">
        <v>63200</v>
      </c>
      <c r="E12" s="100">
        <v>1391378.2</v>
      </c>
      <c r="F12" s="106">
        <v>22.015477848101266</v>
      </c>
      <c r="J12" s="249">
        <f t="shared" si="0"/>
        <v>0.1362819129809421</v>
      </c>
      <c r="K12" s="249">
        <f t="shared" si="1"/>
        <v>0.2470499958009769</v>
      </c>
      <c r="L12" s="249">
        <f t="shared" si="1"/>
        <v>0.09748292351978398</v>
      </c>
    </row>
    <row r="13" spans="1:12" ht="12.75">
      <c r="A13" s="2"/>
      <c r="C13" s="27" t="s">
        <v>6</v>
      </c>
      <c r="D13" s="100">
        <v>54145</v>
      </c>
      <c r="E13" s="100">
        <v>834859.9</v>
      </c>
      <c r="F13" s="106">
        <v>15.41896574014221</v>
      </c>
      <c r="J13" s="249">
        <f t="shared" si="0"/>
        <v>-0.1432753164556962</v>
      </c>
      <c r="K13" s="249">
        <f t="shared" si="1"/>
        <v>-0.39997629688319103</v>
      </c>
      <c r="L13" s="249">
        <f t="shared" si="1"/>
        <v>-0.29963065773418923</v>
      </c>
    </row>
    <row r="14" spans="1:12" ht="12.75">
      <c r="A14" s="2"/>
      <c r="C14" s="27" t="s">
        <v>5</v>
      </c>
      <c r="D14" s="100">
        <v>55976</v>
      </c>
      <c r="E14" s="100">
        <v>965939.5</v>
      </c>
      <c r="F14" s="106">
        <v>17.25631520651708</v>
      </c>
      <c r="J14" s="249">
        <f t="shared" si="0"/>
        <v>0.03381660356450272</v>
      </c>
      <c r="K14" s="249">
        <f t="shared" si="1"/>
        <v>0.1570079003674748</v>
      </c>
      <c r="L14" s="249">
        <f t="shared" si="1"/>
        <v>0.11916165437682093</v>
      </c>
    </row>
    <row r="15" spans="1:12" ht="12.75">
      <c r="A15" s="2"/>
      <c r="C15" s="27" t="s">
        <v>4</v>
      </c>
      <c r="D15" s="100">
        <v>45078</v>
      </c>
      <c r="E15" s="100">
        <v>924548.1</v>
      </c>
      <c r="F15" s="106">
        <v>20.50996273126581</v>
      </c>
      <c r="J15" s="249">
        <f t="shared" si="0"/>
        <v>-0.19469058167786193</v>
      </c>
      <c r="K15" s="249">
        <f t="shared" si="1"/>
        <v>-0.04285092389326663</v>
      </c>
      <c r="L15" s="249">
        <f t="shared" si="1"/>
        <v>0.18854822051001624</v>
      </c>
    </row>
    <row r="16" spans="1:12" ht="12.75">
      <c r="A16" s="2"/>
      <c r="C16" s="27" t="s">
        <v>3</v>
      </c>
      <c r="D16" s="100">
        <v>50771</v>
      </c>
      <c r="E16" s="100">
        <v>1081349.2</v>
      </c>
      <c r="F16" s="106">
        <v>21.3</v>
      </c>
      <c r="J16" s="249">
        <f t="shared" si="0"/>
        <v>0.12629220462309773</v>
      </c>
      <c r="K16" s="249">
        <f t="shared" si="1"/>
        <v>0.1695975579853552</v>
      </c>
      <c r="L16" s="249">
        <f t="shared" si="1"/>
        <v>0.03851968329176157</v>
      </c>
    </row>
    <row r="17" spans="1:12" ht="12.75">
      <c r="A17" s="2"/>
      <c r="C17" s="27" t="s">
        <v>2</v>
      </c>
      <c r="D17" s="100">
        <v>53653</v>
      </c>
      <c r="E17" s="100">
        <v>1676444</v>
      </c>
      <c r="F17" s="106">
        <v>31.25</v>
      </c>
      <c r="J17" s="249">
        <f t="shared" si="0"/>
        <v>0.05676468850327943</v>
      </c>
      <c r="K17" s="249">
        <f t="shared" si="1"/>
        <v>0.5503262035982457</v>
      </c>
      <c r="L17" s="249">
        <f t="shared" si="1"/>
        <v>0.46713615023474175</v>
      </c>
    </row>
    <row r="18" spans="1:12" ht="12.75">
      <c r="A18" s="2"/>
      <c r="C18" s="27" t="s">
        <v>123</v>
      </c>
      <c r="D18" s="100">
        <v>41534</v>
      </c>
      <c r="E18" s="100">
        <v>1093452</v>
      </c>
      <c r="F18" s="106">
        <v>26.33</v>
      </c>
      <c r="G18" s="59"/>
      <c r="J18" s="249">
        <f t="shared" si="0"/>
        <v>-0.22587739734963563</v>
      </c>
      <c r="K18" s="249">
        <f t="shared" si="1"/>
        <v>-0.3477551293094192</v>
      </c>
      <c r="L18" s="249">
        <f t="shared" si="1"/>
        <v>-0.15744000000000005</v>
      </c>
    </row>
    <row r="19" spans="1:12" ht="12.75">
      <c r="A19" s="2"/>
      <c r="C19" s="27" t="s">
        <v>132</v>
      </c>
      <c r="D19" s="100">
        <v>49576</v>
      </c>
      <c r="E19" s="100">
        <v>1159022.1</v>
      </c>
      <c r="F19" s="106">
        <v>23.3786933193481</v>
      </c>
      <c r="G19" s="59"/>
      <c r="J19" s="249">
        <f t="shared" si="0"/>
        <v>0.19362450040930324</v>
      </c>
      <c r="K19" s="249">
        <f t="shared" si="1"/>
        <v>0.059966143918526</v>
      </c>
      <c r="L19" s="249">
        <f t="shared" si="1"/>
        <v>-0.1120891257368743</v>
      </c>
    </row>
    <row r="20" spans="1:12" ht="12.75" customHeight="1">
      <c r="A20" s="2"/>
      <c r="C20" s="27" t="s">
        <v>152</v>
      </c>
      <c r="D20" s="100">
        <v>48965</v>
      </c>
      <c r="E20" s="100">
        <f>+D20*F20</f>
        <v>1061324.9400000002</v>
      </c>
      <c r="F20" s="106">
        <v>21.675174920861842</v>
      </c>
      <c r="G20" s="109"/>
      <c r="J20" s="249">
        <f t="shared" si="0"/>
        <v>-0.0123245118605777</v>
      </c>
      <c r="K20" s="249">
        <f t="shared" si="1"/>
        <v>-0.0842927498966585</v>
      </c>
      <c r="L20" s="249">
        <f t="shared" si="1"/>
        <v>-0.07286627936029394</v>
      </c>
    </row>
    <row r="21" spans="1:12" ht="12.75">
      <c r="A21" s="2"/>
      <c r="C21" s="27" t="s">
        <v>186</v>
      </c>
      <c r="D21" s="100">
        <v>50526.3379674093</v>
      </c>
      <c r="E21" s="100">
        <v>960502</v>
      </c>
      <c r="F21" s="106">
        <v>19.01</v>
      </c>
      <c r="G21" s="186"/>
      <c r="I21" s="226"/>
      <c r="J21" s="249">
        <f t="shared" si="0"/>
        <v>0.03188681644867357</v>
      </c>
      <c r="K21" s="249">
        <f t="shared" si="1"/>
        <v>-0.09499723995932872</v>
      </c>
      <c r="L21" s="249">
        <f t="shared" si="1"/>
        <v>-0.12295978835661772</v>
      </c>
    </row>
    <row r="22" spans="1:12" ht="12.75" customHeight="1">
      <c r="A22" s="2"/>
      <c r="C22" s="27" t="s">
        <v>192</v>
      </c>
      <c r="D22" s="100">
        <v>53485</v>
      </c>
      <c r="E22" s="100">
        <f>+D22*F22</f>
        <v>1142151.9976092097</v>
      </c>
      <c r="F22" s="106">
        <f>+AVERAGE(F19:F21)</f>
        <v>21.35462274673665</v>
      </c>
      <c r="G22" s="190"/>
      <c r="J22" s="249">
        <f t="shared" si="0"/>
        <v>0.058556827025522944</v>
      </c>
      <c r="K22" s="249">
        <f t="shared" si="1"/>
        <v>0.1891198535861557</v>
      </c>
      <c r="L22" s="249">
        <f t="shared" si="1"/>
        <v>0.1233362833633165</v>
      </c>
    </row>
    <row r="23" spans="1:7" ht="12.75">
      <c r="A23" s="2"/>
      <c r="B23" s="190"/>
      <c r="C23" s="198" t="s">
        <v>136</v>
      </c>
      <c r="D23" s="197"/>
      <c r="E23" s="197"/>
      <c r="F23" s="197"/>
      <c r="G23" s="190"/>
    </row>
    <row r="24" spans="1:8" ht="12.75">
      <c r="A24" s="2"/>
      <c r="C24" s="305" t="s">
        <v>222</v>
      </c>
      <c r="D24" s="305"/>
      <c r="E24" s="305"/>
      <c r="F24" s="305"/>
      <c r="G24" s="305"/>
      <c r="H24" s="305"/>
    </row>
    <row r="25" ht="12.75">
      <c r="G25" s="60"/>
    </row>
    <row r="31" ht="15">
      <c r="K31" s="250"/>
    </row>
    <row r="43" spans="8:9" ht="12.75">
      <c r="H43" s="60"/>
      <c r="I43" s="206"/>
    </row>
    <row r="48" ht="12.75">
      <c r="B48" s="28" t="s">
        <v>136</v>
      </c>
    </row>
  </sheetData>
  <sheetProtection/>
  <mergeCells count="7">
    <mergeCell ref="C24:H24"/>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AB52"/>
  <sheetViews>
    <sheetView zoomScale="80" zoomScaleNormal="80" zoomScalePageLayoutView="90" workbookViewId="0" topLeftCell="A1">
      <selection activeCell="A1" sqref="A1"/>
    </sheetView>
  </sheetViews>
  <sheetFormatPr defaultColWidth="15.8515625" defaultRowHeight="15"/>
  <cols>
    <col min="1" max="1" width="1.421875" style="22" customWidth="1"/>
    <col min="2" max="2" width="9.421875" style="22" customWidth="1"/>
    <col min="3" max="3" width="11.8515625" style="22" customWidth="1"/>
    <col min="4" max="4" width="12.421875" style="22" customWidth="1"/>
    <col min="5" max="5" width="14.8515625" style="22" customWidth="1"/>
    <col min="6" max="6" width="11.421875" style="22" customWidth="1"/>
    <col min="7" max="7" width="11.8515625" style="22" customWidth="1"/>
    <col min="8" max="8" width="11.7109375" style="22" customWidth="1"/>
    <col min="9" max="9" width="14.421875" style="22" customWidth="1"/>
    <col min="10" max="10" width="11.28125" style="22" customWidth="1"/>
    <col min="11" max="11" width="12.140625" style="22" customWidth="1"/>
    <col min="12" max="12" width="10.57421875" style="22" customWidth="1"/>
    <col min="13" max="13" width="2.00390625" style="22" customWidth="1"/>
    <col min="14" max="14" width="14.00390625" style="22" customWidth="1"/>
    <col min="15" max="16384" width="15.8515625" style="22" customWidth="1"/>
  </cols>
  <sheetData>
    <row r="1" ht="6" customHeight="1"/>
    <row r="2" spans="2:14" ht="12.75">
      <c r="B2" s="294" t="s">
        <v>108</v>
      </c>
      <c r="C2" s="294"/>
      <c r="D2" s="294"/>
      <c r="E2" s="294"/>
      <c r="F2" s="294"/>
      <c r="G2" s="294"/>
      <c r="H2" s="294"/>
      <c r="I2" s="294"/>
      <c r="J2" s="294"/>
      <c r="K2" s="294"/>
      <c r="L2" s="294"/>
      <c r="M2" s="124"/>
      <c r="N2" s="52" t="s">
        <v>158</v>
      </c>
    </row>
    <row r="3" spans="2:13" ht="12.75" customHeight="1">
      <c r="B3" s="294" t="s">
        <v>50</v>
      </c>
      <c r="C3" s="294"/>
      <c r="D3" s="294"/>
      <c r="E3" s="294"/>
      <c r="F3" s="294"/>
      <c r="G3" s="294"/>
      <c r="H3" s="294"/>
      <c r="I3" s="294"/>
      <c r="J3" s="294"/>
      <c r="K3" s="294"/>
      <c r="L3" s="294"/>
      <c r="M3" s="124"/>
    </row>
    <row r="4" spans="2:13" ht="12.75">
      <c r="B4" s="294" t="s">
        <v>28</v>
      </c>
      <c r="C4" s="294"/>
      <c r="D4" s="294"/>
      <c r="E4" s="294"/>
      <c r="F4" s="294"/>
      <c r="G4" s="294"/>
      <c r="H4" s="294"/>
      <c r="I4" s="294"/>
      <c r="J4" s="294"/>
      <c r="K4" s="294"/>
      <c r="L4" s="294"/>
      <c r="M4" s="124"/>
    </row>
    <row r="5" spans="2:11" ht="12.75">
      <c r="B5" s="2"/>
      <c r="C5" s="2"/>
      <c r="D5" s="2"/>
      <c r="E5" s="2"/>
      <c r="F5" s="2"/>
      <c r="G5" s="2"/>
      <c r="H5" s="2"/>
      <c r="I5" s="2"/>
      <c r="J5" s="57"/>
      <c r="K5" s="2"/>
    </row>
    <row r="6" spans="2:13" ht="12.75">
      <c r="B6" s="311" t="s">
        <v>13</v>
      </c>
      <c r="C6" s="79" t="s">
        <v>25</v>
      </c>
      <c r="D6" s="79" t="s">
        <v>25</v>
      </c>
      <c r="E6" s="79" t="s">
        <v>27</v>
      </c>
      <c r="F6" s="79" t="s">
        <v>25</v>
      </c>
      <c r="G6" s="79" t="s">
        <v>26</v>
      </c>
      <c r="H6" s="79" t="s">
        <v>26</v>
      </c>
      <c r="I6" s="79" t="s">
        <v>25</v>
      </c>
      <c r="J6" s="79" t="s">
        <v>25</v>
      </c>
      <c r="K6" s="79" t="s">
        <v>25</v>
      </c>
      <c r="L6" s="79" t="s">
        <v>164</v>
      </c>
      <c r="M6" s="147"/>
    </row>
    <row r="7" spans="2:13" ht="12.75">
      <c r="B7" s="312"/>
      <c r="C7" s="80" t="s">
        <v>24</v>
      </c>
      <c r="D7" s="80" t="s">
        <v>23</v>
      </c>
      <c r="E7" s="80" t="s">
        <v>22</v>
      </c>
      <c r="F7" s="80" t="s">
        <v>21</v>
      </c>
      <c r="G7" s="80" t="s">
        <v>20</v>
      </c>
      <c r="H7" s="80" t="s">
        <v>19</v>
      </c>
      <c r="I7" s="80" t="s">
        <v>18</v>
      </c>
      <c r="J7" s="80" t="s">
        <v>17</v>
      </c>
      <c r="K7" s="80" t="s">
        <v>16</v>
      </c>
      <c r="L7" s="80" t="s">
        <v>165</v>
      </c>
      <c r="M7" s="147"/>
    </row>
    <row r="8" spans="2:15" ht="12.75">
      <c r="B8" s="82" t="s">
        <v>11</v>
      </c>
      <c r="C8" s="81">
        <v>5960</v>
      </c>
      <c r="D8" s="81">
        <v>1480</v>
      </c>
      <c r="E8" s="81">
        <v>4280</v>
      </c>
      <c r="F8" s="81">
        <v>2960</v>
      </c>
      <c r="G8" s="81">
        <v>4170</v>
      </c>
      <c r="H8" s="81">
        <v>5240</v>
      </c>
      <c r="I8" s="81">
        <v>18030</v>
      </c>
      <c r="J8" s="82"/>
      <c r="K8" s="81">
        <v>17930</v>
      </c>
      <c r="L8" s="81"/>
      <c r="M8" s="81"/>
      <c r="N8" s="58"/>
      <c r="O8" s="58"/>
    </row>
    <row r="9" spans="2:15" ht="12.75">
      <c r="B9" s="82" t="s">
        <v>10</v>
      </c>
      <c r="C9" s="81">
        <v>5420</v>
      </c>
      <c r="D9" s="81">
        <v>1190</v>
      </c>
      <c r="E9" s="81">
        <v>4090</v>
      </c>
      <c r="F9" s="81">
        <v>3140</v>
      </c>
      <c r="G9" s="81">
        <v>3850</v>
      </c>
      <c r="H9" s="81">
        <v>5690</v>
      </c>
      <c r="I9" s="81">
        <v>15000</v>
      </c>
      <c r="J9" s="82"/>
      <c r="K9" s="81">
        <v>16310</v>
      </c>
      <c r="L9" s="81"/>
      <c r="M9" s="81"/>
      <c r="N9" s="58"/>
      <c r="O9" s="58"/>
    </row>
    <row r="10" spans="2:15" ht="12.75">
      <c r="B10" s="82" t="s">
        <v>9</v>
      </c>
      <c r="C10" s="81">
        <v>5400</v>
      </c>
      <c r="D10" s="81">
        <v>1200</v>
      </c>
      <c r="E10" s="81">
        <v>4000</v>
      </c>
      <c r="F10" s="81">
        <v>3450</v>
      </c>
      <c r="G10" s="81">
        <v>3800</v>
      </c>
      <c r="H10" s="81">
        <v>6400</v>
      </c>
      <c r="I10" s="81">
        <v>16800</v>
      </c>
      <c r="J10" s="82"/>
      <c r="K10" s="81">
        <v>17200</v>
      </c>
      <c r="L10" s="81"/>
      <c r="M10" s="81"/>
      <c r="N10" s="58"/>
      <c r="O10" s="58"/>
    </row>
    <row r="11" spans="2:15" ht="12.75">
      <c r="B11" s="82" t="s">
        <v>8</v>
      </c>
      <c r="C11" s="81">
        <v>4960</v>
      </c>
      <c r="D11" s="81">
        <v>1550</v>
      </c>
      <c r="E11" s="81">
        <v>3260</v>
      </c>
      <c r="F11" s="81">
        <v>2820</v>
      </c>
      <c r="G11" s="81">
        <v>2800</v>
      </c>
      <c r="H11" s="81">
        <v>6290</v>
      </c>
      <c r="I11" s="81">
        <v>15620</v>
      </c>
      <c r="J11" s="82"/>
      <c r="K11" s="81">
        <v>17010</v>
      </c>
      <c r="L11" s="81"/>
      <c r="M11" s="81"/>
      <c r="N11" s="58"/>
      <c r="O11" s="58"/>
    </row>
    <row r="12" spans="2:15" ht="12.75">
      <c r="B12" s="82" t="s">
        <v>7</v>
      </c>
      <c r="C12" s="81">
        <v>5590</v>
      </c>
      <c r="D12" s="81">
        <v>1870</v>
      </c>
      <c r="E12" s="81">
        <v>4000</v>
      </c>
      <c r="F12" s="81">
        <v>3410</v>
      </c>
      <c r="G12" s="81">
        <v>3740</v>
      </c>
      <c r="H12" s="81">
        <v>6600</v>
      </c>
      <c r="I12" s="81">
        <v>17980</v>
      </c>
      <c r="J12" s="82"/>
      <c r="K12" s="81">
        <v>18700</v>
      </c>
      <c r="L12" s="81"/>
      <c r="M12" s="81"/>
      <c r="N12" s="58"/>
      <c r="O12" s="58"/>
    </row>
    <row r="13" spans="2:15" ht="12.75">
      <c r="B13" s="82" t="s">
        <v>6</v>
      </c>
      <c r="C13" s="83">
        <v>3236.8</v>
      </c>
      <c r="D13" s="83">
        <v>2184.18</v>
      </c>
      <c r="E13" s="83">
        <v>5236.7</v>
      </c>
      <c r="F13" s="83">
        <v>1711.1</v>
      </c>
      <c r="G13" s="83">
        <v>3368.74</v>
      </c>
      <c r="H13" s="83">
        <v>8440.58</v>
      </c>
      <c r="I13" s="83">
        <v>14058.9</v>
      </c>
      <c r="J13" s="83">
        <v>3971.3</v>
      </c>
      <c r="K13" s="83">
        <v>11228.6</v>
      </c>
      <c r="L13" s="83"/>
      <c r="M13" s="83"/>
      <c r="N13" s="58"/>
      <c r="O13" s="58"/>
    </row>
    <row r="14" spans="2:24" ht="12.75">
      <c r="B14" s="82" t="s">
        <v>5</v>
      </c>
      <c r="C14" s="81">
        <v>3520</v>
      </c>
      <c r="D14" s="81">
        <v>2040</v>
      </c>
      <c r="E14" s="81">
        <v>5610</v>
      </c>
      <c r="F14" s="81">
        <v>1570</v>
      </c>
      <c r="G14" s="81">
        <v>3430</v>
      </c>
      <c r="H14" s="81">
        <v>8100</v>
      </c>
      <c r="I14" s="81">
        <v>14800</v>
      </c>
      <c r="J14" s="81">
        <v>4240</v>
      </c>
      <c r="K14" s="81">
        <v>11960</v>
      </c>
      <c r="L14" s="81"/>
      <c r="M14" s="81"/>
      <c r="N14" s="58"/>
      <c r="O14" s="58"/>
      <c r="P14" s="58"/>
      <c r="Q14" s="58"/>
      <c r="R14" s="58"/>
      <c r="S14" s="58"/>
      <c r="T14" s="58"/>
      <c r="U14" s="58"/>
      <c r="V14" s="58"/>
      <c r="W14" s="58"/>
      <c r="X14" s="58"/>
    </row>
    <row r="15" spans="2:24" ht="12.75">
      <c r="B15" s="82" t="s">
        <v>4</v>
      </c>
      <c r="C15" s="81">
        <v>2996</v>
      </c>
      <c r="D15" s="81">
        <v>606</v>
      </c>
      <c r="E15" s="81">
        <v>2760</v>
      </c>
      <c r="F15" s="81">
        <v>259</v>
      </c>
      <c r="G15" s="81">
        <v>2183</v>
      </c>
      <c r="H15" s="81">
        <v>7025</v>
      </c>
      <c r="I15" s="81">
        <v>13473</v>
      </c>
      <c r="J15" s="81">
        <v>4567</v>
      </c>
      <c r="K15" s="81">
        <v>10522</v>
      </c>
      <c r="L15" s="81"/>
      <c r="M15" s="81"/>
      <c r="N15" s="58"/>
      <c r="O15" s="58"/>
      <c r="P15" s="58"/>
      <c r="Q15" s="58"/>
      <c r="R15" s="58"/>
      <c r="S15" s="58"/>
      <c r="T15" s="58"/>
      <c r="U15" s="58"/>
      <c r="V15" s="58"/>
      <c r="W15" s="58"/>
      <c r="X15" s="58"/>
    </row>
    <row r="16" spans="2:24" ht="12.75">
      <c r="B16" s="82" t="s">
        <v>3</v>
      </c>
      <c r="C16" s="81">
        <v>3421</v>
      </c>
      <c r="D16" s="81">
        <v>447</v>
      </c>
      <c r="E16" s="81">
        <v>3493</v>
      </c>
      <c r="F16" s="81">
        <v>1981</v>
      </c>
      <c r="G16" s="81">
        <v>4589</v>
      </c>
      <c r="H16" s="81">
        <v>8958</v>
      </c>
      <c r="I16" s="81">
        <v>16756</v>
      </c>
      <c r="J16" s="81">
        <v>3767</v>
      </c>
      <c r="K16" s="81">
        <v>6672</v>
      </c>
      <c r="L16" s="81"/>
      <c r="M16" s="81"/>
      <c r="N16" s="58"/>
      <c r="O16" s="58"/>
      <c r="P16" s="58"/>
      <c r="Q16" s="58"/>
      <c r="R16" s="58"/>
      <c r="S16" s="58"/>
      <c r="T16" s="58"/>
      <c r="U16" s="58"/>
      <c r="V16" s="58"/>
      <c r="W16" s="58"/>
      <c r="X16" s="58"/>
    </row>
    <row r="17" spans="2:24" ht="12.75">
      <c r="B17" s="82" t="s">
        <v>2</v>
      </c>
      <c r="C17" s="81">
        <v>3208</v>
      </c>
      <c r="D17" s="81">
        <v>1493</v>
      </c>
      <c r="E17" s="81">
        <v>3750</v>
      </c>
      <c r="F17" s="81">
        <v>887</v>
      </c>
      <c r="G17" s="81">
        <v>4584</v>
      </c>
      <c r="H17" s="81">
        <v>9385</v>
      </c>
      <c r="I17" s="81">
        <v>17757</v>
      </c>
      <c r="J17" s="81">
        <v>3839</v>
      </c>
      <c r="K17" s="81">
        <v>8063</v>
      </c>
      <c r="L17" s="81"/>
      <c r="M17" s="81"/>
      <c r="N17" s="58"/>
      <c r="O17" s="58"/>
      <c r="P17" s="58"/>
      <c r="Q17" s="58"/>
      <c r="R17" s="58"/>
      <c r="S17" s="58"/>
      <c r="T17" s="58"/>
      <c r="U17" s="58"/>
      <c r="V17" s="58"/>
      <c r="W17" s="58"/>
      <c r="X17" s="58"/>
    </row>
    <row r="18" spans="2:28" ht="12.75">
      <c r="B18" s="82" t="s">
        <v>123</v>
      </c>
      <c r="C18" s="81">
        <v>1865</v>
      </c>
      <c r="D18" s="81">
        <v>1421</v>
      </c>
      <c r="E18" s="81">
        <v>3607</v>
      </c>
      <c r="F18" s="81">
        <v>1681</v>
      </c>
      <c r="G18" s="81">
        <v>2080</v>
      </c>
      <c r="H18" s="81">
        <v>5998</v>
      </c>
      <c r="I18" s="81">
        <v>10383</v>
      </c>
      <c r="J18" s="81">
        <v>3393</v>
      </c>
      <c r="K18" s="81">
        <v>10419</v>
      </c>
      <c r="L18" s="81">
        <v>687</v>
      </c>
      <c r="M18" s="81"/>
      <c r="N18" s="58"/>
      <c r="O18" s="58"/>
      <c r="Q18" s="58"/>
      <c r="S18" s="165"/>
      <c r="T18" s="165"/>
      <c r="U18" s="165"/>
      <c r="V18" s="165"/>
      <c r="W18" s="165"/>
      <c r="X18" s="165"/>
      <c r="Y18" s="165"/>
      <c r="Z18" s="165"/>
      <c r="AA18" s="165"/>
      <c r="AB18" s="165"/>
    </row>
    <row r="19" spans="2:23" ht="12.75">
      <c r="B19" s="82" t="s">
        <v>132</v>
      </c>
      <c r="C19" s="81">
        <v>2546</v>
      </c>
      <c r="D19" s="81">
        <v>1103</v>
      </c>
      <c r="E19" s="81">
        <v>5104</v>
      </c>
      <c r="F19" s="81">
        <v>942</v>
      </c>
      <c r="G19" s="81">
        <v>3017</v>
      </c>
      <c r="H19" s="81">
        <v>8372</v>
      </c>
      <c r="I19" s="81">
        <v>14459</v>
      </c>
      <c r="J19" s="81">
        <v>3334</v>
      </c>
      <c r="K19" s="81">
        <v>10012</v>
      </c>
      <c r="L19" s="81">
        <v>687</v>
      </c>
      <c r="M19" s="81"/>
      <c r="N19" s="58"/>
      <c r="O19" s="58"/>
      <c r="Q19" s="58"/>
      <c r="S19" s="165"/>
      <c r="T19" s="165"/>
      <c r="U19" s="165"/>
      <c r="V19" s="165"/>
      <c r="W19" s="165"/>
    </row>
    <row r="20" spans="2:23" ht="12.75">
      <c r="B20" s="82" t="s">
        <v>152</v>
      </c>
      <c r="C20" s="81">
        <v>2197</v>
      </c>
      <c r="D20" s="81">
        <v>1480</v>
      </c>
      <c r="E20" s="81">
        <v>3299</v>
      </c>
      <c r="F20" s="81">
        <v>1394</v>
      </c>
      <c r="G20" s="81">
        <v>3557</v>
      </c>
      <c r="H20" s="81">
        <v>8532</v>
      </c>
      <c r="I20" s="81">
        <v>13054</v>
      </c>
      <c r="J20" s="81">
        <v>4007</v>
      </c>
      <c r="K20" s="81">
        <v>10758</v>
      </c>
      <c r="L20" s="81">
        <v>687</v>
      </c>
      <c r="M20" s="81"/>
      <c r="N20" s="58"/>
      <c r="O20" s="58"/>
      <c r="Q20" s="58"/>
      <c r="S20" s="165"/>
      <c r="T20" s="165"/>
      <c r="U20" s="165"/>
      <c r="V20" s="165"/>
      <c r="W20" s="165"/>
    </row>
    <row r="21" spans="2:23" ht="12.75">
      <c r="B21" s="82" t="s">
        <v>186</v>
      </c>
      <c r="C21" s="81">
        <v>1874.8517657009927</v>
      </c>
      <c r="D21" s="81">
        <v>1451.319986235742</v>
      </c>
      <c r="E21" s="81">
        <v>4939.809486900715</v>
      </c>
      <c r="F21" s="81">
        <v>2047.895051547505</v>
      </c>
      <c r="G21" s="81">
        <v>3593.539657032328</v>
      </c>
      <c r="H21" s="81">
        <v>8685.459966446108</v>
      </c>
      <c r="I21" s="81">
        <v>16788.425585779605</v>
      </c>
      <c r="J21" s="81">
        <v>3490.6066401256444</v>
      </c>
      <c r="K21" s="81">
        <v>6967.429827640695</v>
      </c>
      <c r="L21" s="81">
        <v>687</v>
      </c>
      <c r="M21" s="81"/>
      <c r="N21" s="58"/>
      <c r="O21" s="58"/>
      <c r="Q21" s="58"/>
      <c r="S21" s="165"/>
      <c r="T21" s="165"/>
      <c r="U21" s="165"/>
      <c r="V21" s="165"/>
      <c r="W21" s="165"/>
    </row>
    <row r="22" spans="2:23" ht="12.75">
      <c r="B22" s="120" t="s">
        <v>223</v>
      </c>
      <c r="C22" s="84">
        <v>2244</v>
      </c>
      <c r="D22" s="84">
        <v>776</v>
      </c>
      <c r="E22" s="84">
        <v>4449</v>
      </c>
      <c r="F22" s="84">
        <v>2251</v>
      </c>
      <c r="G22" s="84">
        <v>5243</v>
      </c>
      <c r="H22" s="84">
        <v>8946</v>
      </c>
      <c r="I22" s="84">
        <v>14976</v>
      </c>
      <c r="J22" s="84">
        <v>3369</v>
      </c>
      <c r="K22" s="84">
        <v>10544</v>
      </c>
      <c r="L22" s="84">
        <v>687</v>
      </c>
      <c r="M22" s="84"/>
      <c r="N22" s="192"/>
      <c r="O22" s="192"/>
      <c r="Q22" s="58"/>
      <c r="S22" s="165"/>
      <c r="T22" s="165"/>
      <c r="U22" s="165"/>
      <c r="V22" s="165"/>
      <c r="W22" s="165"/>
    </row>
    <row r="23" spans="2:17" ht="12.75">
      <c r="B23" s="29" t="s">
        <v>137</v>
      </c>
      <c r="N23" s="58"/>
      <c r="Q23" s="58"/>
    </row>
    <row r="24" ht="12.75">
      <c r="Q24" s="58"/>
    </row>
    <row r="25" spans="14:17" ht="12.75">
      <c r="N25" s="58"/>
      <c r="Q25" s="58"/>
    </row>
    <row r="26" ht="12.75">
      <c r="Q26" s="58"/>
    </row>
    <row r="45" ht="12.75">
      <c r="B45" s="29" t="s">
        <v>137</v>
      </c>
    </row>
    <row r="46" ht="12.75">
      <c r="B46" s="166" t="s">
        <v>136</v>
      </c>
    </row>
    <row r="47" spans="3:12" ht="12.75">
      <c r="C47" s="194"/>
      <c r="D47" s="194"/>
      <c r="E47" s="194"/>
      <c r="F47" s="194"/>
      <c r="G47" s="194"/>
      <c r="H47" s="194"/>
      <c r="I47" s="194"/>
      <c r="J47" s="194"/>
      <c r="K47" s="194"/>
      <c r="L47" s="194"/>
    </row>
    <row r="49" spans="3:13" ht="12.75">
      <c r="C49" s="165"/>
      <c r="D49" s="165"/>
      <c r="E49" s="165"/>
      <c r="F49" s="165"/>
      <c r="G49" s="165"/>
      <c r="H49" s="165"/>
      <c r="I49" s="165"/>
      <c r="J49" s="165"/>
      <c r="K49" s="165"/>
      <c r="L49" s="165"/>
      <c r="M49" s="165"/>
    </row>
    <row r="50" spans="3:13" s="195" customFormat="1" ht="12.75" hidden="1">
      <c r="C50" s="249">
        <f aca="true" t="shared" si="0" ref="C50:L50">+C22/SUM($C$22:$L$22)</f>
        <v>0.04195568851079742</v>
      </c>
      <c r="D50" s="249">
        <f t="shared" si="0"/>
        <v>0.01450874076843975</v>
      </c>
      <c r="E50" s="249">
        <f t="shared" si="0"/>
        <v>0.08318220061699542</v>
      </c>
      <c r="F50" s="249">
        <f t="shared" si="0"/>
        <v>0.04208656632700757</v>
      </c>
      <c r="G50" s="249">
        <f t="shared" si="0"/>
        <v>0.09802748434140413</v>
      </c>
      <c r="H50" s="249">
        <f t="shared" si="0"/>
        <v>0.16726184911657474</v>
      </c>
      <c r="I50" s="249">
        <f t="shared" si="0"/>
        <v>0.28000373936617745</v>
      </c>
      <c r="J50" s="249">
        <f t="shared" si="0"/>
        <v>0.06298962325885762</v>
      </c>
      <c r="K50" s="249">
        <f t="shared" si="0"/>
        <v>0.1971393848742638</v>
      </c>
      <c r="L50" s="249">
        <f t="shared" si="0"/>
        <v>0.012844722819482098</v>
      </c>
      <c r="M50" s="249"/>
    </row>
    <row r="51" s="195" customFormat="1" ht="12.75" hidden="1"/>
    <row r="52" spans="3:12" s="195" customFormat="1" ht="12.75" hidden="1">
      <c r="C52" s="249">
        <f aca="true" t="shared" si="1" ref="C52:H52">+C22/C21-1</f>
        <v>0.19689462444567485</v>
      </c>
      <c r="D52" s="249">
        <f t="shared" si="1"/>
        <v>-0.4653143294658989</v>
      </c>
      <c r="E52" s="249">
        <f t="shared" si="1"/>
        <v>-0.0993579789265625</v>
      </c>
      <c r="F52" s="249">
        <f t="shared" si="1"/>
        <v>0.09917742039516009</v>
      </c>
      <c r="G52" s="249">
        <f t="shared" si="1"/>
        <v>0.4590071351347922</v>
      </c>
      <c r="H52" s="249">
        <f t="shared" si="1"/>
        <v>0.0299972637673096</v>
      </c>
      <c r="I52" s="249">
        <f>+I22/I21-1</f>
        <v>-0.10795685256601995</v>
      </c>
      <c r="J52" s="249">
        <f>+J22/J21-1</f>
        <v>-0.03483825382319994</v>
      </c>
      <c r="K52" s="249">
        <f>+K22/K21-1</f>
        <v>0.5133270461039432</v>
      </c>
      <c r="L52" s="249">
        <f>+L22/L21-1</f>
        <v>0</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9"/>
  <sheetViews>
    <sheetView zoomScale="80" zoomScaleNormal="80" zoomScalePageLayoutView="40" workbookViewId="0" topLeftCell="A1">
      <selection activeCell="A1" sqref="A1"/>
    </sheetView>
  </sheetViews>
  <sheetFormatPr defaultColWidth="10.8515625" defaultRowHeight="15"/>
  <cols>
    <col min="1" max="1" width="1.421875" style="22" customWidth="1"/>
    <col min="2" max="2" width="10.8515625" style="22" customWidth="1"/>
    <col min="3" max="4" width="11.7109375" style="22" customWidth="1"/>
    <col min="5" max="5" width="14.57421875" style="22" customWidth="1"/>
    <col min="6" max="6" width="10.8515625" style="22" customWidth="1"/>
    <col min="7" max="7" width="11.8515625" style="22" customWidth="1"/>
    <col min="8" max="8" width="12.421875" style="22" customWidth="1"/>
    <col min="9" max="9" width="13.421875" style="22" customWidth="1"/>
    <col min="10" max="10" width="10.8515625" style="22" customWidth="1"/>
    <col min="11" max="11" width="11.57421875" style="22" customWidth="1"/>
    <col min="12" max="12" width="10.8515625" style="22" customWidth="1"/>
    <col min="13" max="13" width="2.00390625" style="22" customWidth="1"/>
    <col min="14" max="14" width="12.7109375" style="22" bestFit="1" customWidth="1"/>
    <col min="15" max="16384" width="10.8515625" style="22" customWidth="1"/>
  </cols>
  <sheetData>
    <row r="1" ht="6.75" customHeight="1"/>
    <row r="2" spans="2:14" ht="12.75">
      <c r="B2" s="315" t="s">
        <v>67</v>
      </c>
      <c r="C2" s="315"/>
      <c r="D2" s="315"/>
      <c r="E2" s="315"/>
      <c r="F2" s="315"/>
      <c r="G2" s="315"/>
      <c r="H2" s="315"/>
      <c r="I2" s="315"/>
      <c r="J2" s="315"/>
      <c r="K2" s="315"/>
      <c r="L2" s="315"/>
      <c r="M2" s="124"/>
      <c r="N2" s="52" t="s">
        <v>158</v>
      </c>
    </row>
    <row r="3" spans="2:13" ht="14.25" customHeight="1">
      <c r="B3" s="315" t="s">
        <v>49</v>
      </c>
      <c r="C3" s="315"/>
      <c r="D3" s="315"/>
      <c r="E3" s="315"/>
      <c r="F3" s="315"/>
      <c r="G3" s="315"/>
      <c r="H3" s="315"/>
      <c r="I3" s="315"/>
      <c r="J3" s="315"/>
      <c r="K3" s="315"/>
      <c r="L3" s="315"/>
      <c r="M3" s="124"/>
    </row>
    <row r="4" spans="2:13" ht="12.75">
      <c r="B4" s="315" t="s">
        <v>29</v>
      </c>
      <c r="C4" s="315"/>
      <c r="D4" s="315"/>
      <c r="E4" s="315"/>
      <c r="F4" s="315"/>
      <c r="G4" s="315"/>
      <c r="H4" s="315"/>
      <c r="I4" s="315"/>
      <c r="J4" s="315"/>
      <c r="K4" s="315"/>
      <c r="L4" s="315"/>
      <c r="M4" s="124"/>
    </row>
    <row r="5" spans="2:12" ht="12.75">
      <c r="B5" s="148"/>
      <c r="C5" s="148"/>
      <c r="D5" s="148"/>
      <c r="E5" s="148"/>
      <c r="F5" s="148"/>
      <c r="G5" s="148"/>
      <c r="H5" s="148"/>
      <c r="I5" s="148"/>
      <c r="J5" s="149"/>
      <c r="K5" s="148"/>
      <c r="L5" s="150"/>
    </row>
    <row r="6" spans="2:13" ht="12.75">
      <c r="B6" s="313" t="s">
        <v>13</v>
      </c>
      <c r="C6" s="126" t="s">
        <v>25</v>
      </c>
      <c r="D6" s="126" t="s">
        <v>25</v>
      </c>
      <c r="E6" s="126" t="s">
        <v>27</v>
      </c>
      <c r="F6" s="126" t="s">
        <v>25</v>
      </c>
      <c r="G6" s="126" t="s">
        <v>26</v>
      </c>
      <c r="H6" s="126" t="s">
        <v>26</v>
      </c>
      <c r="I6" s="126" t="s">
        <v>25</v>
      </c>
      <c r="J6" s="126" t="s">
        <v>25</v>
      </c>
      <c r="K6" s="126" t="s">
        <v>25</v>
      </c>
      <c r="L6" s="126" t="s">
        <v>164</v>
      </c>
      <c r="M6" s="1"/>
    </row>
    <row r="7" spans="2:13" ht="12.75">
      <c r="B7" s="314"/>
      <c r="C7" s="127" t="s">
        <v>24</v>
      </c>
      <c r="D7" s="127" t="s">
        <v>23</v>
      </c>
      <c r="E7" s="127" t="s">
        <v>22</v>
      </c>
      <c r="F7" s="127" t="s">
        <v>21</v>
      </c>
      <c r="G7" s="127" t="s">
        <v>20</v>
      </c>
      <c r="H7" s="127" t="s">
        <v>19</v>
      </c>
      <c r="I7" s="127" t="s">
        <v>18</v>
      </c>
      <c r="J7" s="127" t="s">
        <v>17</v>
      </c>
      <c r="K7" s="127" t="s">
        <v>16</v>
      </c>
      <c r="L7" s="127" t="s">
        <v>165</v>
      </c>
      <c r="M7" s="1"/>
    </row>
    <row r="8" spans="2:13" ht="12.75">
      <c r="B8" s="151" t="s">
        <v>11</v>
      </c>
      <c r="C8" s="101">
        <v>131241.4</v>
      </c>
      <c r="D8" s="152">
        <v>21402.7</v>
      </c>
      <c r="E8" s="152">
        <v>82529.4</v>
      </c>
      <c r="F8" s="152">
        <v>49669.7</v>
      </c>
      <c r="G8" s="152">
        <v>62218.6</v>
      </c>
      <c r="H8" s="152">
        <v>104593.9</v>
      </c>
      <c r="I8" s="152">
        <v>420346.7</v>
      </c>
      <c r="J8" s="151"/>
      <c r="K8" s="152">
        <v>419319.1</v>
      </c>
      <c r="L8" s="152"/>
      <c r="M8" s="81"/>
    </row>
    <row r="9" spans="2:13" ht="12.75">
      <c r="B9" s="153" t="s">
        <v>10</v>
      </c>
      <c r="C9" s="154">
        <v>110721.3</v>
      </c>
      <c r="D9" s="154">
        <v>14420.5</v>
      </c>
      <c r="E9" s="154">
        <v>63776.2</v>
      </c>
      <c r="F9" s="154">
        <v>57186.7</v>
      </c>
      <c r="G9" s="154">
        <v>57216.7</v>
      </c>
      <c r="H9" s="154">
        <v>113195.2</v>
      </c>
      <c r="I9" s="154">
        <v>297628.6</v>
      </c>
      <c r="J9" s="153"/>
      <c r="K9" s="154">
        <v>367637.1</v>
      </c>
      <c r="L9" s="154"/>
      <c r="M9" s="81"/>
    </row>
    <row r="10" spans="2:13" ht="12.75">
      <c r="B10" s="153" t="s">
        <v>9</v>
      </c>
      <c r="C10" s="154">
        <v>109620</v>
      </c>
      <c r="D10" s="154">
        <v>15000</v>
      </c>
      <c r="E10" s="154">
        <v>63360</v>
      </c>
      <c r="F10" s="154">
        <v>65550</v>
      </c>
      <c r="G10" s="154">
        <v>57190</v>
      </c>
      <c r="H10" s="154">
        <v>128320</v>
      </c>
      <c r="I10" s="154">
        <v>302400</v>
      </c>
      <c r="J10" s="153"/>
      <c r="K10" s="154">
        <v>390784</v>
      </c>
      <c r="L10" s="154"/>
      <c r="M10" s="81"/>
    </row>
    <row r="11" spans="2:13" ht="12.75">
      <c r="B11" s="153" t="s">
        <v>8</v>
      </c>
      <c r="C11" s="154">
        <v>106540.8</v>
      </c>
      <c r="D11" s="154">
        <v>25575</v>
      </c>
      <c r="E11" s="154">
        <v>43227.6</v>
      </c>
      <c r="F11" s="154">
        <v>56512.8</v>
      </c>
      <c r="G11" s="154">
        <v>42448</v>
      </c>
      <c r="H11" s="154">
        <v>127498.3</v>
      </c>
      <c r="I11" s="154">
        <v>321303.4</v>
      </c>
      <c r="J11" s="153"/>
      <c r="K11" s="154">
        <v>380683.8</v>
      </c>
      <c r="L11" s="154"/>
      <c r="M11" s="81"/>
    </row>
    <row r="12" spans="2:13" ht="12.75">
      <c r="B12" s="153" t="s">
        <v>7</v>
      </c>
      <c r="C12" s="154">
        <v>120464.5</v>
      </c>
      <c r="D12" s="154">
        <v>31322.5</v>
      </c>
      <c r="E12" s="154">
        <v>59440</v>
      </c>
      <c r="F12" s="154">
        <v>44261.8</v>
      </c>
      <c r="G12" s="154">
        <v>63355.6</v>
      </c>
      <c r="H12" s="154">
        <v>131670</v>
      </c>
      <c r="I12" s="154">
        <v>446083.8</v>
      </c>
      <c r="J12" s="153"/>
      <c r="K12" s="154">
        <v>482834</v>
      </c>
      <c r="L12" s="154"/>
      <c r="M12" s="81"/>
    </row>
    <row r="13" spans="2:13" ht="12.75">
      <c r="B13" s="153" t="s">
        <v>6</v>
      </c>
      <c r="C13" s="154">
        <v>56405.8</v>
      </c>
      <c r="D13" s="154">
        <v>20394.8</v>
      </c>
      <c r="E13" s="154">
        <v>87051.9</v>
      </c>
      <c r="F13" s="154">
        <v>22726.8</v>
      </c>
      <c r="G13" s="154">
        <v>44973.2</v>
      </c>
      <c r="H13" s="154">
        <v>97715.5</v>
      </c>
      <c r="I13" s="154">
        <v>212544.8</v>
      </c>
      <c r="J13" s="154">
        <v>72423.3</v>
      </c>
      <c r="K13" s="154">
        <v>213984.4</v>
      </c>
      <c r="L13" s="154"/>
      <c r="M13" s="81"/>
    </row>
    <row r="14" spans="2:13" ht="12.75">
      <c r="B14" s="153" t="s">
        <v>5</v>
      </c>
      <c r="C14" s="154">
        <v>66880</v>
      </c>
      <c r="D14" s="154">
        <v>27744</v>
      </c>
      <c r="E14" s="154">
        <v>86001.3</v>
      </c>
      <c r="F14" s="154">
        <v>26690</v>
      </c>
      <c r="G14" s="154">
        <v>58550.1</v>
      </c>
      <c r="H14" s="154">
        <v>135270</v>
      </c>
      <c r="I14" s="154">
        <v>220224</v>
      </c>
      <c r="J14" s="154">
        <v>86623.2</v>
      </c>
      <c r="K14" s="154">
        <v>251518.8</v>
      </c>
      <c r="L14" s="154"/>
      <c r="M14" s="81"/>
    </row>
    <row r="15" spans="2:13" ht="12.75">
      <c r="B15" s="153" t="s">
        <v>4</v>
      </c>
      <c r="C15" s="154">
        <v>51591.1</v>
      </c>
      <c r="D15" s="154">
        <v>8350.7</v>
      </c>
      <c r="E15" s="154">
        <v>53081.5</v>
      </c>
      <c r="F15" s="154">
        <v>3752.9</v>
      </c>
      <c r="G15" s="154">
        <v>31915.5</v>
      </c>
      <c r="H15" s="154">
        <v>109800.8</v>
      </c>
      <c r="I15" s="154">
        <v>265552.8</v>
      </c>
      <c r="J15" s="154">
        <v>121619.2</v>
      </c>
      <c r="K15" s="154">
        <v>272625</v>
      </c>
      <c r="L15" s="154"/>
      <c r="M15" s="81"/>
    </row>
    <row r="16" spans="2:13" ht="12.75">
      <c r="B16" s="153" t="s">
        <v>3</v>
      </c>
      <c r="C16" s="154">
        <v>78466.3</v>
      </c>
      <c r="D16" s="154">
        <v>11764.2</v>
      </c>
      <c r="E16" s="154">
        <v>86174.8</v>
      </c>
      <c r="F16" s="154">
        <v>38358</v>
      </c>
      <c r="G16" s="154">
        <v>57455.5</v>
      </c>
      <c r="H16" s="154">
        <v>165633.4</v>
      </c>
      <c r="I16" s="154">
        <v>315519.2</v>
      </c>
      <c r="J16" s="154">
        <v>124687.7</v>
      </c>
      <c r="K16" s="154">
        <v>197024.2</v>
      </c>
      <c r="L16" s="154"/>
      <c r="M16" s="81"/>
    </row>
    <row r="17" spans="2:13" ht="12.75">
      <c r="B17" s="153" t="s">
        <v>2</v>
      </c>
      <c r="C17" s="154">
        <v>75516</v>
      </c>
      <c r="D17" s="154">
        <v>31084</v>
      </c>
      <c r="E17" s="154">
        <v>79125</v>
      </c>
      <c r="F17" s="154">
        <v>15805</v>
      </c>
      <c r="G17" s="154">
        <v>111620</v>
      </c>
      <c r="H17" s="154">
        <v>255835</v>
      </c>
      <c r="I17" s="154">
        <v>615990</v>
      </c>
      <c r="J17" s="154">
        <v>142120</v>
      </c>
      <c r="K17" s="154">
        <v>343081</v>
      </c>
      <c r="L17" s="154"/>
      <c r="M17" s="81"/>
    </row>
    <row r="18" spans="2:13" ht="12.75">
      <c r="B18" s="153" t="s">
        <v>123</v>
      </c>
      <c r="C18" s="154">
        <v>41067.3</v>
      </c>
      <c r="D18" s="154">
        <v>16000.460000000001</v>
      </c>
      <c r="E18" s="154">
        <v>88299.36</v>
      </c>
      <c r="F18" s="154">
        <v>25652.06</v>
      </c>
      <c r="G18" s="154">
        <v>34486.4</v>
      </c>
      <c r="H18" s="154">
        <v>101006.31999999999</v>
      </c>
      <c r="I18" s="154">
        <v>272034.6</v>
      </c>
      <c r="J18" s="154">
        <v>122928.38999999998</v>
      </c>
      <c r="K18" s="154">
        <v>385711.38</v>
      </c>
      <c r="L18" s="154"/>
      <c r="M18" s="81"/>
    </row>
    <row r="19" spans="2:13" ht="12.75">
      <c r="B19" s="153" t="s">
        <v>132</v>
      </c>
      <c r="C19" s="154">
        <v>51863.11990316702</v>
      </c>
      <c r="D19" s="154">
        <v>16391.720884117247</v>
      </c>
      <c r="E19" s="154">
        <v>112644.46653744439</v>
      </c>
      <c r="F19" s="154">
        <v>19220.222324539445</v>
      </c>
      <c r="G19" s="154">
        <v>69067.98620052033</v>
      </c>
      <c r="H19" s="154">
        <v>152632.15975101327</v>
      </c>
      <c r="I19" s="154">
        <v>314581.7498466616</v>
      </c>
      <c r="J19" s="154">
        <v>76034.57195077253</v>
      </c>
      <c r="K19" s="154">
        <v>340220.209903059</v>
      </c>
      <c r="L19" s="154"/>
      <c r="M19" s="81"/>
    </row>
    <row r="20" spans="2:13" ht="12.75">
      <c r="B20" s="153" t="s">
        <v>152</v>
      </c>
      <c r="C20" s="154">
        <v>47235.5</v>
      </c>
      <c r="D20" s="154">
        <v>18070.8</v>
      </c>
      <c r="E20" s="154">
        <v>77889.39</v>
      </c>
      <c r="F20" s="154">
        <v>17620.16</v>
      </c>
      <c r="G20" s="154">
        <v>45494.03</v>
      </c>
      <c r="H20" s="154">
        <v>131819.4</v>
      </c>
      <c r="I20" s="154">
        <v>272045.36</v>
      </c>
      <c r="J20" s="154">
        <v>100735.98000000001</v>
      </c>
      <c r="K20" s="154">
        <v>344148.42000000004</v>
      </c>
      <c r="L20" s="154">
        <v>6265.9</v>
      </c>
      <c r="M20" s="81"/>
    </row>
    <row r="21" spans="2:13" ht="12.75">
      <c r="B21" s="153" t="s">
        <v>186</v>
      </c>
      <c r="C21" s="154">
        <v>43406.3</v>
      </c>
      <c r="D21" s="154">
        <v>21881.1</v>
      </c>
      <c r="E21" s="154">
        <v>112928.4</v>
      </c>
      <c r="F21" s="154">
        <v>33402.9</v>
      </c>
      <c r="G21" s="154">
        <v>59085.4</v>
      </c>
      <c r="H21" s="154">
        <v>137049.3</v>
      </c>
      <c r="I21" s="154">
        <v>305709.5</v>
      </c>
      <c r="J21" s="154">
        <v>62139.8</v>
      </c>
      <c r="K21" s="154">
        <v>178633.9</v>
      </c>
      <c r="L21" s="154">
        <v>6265.44</v>
      </c>
      <c r="M21" s="81"/>
    </row>
    <row r="22" spans="2:15" ht="17.25" customHeight="1">
      <c r="B22" s="155" t="s">
        <v>192</v>
      </c>
      <c r="C22" s="156">
        <f>+'sup región'!C22*'rend región'!C22</f>
        <v>48635.283145156696</v>
      </c>
      <c r="D22" s="156">
        <f>+'sup región'!D22*'rend región'!D22</f>
        <v>10903.06755094439</v>
      </c>
      <c r="E22" s="156">
        <f>+'sup región'!E22*'rend región'!E22</f>
        <v>101644.58364322687</v>
      </c>
      <c r="F22" s="156">
        <f>+'sup región'!F22*'rend región'!F22</f>
        <v>37031.6759916979</v>
      </c>
      <c r="G22" s="156">
        <f>+'sup región'!G22*'rend región'!G22</f>
        <v>91093.51682458601</v>
      </c>
      <c r="H22" s="156">
        <f>+'sup región'!H22*'rend región'!H22</f>
        <v>147493.49549659836</v>
      </c>
      <c r="I22" s="156">
        <f>+'sup región'!I22*'rend región'!I22</f>
        <v>303547.6072781336</v>
      </c>
      <c r="J22" s="156">
        <f>+'sup región'!J22*'rend región'!J22</f>
        <v>73832.54510519424</v>
      </c>
      <c r="K22" s="156">
        <f>+'sup región'!K22*'rend región'!K22</f>
        <v>321982.9838146842</v>
      </c>
      <c r="L22" s="156">
        <f>+'sup región'!L22*'rend región'!L22</f>
        <v>6265.67</v>
      </c>
      <c r="M22" s="81"/>
      <c r="N22" s="196"/>
      <c r="O22" s="58"/>
    </row>
    <row r="23" spans="2:12" ht="12.75">
      <c r="B23" s="166" t="s">
        <v>136</v>
      </c>
      <c r="C23" s="148"/>
      <c r="D23" s="148"/>
      <c r="E23" s="148"/>
      <c r="F23" s="148"/>
      <c r="G23" s="148"/>
      <c r="H23" s="148"/>
      <c r="I23" s="148"/>
      <c r="J23" s="148"/>
      <c r="K23" s="148"/>
      <c r="L23" s="150"/>
    </row>
    <row r="24" spans="2:12" ht="12.75">
      <c r="B24" s="166" t="s">
        <v>230</v>
      </c>
      <c r="C24" s="148"/>
      <c r="D24" s="148"/>
      <c r="E24" s="148"/>
      <c r="F24" s="148"/>
      <c r="G24" s="148"/>
      <c r="H24" s="148"/>
      <c r="I24" s="148"/>
      <c r="J24" s="148"/>
      <c r="K24" s="148"/>
      <c r="L24" s="150"/>
    </row>
    <row r="25" spans="2:12" ht="12.75">
      <c r="B25" s="150"/>
      <c r="C25" s="150"/>
      <c r="D25" s="150"/>
      <c r="E25" s="150"/>
      <c r="F25" s="150"/>
      <c r="G25" s="150"/>
      <c r="H25" s="150"/>
      <c r="I25" s="150"/>
      <c r="J25" s="150"/>
      <c r="K25" s="150"/>
      <c r="L25" s="150"/>
    </row>
    <row r="26" spans="2:12" ht="12.75">
      <c r="B26" s="150"/>
      <c r="C26" s="150"/>
      <c r="D26" s="150"/>
      <c r="E26" s="150"/>
      <c r="F26" s="150"/>
      <c r="G26" s="150"/>
      <c r="H26" s="150"/>
      <c r="I26" s="150"/>
      <c r="J26" s="150"/>
      <c r="K26" s="150"/>
      <c r="L26" s="150"/>
    </row>
    <row r="27" spans="2:12" ht="12.75">
      <c r="B27" s="150"/>
      <c r="C27" s="150"/>
      <c r="D27" s="150"/>
      <c r="E27" s="150"/>
      <c r="F27" s="150"/>
      <c r="G27" s="150"/>
      <c r="H27" s="150"/>
      <c r="I27" s="150"/>
      <c r="J27" s="150"/>
      <c r="K27" s="150"/>
      <c r="L27" s="150"/>
    </row>
    <row r="28" spans="2:12" ht="12.75">
      <c r="B28" s="150"/>
      <c r="C28" s="150"/>
      <c r="D28" s="150"/>
      <c r="E28" s="150"/>
      <c r="F28" s="150"/>
      <c r="G28" s="150"/>
      <c r="H28" s="150"/>
      <c r="I28" s="150"/>
      <c r="J28" s="150"/>
      <c r="K28" s="150"/>
      <c r="L28" s="150"/>
    </row>
    <row r="29" spans="2:12" ht="12.75">
      <c r="B29" s="150"/>
      <c r="C29" s="150"/>
      <c r="D29" s="150"/>
      <c r="E29" s="150"/>
      <c r="F29" s="150"/>
      <c r="G29" s="150"/>
      <c r="H29" s="150"/>
      <c r="I29" s="150"/>
      <c r="J29" s="150"/>
      <c r="K29" s="150"/>
      <c r="L29" s="150"/>
    </row>
    <row r="30" spans="2:12" ht="12.75">
      <c r="B30" s="150"/>
      <c r="C30" s="150"/>
      <c r="D30" s="150"/>
      <c r="E30" s="150"/>
      <c r="F30" s="150"/>
      <c r="G30" s="150"/>
      <c r="H30" s="150"/>
      <c r="I30" s="150"/>
      <c r="J30" s="150"/>
      <c r="K30" s="150"/>
      <c r="L30" s="150"/>
    </row>
    <row r="31" spans="2:12" ht="12.75">
      <c r="B31" s="150"/>
      <c r="C31" s="150"/>
      <c r="D31" s="150"/>
      <c r="E31" s="150"/>
      <c r="F31" s="150"/>
      <c r="G31" s="150"/>
      <c r="H31" s="150"/>
      <c r="I31" s="150"/>
      <c r="J31" s="150"/>
      <c r="K31" s="150"/>
      <c r="L31" s="150"/>
    </row>
    <row r="32" spans="2:12" ht="12.75">
      <c r="B32" s="150"/>
      <c r="C32" s="150"/>
      <c r="D32" s="150"/>
      <c r="E32" s="150"/>
      <c r="F32" s="150"/>
      <c r="G32" s="150"/>
      <c r="H32" s="150"/>
      <c r="I32" s="150"/>
      <c r="J32" s="150"/>
      <c r="K32" s="150"/>
      <c r="L32" s="150"/>
    </row>
    <row r="33" spans="2:12" ht="12.75">
      <c r="B33" s="150"/>
      <c r="C33" s="150"/>
      <c r="D33" s="150"/>
      <c r="E33" s="150"/>
      <c r="F33" s="150"/>
      <c r="G33" s="150"/>
      <c r="H33" s="150"/>
      <c r="I33" s="150"/>
      <c r="J33" s="150"/>
      <c r="K33" s="150"/>
      <c r="L33" s="150"/>
    </row>
    <row r="34" spans="2:12" ht="12.75">
      <c r="B34" s="150"/>
      <c r="C34" s="150"/>
      <c r="D34" s="150"/>
      <c r="E34" s="150"/>
      <c r="F34" s="150"/>
      <c r="G34" s="150"/>
      <c r="H34" s="150"/>
      <c r="I34" s="150"/>
      <c r="J34" s="150"/>
      <c r="K34" s="150"/>
      <c r="L34" s="150"/>
    </row>
    <row r="35" spans="2:12" ht="12.75">
      <c r="B35" s="150"/>
      <c r="C35" s="150"/>
      <c r="D35" s="150"/>
      <c r="E35" s="150"/>
      <c r="F35" s="150"/>
      <c r="G35" s="150"/>
      <c r="H35" s="150"/>
      <c r="I35" s="150"/>
      <c r="J35" s="150"/>
      <c r="K35" s="150"/>
      <c r="L35" s="150"/>
    </row>
    <row r="36" spans="2:12" ht="12.75">
      <c r="B36" s="150"/>
      <c r="C36" s="150"/>
      <c r="D36" s="150"/>
      <c r="E36" s="150"/>
      <c r="F36" s="150"/>
      <c r="G36" s="150"/>
      <c r="H36" s="150"/>
      <c r="I36" s="150"/>
      <c r="J36" s="150"/>
      <c r="K36" s="150"/>
      <c r="L36" s="150"/>
    </row>
    <row r="37" spans="2:12" ht="12.75">
      <c r="B37" s="150"/>
      <c r="C37" s="150"/>
      <c r="D37" s="150"/>
      <c r="E37" s="150"/>
      <c r="F37" s="150"/>
      <c r="G37" s="150"/>
      <c r="H37" s="150"/>
      <c r="I37" s="150"/>
      <c r="J37" s="150"/>
      <c r="K37" s="150"/>
      <c r="L37" s="150"/>
    </row>
    <row r="38" spans="2:12" ht="12.75">
      <c r="B38" s="150"/>
      <c r="C38" s="150"/>
      <c r="D38" s="150"/>
      <c r="E38" s="150"/>
      <c r="F38" s="150"/>
      <c r="G38" s="150"/>
      <c r="H38" s="150"/>
      <c r="I38" s="150"/>
      <c r="J38" s="150"/>
      <c r="K38" s="150"/>
      <c r="L38" s="150"/>
    </row>
    <row r="39" spans="2:12" ht="12.75">
      <c r="B39" s="150"/>
      <c r="C39" s="150"/>
      <c r="D39" s="150"/>
      <c r="E39" s="150"/>
      <c r="F39" s="150"/>
      <c r="G39" s="150"/>
      <c r="H39" s="150"/>
      <c r="I39" s="150"/>
      <c r="J39" s="150"/>
      <c r="K39" s="150"/>
      <c r="L39" s="150"/>
    </row>
    <row r="40" spans="2:12" ht="12.75">
      <c r="B40" s="150"/>
      <c r="C40" s="150"/>
      <c r="D40" s="150"/>
      <c r="E40" s="150"/>
      <c r="F40" s="150"/>
      <c r="G40" s="150"/>
      <c r="H40" s="150"/>
      <c r="I40" s="150"/>
      <c r="J40" s="150"/>
      <c r="K40" s="150"/>
      <c r="L40" s="150"/>
    </row>
    <row r="41" spans="2:12" ht="12.75">
      <c r="B41" s="150"/>
      <c r="C41" s="150"/>
      <c r="D41" s="150"/>
      <c r="E41" s="150"/>
      <c r="F41" s="150"/>
      <c r="G41" s="150"/>
      <c r="H41" s="150"/>
      <c r="I41" s="150"/>
      <c r="J41" s="150"/>
      <c r="K41" s="150"/>
      <c r="L41" s="150"/>
    </row>
    <row r="42" spans="2:12" ht="12.75">
      <c r="B42" s="150"/>
      <c r="C42" s="150"/>
      <c r="D42" s="150"/>
      <c r="E42" s="150"/>
      <c r="F42" s="150"/>
      <c r="G42" s="150"/>
      <c r="H42" s="150"/>
      <c r="I42" s="150"/>
      <c r="J42" s="150"/>
      <c r="K42" s="150"/>
      <c r="L42" s="150"/>
    </row>
    <row r="43" spans="2:12" ht="12.75">
      <c r="B43" s="150"/>
      <c r="C43" s="150"/>
      <c r="D43" s="150"/>
      <c r="E43" s="150"/>
      <c r="F43" s="150"/>
      <c r="G43" s="150"/>
      <c r="H43" s="150"/>
      <c r="I43" s="150"/>
      <c r="J43" s="150"/>
      <c r="K43" s="150"/>
      <c r="L43" s="150"/>
    </row>
    <row r="44" spans="2:12" ht="12.75">
      <c r="B44" s="150"/>
      <c r="C44" s="150"/>
      <c r="D44" s="150"/>
      <c r="E44" s="150"/>
      <c r="F44" s="150"/>
      <c r="G44" s="150"/>
      <c r="H44" s="150"/>
      <c r="I44" s="150"/>
      <c r="J44" s="150"/>
      <c r="K44" s="150"/>
      <c r="L44" s="150"/>
    </row>
    <row r="45" spans="2:12" ht="12.75">
      <c r="B45" s="150"/>
      <c r="C45" s="150"/>
      <c r="D45" s="150"/>
      <c r="E45" s="150"/>
      <c r="F45" s="150"/>
      <c r="G45" s="150"/>
      <c r="H45" s="150"/>
      <c r="I45" s="150"/>
      <c r="J45" s="150"/>
      <c r="K45" s="150"/>
      <c r="L45" s="150"/>
    </row>
    <row r="46" spans="2:12" ht="12.75">
      <c r="B46" s="150"/>
      <c r="C46" s="150"/>
      <c r="D46" s="150"/>
      <c r="E46" s="150"/>
      <c r="F46" s="150"/>
      <c r="G46" s="150"/>
      <c r="H46" s="150"/>
      <c r="I46" s="150"/>
      <c r="J46" s="150"/>
      <c r="K46" s="150"/>
      <c r="L46" s="150"/>
    </row>
    <row r="47" spans="3:12" ht="12.75">
      <c r="C47" s="150"/>
      <c r="D47" s="150"/>
      <c r="E47" s="150"/>
      <c r="F47" s="150"/>
      <c r="G47" s="150"/>
      <c r="H47" s="150"/>
      <c r="I47" s="150"/>
      <c r="J47" s="150"/>
      <c r="K47" s="150"/>
      <c r="L47" s="150"/>
    </row>
    <row r="48" spans="2:12" ht="12.75">
      <c r="B48" s="150"/>
      <c r="C48" s="150"/>
      <c r="D48" s="150"/>
      <c r="E48" s="150"/>
      <c r="F48" s="150"/>
      <c r="G48" s="150"/>
      <c r="H48" s="150"/>
      <c r="I48" s="150"/>
      <c r="J48" s="150"/>
      <c r="K48" s="150"/>
      <c r="L48" s="150"/>
    </row>
    <row r="49" ht="12.75">
      <c r="B49" s="166" t="s">
        <v>136</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50"/>
  <sheetViews>
    <sheetView zoomScale="80" zoomScaleNormal="80" zoomScalePageLayoutView="60" workbookViewId="0" topLeftCell="A1">
      <selection activeCell="A1" sqref="A1"/>
    </sheetView>
  </sheetViews>
  <sheetFormatPr defaultColWidth="10.8515625" defaultRowHeight="15"/>
  <cols>
    <col min="1" max="1" width="1.421875" style="22" customWidth="1"/>
    <col min="2" max="2" width="11.421875" style="22" customWidth="1"/>
    <col min="3" max="4" width="12.00390625" style="22" customWidth="1"/>
    <col min="5" max="5" width="14.8515625" style="22" customWidth="1"/>
    <col min="6" max="8" width="12.00390625" style="22" customWidth="1"/>
    <col min="9" max="9" width="13.7109375" style="22" customWidth="1"/>
    <col min="10" max="11" width="12.00390625" style="22" customWidth="1"/>
    <col min="12" max="12" width="10.8515625" style="22" customWidth="1"/>
    <col min="13" max="13" width="1.28515625" style="22" customWidth="1"/>
    <col min="14" max="16384" width="10.8515625" style="22" customWidth="1"/>
  </cols>
  <sheetData>
    <row r="1" ht="6.75" customHeight="1"/>
    <row r="2" spans="2:19" ht="12.75">
      <c r="B2" s="294" t="s">
        <v>147</v>
      </c>
      <c r="C2" s="294"/>
      <c r="D2" s="294"/>
      <c r="E2" s="294"/>
      <c r="F2" s="294"/>
      <c r="G2" s="294"/>
      <c r="H2" s="294"/>
      <c r="I2" s="294"/>
      <c r="J2" s="294"/>
      <c r="K2" s="294"/>
      <c r="L2" s="294"/>
      <c r="M2" s="124"/>
      <c r="N2" s="52" t="s">
        <v>158</v>
      </c>
      <c r="O2" s="38"/>
      <c r="P2" s="38"/>
      <c r="Q2" s="38"/>
      <c r="R2" s="38"/>
      <c r="S2" s="38"/>
    </row>
    <row r="3" spans="2:19" ht="12.75">
      <c r="B3" s="294" t="s">
        <v>48</v>
      </c>
      <c r="C3" s="294"/>
      <c r="D3" s="294"/>
      <c r="E3" s="294"/>
      <c r="F3" s="294"/>
      <c r="G3" s="294"/>
      <c r="H3" s="294"/>
      <c r="I3" s="294"/>
      <c r="J3" s="294"/>
      <c r="K3" s="294"/>
      <c r="L3" s="294"/>
      <c r="M3" s="124"/>
      <c r="N3" s="38"/>
      <c r="O3" s="38"/>
      <c r="P3" s="38"/>
      <c r="Q3" s="38"/>
      <c r="R3" s="38"/>
      <c r="S3" s="38"/>
    </row>
    <row r="4" spans="2:19" ht="15" customHeight="1">
      <c r="B4" s="294" t="s">
        <v>30</v>
      </c>
      <c r="C4" s="294"/>
      <c r="D4" s="294"/>
      <c r="E4" s="294"/>
      <c r="F4" s="294"/>
      <c r="G4" s="294"/>
      <c r="H4" s="294"/>
      <c r="I4" s="294"/>
      <c r="J4" s="294"/>
      <c r="K4" s="294"/>
      <c r="L4" s="294"/>
      <c r="M4" s="124"/>
      <c r="N4" s="38"/>
      <c r="O4" s="38"/>
      <c r="P4" s="38"/>
      <c r="Q4" s="38"/>
      <c r="R4" s="38"/>
      <c r="S4" s="38"/>
    </row>
    <row r="5" spans="2:19" ht="12.75">
      <c r="B5" s="2"/>
      <c r="C5" s="2"/>
      <c r="D5" s="2"/>
      <c r="E5" s="2"/>
      <c r="F5" s="2"/>
      <c r="G5" s="2"/>
      <c r="H5" s="2"/>
      <c r="I5" s="2"/>
      <c r="J5" s="2"/>
      <c r="K5" s="2"/>
      <c r="L5" s="2"/>
      <c r="M5" s="2"/>
      <c r="N5" s="2"/>
      <c r="O5" s="2"/>
      <c r="P5" s="2"/>
      <c r="Q5" s="2"/>
      <c r="R5" s="2"/>
      <c r="S5" s="2"/>
    </row>
    <row r="6" spans="2:19" ht="15" customHeight="1">
      <c r="B6" s="313" t="s">
        <v>13</v>
      </c>
      <c r="C6" s="4" t="s">
        <v>25</v>
      </c>
      <c r="D6" s="4" t="s">
        <v>25</v>
      </c>
      <c r="E6" s="4" t="s">
        <v>27</v>
      </c>
      <c r="F6" s="4" t="s">
        <v>25</v>
      </c>
      <c r="G6" s="4" t="s">
        <v>26</v>
      </c>
      <c r="H6" s="4" t="s">
        <v>26</v>
      </c>
      <c r="I6" s="4" t="s">
        <v>25</v>
      </c>
      <c r="J6" s="4" t="s">
        <v>25</v>
      </c>
      <c r="K6" s="4" t="s">
        <v>25</v>
      </c>
      <c r="L6" s="4" t="s">
        <v>164</v>
      </c>
      <c r="M6" s="1"/>
      <c r="N6" s="1"/>
      <c r="O6" s="1"/>
      <c r="P6" s="1"/>
      <c r="Q6" s="1"/>
      <c r="R6" s="1"/>
      <c r="S6" s="1"/>
    </row>
    <row r="7" spans="2:19" ht="15" customHeight="1">
      <c r="B7" s="314"/>
      <c r="C7" s="3" t="s">
        <v>24</v>
      </c>
      <c r="D7" s="3" t="s">
        <v>23</v>
      </c>
      <c r="E7" s="3" t="s">
        <v>22</v>
      </c>
      <c r="F7" s="3" t="s">
        <v>21</v>
      </c>
      <c r="G7" s="3" t="s">
        <v>20</v>
      </c>
      <c r="H7" s="3" t="s">
        <v>19</v>
      </c>
      <c r="I7" s="3" t="s">
        <v>18</v>
      </c>
      <c r="J7" s="3" t="s">
        <v>17</v>
      </c>
      <c r="K7" s="3" t="s">
        <v>16</v>
      </c>
      <c r="L7" s="3" t="s">
        <v>165</v>
      </c>
      <c r="M7" s="1"/>
      <c r="N7" s="1"/>
      <c r="O7" s="1"/>
      <c r="P7" s="1"/>
      <c r="Q7" s="1"/>
      <c r="R7" s="1"/>
      <c r="S7" s="1"/>
    </row>
    <row r="8" spans="2:19" ht="12.75" customHeight="1">
      <c r="B8" s="82" t="s">
        <v>11</v>
      </c>
      <c r="C8" s="102">
        <v>22.020369127516776</v>
      </c>
      <c r="D8" s="103">
        <v>14.461283783783784</v>
      </c>
      <c r="E8" s="103">
        <v>19.28257009345794</v>
      </c>
      <c r="F8" s="103">
        <v>16.780304054054053</v>
      </c>
      <c r="G8" s="103">
        <v>14.920527577937651</v>
      </c>
      <c r="H8" s="103">
        <v>19.960667938931298</v>
      </c>
      <c r="I8" s="103">
        <v>23.313738214087632</v>
      </c>
      <c r="J8" s="103"/>
      <c r="K8" s="103">
        <v>23.38645287228109</v>
      </c>
      <c r="L8" s="103"/>
      <c r="M8" s="103"/>
      <c r="N8" s="53"/>
      <c r="O8" s="53"/>
      <c r="P8" s="53"/>
      <c r="Q8" s="53"/>
      <c r="R8" s="53"/>
      <c r="S8" s="53"/>
    </row>
    <row r="9" spans="2:19" ht="12.75" customHeight="1">
      <c r="B9" s="82" t="s">
        <v>10</v>
      </c>
      <c r="C9" s="103">
        <v>20.42828413284133</v>
      </c>
      <c r="D9" s="103">
        <v>12.118067226890757</v>
      </c>
      <c r="E9" s="103">
        <v>15.59320293398533</v>
      </c>
      <c r="F9" s="103">
        <v>18.21232484076433</v>
      </c>
      <c r="G9" s="103">
        <v>14.86148051948052</v>
      </c>
      <c r="H9" s="103">
        <v>19.89370826010545</v>
      </c>
      <c r="I9" s="103">
        <v>19.841906666666667</v>
      </c>
      <c r="J9" s="103"/>
      <c r="K9" s="103">
        <v>22.54059472716125</v>
      </c>
      <c r="L9" s="103"/>
      <c r="M9" s="103"/>
      <c r="N9" s="53"/>
      <c r="O9" s="53"/>
      <c r="P9" s="53"/>
      <c r="Q9" s="53"/>
      <c r="R9" s="53"/>
      <c r="S9" s="53"/>
    </row>
    <row r="10" spans="2:19" ht="12.75" customHeight="1">
      <c r="B10" s="82" t="s">
        <v>9</v>
      </c>
      <c r="C10" s="103">
        <v>20.3</v>
      </c>
      <c r="D10" s="103">
        <v>12.5</v>
      </c>
      <c r="E10" s="103">
        <v>15.84</v>
      </c>
      <c r="F10" s="103">
        <v>19</v>
      </c>
      <c r="G10" s="103">
        <v>15.05</v>
      </c>
      <c r="H10" s="103">
        <v>20.05</v>
      </c>
      <c r="I10" s="103">
        <v>18</v>
      </c>
      <c r="J10" s="103"/>
      <c r="K10" s="103">
        <v>22.72</v>
      </c>
      <c r="L10" s="103"/>
      <c r="M10" s="103"/>
      <c r="N10" s="53"/>
      <c r="O10" s="53"/>
      <c r="P10" s="53"/>
      <c r="Q10" s="53"/>
      <c r="R10" s="53"/>
      <c r="S10" s="53"/>
    </row>
    <row r="11" spans="2:19" ht="12.75" customHeight="1">
      <c r="B11" s="82" t="s">
        <v>8</v>
      </c>
      <c r="C11" s="103">
        <v>21.48</v>
      </c>
      <c r="D11" s="103">
        <v>16.5</v>
      </c>
      <c r="E11" s="103">
        <v>13.26</v>
      </c>
      <c r="F11" s="103">
        <v>20.04</v>
      </c>
      <c r="G11" s="103">
        <v>15.16</v>
      </c>
      <c r="H11" s="103">
        <v>20.27</v>
      </c>
      <c r="I11" s="103">
        <v>20.57</v>
      </c>
      <c r="J11" s="82"/>
      <c r="K11" s="103">
        <v>22.380000000000003</v>
      </c>
      <c r="L11" s="103"/>
      <c r="M11" s="103"/>
      <c r="N11" s="53"/>
      <c r="O11" s="53"/>
      <c r="P11" s="53"/>
      <c r="Q11" s="53"/>
      <c r="R11" s="53"/>
      <c r="S11" s="53"/>
    </row>
    <row r="12" spans="2:19" ht="12.75" customHeight="1">
      <c r="B12" s="82" t="s">
        <v>7</v>
      </c>
      <c r="C12" s="103">
        <v>21.55</v>
      </c>
      <c r="D12" s="103">
        <v>16.75</v>
      </c>
      <c r="E12" s="103">
        <v>14.86</v>
      </c>
      <c r="F12" s="103">
        <v>12.98</v>
      </c>
      <c r="G12" s="103">
        <v>16.94</v>
      </c>
      <c r="H12" s="103">
        <v>19.95</v>
      </c>
      <c r="I12" s="103">
        <v>24.81</v>
      </c>
      <c r="J12" s="82"/>
      <c r="K12" s="103">
        <v>25.82</v>
      </c>
      <c r="L12" s="103"/>
      <c r="M12" s="103"/>
      <c r="N12" s="53"/>
      <c r="O12" s="53"/>
      <c r="P12" s="53"/>
      <c r="Q12" s="53"/>
      <c r="R12" s="53"/>
      <c r="S12" s="53"/>
    </row>
    <row r="13" spans="2:19" ht="12.75" customHeight="1">
      <c r="B13" s="82" t="s">
        <v>6</v>
      </c>
      <c r="C13" s="103">
        <v>17.426408798813643</v>
      </c>
      <c r="D13" s="103">
        <v>9.337508813376187</v>
      </c>
      <c r="E13" s="103">
        <v>16.623426967364942</v>
      </c>
      <c r="F13" s="103">
        <v>13.281982350534744</v>
      </c>
      <c r="G13" s="103">
        <v>13.350154657230894</v>
      </c>
      <c r="H13" s="103">
        <v>11.576870309860222</v>
      </c>
      <c r="I13" s="103">
        <v>15.118167139676645</v>
      </c>
      <c r="J13" s="103">
        <v>18.236673129705636</v>
      </c>
      <c r="K13" s="103">
        <v>19.057086368736975</v>
      </c>
      <c r="L13" s="103"/>
      <c r="M13" s="103"/>
      <c r="N13" s="53"/>
      <c r="O13" s="53"/>
      <c r="P13" s="53"/>
      <c r="Q13" s="53"/>
      <c r="R13" s="53"/>
      <c r="S13" s="53"/>
    </row>
    <row r="14" spans="2:19" ht="12.75" customHeight="1">
      <c r="B14" s="82" t="s">
        <v>5</v>
      </c>
      <c r="C14" s="103">
        <v>19</v>
      </c>
      <c r="D14" s="103">
        <v>13.6</v>
      </c>
      <c r="E14" s="103">
        <v>15.330000000000002</v>
      </c>
      <c r="F14" s="103">
        <v>17</v>
      </c>
      <c r="G14" s="103">
        <v>17.07</v>
      </c>
      <c r="H14" s="103">
        <v>16.7</v>
      </c>
      <c r="I14" s="103">
        <v>14.88</v>
      </c>
      <c r="J14" s="103">
        <v>20.43</v>
      </c>
      <c r="K14" s="103">
        <v>21.03</v>
      </c>
      <c r="L14" s="103"/>
      <c r="M14" s="103"/>
      <c r="N14" s="53"/>
      <c r="O14" s="53"/>
      <c r="P14" s="53"/>
      <c r="Q14" s="53"/>
      <c r="R14" s="53"/>
      <c r="S14" s="53"/>
    </row>
    <row r="15" spans="2:19" ht="12.75" customHeight="1">
      <c r="B15" s="82" t="s">
        <v>4</v>
      </c>
      <c r="C15" s="103">
        <v>17.22</v>
      </c>
      <c r="D15" s="103">
        <v>13.780000000000001</v>
      </c>
      <c r="E15" s="103">
        <v>19.23</v>
      </c>
      <c r="F15" s="103">
        <v>14.49</v>
      </c>
      <c r="G15" s="103">
        <v>14.62</v>
      </c>
      <c r="H15" s="103">
        <v>15.63</v>
      </c>
      <c r="I15" s="103">
        <v>19.71</v>
      </c>
      <c r="J15" s="103">
        <v>26.630000000000003</v>
      </c>
      <c r="K15" s="103">
        <v>25.910000000000004</v>
      </c>
      <c r="L15" s="103"/>
      <c r="M15" s="103"/>
      <c r="N15" s="53"/>
      <c r="O15" s="53"/>
      <c r="P15" s="53"/>
      <c r="Q15" s="53"/>
      <c r="R15" s="53"/>
      <c r="S15" s="53"/>
    </row>
    <row r="16" spans="2:19" ht="12.75" customHeight="1">
      <c r="B16" s="82" t="s">
        <v>3</v>
      </c>
      <c r="C16" s="103">
        <v>22.94</v>
      </c>
      <c r="D16" s="103">
        <v>26.330000000000002</v>
      </c>
      <c r="E16" s="103">
        <v>24.669999999999998</v>
      </c>
      <c r="F16" s="103">
        <v>19.36</v>
      </c>
      <c r="G16" s="103">
        <v>12.52</v>
      </c>
      <c r="H16" s="103">
        <v>18.490000000000002</v>
      </c>
      <c r="I16" s="103">
        <v>18.830000000000002</v>
      </c>
      <c r="J16" s="103">
        <v>33.1</v>
      </c>
      <c r="K16" s="103">
        <v>29.53</v>
      </c>
      <c r="L16" s="103"/>
      <c r="M16" s="103"/>
      <c r="N16" s="53"/>
      <c r="O16" s="53"/>
      <c r="P16" s="53"/>
      <c r="Q16" s="53"/>
      <c r="R16" s="53"/>
      <c r="S16" s="53"/>
    </row>
    <row r="17" spans="2:19" ht="12.75" customHeight="1">
      <c r="B17" s="82" t="s">
        <v>2</v>
      </c>
      <c r="C17" s="103">
        <v>23.54</v>
      </c>
      <c r="D17" s="103">
        <v>20.52</v>
      </c>
      <c r="E17" s="103">
        <v>21.1</v>
      </c>
      <c r="F17" s="103">
        <v>17.82</v>
      </c>
      <c r="G17" s="103">
        <v>24.35</v>
      </c>
      <c r="H17" s="103">
        <v>27.26</v>
      </c>
      <c r="I17" s="103">
        <v>34.69</v>
      </c>
      <c r="J17" s="103">
        <v>37.019999999999996</v>
      </c>
      <c r="K17" s="103">
        <v>42.55</v>
      </c>
      <c r="L17" s="103"/>
      <c r="M17" s="103"/>
      <c r="N17" s="53"/>
      <c r="O17" s="53"/>
      <c r="P17" s="53"/>
      <c r="Q17" s="53"/>
      <c r="R17" s="53"/>
      <c r="S17" s="53"/>
    </row>
    <row r="18" spans="2:19" ht="12.75" customHeight="1">
      <c r="B18" s="82" t="s">
        <v>123</v>
      </c>
      <c r="C18" s="103">
        <v>22.02</v>
      </c>
      <c r="D18" s="103">
        <v>11.26</v>
      </c>
      <c r="E18" s="103">
        <v>24.48</v>
      </c>
      <c r="F18" s="103">
        <v>15.260000000000002</v>
      </c>
      <c r="G18" s="103">
        <v>16.580000000000002</v>
      </c>
      <c r="H18" s="103">
        <v>16.84</v>
      </c>
      <c r="I18" s="103">
        <v>26.2</v>
      </c>
      <c r="J18" s="103">
        <v>36.230000000000004</v>
      </c>
      <c r="K18" s="103">
        <v>37.019999999999996</v>
      </c>
      <c r="L18" s="103"/>
      <c r="M18" s="103"/>
      <c r="N18" s="53"/>
      <c r="O18" s="53"/>
      <c r="P18" s="53"/>
      <c r="Q18" s="53"/>
      <c r="R18" s="53"/>
      <c r="S18" s="53"/>
    </row>
    <row r="19" spans="2:19" ht="12.75" customHeight="1">
      <c r="B19" s="82" t="s">
        <v>132</v>
      </c>
      <c r="C19" s="103">
        <v>20.37043201224156</v>
      </c>
      <c r="D19" s="103">
        <v>14.861034346434494</v>
      </c>
      <c r="E19" s="103">
        <v>22.069840622540045</v>
      </c>
      <c r="F19" s="103">
        <v>20.40363304091236</v>
      </c>
      <c r="G19" s="103">
        <v>22.892935432721355</v>
      </c>
      <c r="H19" s="103">
        <v>18.231266095438755</v>
      </c>
      <c r="I19" s="103">
        <v>21.75681235539536</v>
      </c>
      <c r="J19" s="103">
        <v>22.80581042314713</v>
      </c>
      <c r="K19" s="103">
        <v>33.98124349810817</v>
      </c>
      <c r="L19" s="103"/>
      <c r="M19" s="103"/>
      <c r="N19" s="53"/>
      <c r="O19" s="53"/>
      <c r="P19" s="53"/>
      <c r="Q19" s="53"/>
      <c r="R19" s="53"/>
      <c r="S19" s="53"/>
    </row>
    <row r="20" spans="2:19" ht="12.75" customHeight="1">
      <c r="B20" s="82" t="s">
        <v>152</v>
      </c>
      <c r="C20" s="103">
        <v>21.5</v>
      </c>
      <c r="D20" s="103">
        <v>12.209999999999999</v>
      </c>
      <c r="E20" s="103">
        <v>23.61</v>
      </c>
      <c r="F20" s="103">
        <v>12.64</v>
      </c>
      <c r="G20" s="103">
        <v>12.79</v>
      </c>
      <c r="H20" s="103">
        <v>15.45</v>
      </c>
      <c r="I20" s="103">
        <v>20.84</v>
      </c>
      <c r="J20" s="103">
        <v>25.14</v>
      </c>
      <c r="K20" s="103">
        <v>31.990000000000002</v>
      </c>
      <c r="L20" s="103">
        <v>9.120669577874818</v>
      </c>
      <c r="M20" s="103"/>
      <c r="N20" s="53"/>
      <c r="O20" s="53"/>
      <c r="P20" s="53"/>
      <c r="Q20" s="53"/>
      <c r="R20" s="53"/>
      <c r="S20" s="53"/>
    </row>
    <row r="21" spans="2:19" ht="12.75" customHeight="1">
      <c r="B21" s="82" t="s">
        <v>186</v>
      </c>
      <c r="C21" s="103">
        <v>23.15</v>
      </c>
      <c r="D21" s="103">
        <v>15.08</v>
      </c>
      <c r="E21" s="103">
        <v>22.86</v>
      </c>
      <c r="F21" s="103">
        <v>16.31</v>
      </c>
      <c r="G21" s="103">
        <v>16.44</v>
      </c>
      <c r="H21" s="103">
        <v>15.78</v>
      </c>
      <c r="I21" s="103">
        <v>18.21</v>
      </c>
      <c r="J21" s="103">
        <v>17.8</v>
      </c>
      <c r="K21" s="103">
        <v>25.64</v>
      </c>
      <c r="L21" s="103">
        <v>9.12</v>
      </c>
      <c r="M21" s="103"/>
      <c r="N21" s="53"/>
      <c r="O21" s="53"/>
      <c r="P21" s="53"/>
      <c r="Q21" s="53"/>
      <c r="R21" s="53"/>
      <c r="S21" s="53"/>
    </row>
    <row r="22" spans="2:19" ht="12.75" customHeight="1">
      <c r="B22" s="120" t="s">
        <v>192</v>
      </c>
      <c r="C22" s="169">
        <f>+AVERAGE(C19:C21)</f>
        <v>21.673477337413857</v>
      </c>
      <c r="D22" s="169">
        <f aca="true" t="shared" si="0" ref="D22:L22">+AVERAGE(D19:D21)</f>
        <v>14.050344782144832</v>
      </c>
      <c r="E22" s="169">
        <f t="shared" si="0"/>
        <v>22.84661354084668</v>
      </c>
      <c r="F22" s="169">
        <f t="shared" si="0"/>
        <v>16.45121101363745</v>
      </c>
      <c r="G22" s="169">
        <f t="shared" si="0"/>
        <v>17.374311810907116</v>
      </c>
      <c r="H22" s="169">
        <f t="shared" si="0"/>
        <v>16.487088698479585</v>
      </c>
      <c r="I22" s="169">
        <f t="shared" si="0"/>
        <v>20.268937451798454</v>
      </c>
      <c r="J22" s="169">
        <f t="shared" si="0"/>
        <v>21.915270141049046</v>
      </c>
      <c r="K22" s="169">
        <f t="shared" si="0"/>
        <v>30.53708116603606</v>
      </c>
      <c r="L22" s="169">
        <f t="shared" si="0"/>
        <v>9.12033478893741</v>
      </c>
      <c r="M22" s="102"/>
      <c r="N22" s="196"/>
      <c r="O22" s="53"/>
      <c r="P22" s="53"/>
      <c r="Q22" s="53"/>
      <c r="R22" s="53"/>
      <c r="S22" s="53"/>
    </row>
    <row r="23" spans="2:11" ht="12.75" customHeight="1">
      <c r="B23" s="29" t="s">
        <v>136</v>
      </c>
      <c r="C23" s="54"/>
      <c r="D23" s="54"/>
      <c r="E23" s="54"/>
      <c r="F23" s="54"/>
      <c r="G23" s="54"/>
      <c r="H23" s="54"/>
      <c r="I23" s="54"/>
      <c r="J23" s="54"/>
      <c r="K23" s="54"/>
    </row>
    <row r="24" spans="2:11" ht="12.75" customHeight="1">
      <c r="B24" s="252" t="s">
        <v>222</v>
      </c>
      <c r="C24" s="251"/>
      <c r="D24" s="251"/>
      <c r="E24" s="251"/>
      <c r="F24" s="251"/>
      <c r="G24" s="251"/>
      <c r="H24" s="54"/>
      <c r="I24" s="54"/>
      <c r="J24" s="54"/>
      <c r="K24" s="54"/>
    </row>
    <row r="25" spans="2:11" ht="12.75">
      <c r="B25" s="2"/>
      <c r="C25" s="2"/>
      <c r="D25" s="2"/>
      <c r="E25" s="2"/>
      <c r="F25" s="2"/>
      <c r="G25" s="2"/>
      <c r="H25" s="2"/>
      <c r="I25" s="2"/>
      <c r="J25" s="2"/>
      <c r="K25" s="2"/>
    </row>
    <row r="26" ht="12.75">
      <c r="Q26" s="2"/>
    </row>
    <row r="30" ht="12.75">
      <c r="P30" s="2"/>
    </row>
    <row r="45" ht="12.75">
      <c r="N45" s="2"/>
    </row>
    <row r="47" ht="12.75">
      <c r="B47" s="56" t="s">
        <v>167</v>
      </c>
    </row>
    <row r="50" spans="3:12" ht="12.75">
      <c r="C50" s="194"/>
      <c r="D50" s="194"/>
      <c r="E50" s="194"/>
      <c r="F50" s="194"/>
      <c r="G50" s="194"/>
      <c r="H50" s="194"/>
      <c r="I50" s="194"/>
      <c r="J50" s="194"/>
      <c r="K50" s="194"/>
      <c r="L50" s="194"/>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S36"/>
  <sheetViews>
    <sheetView zoomScale="80" zoomScaleNormal="80" zoomScalePageLayoutView="70" workbookViewId="0" topLeftCell="A1">
      <selection activeCell="A1" sqref="A1"/>
    </sheetView>
  </sheetViews>
  <sheetFormatPr defaultColWidth="10.8515625" defaultRowHeight="15"/>
  <cols>
    <col min="1" max="1" width="1.421875" style="39" customWidth="1"/>
    <col min="2" max="2" width="15.8515625" style="39" customWidth="1"/>
    <col min="3" max="3" width="23.00390625" style="39" customWidth="1"/>
    <col min="4" max="4" width="9.8515625" style="39" bestFit="1" customWidth="1"/>
    <col min="5" max="6" width="10.421875" style="39" customWidth="1"/>
    <col min="7" max="7" width="10.57421875" style="39" customWidth="1"/>
    <col min="8" max="9" width="11.28125" style="39" customWidth="1"/>
    <col min="10" max="10" width="11.00390625" style="39" customWidth="1"/>
    <col min="11" max="11" width="10.00390625" style="39" customWidth="1"/>
    <col min="12" max="12" width="2.140625" style="39" customWidth="1"/>
    <col min="13" max="13" width="10.8515625" style="39" customWidth="1"/>
    <col min="14" max="14" width="13.57421875" style="201" customWidth="1"/>
    <col min="15" max="18" width="10.8515625" style="234" hidden="1" customWidth="1"/>
    <col min="19" max="19" width="10.8515625" style="201" customWidth="1"/>
    <col min="20" max="16384" width="10.8515625" style="39" customWidth="1"/>
  </cols>
  <sheetData>
    <row r="1" ht="5.25" customHeight="1"/>
    <row r="2" spans="2:13" ht="12.75">
      <c r="B2" s="316" t="s">
        <v>236</v>
      </c>
      <c r="C2" s="317"/>
      <c r="D2" s="317"/>
      <c r="E2" s="317"/>
      <c r="F2" s="317"/>
      <c r="G2" s="317"/>
      <c r="H2" s="317"/>
      <c r="I2" s="317"/>
      <c r="J2" s="317"/>
      <c r="K2" s="318"/>
      <c r="L2" s="138"/>
      <c r="M2" s="52" t="s">
        <v>158</v>
      </c>
    </row>
    <row r="3" spans="2:12" ht="12.75">
      <c r="B3" s="322" t="s">
        <v>72</v>
      </c>
      <c r="C3" s="323" t="s">
        <v>73</v>
      </c>
      <c r="D3" s="319" t="s">
        <v>74</v>
      </c>
      <c r="E3" s="320"/>
      <c r="F3" s="320"/>
      <c r="G3" s="321"/>
      <c r="H3" s="319" t="s">
        <v>75</v>
      </c>
      <c r="I3" s="320"/>
      <c r="J3" s="320"/>
      <c r="K3" s="321"/>
      <c r="L3" s="138"/>
    </row>
    <row r="4" spans="2:18" ht="27.75" customHeight="1">
      <c r="B4" s="322"/>
      <c r="C4" s="323"/>
      <c r="D4" s="40" t="s">
        <v>204</v>
      </c>
      <c r="E4" s="41" t="s">
        <v>226</v>
      </c>
      <c r="F4" s="41" t="s">
        <v>227</v>
      </c>
      <c r="G4" s="42" t="s">
        <v>45</v>
      </c>
      <c r="H4" s="40" t="str">
        <f>+D4</f>
        <v>2015</v>
      </c>
      <c r="I4" s="43" t="str">
        <f>+E4</f>
        <v>ene-abr 2015</v>
      </c>
      <c r="J4" s="43" t="str">
        <f>+F4</f>
        <v>ene-abr 2016</v>
      </c>
      <c r="K4" s="44" t="s">
        <v>45</v>
      </c>
      <c r="L4" s="139"/>
      <c r="M4" s="48"/>
      <c r="O4" s="253" t="s">
        <v>205</v>
      </c>
      <c r="P4" s="253" t="s">
        <v>199</v>
      </c>
      <c r="Q4" s="253" t="s">
        <v>214</v>
      </c>
      <c r="R4" s="253" t="s">
        <v>215</v>
      </c>
    </row>
    <row r="5" spans="2:19" ht="12.75" customHeight="1">
      <c r="B5" s="324" t="s">
        <v>92</v>
      </c>
      <c r="C5" s="77" t="s">
        <v>80</v>
      </c>
      <c r="D5" s="45">
        <v>384050.24</v>
      </c>
      <c r="E5" s="46">
        <v>33406.24</v>
      </c>
      <c r="F5" s="46">
        <v>168120.96</v>
      </c>
      <c r="G5" s="47">
        <v>403.26214503637647</v>
      </c>
      <c r="H5" s="45">
        <v>2511736.37</v>
      </c>
      <c r="I5" s="46">
        <v>219487.44</v>
      </c>
      <c r="J5" s="46">
        <v>1051052.7</v>
      </c>
      <c r="K5" s="47">
        <v>378.86690008321204</v>
      </c>
      <c r="L5" s="140"/>
      <c r="O5" s="240">
        <f>+F5-E5</f>
        <v>134714.72</v>
      </c>
      <c r="P5" s="240">
        <f>+J5-I5</f>
        <v>831565.26</v>
      </c>
      <c r="Q5" s="254">
        <f>+IF(E5=0,"",I5/E5)</f>
        <v>6.570252743200073</v>
      </c>
      <c r="R5" s="254">
        <f>+IF(F5=0,"",J5/F5)</f>
        <v>6.2517648007720155</v>
      </c>
      <c r="S5" s="232"/>
    </row>
    <row r="6" spans="2:19" ht="12.75">
      <c r="B6" s="325"/>
      <c r="C6" s="107" t="s">
        <v>93</v>
      </c>
      <c r="D6" s="49">
        <v>217167.83</v>
      </c>
      <c r="E6" s="50">
        <v>88542.64</v>
      </c>
      <c r="F6" s="50">
        <v>50073.45</v>
      </c>
      <c r="G6" s="51">
        <v>-43.44707815353145</v>
      </c>
      <c r="H6" s="49">
        <v>850841.11</v>
      </c>
      <c r="I6" s="50">
        <v>361212.92</v>
      </c>
      <c r="J6" s="50">
        <v>183504.05</v>
      </c>
      <c r="K6" s="51">
        <v>-49.19781662294914</v>
      </c>
      <c r="L6" s="140"/>
      <c r="O6" s="240">
        <f aca="true" t="shared" si="0" ref="O6:O20">+F6-E6</f>
        <v>-38469.19</v>
      </c>
      <c r="P6" s="240">
        <f aca="true" t="shared" si="1" ref="P6:P20">+J6-I6</f>
        <v>-177708.87</v>
      </c>
      <c r="Q6" s="254">
        <f aca="true" t="shared" si="2" ref="Q6:Q20">+IF(E6=0,"",I6/E6)</f>
        <v>4.079536368014326</v>
      </c>
      <c r="R6" s="254">
        <f aca="true" t="shared" si="3" ref="R6:R20">+IF(F6=0,"",J6/F6)</f>
        <v>3.66469755928541</v>
      </c>
      <c r="S6" s="232"/>
    </row>
    <row r="7" spans="2:19" ht="12.75" customHeight="1">
      <c r="B7" s="325"/>
      <c r="C7" s="107" t="s">
        <v>91</v>
      </c>
      <c r="D7" s="49">
        <v>18144.63</v>
      </c>
      <c r="E7" s="50">
        <v>3305.92</v>
      </c>
      <c r="F7" s="50">
        <v>7895.44</v>
      </c>
      <c r="G7" s="51">
        <v>138.82731584551345</v>
      </c>
      <c r="H7" s="49">
        <v>105131.04</v>
      </c>
      <c r="I7" s="50">
        <v>19633.57</v>
      </c>
      <c r="J7" s="50">
        <v>57585.02</v>
      </c>
      <c r="K7" s="51">
        <v>193.29877347828233</v>
      </c>
      <c r="L7" s="140"/>
      <c r="O7" s="240">
        <f t="shared" si="0"/>
        <v>4589.5199999999995</v>
      </c>
      <c r="P7" s="240">
        <f t="shared" si="1"/>
        <v>37951.45</v>
      </c>
      <c r="Q7" s="254">
        <f t="shared" si="2"/>
        <v>5.938912617365212</v>
      </c>
      <c r="R7" s="254">
        <f t="shared" si="3"/>
        <v>7.2934529297923865</v>
      </c>
      <c r="S7" s="232"/>
    </row>
    <row r="8" spans="2:19" ht="12.75" customHeight="1">
      <c r="B8" s="325"/>
      <c r="C8" s="107" t="s">
        <v>78</v>
      </c>
      <c r="D8" s="49">
        <v>7991.14</v>
      </c>
      <c r="E8" s="50">
        <v>2587.9</v>
      </c>
      <c r="F8" s="50">
        <v>3346.56</v>
      </c>
      <c r="G8" s="51">
        <v>29.315661347038137</v>
      </c>
      <c r="H8" s="49">
        <v>50755.05</v>
      </c>
      <c r="I8" s="50">
        <v>9589.1</v>
      </c>
      <c r="J8" s="50">
        <v>29651.52</v>
      </c>
      <c r="K8" s="51">
        <v>209.22109478470347</v>
      </c>
      <c r="L8" s="140"/>
      <c r="O8" s="240">
        <f t="shared" si="0"/>
        <v>758.6599999999999</v>
      </c>
      <c r="P8" s="240">
        <f t="shared" si="1"/>
        <v>20062.42</v>
      </c>
      <c r="Q8" s="254">
        <f t="shared" si="2"/>
        <v>3.7053595579427334</v>
      </c>
      <c r="R8" s="254">
        <f t="shared" si="3"/>
        <v>8.86029833620195</v>
      </c>
      <c r="S8" s="232"/>
    </row>
    <row r="9" spans="2:19" ht="12.75">
      <c r="B9" s="325"/>
      <c r="C9" s="107" t="s">
        <v>88</v>
      </c>
      <c r="D9" s="49">
        <v>3841.6</v>
      </c>
      <c r="E9" s="50">
        <v>705.6</v>
      </c>
      <c r="F9" s="50">
        <v>121.52</v>
      </c>
      <c r="G9" s="51">
        <v>-82.77777777777777</v>
      </c>
      <c r="H9" s="49">
        <v>26718.37</v>
      </c>
      <c r="I9" s="50">
        <v>4899.7</v>
      </c>
      <c r="J9" s="50">
        <v>851.16</v>
      </c>
      <c r="K9" s="51">
        <v>-82.62832418311325</v>
      </c>
      <c r="L9" s="140"/>
      <c r="O9" s="240">
        <f t="shared" si="0"/>
        <v>-584.08</v>
      </c>
      <c r="P9" s="240">
        <f t="shared" si="1"/>
        <v>-4048.54</v>
      </c>
      <c r="Q9" s="254">
        <f t="shared" si="2"/>
        <v>6.944019274376417</v>
      </c>
      <c r="R9" s="254">
        <f t="shared" si="3"/>
        <v>7.004279131007242</v>
      </c>
      <c r="S9" s="232"/>
    </row>
    <row r="10" spans="2:19" ht="12.75">
      <c r="B10" s="325"/>
      <c r="C10" s="107" t="s">
        <v>96</v>
      </c>
      <c r="D10" s="49">
        <v>826.4</v>
      </c>
      <c r="E10" s="50">
        <v>0</v>
      </c>
      <c r="F10" s="50">
        <v>0</v>
      </c>
      <c r="G10" s="51" t="s">
        <v>225</v>
      </c>
      <c r="H10" s="49">
        <v>4804.8</v>
      </c>
      <c r="I10" s="50">
        <v>0</v>
      </c>
      <c r="J10" s="50">
        <v>0</v>
      </c>
      <c r="K10" s="51" t="s">
        <v>225</v>
      </c>
      <c r="L10" s="140"/>
      <c r="O10" s="240">
        <f t="shared" si="0"/>
        <v>0</v>
      </c>
      <c r="P10" s="240">
        <f t="shared" si="1"/>
        <v>0</v>
      </c>
      <c r="Q10" s="254">
        <f t="shared" si="2"/>
      </c>
      <c r="R10" s="254">
        <f t="shared" si="3"/>
      </c>
      <c r="S10" s="232"/>
    </row>
    <row r="11" spans="2:19" ht="12.75">
      <c r="B11" s="325"/>
      <c r="C11" s="107" t="s">
        <v>191</v>
      </c>
      <c r="D11" s="49">
        <v>509.6</v>
      </c>
      <c r="E11" s="50">
        <v>0</v>
      </c>
      <c r="F11" s="50">
        <v>58.8</v>
      </c>
      <c r="G11" s="51" t="s">
        <v>225</v>
      </c>
      <c r="H11" s="49">
        <v>3562</v>
      </c>
      <c r="I11" s="50">
        <v>0</v>
      </c>
      <c r="J11" s="50">
        <v>411</v>
      </c>
      <c r="K11" s="51" t="s">
        <v>225</v>
      </c>
      <c r="L11" s="140"/>
      <c r="O11" s="240">
        <f t="shared" si="0"/>
        <v>58.8</v>
      </c>
      <c r="P11" s="240">
        <f t="shared" si="1"/>
        <v>411</v>
      </c>
      <c r="Q11" s="254">
        <f t="shared" si="2"/>
      </c>
      <c r="R11" s="254">
        <f t="shared" si="3"/>
        <v>6.9897959183673475</v>
      </c>
      <c r="S11" s="232"/>
    </row>
    <row r="12" spans="2:19" ht="12.75">
      <c r="B12" s="325"/>
      <c r="C12" s="107" t="s">
        <v>122</v>
      </c>
      <c r="D12" s="49">
        <v>104.2</v>
      </c>
      <c r="E12" s="50">
        <v>2.9</v>
      </c>
      <c r="F12" s="50">
        <v>205.6</v>
      </c>
      <c r="G12" s="51">
        <v>6989.6551724137935</v>
      </c>
      <c r="H12" s="49">
        <v>1514.68</v>
      </c>
      <c r="I12" s="50">
        <v>48.72</v>
      </c>
      <c r="J12" s="50">
        <v>2159.7</v>
      </c>
      <c r="K12" s="51">
        <v>4332.8817733990145</v>
      </c>
      <c r="L12" s="140"/>
      <c r="O12" s="240">
        <f t="shared" si="0"/>
        <v>202.7</v>
      </c>
      <c r="P12" s="240">
        <f t="shared" si="1"/>
        <v>2110.98</v>
      </c>
      <c r="Q12" s="254">
        <f t="shared" si="2"/>
        <v>16.8</v>
      </c>
      <c r="R12" s="254">
        <f t="shared" si="3"/>
        <v>10.504377431906613</v>
      </c>
      <c r="S12" s="232"/>
    </row>
    <row r="13" spans="2:19" ht="12.75">
      <c r="B13" s="325"/>
      <c r="C13" s="107" t="s">
        <v>187</v>
      </c>
      <c r="D13" s="49">
        <v>25.56</v>
      </c>
      <c r="E13" s="50">
        <v>25.56</v>
      </c>
      <c r="F13" s="50">
        <v>0</v>
      </c>
      <c r="G13" s="51">
        <v>-100</v>
      </c>
      <c r="H13" s="49">
        <v>648</v>
      </c>
      <c r="I13" s="50">
        <v>648</v>
      </c>
      <c r="J13" s="50">
        <v>0</v>
      </c>
      <c r="K13" s="51">
        <v>-100</v>
      </c>
      <c r="L13" s="141"/>
      <c r="O13" s="240">
        <f t="shared" si="0"/>
        <v>-25.56</v>
      </c>
      <c r="P13" s="240">
        <f t="shared" si="1"/>
        <v>-648</v>
      </c>
      <c r="Q13" s="254">
        <f t="shared" si="2"/>
        <v>25.35211267605634</v>
      </c>
      <c r="R13" s="254">
        <f t="shared" si="3"/>
      </c>
      <c r="S13" s="232"/>
    </row>
    <row r="14" spans="2:19" ht="12.75" customHeight="1">
      <c r="B14" s="325"/>
      <c r="C14" s="107" t="s">
        <v>104</v>
      </c>
      <c r="D14" s="49">
        <v>20</v>
      </c>
      <c r="E14" s="50">
        <v>20</v>
      </c>
      <c r="F14" s="50">
        <v>0</v>
      </c>
      <c r="G14" s="51">
        <v>-100</v>
      </c>
      <c r="H14" s="49">
        <v>100</v>
      </c>
      <c r="I14" s="50">
        <v>100</v>
      </c>
      <c r="J14" s="50">
        <v>0</v>
      </c>
      <c r="K14" s="51">
        <v>-100</v>
      </c>
      <c r="L14" s="140"/>
      <c r="O14" s="240">
        <f t="shared" si="0"/>
        <v>-20</v>
      </c>
      <c r="P14" s="240">
        <f t="shared" si="1"/>
        <v>-100</v>
      </c>
      <c r="Q14" s="254">
        <f t="shared" si="2"/>
        <v>5</v>
      </c>
      <c r="R14" s="254">
        <f t="shared" si="3"/>
      </c>
      <c r="S14" s="232"/>
    </row>
    <row r="15" spans="2:19" ht="12.75">
      <c r="B15" s="158" t="s">
        <v>115</v>
      </c>
      <c r="C15" s="159"/>
      <c r="D15" s="72">
        <v>632681.2000000001</v>
      </c>
      <c r="E15" s="73">
        <v>128596.76</v>
      </c>
      <c r="F15" s="73">
        <v>229822.32999999996</v>
      </c>
      <c r="G15" s="74">
        <v>78.7154901880887</v>
      </c>
      <c r="H15" s="73">
        <v>3555811.42</v>
      </c>
      <c r="I15" s="73">
        <v>615619.45</v>
      </c>
      <c r="J15" s="73">
        <v>1325215.15</v>
      </c>
      <c r="K15" s="74">
        <v>115.2653152852789</v>
      </c>
      <c r="L15" s="141"/>
      <c r="O15" s="240">
        <f t="shared" si="0"/>
        <v>101225.56999999996</v>
      </c>
      <c r="P15" s="240">
        <f t="shared" si="1"/>
        <v>709595.7</v>
      </c>
      <c r="Q15" s="254">
        <f t="shared" si="2"/>
        <v>4.78720809140137</v>
      </c>
      <c r="R15" s="254">
        <f t="shared" si="3"/>
        <v>5.766259309963484</v>
      </c>
      <c r="S15" s="232"/>
    </row>
    <row r="16" spans="2:19" ht="12.75" customHeight="1">
      <c r="B16" s="324" t="s">
        <v>133</v>
      </c>
      <c r="C16" s="75" t="s">
        <v>77</v>
      </c>
      <c r="D16" s="45">
        <v>550000</v>
      </c>
      <c r="E16" s="46">
        <v>0</v>
      </c>
      <c r="F16" s="46">
        <v>0</v>
      </c>
      <c r="G16" s="47" t="s">
        <v>225</v>
      </c>
      <c r="H16" s="46">
        <v>560050</v>
      </c>
      <c r="I16" s="46">
        <v>0</v>
      </c>
      <c r="J16" s="46">
        <v>0</v>
      </c>
      <c r="K16" s="47" t="s">
        <v>225</v>
      </c>
      <c r="L16" s="140"/>
      <c r="O16" s="240">
        <f t="shared" si="0"/>
        <v>0</v>
      </c>
      <c r="P16" s="240">
        <f t="shared" si="1"/>
        <v>0</v>
      </c>
      <c r="Q16" s="254">
        <f t="shared" si="2"/>
      </c>
      <c r="R16" s="254">
        <f t="shared" si="3"/>
      </c>
      <c r="S16" s="232"/>
    </row>
    <row r="17" spans="2:19" ht="12.75">
      <c r="B17" s="325"/>
      <c r="C17" s="76" t="s">
        <v>83</v>
      </c>
      <c r="D17" s="49">
        <v>192000</v>
      </c>
      <c r="E17" s="50">
        <v>0</v>
      </c>
      <c r="F17" s="50">
        <v>0</v>
      </c>
      <c r="G17" s="51" t="s">
        <v>225</v>
      </c>
      <c r="H17" s="50">
        <v>220800</v>
      </c>
      <c r="I17" s="50">
        <v>0</v>
      </c>
      <c r="J17" s="50">
        <v>0</v>
      </c>
      <c r="K17" s="51" t="s">
        <v>225</v>
      </c>
      <c r="L17" s="140"/>
      <c r="O17" s="240">
        <f t="shared" si="0"/>
        <v>0</v>
      </c>
      <c r="P17" s="240">
        <f t="shared" si="1"/>
        <v>0</v>
      </c>
      <c r="Q17" s="254">
        <f t="shared" si="2"/>
      </c>
      <c r="R17" s="254">
        <f t="shared" si="3"/>
      </c>
      <c r="S17" s="232"/>
    </row>
    <row r="18" spans="2:19" ht="12.75">
      <c r="B18" s="158" t="s">
        <v>134</v>
      </c>
      <c r="C18" s="159"/>
      <c r="D18" s="72">
        <v>742000</v>
      </c>
      <c r="E18" s="73">
        <v>0</v>
      </c>
      <c r="F18" s="73">
        <v>0</v>
      </c>
      <c r="G18" s="47" t="s">
        <v>225</v>
      </c>
      <c r="H18" s="73">
        <v>780850</v>
      </c>
      <c r="I18" s="73">
        <v>0</v>
      </c>
      <c r="J18" s="73">
        <v>0</v>
      </c>
      <c r="K18" s="47" t="s">
        <v>225</v>
      </c>
      <c r="L18" s="140"/>
      <c r="O18" s="240">
        <f t="shared" si="0"/>
        <v>0</v>
      </c>
      <c r="P18" s="240">
        <f t="shared" si="1"/>
        <v>0</v>
      </c>
      <c r="Q18" s="254">
        <f t="shared" si="2"/>
      </c>
      <c r="R18" s="254">
        <f t="shared" si="3"/>
      </c>
      <c r="S18" s="232"/>
    </row>
    <row r="19" spans="2:19" ht="12.75">
      <c r="B19" s="324" t="s">
        <v>87</v>
      </c>
      <c r="C19" s="75" t="s">
        <v>93</v>
      </c>
      <c r="D19" s="45">
        <v>222000</v>
      </c>
      <c r="E19" s="46">
        <v>197375</v>
      </c>
      <c r="F19" s="46">
        <v>0</v>
      </c>
      <c r="G19" s="47">
        <v>-100</v>
      </c>
      <c r="H19" s="46">
        <v>148108.2</v>
      </c>
      <c r="I19" s="46">
        <v>132348.2</v>
      </c>
      <c r="J19" s="46">
        <v>0</v>
      </c>
      <c r="K19" s="47">
        <v>-100</v>
      </c>
      <c r="L19" s="140"/>
      <c r="O19" s="240">
        <f t="shared" si="0"/>
        <v>-197375</v>
      </c>
      <c r="P19" s="240">
        <f t="shared" si="1"/>
        <v>-132348.2</v>
      </c>
      <c r="Q19" s="254">
        <f t="shared" si="2"/>
        <v>0.6705418619379354</v>
      </c>
      <c r="R19" s="254">
        <f t="shared" si="3"/>
      </c>
      <c r="S19" s="232"/>
    </row>
    <row r="20" spans="2:19" ht="12.75">
      <c r="B20" s="325"/>
      <c r="C20" s="76" t="s">
        <v>122</v>
      </c>
      <c r="D20" s="49">
        <v>600</v>
      </c>
      <c r="E20" s="50">
        <v>600</v>
      </c>
      <c r="F20" s="50">
        <v>300</v>
      </c>
      <c r="G20" s="51">
        <v>-50</v>
      </c>
      <c r="H20" s="50">
        <v>1092</v>
      </c>
      <c r="I20" s="50">
        <v>1092</v>
      </c>
      <c r="J20" s="50">
        <v>297</v>
      </c>
      <c r="K20" s="51">
        <v>-72.80219780219781</v>
      </c>
      <c r="L20" s="140"/>
      <c r="O20" s="240">
        <f t="shared" si="0"/>
        <v>-300</v>
      </c>
      <c r="P20" s="240">
        <f t="shared" si="1"/>
        <v>-795</v>
      </c>
      <c r="Q20" s="254">
        <f t="shared" si="2"/>
        <v>1.82</v>
      </c>
      <c r="R20" s="254">
        <f t="shared" si="3"/>
        <v>0.99</v>
      </c>
      <c r="S20" s="232"/>
    </row>
    <row r="21" spans="2:19" ht="12.75">
      <c r="B21" s="325"/>
      <c r="C21" s="76" t="s">
        <v>80</v>
      </c>
      <c r="D21" s="49">
        <v>0</v>
      </c>
      <c r="E21" s="50">
        <v>0</v>
      </c>
      <c r="F21" s="50">
        <v>56000</v>
      </c>
      <c r="G21" s="51" t="s">
        <v>225</v>
      </c>
      <c r="H21" s="50">
        <v>0</v>
      </c>
      <c r="I21" s="50">
        <v>0</v>
      </c>
      <c r="J21" s="50">
        <v>14000</v>
      </c>
      <c r="K21" s="51" t="s">
        <v>225</v>
      </c>
      <c r="L21" s="141"/>
      <c r="O21" s="240">
        <f aca="true" t="shared" si="4" ref="O21:O33">+F23-E23</f>
        <v>-39675</v>
      </c>
      <c r="P21" s="240">
        <f aca="true" t="shared" si="5" ref="P21:P33">+J23-I23</f>
        <v>-86215.20000000001</v>
      </c>
      <c r="Q21" s="254">
        <f aca="true" t="shared" si="6" ref="Q21:Q33">+IF(E23=0,"",I23/E23)</f>
        <v>0.6740255082712464</v>
      </c>
      <c r="R21" s="254">
        <f aca="true" t="shared" si="7" ref="R21:R33">+IF(F23=0,"",J23/F23)</f>
        <v>0.2983259633607075</v>
      </c>
      <c r="S21" s="232"/>
    </row>
    <row r="22" spans="2:19" ht="12.75" customHeight="1">
      <c r="B22" s="329"/>
      <c r="C22" s="76" t="s">
        <v>77</v>
      </c>
      <c r="D22" s="49">
        <v>0</v>
      </c>
      <c r="E22" s="50">
        <v>0</v>
      </c>
      <c r="F22" s="50">
        <v>102000</v>
      </c>
      <c r="G22" s="51" t="s">
        <v>225</v>
      </c>
      <c r="H22" s="50">
        <v>0</v>
      </c>
      <c r="I22" s="50">
        <v>0</v>
      </c>
      <c r="J22" s="50">
        <v>32928</v>
      </c>
      <c r="K22" s="51" t="s">
        <v>225</v>
      </c>
      <c r="L22" s="140"/>
      <c r="O22" s="240">
        <f t="shared" si="4"/>
        <v>-540</v>
      </c>
      <c r="P22" s="240">
        <f t="shared" si="5"/>
        <v>-6141.290000000001</v>
      </c>
      <c r="Q22" s="254">
        <f t="shared" si="6"/>
        <v>2.468714031971581</v>
      </c>
      <c r="R22" s="254">
        <f t="shared" si="7"/>
        <v>1.8604680581910182</v>
      </c>
      <c r="S22" s="232"/>
    </row>
    <row r="23" spans="2:19" ht="12.75">
      <c r="B23" s="158" t="s">
        <v>119</v>
      </c>
      <c r="C23" s="159"/>
      <c r="D23" s="72">
        <v>222600</v>
      </c>
      <c r="E23" s="73">
        <v>197975</v>
      </c>
      <c r="F23" s="110">
        <v>158300</v>
      </c>
      <c r="G23" s="74">
        <v>-20.040409142568507</v>
      </c>
      <c r="H23" s="73">
        <v>149200.2</v>
      </c>
      <c r="I23" s="73">
        <v>133440.2</v>
      </c>
      <c r="J23" s="73">
        <v>47225</v>
      </c>
      <c r="K23" s="74">
        <v>-64.60961539326232</v>
      </c>
      <c r="L23" s="140"/>
      <c r="O23" s="240">
        <f t="shared" si="4"/>
        <v>-1200</v>
      </c>
      <c r="P23" s="240">
        <f t="shared" si="5"/>
        <v>-3526.82</v>
      </c>
      <c r="Q23" s="254">
        <f t="shared" si="6"/>
        <v>2.939016666666667</v>
      </c>
      <c r="R23" s="254">
        <f t="shared" si="7"/>
      </c>
      <c r="S23" s="232"/>
    </row>
    <row r="24" spans="2:19" ht="12.75" customHeight="1">
      <c r="B24" s="324" t="s">
        <v>76</v>
      </c>
      <c r="C24" s="75" t="s">
        <v>81</v>
      </c>
      <c r="D24" s="45">
        <v>24815.5</v>
      </c>
      <c r="E24" s="46">
        <v>8445</v>
      </c>
      <c r="F24" s="46">
        <v>7905</v>
      </c>
      <c r="G24" s="47">
        <v>-6.394316163410307</v>
      </c>
      <c r="H24" s="46">
        <v>59166.14</v>
      </c>
      <c r="I24" s="46">
        <v>20848.29</v>
      </c>
      <c r="J24" s="46">
        <v>14707</v>
      </c>
      <c r="K24" s="47">
        <v>-29.457044198828775</v>
      </c>
      <c r="L24" s="140"/>
      <c r="O24" s="240">
        <f t="shared" si="4"/>
        <v>-366</v>
      </c>
      <c r="P24" s="240">
        <f t="shared" si="5"/>
        <v>-708</v>
      </c>
      <c r="Q24" s="254">
        <f t="shared" si="6"/>
        <v>1.8967136150234742</v>
      </c>
      <c r="R24" s="254">
        <f t="shared" si="7"/>
        <v>1.6666666666666667</v>
      </c>
      <c r="S24" s="232"/>
    </row>
    <row r="25" spans="2:19" ht="12.75" customHeight="1">
      <c r="B25" s="325"/>
      <c r="C25" s="76" t="s">
        <v>79</v>
      </c>
      <c r="D25" s="49">
        <v>1200</v>
      </c>
      <c r="E25" s="50">
        <v>1200</v>
      </c>
      <c r="F25" s="50">
        <v>0</v>
      </c>
      <c r="G25" s="51">
        <v>-100</v>
      </c>
      <c r="H25" s="50">
        <v>3526.82</v>
      </c>
      <c r="I25" s="50">
        <v>3526.82</v>
      </c>
      <c r="J25" s="50">
        <v>0</v>
      </c>
      <c r="K25" s="51">
        <v>-100</v>
      </c>
      <c r="L25" s="140"/>
      <c r="O25" s="240">
        <f t="shared" si="4"/>
        <v>45</v>
      </c>
      <c r="P25" s="240">
        <f t="shared" si="5"/>
        <v>139.07</v>
      </c>
      <c r="Q25" s="254">
        <f t="shared" si="6"/>
      </c>
      <c r="R25" s="254">
        <f t="shared" si="7"/>
        <v>3.090444444444444</v>
      </c>
      <c r="S25" s="232"/>
    </row>
    <row r="26" spans="2:19" ht="12.75">
      <c r="B26" s="325"/>
      <c r="C26" s="76" t="s">
        <v>78</v>
      </c>
      <c r="D26" s="49">
        <v>630</v>
      </c>
      <c r="E26" s="50">
        <v>426</v>
      </c>
      <c r="F26" s="50">
        <v>60</v>
      </c>
      <c r="G26" s="51">
        <v>-85.91549295774648</v>
      </c>
      <c r="H26" s="50">
        <v>1156</v>
      </c>
      <c r="I26" s="50">
        <v>808</v>
      </c>
      <c r="J26" s="50">
        <v>100</v>
      </c>
      <c r="K26" s="51">
        <v>-87.62376237623762</v>
      </c>
      <c r="L26" s="140"/>
      <c r="O26" s="240">
        <f t="shared" si="4"/>
        <v>-2061</v>
      </c>
      <c r="P26" s="240">
        <f t="shared" si="5"/>
        <v>-10237.04</v>
      </c>
      <c r="Q26" s="254">
        <f t="shared" si="6"/>
        <v>2.5005570449806376</v>
      </c>
      <c r="R26" s="254">
        <f t="shared" si="7"/>
        <v>1.8659263420724095</v>
      </c>
      <c r="S26" s="232"/>
    </row>
    <row r="27" spans="2:19" ht="12.75" customHeight="1">
      <c r="B27" s="329"/>
      <c r="C27" s="76" t="s">
        <v>85</v>
      </c>
      <c r="D27" s="49">
        <v>0</v>
      </c>
      <c r="E27" s="50">
        <v>0</v>
      </c>
      <c r="F27" s="50">
        <v>45</v>
      </c>
      <c r="G27" s="51" t="s">
        <v>225</v>
      </c>
      <c r="H27" s="50">
        <v>0</v>
      </c>
      <c r="I27" s="50">
        <v>0</v>
      </c>
      <c r="J27" s="50">
        <v>139.07</v>
      </c>
      <c r="K27" s="51" t="s">
        <v>225</v>
      </c>
      <c r="L27" s="141"/>
      <c r="O27" s="240">
        <f t="shared" si="4"/>
        <v>-503.94</v>
      </c>
      <c r="P27" s="240">
        <f t="shared" si="5"/>
        <v>-1135.37</v>
      </c>
      <c r="Q27" s="254">
        <f t="shared" si="6"/>
        <v>2.252986466642854</v>
      </c>
      <c r="R27" s="254">
        <f t="shared" si="7"/>
      </c>
      <c r="S27" s="232"/>
    </row>
    <row r="28" spans="2:19" ht="12.75">
      <c r="B28" s="158" t="s">
        <v>116</v>
      </c>
      <c r="C28" s="159"/>
      <c r="D28" s="72">
        <v>26645.5</v>
      </c>
      <c r="E28" s="73">
        <v>10071</v>
      </c>
      <c r="F28" s="73">
        <v>8010</v>
      </c>
      <c r="G28" s="74">
        <v>-20.464700625558528</v>
      </c>
      <c r="H28" s="73">
        <v>63848.96</v>
      </c>
      <c r="I28" s="73">
        <v>25183.11</v>
      </c>
      <c r="J28" s="73">
        <v>14946.07</v>
      </c>
      <c r="K28" s="74">
        <v>-40.65042006328845</v>
      </c>
      <c r="L28" s="140"/>
      <c r="O28" s="240">
        <f t="shared" si="4"/>
        <v>0</v>
      </c>
      <c r="P28" s="240">
        <f t="shared" si="5"/>
        <v>0</v>
      </c>
      <c r="Q28" s="254">
        <f t="shared" si="6"/>
      </c>
      <c r="R28" s="254">
        <f t="shared" si="7"/>
      </c>
      <c r="S28" s="232"/>
    </row>
    <row r="29" spans="2:19" ht="12.75">
      <c r="B29" s="324" t="s">
        <v>89</v>
      </c>
      <c r="C29" s="77" t="s">
        <v>91</v>
      </c>
      <c r="D29" s="45">
        <v>2519.7</v>
      </c>
      <c r="E29" s="46">
        <v>503.94</v>
      </c>
      <c r="F29" s="46">
        <v>0</v>
      </c>
      <c r="G29" s="47">
        <v>-100</v>
      </c>
      <c r="H29" s="45">
        <v>5541.57</v>
      </c>
      <c r="I29" s="46">
        <v>1135.37</v>
      </c>
      <c r="J29" s="46">
        <v>0</v>
      </c>
      <c r="K29" s="47">
        <v>-100</v>
      </c>
      <c r="O29" s="240">
        <f t="shared" si="4"/>
        <v>45</v>
      </c>
      <c r="P29" s="240">
        <f t="shared" si="5"/>
        <v>95</v>
      </c>
      <c r="Q29" s="254">
        <f t="shared" si="6"/>
      </c>
      <c r="R29" s="254">
        <f t="shared" si="7"/>
        <v>2.111111111111111</v>
      </c>
      <c r="S29" s="232"/>
    </row>
    <row r="30" spans="2:19" ht="12.75">
      <c r="B30" s="325"/>
      <c r="C30" s="107" t="s">
        <v>90</v>
      </c>
      <c r="D30" s="49">
        <v>300</v>
      </c>
      <c r="E30" s="50">
        <v>0</v>
      </c>
      <c r="F30" s="50">
        <v>0</v>
      </c>
      <c r="G30" s="51" t="s">
        <v>225</v>
      </c>
      <c r="H30" s="49">
        <v>561</v>
      </c>
      <c r="I30" s="50">
        <v>0</v>
      </c>
      <c r="J30" s="50">
        <v>0</v>
      </c>
      <c r="K30" s="51" t="s">
        <v>225</v>
      </c>
      <c r="O30" s="240">
        <f t="shared" si="4"/>
        <v>-458.94</v>
      </c>
      <c r="P30" s="240">
        <f t="shared" si="5"/>
        <v>-1040.37</v>
      </c>
      <c r="Q30" s="254">
        <f t="shared" si="6"/>
        <v>2.252986466642854</v>
      </c>
      <c r="R30" s="254">
        <f t="shared" si="7"/>
        <v>2.111111111111111</v>
      </c>
      <c r="S30" s="232"/>
    </row>
    <row r="31" spans="2:19" ht="12.75">
      <c r="B31" s="325"/>
      <c r="C31" s="107" t="s">
        <v>78</v>
      </c>
      <c r="D31" s="49">
        <v>0</v>
      </c>
      <c r="E31" s="50">
        <v>0</v>
      </c>
      <c r="F31" s="50">
        <v>45</v>
      </c>
      <c r="G31" s="51" t="s">
        <v>225</v>
      </c>
      <c r="H31" s="49">
        <v>0</v>
      </c>
      <c r="I31" s="50">
        <v>0</v>
      </c>
      <c r="J31" s="50">
        <v>95</v>
      </c>
      <c r="K31" s="51" t="s">
        <v>225</v>
      </c>
      <c r="M31" s="225"/>
      <c r="O31" s="240">
        <f t="shared" si="4"/>
        <v>-45.26</v>
      </c>
      <c r="P31" s="240">
        <f t="shared" si="5"/>
        <v>-300</v>
      </c>
      <c r="Q31" s="254">
        <f t="shared" si="6"/>
        <v>6.628369421122404</v>
      </c>
      <c r="R31" s="254">
        <f t="shared" si="7"/>
      </c>
      <c r="S31" s="232"/>
    </row>
    <row r="32" spans="2:19" ht="12.75">
      <c r="B32" s="158" t="s">
        <v>114</v>
      </c>
      <c r="C32" s="159"/>
      <c r="D32" s="72">
        <v>2819.7</v>
      </c>
      <c r="E32" s="73">
        <v>503.94</v>
      </c>
      <c r="F32" s="73">
        <v>45</v>
      </c>
      <c r="G32" s="74">
        <v>-91.07036551970474</v>
      </c>
      <c r="H32" s="73">
        <v>6102.57</v>
      </c>
      <c r="I32" s="73">
        <v>1135.37</v>
      </c>
      <c r="J32" s="73">
        <v>95</v>
      </c>
      <c r="K32" s="74">
        <v>-91.63268361855607</v>
      </c>
      <c r="O32" s="240">
        <f t="shared" si="4"/>
        <v>-45.26</v>
      </c>
      <c r="P32" s="240">
        <f t="shared" si="5"/>
        <v>-300</v>
      </c>
      <c r="Q32" s="254">
        <f t="shared" si="6"/>
        <v>6.628369421122404</v>
      </c>
      <c r="R32" s="254">
        <f t="shared" si="7"/>
      </c>
      <c r="S32" s="232"/>
    </row>
    <row r="33" spans="2:19" ht="12.75">
      <c r="B33" s="211" t="s">
        <v>86</v>
      </c>
      <c r="C33" s="75" t="s">
        <v>187</v>
      </c>
      <c r="D33" s="45">
        <v>45.26</v>
      </c>
      <c r="E33" s="46">
        <v>45.26</v>
      </c>
      <c r="F33" s="46">
        <v>0</v>
      </c>
      <c r="G33" s="47">
        <v>-100</v>
      </c>
      <c r="H33" s="46">
        <v>300</v>
      </c>
      <c r="I33" s="46">
        <v>300</v>
      </c>
      <c r="J33" s="46">
        <v>0</v>
      </c>
      <c r="K33" s="47">
        <v>-100</v>
      </c>
      <c r="O33" s="240">
        <f t="shared" si="4"/>
        <v>58985.36999999994</v>
      </c>
      <c r="P33" s="240">
        <f t="shared" si="5"/>
        <v>611803.0900000001</v>
      </c>
      <c r="Q33" s="254">
        <f t="shared" si="6"/>
        <v>2.30040517573432</v>
      </c>
      <c r="R33" s="254">
        <f t="shared" si="7"/>
        <v>3.502172171234533</v>
      </c>
      <c r="S33" s="232"/>
    </row>
    <row r="34" spans="2:11" ht="12.75">
      <c r="B34" s="158" t="s">
        <v>118</v>
      </c>
      <c r="C34" s="159"/>
      <c r="D34" s="72">
        <v>45.26</v>
      </c>
      <c r="E34" s="73">
        <v>45.26</v>
      </c>
      <c r="F34" s="73">
        <v>0</v>
      </c>
      <c r="G34" s="74">
        <v>-100</v>
      </c>
      <c r="H34" s="73">
        <v>300</v>
      </c>
      <c r="I34" s="73">
        <v>300</v>
      </c>
      <c r="J34" s="73">
        <v>0</v>
      </c>
      <c r="K34" s="74">
        <v>-100</v>
      </c>
    </row>
    <row r="35" spans="2:11" ht="12.75">
      <c r="B35" s="158" t="s">
        <v>94</v>
      </c>
      <c r="C35" s="159"/>
      <c r="D35" s="69">
        <v>1626791.66</v>
      </c>
      <c r="E35" s="70">
        <v>337191.96</v>
      </c>
      <c r="F35" s="70">
        <v>396177.32999999996</v>
      </c>
      <c r="G35" s="71">
        <v>17.493112825110035</v>
      </c>
      <c r="H35" s="70">
        <v>4556113.15</v>
      </c>
      <c r="I35" s="70">
        <v>775678.1299999999</v>
      </c>
      <c r="J35" s="70">
        <v>1387481.22</v>
      </c>
      <c r="K35" s="71">
        <v>78.87331953009944</v>
      </c>
    </row>
    <row r="36" spans="2:11" ht="12.75">
      <c r="B36" s="326" t="s">
        <v>159</v>
      </c>
      <c r="C36" s="327"/>
      <c r="D36" s="327"/>
      <c r="E36" s="327"/>
      <c r="F36" s="327"/>
      <c r="G36" s="327"/>
      <c r="H36" s="327"/>
      <c r="I36" s="327"/>
      <c r="J36" s="327"/>
      <c r="K36" s="328"/>
    </row>
  </sheetData>
  <sheetProtection/>
  <mergeCells count="11">
    <mergeCell ref="B16:B17"/>
    <mergeCell ref="B36:K36"/>
    <mergeCell ref="B29:B31"/>
    <mergeCell ref="B24:B27"/>
    <mergeCell ref="B19:B22"/>
    <mergeCell ref="B2:K2"/>
    <mergeCell ref="D3:G3"/>
    <mergeCell ref="H3:K3"/>
    <mergeCell ref="B3:B4"/>
    <mergeCell ref="C3:C4"/>
    <mergeCell ref="B5:B14"/>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differentFirst="1">
    <oddFooter>&amp;C&amp;P</oddFooter>
  </headerFooter>
  <ignoredErrors>
    <ignoredError sqref="D4"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B2:Q116"/>
  <sheetViews>
    <sheetView zoomScale="80" zoomScaleNormal="80" zoomScalePageLayoutView="60" workbookViewId="0" topLeftCell="A1">
      <selection activeCell="B2" sqref="B2:K2"/>
    </sheetView>
  </sheetViews>
  <sheetFormatPr defaultColWidth="10.8515625" defaultRowHeight="15"/>
  <cols>
    <col min="1" max="1" width="1.421875" style="39" customWidth="1"/>
    <col min="2" max="2" width="18.421875" style="39" customWidth="1"/>
    <col min="3" max="3" width="27.57421875" style="39" customWidth="1"/>
    <col min="4" max="11" width="11.7109375" style="39" customWidth="1"/>
    <col min="12" max="12" width="2.8515625" style="39" customWidth="1"/>
    <col min="13" max="13" width="10.8515625" style="39" customWidth="1"/>
    <col min="14" max="14" width="10.8515625" style="207" customWidth="1"/>
    <col min="15" max="15" width="10.8515625" style="255" hidden="1" customWidth="1"/>
    <col min="16" max="16" width="11.57421875" style="234" hidden="1" customWidth="1"/>
    <col min="17" max="17" width="10.8515625" style="234" hidden="1" customWidth="1"/>
    <col min="18" max="18" width="10.8515625" style="201" customWidth="1"/>
    <col min="19" max="16384" width="10.8515625" style="39" customWidth="1"/>
  </cols>
  <sheetData>
    <row r="1" ht="6" customHeight="1"/>
    <row r="2" spans="2:13" ht="15">
      <c r="B2" s="316" t="s">
        <v>237</v>
      </c>
      <c r="C2" s="317"/>
      <c r="D2" s="317"/>
      <c r="E2" s="317"/>
      <c r="F2" s="317"/>
      <c r="G2" s="317"/>
      <c r="H2" s="317"/>
      <c r="I2" s="317"/>
      <c r="J2" s="317"/>
      <c r="K2" s="318"/>
      <c r="L2" s="138"/>
      <c r="M2" s="52" t="s">
        <v>158</v>
      </c>
    </row>
    <row r="3" spans="2:12" ht="15">
      <c r="B3" s="330" t="s">
        <v>72</v>
      </c>
      <c r="C3" s="330" t="s">
        <v>73</v>
      </c>
      <c r="D3" s="316" t="s">
        <v>74</v>
      </c>
      <c r="E3" s="317"/>
      <c r="F3" s="317"/>
      <c r="G3" s="318"/>
      <c r="H3" s="316" t="s">
        <v>95</v>
      </c>
      <c r="I3" s="317"/>
      <c r="J3" s="317"/>
      <c r="K3" s="318"/>
      <c r="L3" s="138"/>
    </row>
    <row r="4" spans="2:17" ht="25.5">
      <c r="B4" s="331"/>
      <c r="C4" s="331"/>
      <c r="D4" s="40" t="str">
        <f>+export!D4</f>
        <v>2015</v>
      </c>
      <c r="E4" s="41" t="str">
        <f>+export!E4</f>
        <v>ene-abr 2015</v>
      </c>
      <c r="F4" s="41" t="str">
        <f>+export!F4</f>
        <v>ene-abr 2016</v>
      </c>
      <c r="G4" s="42" t="s">
        <v>45</v>
      </c>
      <c r="H4" s="40" t="str">
        <f>+export!H4</f>
        <v>2015</v>
      </c>
      <c r="I4" s="43" t="str">
        <f>+export!I4</f>
        <v>ene-abr 2015</v>
      </c>
      <c r="J4" s="43" t="str">
        <f>+export!J4</f>
        <v>ene-abr 2016</v>
      </c>
      <c r="K4" s="44" t="s">
        <v>45</v>
      </c>
      <c r="L4" s="139"/>
      <c r="O4" s="241" t="s">
        <v>205</v>
      </c>
      <c r="P4" s="241" t="s">
        <v>199</v>
      </c>
      <c r="Q4" s="256" t="s">
        <v>200</v>
      </c>
    </row>
    <row r="5" spans="2:17" ht="12.75" customHeight="1">
      <c r="B5" s="324" t="s">
        <v>89</v>
      </c>
      <c r="C5" s="75" t="s">
        <v>97</v>
      </c>
      <c r="D5" s="45">
        <v>41307358.52</v>
      </c>
      <c r="E5" s="46">
        <v>10616836.82</v>
      </c>
      <c r="F5" s="46">
        <v>14780706.59</v>
      </c>
      <c r="G5" s="47">
        <v>39.21949485138643</v>
      </c>
      <c r="H5" s="46">
        <v>29075287.24</v>
      </c>
      <c r="I5" s="46">
        <v>7398540.63</v>
      </c>
      <c r="J5" s="46">
        <v>11197054.4</v>
      </c>
      <c r="K5" s="47">
        <v>51.34139230914787</v>
      </c>
      <c r="L5" s="140"/>
      <c r="N5" s="208"/>
      <c r="O5" s="243">
        <f>+F5-E5</f>
        <v>4163869.7699999996</v>
      </c>
      <c r="P5" s="243">
        <f>+J5-I5</f>
        <v>3798513.7700000005</v>
      </c>
      <c r="Q5" s="247">
        <f>+IF(F5=0,0,J5/F5)</f>
        <v>0.7575452724009455</v>
      </c>
    </row>
    <row r="6" spans="2:17" ht="15">
      <c r="B6" s="325"/>
      <c r="C6" s="76" t="s">
        <v>130</v>
      </c>
      <c r="D6" s="49">
        <v>17247981.74</v>
      </c>
      <c r="E6" s="50">
        <v>5214294.7</v>
      </c>
      <c r="F6" s="50">
        <v>8112700</v>
      </c>
      <c r="G6" s="51">
        <v>55.58575927823948</v>
      </c>
      <c r="H6" s="50">
        <v>12669707.84</v>
      </c>
      <c r="I6" s="50">
        <v>3832744.33</v>
      </c>
      <c r="J6" s="50">
        <v>6367122.61</v>
      </c>
      <c r="K6" s="51">
        <v>66.12437621165303</v>
      </c>
      <c r="L6" s="140"/>
      <c r="N6" s="208"/>
      <c r="O6" s="243">
        <f aca="true" t="shared" si="0" ref="O6:O16">+F6-E6</f>
        <v>2898405.3</v>
      </c>
      <c r="P6" s="243">
        <f aca="true" t="shared" si="1" ref="P6:P16">+J6-I6</f>
        <v>2534378.2800000003</v>
      </c>
      <c r="Q6" s="247">
        <f aca="true" t="shared" si="2" ref="Q6:Q16">+IF(F6=0,0,J6/F6)</f>
        <v>0.7848339775906912</v>
      </c>
    </row>
    <row r="7" spans="2:17" ht="15">
      <c r="B7" s="325"/>
      <c r="C7" s="76" t="s">
        <v>80</v>
      </c>
      <c r="D7" s="49">
        <v>10945465.1892</v>
      </c>
      <c r="E7" s="50">
        <v>1995652.3076</v>
      </c>
      <c r="F7" s="50">
        <v>3630160.8</v>
      </c>
      <c r="G7" s="51">
        <v>81.9034701673902</v>
      </c>
      <c r="H7" s="50">
        <v>11825190.35</v>
      </c>
      <c r="I7" s="50">
        <v>2326736.34</v>
      </c>
      <c r="J7" s="50">
        <v>4056462.18</v>
      </c>
      <c r="K7" s="51">
        <v>74.34129128700506</v>
      </c>
      <c r="L7" s="140"/>
      <c r="N7" s="208"/>
      <c r="O7" s="243">
        <f t="shared" si="0"/>
        <v>1634508.4923999999</v>
      </c>
      <c r="P7" s="243">
        <f t="shared" si="1"/>
        <v>1729725.8400000003</v>
      </c>
      <c r="Q7" s="247">
        <f t="shared" si="2"/>
        <v>1.1174331946948466</v>
      </c>
    </row>
    <row r="8" spans="2:17" ht="15">
      <c r="B8" s="325"/>
      <c r="C8" s="76" t="s">
        <v>96</v>
      </c>
      <c r="D8" s="49">
        <v>7728995.88</v>
      </c>
      <c r="E8" s="50">
        <v>2149470</v>
      </c>
      <c r="F8" s="50">
        <v>3273675</v>
      </c>
      <c r="G8" s="51">
        <v>52.30149757847282</v>
      </c>
      <c r="H8" s="50">
        <v>5076355.6</v>
      </c>
      <c r="I8" s="50">
        <v>1351820.54</v>
      </c>
      <c r="J8" s="50">
        <v>2440157.9</v>
      </c>
      <c r="K8" s="51">
        <v>80.50901194325691</v>
      </c>
      <c r="L8" s="140"/>
      <c r="N8" s="208"/>
      <c r="O8" s="243">
        <f t="shared" si="0"/>
        <v>1124205</v>
      </c>
      <c r="P8" s="243">
        <f t="shared" si="1"/>
        <v>1088337.3599999999</v>
      </c>
      <c r="Q8" s="247">
        <f t="shared" si="2"/>
        <v>0.745387950850344</v>
      </c>
    </row>
    <row r="9" spans="2:17" ht="15">
      <c r="B9" s="325"/>
      <c r="C9" s="76" t="s">
        <v>128</v>
      </c>
      <c r="D9" s="49">
        <v>1136958.6537</v>
      </c>
      <c r="E9" s="50">
        <v>773692.4231</v>
      </c>
      <c r="F9" s="50">
        <v>184576.914</v>
      </c>
      <c r="G9" s="51">
        <v>-76.14337319468058</v>
      </c>
      <c r="H9" s="50">
        <v>1576275.06</v>
      </c>
      <c r="I9" s="50">
        <v>1032314.75</v>
      </c>
      <c r="J9" s="50">
        <v>251802.08</v>
      </c>
      <c r="K9" s="51">
        <v>-75.60801296310065</v>
      </c>
      <c r="L9" s="140"/>
      <c r="N9" s="208"/>
      <c r="O9" s="243">
        <f t="shared" si="0"/>
        <v>-589115.5091</v>
      </c>
      <c r="P9" s="243">
        <f t="shared" si="1"/>
        <v>-780512.67</v>
      </c>
      <c r="Q9" s="247">
        <f t="shared" si="2"/>
        <v>1.3642122112844512</v>
      </c>
    </row>
    <row r="10" spans="2:17" ht="15">
      <c r="B10" s="325"/>
      <c r="C10" s="76" t="s">
        <v>101</v>
      </c>
      <c r="D10" s="49">
        <v>1540421.6908</v>
      </c>
      <c r="E10" s="50">
        <v>863566.6154</v>
      </c>
      <c r="F10" s="50">
        <v>248145.5462</v>
      </c>
      <c r="G10" s="51">
        <v>-71.26503714075837</v>
      </c>
      <c r="H10" s="50">
        <v>1338731.27</v>
      </c>
      <c r="I10" s="50">
        <v>761951.69</v>
      </c>
      <c r="J10" s="50">
        <v>197458.72</v>
      </c>
      <c r="K10" s="51">
        <v>-74.08513917726201</v>
      </c>
      <c r="L10" s="140"/>
      <c r="N10" s="208"/>
      <c r="O10" s="243">
        <f t="shared" si="0"/>
        <v>-615421.0692</v>
      </c>
      <c r="P10" s="243">
        <f t="shared" si="1"/>
        <v>-564492.97</v>
      </c>
      <c r="Q10" s="247">
        <f t="shared" si="2"/>
        <v>0.7957375138252633</v>
      </c>
    </row>
    <row r="11" spans="2:17" ht="15">
      <c r="B11" s="325"/>
      <c r="C11" s="76" t="s">
        <v>93</v>
      </c>
      <c r="D11" s="49">
        <v>23625</v>
      </c>
      <c r="E11" s="50">
        <v>0</v>
      </c>
      <c r="F11" s="50">
        <v>0</v>
      </c>
      <c r="G11" s="51" t="s">
        <v>153</v>
      </c>
      <c r="H11" s="50">
        <v>35516.12</v>
      </c>
      <c r="I11" s="50">
        <v>0</v>
      </c>
      <c r="J11" s="50">
        <v>0</v>
      </c>
      <c r="K11" s="51" t="s">
        <v>153</v>
      </c>
      <c r="L11" s="140"/>
      <c r="N11" s="208"/>
      <c r="O11" s="243">
        <f t="shared" si="0"/>
        <v>0</v>
      </c>
      <c r="P11" s="243">
        <f t="shared" si="1"/>
        <v>0</v>
      </c>
      <c r="Q11" s="247">
        <f t="shared" si="2"/>
        <v>0</v>
      </c>
    </row>
    <row r="12" spans="2:17" ht="15">
      <c r="B12" s="325"/>
      <c r="C12" s="76" t="s">
        <v>78</v>
      </c>
      <c r="D12" s="49">
        <v>19205</v>
      </c>
      <c r="E12" s="50">
        <v>2010</v>
      </c>
      <c r="F12" s="50">
        <v>0</v>
      </c>
      <c r="G12" s="51">
        <v>-100</v>
      </c>
      <c r="H12" s="50">
        <v>33959.96</v>
      </c>
      <c r="I12" s="50">
        <v>2223.15</v>
      </c>
      <c r="J12" s="50">
        <v>0</v>
      </c>
      <c r="K12" s="51">
        <v>-100</v>
      </c>
      <c r="L12" s="140"/>
      <c r="N12" s="208"/>
      <c r="O12" s="243">
        <f t="shared" si="0"/>
        <v>-2010</v>
      </c>
      <c r="P12" s="243">
        <f t="shared" si="1"/>
        <v>-2223.15</v>
      </c>
      <c r="Q12" s="247">
        <f t="shared" si="2"/>
        <v>0</v>
      </c>
    </row>
    <row r="13" spans="2:17" ht="15">
      <c r="B13" s="325"/>
      <c r="C13" s="76" t="s">
        <v>100</v>
      </c>
      <c r="D13" s="49">
        <v>10764</v>
      </c>
      <c r="E13" s="50">
        <v>0</v>
      </c>
      <c r="F13" s="50">
        <v>0</v>
      </c>
      <c r="G13" s="51" t="s">
        <v>153</v>
      </c>
      <c r="H13" s="50">
        <v>31921.1</v>
      </c>
      <c r="I13" s="50">
        <v>0</v>
      </c>
      <c r="J13" s="50">
        <v>0</v>
      </c>
      <c r="K13" s="51" t="s">
        <v>153</v>
      </c>
      <c r="L13" s="140"/>
      <c r="N13" s="208"/>
      <c r="O13" s="243">
        <f t="shared" si="0"/>
        <v>0</v>
      </c>
      <c r="P13" s="243">
        <f t="shared" si="1"/>
        <v>0</v>
      </c>
      <c r="Q13" s="247">
        <f t="shared" si="2"/>
        <v>0</v>
      </c>
    </row>
    <row r="14" spans="2:17" ht="15">
      <c r="B14" s="325"/>
      <c r="C14" s="76" t="s">
        <v>104</v>
      </c>
      <c r="D14" s="49">
        <v>25690.0591</v>
      </c>
      <c r="E14" s="50">
        <v>24000</v>
      </c>
      <c r="F14" s="50">
        <v>875.9782</v>
      </c>
      <c r="G14" s="51">
        <v>-96.35009083333334</v>
      </c>
      <c r="H14" s="50">
        <v>18827.18</v>
      </c>
      <c r="I14" s="50">
        <v>14405.76</v>
      </c>
      <c r="J14" s="50">
        <v>3768.02</v>
      </c>
      <c r="K14" s="51">
        <v>-73.84365698165179</v>
      </c>
      <c r="L14" s="140"/>
      <c r="N14" s="208"/>
      <c r="O14" s="243">
        <f t="shared" si="0"/>
        <v>-23124.0218</v>
      </c>
      <c r="P14" s="243">
        <f t="shared" si="1"/>
        <v>-10637.74</v>
      </c>
      <c r="Q14" s="247">
        <f t="shared" si="2"/>
        <v>4.301499740518657</v>
      </c>
    </row>
    <row r="15" spans="2:17" ht="15">
      <c r="B15" s="325"/>
      <c r="C15" s="76" t="s">
        <v>82</v>
      </c>
      <c r="D15" s="49">
        <v>4487.7431</v>
      </c>
      <c r="E15" s="50">
        <v>437.9231</v>
      </c>
      <c r="F15" s="50">
        <v>363</v>
      </c>
      <c r="G15" s="51">
        <v>-17.10873438738445</v>
      </c>
      <c r="H15" s="50">
        <v>12581.15</v>
      </c>
      <c r="I15" s="50">
        <v>1348.94</v>
      </c>
      <c r="J15" s="50">
        <v>890.58</v>
      </c>
      <c r="K15" s="51">
        <v>-33.97927261405251</v>
      </c>
      <c r="L15" s="141"/>
      <c r="N15" s="208"/>
      <c r="O15" s="243">
        <f t="shared" si="0"/>
        <v>-74.92309999999998</v>
      </c>
      <c r="P15" s="243">
        <f t="shared" si="1"/>
        <v>-458.36</v>
      </c>
      <c r="Q15" s="247">
        <f t="shared" si="2"/>
        <v>2.4533884297520663</v>
      </c>
    </row>
    <row r="16" spans="2:17" ht="12.75" customHeight="1">
      <c r="B16" s="325"/>
      <c r="C16" s="76" t="s">
        <v>120</v>
      </c>
      <c r="D16" s="49">
        <v>637</v>
      </c>
      <c r="E16" s="50">
        <v>0</v>
      </c>
      <c r="F16" s="50">
        <v>75600</v>
      </c>
      <c r="G16" s="51" t="s">
        <v>153</v>
      </c>
      <c r="H16" s="50">
        <v>2191.07</v>
      </c>
      <c r="I16" s="50">
        <v>0</v>
      </c>
      <c r="J16" s="50">
        <v>55192.78</v>
      </c>
      <c r="K16" s="51" t="s">
        <v>153</v>
      </c>
      <c r="L16" s="140"/>
      <c r="N16" s="208"/>
      <c r="O16" s="243">
        <f t="shared" si="0"/>
        <v>75600</v>
      </c>
      <c r="P16" s="243">
        <f t="shared" si="1"/>
        <v>55192.78</v>
      </c>
      <c r="Q16" s="247">
        <f t="shared" si="2"/>
        <v>0.7300632275132275</v>
      </c>
    </row>
    <row r="17" spans="2:17" ht="12.75" customHeight="1">
      <c r="B17" s="325"/>
      <c r="C17" s="76" t="s">
        <v>85</v>
      </c>
      <c r="D17" s="49">
        <v>0</v>
      </c>
      <c r="E17" s="50">
        <v>0</v>
      </c>
      <c r="F17" s="50">
        <v>8976.67</v>
      </c>
      <c r="G17" s="51" t="s">
        <v>153</v>
      </c>
      <c r="H17" s="50">
        <v>0</v>
      </c>
      <c r="I17" s="50">
        <v>0</v>
      </c>
      <c r="J17" s="50">
        <v>51485.8</v>
      </c>
      <c r="K17" s="51" t="s">
        <v>153</v>
      </c>
      <c r="L17" s="140"/>
      <c r="N17" s="208"/>
      <c r="O17" s="243">
        <f>+F18-E18</f>
        <v>8.2</v>
      </c>
      <c r="P17" s="243">
        <f>+J18-I18</f>
        <v>116.84</v>
      </c>
      <c r="Q17" s="247">
        <f>+IF(F18=0,0,J18/F18)</f>
        <v>14.24878048780488</v>
      </c>
    </row>
    <row r="18" spans="2:17" ht="12.75" customHeight="1">
      <c r="B18" s="329"/>
      <c r="C18" s="76" t="s">
        <v>77</v>
      </c>
      <c r="D18" s="49">
        <v>0</v>
      </c>
      <c r="E18" s="50">
        <v>0</v>
      </c>
      <c r="F18" s="50">
        <v>8.2</v>
      </c>
      <c r="G18" s="51" t="s">
        <v>153</v>
      </c>
      <c r="H18" s="50">
        <v>0</v>
      </c>
      <c r="I18" s="50">
        <v>0</v>
      </c>
      <c r="J18" s="50">
        <v>116.84</v>
      </c>
      <c r="K18" s="51" t="s">
        <v>153</v>
      </c>
      <c r="L18" s="140"/>
      <c r="N18" s="208"/>
      <c r="O18" s="243">
        <f>+F17-E17</f>
        <v>8976.67</v>
      </c>
      <c r="P18" s="243">
        <f>+J17-I17</f>
        <v>51485.8</v>
      </c>
      <c r="Q18" s="247">
        <f>+IF(F17=0,0,J17/F17)</f>
        <v>5.7355121665383715</v>
      </c>
    </row>
    <row r="19" spans="2:17" ht="15">
      <c r="B19" s="160" t="s">
        <v>114</v>
      </c>
      <c r="C19" s="161"/>
      <c r="D19" s="69">
        <v>79991590.4759</v>
      </c>
      <c r="E19" s="70">
        <v>21639960.789199997</v>
      </c>
      <c r="F19" s="70">
        <v>30315788.698400002</v>
      </c>
      <c r="G19" s="71">
        <v>40.091698842309874</v>
      </c>
      <c r="H19" s="70">
        <v>61696543.94</v>
      </c>
      <c r="I19" s="70">
        <v>16722086.129999999</v>
      </c>
      <c r="J19" s="70">
        <v>24621511.909999996</v>
      </c>
      <c r="K19" s="71">
        <v>47.239475497187854</v>
      </c>
      <c r="L19" s="140"/>
      <c r="O19" s="243">
        <f aca="true" t="shared" si="3" ref="O19:O50">+F19-E19</f>
        <v>8675827.909200005</v>
      </c>
      <c r="P19" s="243">
        <f aca="true" t="shared" si="4" ref="P19:P50">+J19-I19</f>
        <v>7899425.7799999975</v>
      </c>
      <c r="Q19" s="247">
        <f aca="true" t="shared" si="5" ref="Q19:Q50">+IF(F19=0,0,J19/F19)</f>
        <v>0.8121679483568727</v>
      </c>
    </row>
    <row r="20" spans="2:17" ht="15">
      <c r="B20" s="324" t="s">
        <v>76</v>
      </c>
      <c r="C20" s="183" t="s">
        <v>128</v>
      </c>
      <c r="D20" s="45">
        <v>2700049.9686</v>
      </c>
      <c r="E20" s="46">
        <v>955144.3383</v>
      </c>
      <c r="F20" s="46">
        <v>523329.7811</v>
      </c>
      <c r="G20" s="47">
        <v>-45.20935107761398</v>
      </c>
      <c r="H20" s="45">
        <v>4143123.76</v>
      </c>
      <c r="I20" s="46">
        <v>1442270.88</v>
      </c>
      <c r="J20" s="46">
        <v>738278.4</v>
      </c>
      <c r="K20" s="47">
        <v>-48.811391102897396</v>
      </c>
      <c r="L20" s="140"/>
      <c r="O20" s="243">
        <f t="shared" si="3"/>
        <v>-431814.5571999999</v>
      </c>
      <c r="P20" s="243">
        <f t="shared" si="4"/>
        <v>-703992.4799999999</v>
      </c>
      <c r="Q20" s="247">
        <f t="shared" si="5"/>
        <v>1.4107326329646177</v>
      </c>
    </row>
    <row r="21" spans="2:17" ht="15">
      <c r="B21" s="325"/>
      <c r="C21" s="184" t="s">
        <v>96</v>
      </c>
      <c r="D21" s="49">
        <v>2759936.17</v>
      </c>
      <c r="E21" s="50">
        <v>970735.2</v>
      </c>
      <c r="F21" s="50">
        <v>654707.816</v>
      </c>
      <c r="G21" s="51">
        <v>-32.555467649674185</v>
      </c>
      <c r="H21" s="49">
        <v>3626667.66</v>
      </c>
      <c r="I21" s="50">
        <v>1297826.2</v>
      </c>
      <c r="J21" s="50">
        <v>819939.09</v>
      </c>
      <c r="K21" s="51">
        <v>-36.8221191712727</v>
      </c>
      <c r="L21" s="140"/>
      <c r="O21" s="243">
        <f t="shared" si="3"/>
        <v>-316027.38399999996</v>
      </c>
      <c r="P21" s="243">
        <f t="shared" si="4"/>
        <v>-477887.11</v>
      </c>
      <c r="Q21" s="247">
        <f t="shared" si="5"/>
        <v>1.252374066663044</v>
      </c>
    </row>
    <row r="22" spans="2:17" ht="15">
      <c r="B22" s="325"/>
      <c r="C22" s="184" t="s">
        <v>130</v>
      </c>
      <c r="D22" s="49">
        <v>1869514.77</v>
      </c>
      <c r="E22" s="50">
        <v>386700.7</v>
      </c>
      <c r="F22" s="50">
        <v>1032365</v>
      </c>
      <c r="G22" s="51">
        <v>166.96745053732772</v>
      </c>
      <c r="H22" s="49">
        <v>2492251.77</v>
      </c>
      <c r="I22" s="50">
        <v>514006.05</v>
      </c>
      <c r="J22" s="50">
        <v>1314164.24</v>
      </c>
      <c r="K22" s="51">
        <v>155.67096729698028</v>
      </c>
      <c r="L22" s="140"/>
      <c r="O22" s="243">
        <f t="shared" si="3"/>
        <v>645664.3</v>
      </c>
      <c r="P22" s="243">
        <f t="shared" si="4"/>
        <v>800158.19</v>
      </c>
      <c r="Q22" s="247">
        <f t="shared" si="5"/>
        <v>1.272964736309348</v>
      </c>
    </row>
    <row r="23" spans="2:17" ht="15">
      <c r="B23" s="325"/>
      <c r="C23" s="184" t="s">
        <v>100</v>
      </c>
      <c r="D23" s="49">
        <v>437051</v>
      </c>
      <c r="E23" s="50">
        <v>92050</v>
      </c>
      <c r="F23" s="50">
        <v>0</v>
      </c>
      <c r="G23" s="51">
        <v>-100</v>
      </c>
      <c r="H23" s="49">
        <v>503259.09</v>
      </c>
      <c r="I23" s="50">
        <v>119613.56</v>
      </c>
      <c r="J23" s="50">
        <v>0</v>
      </c>
      <c r="K23" s="51">
        <v>-100</v>
      </c>
      <c r="L23" s="140"/>
      <c r="O23" s="243">
        <f t="shared" si="3"/>
        <v>-92050</v>
      </c>
      <c r="P23" s="243">
        <f t="shared" si="4"/>
        <v>-119613.56</v>
      </c>
      <c r="Q23" s="247">
        <f t="shared" si="5"/>
        <v>0</v>
      </c>
    </row>
    <row r="24" spans="2:17" ht="15">
      <c r="B24" s="325"/>
      <c r="C24" s="184" t="s">
        <v>102</v>
      </c>
      <c r="D24" s="49">
        <v>381350</v>
      </c>
      <c r="E24" s="50">
        <v>18150</v>
      </c>
      <c r="F24" s="50">
        <v>350675</v>
      </c>
      <c r="G24" s="51">
        <v>1832.0936639118459</v>
      </c>
      <c r="H24" s="49">
        <v>446910.48</v>
      </c>
      <c r="I24" s="50">
        <v>21100.4</v>
      </c>
      <c r="J24" s="50">
        <v>443509.96</v>
      </c>
      <c r="K24" s="51">
        <v>2001.903091884514</v>
      </c>
      <c r="L24" s="140"/>
      <c r="O24" s="243">
        <f t="shared" si="3"/>
        <v>332525</v>
      </c>
      <c r="P24" s="243">
        <f t="shared" si="4"/>
        <v>422409.56</v>
      </c>
      <c r="Q24" s="247">
        <f t="shared" si="5"/>
        <v>1.264732187923291</v>
      </c>
    </row>
    <row r="25" spans="2:17" ht="15">
      <c r="B25" s="325"/>
      <c r="C25" s="184" t="s">
        <v>97</v>
      </c>
      <c r="D25" s="49">
        <v>134726</v>
      </c>
      <c r="E25" s="50">
        <v>68108</v>
      </c>
      <c r="F25" s="50">
        <v>175608</v>
      </c>
      <c r="G25" s="51">
        <v>157.83755212309862</v>
      </c>
      <c r="H25" s="49">
        <v>177932.98</v>
      </c>
      <c r="I25" s="50">
        <v>91610.67</v>
      </c>
      <c r="J25" s="50">
        <v>225149.68</v>
      </c>
      <c r="K25" s="51">
        <v>145.76796567474074</v>
      </c>
      <c r="L25" s="140"/>
      <c r="O25" s="243">
        <f t="shared" si="3"/>
        <v>107500</v>
      </c>
      <c r="P25" s="243">
        <f t="shared" si="4"/>
        <v>133539.01</v>
      </c>
      <c r="Q25" s="247">
        <f t="shared" si="5"/>
        <v>1.2821151655961003</v>
      </c>
    </row>
    <row r="26" spans="2:17" ht="15">
      <c r="B26" s="325"/>
      <c r="C26" s="184" t="s">
        <v>196</v>
      </c>
      <c r="D26" s="49">
        <v>23500</v>
      </c>
      <c r="E26" s="50">
        <v>0</v>
      </c>
      <c r="F26" s="50">
        <v>208531.8538</v>
      </c>
      <c r="G26" s="51" t="s">
        <v>153</v>
      </c>
      <c r="H26" s="49">
        <v>27553.76</v>
      </c>
      <c r="I26" s="50">
        <v>0</v>
      </c>
      <c r="J26" s="50">
        <v>235155.95</v>
      </c>
      <c r="K26" s="51" t="s">
        <v>153</v>
      </c>
      <c r="L26" s="140"/>
      <c r="O26" s="243">
        <f t="shared" si="3"/>
        <v>208531.8538</v>
      </c>
      <c r="P26" s="243">
        <f t="shared" si="4"/>
        <v>235155.95</v>
      </c>
      <c r="Q26" s="247">
        <f t="shared" si="5"/>
        <v>1.1276740014287447</v>
      </c>
    </row>
    <row r="27" spans="2:17" ht="15">
      <c r="B27" s="325"/>
      <c r="C27" s="184" t="s">
        <v>78</v>
      </c>
      <c r="D27" s="49">
        <v>1232.5</v>
      </c>
      <c r="E27" s="50">
        <v>0</v>
      </c>
      <c r="F27" s="50">
        <v>0</v>
      </c>
      <c r="G27" s="51" t="s">
        <v>153</v>
      </c>
      <c r="H27" s="49">
        <v>725.35</v>
      </c>
      <c r="I27" s="50">
        <v>0</v>
      </c>
      <c r="J27" s="50">
        <v>0</v>
      </c>
      <c r="K27" s="51" t="s">
        <v>153</v>
      </c>
      <c r="L27" s="140"/>
      <c r="O27" s="243">
        <f t="shared" si="3"/>
        <v>0</v>
      </c>
      <c r="P27" s="243">
        <f t="shared" si="4"/>
        <v>0</v>
      </c>
      <c r="Q27" s="247">
        <f t="shared" si="5"/>
        <v>0</v>
      </c>
    </row>
    <row r="28" spans="2:17" ht="15">
      <c r="B28" s="325"/>
      <c r="C28" s="76" t="s">
        <v>189</v>
      </c>
      <c r="D28" s="49">
        <v>61</v>
      </c>
      <c r="E28" s="50">
        <v>0</v>
      </c>
      <c r="F28" s="50">
        <v>0</v>
      </c>
      <c r="G28" s="51" t="s">
        <v>153</v>
      </c>
      <c r="H28" s="50">
        <v>540.17</v>
      </c>
      <c r="I28" s="50">
        <v>0</v>
      </c>
      <c r="J28" s="50">
        <v>0</v>
      </c>
      <c r="K28" s="51" t="s">
        <v>153</v>
      </c>
      <c r="L28" s="140"/>
      <c r="O28" s="243">
        <f t="shared" si="3"/>
        <v>0</v>
      </c>
      <c r="P28" s="243">
        <f t="shared" si="4"/>
        <v>0</v>
      </c>
      <c r="Q28" s="247">
        <f t="shared" si="5"/>
        <v>0</v>
      </c>
    </row>
    <row r="29" spans="2:17" ht="15">
      <c r="B29" s="325"/>
      <c r="C29" s="76" t="s">
        <v>99</v>
      </c>
      <c r="D29" s="49">
        <v>20</v>
      </c>
      <c r="E29" s="50">
        <v>20</v>
      </c>
      <c r="F29" s="50">
        <v>0</v>
      </c>
      <c r="G29" s="51">
        <v>-100</v>
      </c>
      <c r="H29" s="50">
        <v>525.56</v>
      </c>
      <c r="I29" s="50">
        <v>525.56</v>
      </c>
      <c r="J29" s="50">
        <v>0</v>
      </c>
      <c r="K29" s="51">
        <v>-100</v>
      </c>
      <c r="L29" s="140"/>
      <c r="O29" s="243">
        <f t="shared" si="3"/>
        <v>-20</v>
      </c>
      <c r="P29" s="243">
        <f t="shared" si="4"/>
        <v>-525.56</v>
      </c>
      <c r="Q29" s="247">
        <f t="shared" si="5"/>
        <v>0</v>
      </c>
    </row>
    <row r="30" spans="2:17" ht="15">
      <c r="B30" s="325"/>
      <c r="C30" s="76" t="s">
        <v>120</v>
      </c>
      <c r="D30" s="49">
        <v>7.8</v>
      </c>
      <c r="E30" s="50">
        <v>0</v>
      </c>
      <c r="F30" s="50">
        <v>0</v>
      </c>
      <c r="G30" s="51" t="s">
        <v>153</v>
      </c>
      <c r="H30" s="50">
        <v>129.82</v>
      </c>
      <c r="I30" s="50">
        <v>0</v>
      </c>
      <c r="J30" s="50">
        <v>0</v>
      </c>
      <c r="K30" s="51" t="s">
        <v>153</v>
      </c>
      <c r="L30" s="140"/>
      <c r="O30" s="243">
        <f t="shared" si="3"/>
        <v>0</v>
      </c>
      <c r="P30" s="243">
        <f t="shared" si="4"/>
        <v>0</v>
      </c>
      <c r="Q30" s="247">
        <f t="shared" si="5"/>
        <v>0</v>
      </c>
    </row>
    <row r="31" spans="2:17" ht="15">
      <c r="B31" s="160" t="s">
        <v>116</v>
      </c>
      <c r="C31" s="161"/>
      <c r="D31" s="69">
        <v>8307449.2086</v>
      </c>
      <c r="E31" s="70">
        <v>2490908.2383</v>
      </c>
      <c r="F31" s="70">
        <v>2945217.4509</v>
      </c>
      <c r="G31" s="71">
        <v>18.23869725968139</v>
      </c>
      <c r="H31" s="70">
        <v>11419620.399999999</v>
      </c>
      <c r="I31" s="70">
        <v>3486953.32</v>
      </c>
      <c r="J31" s="70">
        <v>3776197.32</v>
      </c>
      <c r="K31" s="71">
        <v>8.295035047959853</v>
      </c>
      <c r="L31" s="140"/>
      <c r="O31" s="243">
        <f t="shared" si="3"/>
        <v>454309.2126000002</v>
      </c>
      <c r="P31" s="243">
        <f t="shared" si="4"/>
        <v>289244</v>
      </c>
      <c r="Q31" s="247">
        <f t="shared" si="5"/>
        <v>1.2821455063856384</v>
      </c>
    </row>
    <row r="32" spans="2:17" ht="15" customHeight="1">
      <c r="B32" s="333" t="s">
        <v>92</v>
      </c>
      <c r="C32" s="183" t="s">
        <v>128</v>
      </c>
      <c r="D32" s="45">
        <v>522338.181</v>
      </c>
      <c r="E32" s="46">
        <v>114718.04</v>
      </c>
      <c r="F32" s="46">
        <v>167488.697</v>
      </c>
      <c r="G32" s="47">
        <v>46.00031259250943</v>
      </c>
      <c r="H32" s="45">
        <v>3785401.85</v>
      </c>
      <c r="I32" s="46">
        <v>776818.08</v>
      </c>
      <c r="J32" s="46">
        <v>1035727.13</v>
      </c>
      <c r="K32" s="47">
        <v>33.329431518895646</v>
      </c>
      <c r="L32" s="140"/>
      <c r="O32" s="243">
        <f t="shared" si="3"/>
        <v>52770.65699999999</v>
      </c>
      <c r="P32" s="243">
        <f t="shared" si="4"/>
        <v>258909.05000000005</v>
      </c>
      <c r="Q32" s="247">
        <f t="shared" si="5"/>
        <v>6.18386284299531</v>
      </c>
    </row>
    <row r="33" spans="2:17" ht="15">
      <c r="B33" s="333"/>
      <c r="C33" s="184" t="s">
        <v>85</v>
      </c>
      <c r="D33" s="49">
        <v>317234.6352</v>
      </c>
      <c r="E33" s="50">
        <v>62726.66</v>
      </c>
      <c r="F33" s="50">
        <v>76252.99</v>
      </c>
      <c r="G33" s="51">
        <v>21.563925131674466</v>
      </c>
      <c r="H33" s="49">
        <v>1661288.36</v>
      </c>
      <c r="I33" s="50">
        <v>357339.32</v>
      </c>
      <c r="J33" s="50">
        <v>442054.44</v>
      </c>
      <c r="K33" s="51">
        <v>23.707192368306963</v>
      </c>
      <c r="L33" s="140"/>
      <c r="O33" s="243">
        <f t="shared" si="3"/>
        <v>13526.330000000002</v>
      </c>
      <c r="P33" s="243">
        <f t="shared" si="4"/>
        <v>84715.12</v>
      </c>
      <c r="Q33" s="247">
        <f t="shared" si="5"/>
        <v>5.797207952107845</v>
      </c>
    </row>
    <row r="34" spans="2:17" ht="15">
      <c r="B34" s="333"/>
      <c r="C34" s="184" t="s">
        <v>130</v>
      </c>
      <c r="D34" s="49">
        <v>1652890.08</v>
      </c>
      <c r="E34" s="50">
        <v>576444</v>
      </c>
      <c r="F34" s="50">
        <v>603864</v>
      </c>
      <c r="G34" s="51">
        <v>4.756750005204324</v>
      </c>
      <c r="H34" s="49">
        <v>1271855.12</v>
      </c>
      <c r="I34" s="50">
        <v>325593.34</v>
      </c>
      <c r="J34" s="50">
        <v>540986.05</v>
      </c>
      <c r="K34" s="51">
        <v>66.15390535936638</v>
      </c>
      <c r="L34" s="140"/>
      <c r="O34" s="243">
        <f t="shared" si="3"/>
        <v>27420</v>
      </c>
      <c r="P34" s="243">
        <f t="shared" si="4"/>
        <v>215392.71000000002</v>
      </c>
      <c r="Q34" s="247">
        <f t="shared" si="5"/>
        <v>0.8958739881827698</v>
      </c>
    </row>
    <row r="35" spans="2:17" ht="15">
      <c r="B35" s="333"/>
      <c r="C35" s="76" t="s">
        <v>78</v>
      </c>
      <c r="D35" s="49">
        <v>40728.8433</v>
      </c>
      <c r="E35" s="50">
        <v>18857.9638</v>
      </c>
      <c r="F35" s="50">
        <v>5742.6308</v>
      </c>
      <c r="G35" s="51">
        <v>-69.54798057253669</v>
      </c>
      <c r="H35" s="50">
        <v>243159.43</v>
      </c>
      <c r="I35" s="50">
        <v>113592.07</v>
      </c>
      <c r="J35" s="50">
        <v>33955.1</v>
      </c>
      <c r="K35" s="51">
        <v>-70.10786052230583</v>
      </c>
      <c r="L35" s="140"/>
      <c r="O35" s="243">
        <f t="shared" si="3"/>
        <v>-13115.333000000002</v>
      </c>
      <c r="P35" s="243">
        <f t="shared" si="4"/>
        <v>-79636.97</v>
      </c>
      <c r="Q35" s="247">
        <f t="shared" si="5"/>
        <v>5.912812643292339</v>
      </c>
    </row>
    <row r="36" spans="2:17" ht="15">
      <c r="B36" s="333"/>
      <c r="C36" s="76" t="s">
        <v>91</v>
      </c>
      <c r="D36" s="49">
        <v>12965.68</v>
      </c>
      <c r="E36" s="50">
        <v>6981.52</v>
      </c>
      <c r="F36" s="50">
        <v>0</v>
      </c>
      <c r="G36" s="51">
        <v>-100</v>
      </c>
      <c r="H36" s="50">
        <v>130285.58</v>
      </c>
      <c r="I36" s="50">
        <v>69824.2</v>
      </c>
      <c r="J36" s="50">
        <v>0</v>
      </c>
      <c r="K36" s="51">
        <v>-100</v>
      </c>
      <c r="L36" s="140"/>
      <c r="O36" s="243">
        <f t="shared" si="3"/>
        <v>-6981.52</v>
      </c>
      <c r="P36" s="243">
        <f t="shared" si="4"/>
        <v>-69824.2</v>
      </c>
      <c r="Q36" s="247">
        <f t="shared" si="5"/>
        <v>0</v>
      </c>
    </row>
    <row r="37" spans="2:17" ht="15">
      <c r="B37" s="333"/>
      <c r="C37" s="76" t="s">
        <v>93</v>
      </c>
      <c r="D37" s="49">
        <v>19240</v>
      </c>
      <c r="E37" s="50">
        <v>19240</v>
      </c>
      <c r="F37" s="50">
        <v>0</v>
      </c>
      <c r="G37" s="51">
        <v>-100</v>
      </c>
      <c r="H37" s="50">
        <v>110573.94</v>
      </c>
      <c r="I37" s="50">
        <v>110573.94</v>
      </c>
      <c r="J37" s="50">
        <v>0</v>
      </c>
      <c r="K37" s="51">
        <v>-100</v>
      </c>
      <c r="L37" s="140"/>
      <c r="O37" s="243">
        <f t="shared" si="3"/>
        <v>-19240</v>
      </c>
      <c r="P37" s="243">
        <f t="shared" si="4"/>
        <v>-110573.94</v>
      </c>
      <c r="Q37" s="247">
        <f t="shared" si="5"/>
        <v>0</v>
      </c>
    </row>
    <row r="38" spans="2:17" ht="15">
      <c r="B38" s="333"/>
      <c r="C38" s="76" t="s">
        <v>80</v>
      </c>
      <c r="D38" s="49">
        <v>40000</v>
      </c>
      <c r="E38" s="50">
        <v>20000</v>
      </c>
      <c r="F38" s="50">
        <v>20000</v>
      </c>
      <c r="G38" s="51">
        <v>0</v>
      </c>
      <c r="H38" s="50">
        <v>84962</v>
      </c>
      <c r="I38" s="50">
        <v>42756</v>
      </c>
      <c r="J38" s="50">
        <v>45606</v>
      </c>
      <c r="K38" s="51">
        <v>6.665731125456076</v>
      </c>
      <c r="L38" s="140"/>
      <c r="O38" s="243">
        <f t="shared" si="3"/>
        <v>0</v>
      </c>
      <c r="P38" s="243">
        <f t="shared" si="4"/>
        <v>2850</v>
      </c>
      <c r="Q38" s="247">
        <f t="shared" si="5"/>
        <v>2.2803</v>
      </c>
    </row>
    <row r="39" spans="2:17" ht="15">
      <c r="B39" s="333"/>
      <c r="C39" s="76" t="s">
        <v>97</v>
      </c>
      <c r="D39" s="49">
        <v>78000</v>
      </c>
      <c r="E39" s="50">
        <v>0</v>
      </c>
      <c r="F39" s="50">
        <v>0</v>
      </c>
      <c r="G39" s="51" t="s">
        <v>153</v>
      </c>
      <c r="H39" s="50">
        <v>74619.97</v>
      </c>
      <c r="I39" s="50">
        <v>0</v>
      </c>
      <c r="J39" s="50">
        <v>0</v>
      </c>
      <c r="K39" s="51" t="s">
        <v>153</v>
      </c>
      <c r="L39" s="140"/>
      <c r="O39" s="243">
        <f t="shared" si="3"/>
        <v>0</v>
      </c>
      <c r="P39" s="243">
        <f t="shared" si="4"/>
        <v>0</v>
      </c>
      <c r="Q39" s="247">
        <f t="shared" si="5"/>
        <v>0</v>
      </c>
    </row>
    <row r="40" spans="2:17" ht="15">
      <c r="B40" s="333"/>
      <c r="C40" s="76" t="s">
        <v>79</v>
      </c>
      <c r="D40" s="49">
        <v>3764.76</v>
      </c>
      <c r="E40" s="50">
        <v>521.4</v>
      </c>
      <c r="F40" s="50">
        <v>129.48</v>
      </c>
      <c r="G40" s="51">
        <v>-75.1668584579977</v>
      </c>
      <c r="H40" s="50">
        <v>42976.84</v>
      </c>
      <c r="I40" s="50">
        <v>6162.91</v>
      </c>
      <c r="J40" s="50">
        <v>1521.33</v>
      </c>
      <c r="K40" s="51">
        <v>-75.31474579378897</v>
      </c>
      <c r="L40" s="140"/>
      <c r="O40" s="243">
        <f t="shared" si="3"/>
        <v>-391.91999999999996</v>
      </c>
      <c r="P40" s="243">
        <f t="shared" si="4"/>
        <v>-4641.58</v>
      </c>
      <c r="Q40" s="247">
        <f t="shared" si="5"/>
        <v>11.749536607970343</v>
      </c>
    </row>
    <row r="41" spans="2:17" ht="12.75" customHeight="1">
      <c r="B41" s="333"/>
      <c r="C41" s="76" t="s">
        <v>82</v>
      </c>
      <c r="D41" s="49">
        <v>2109.8254</v>
      </c>
      <c r="E41" s="50">
        <v>115.67</v>
      </c>
      <c r="F41" s="50">
        <v>2239.2</v>
      </c>
      <c r="G41" s="51">
        <v>1835.8519927379614</v>
      </c>
      <c r="H41" s="50">
        <v>11124.47</v>
      </c>
      <c r="I41" s="50">
        <v>745.06</v>
      </c>
      <c r="J41" s="50">
        <v>15297.74</v>
      </c>
      <c r="K41" s="51">
        <v>1953.2225592569728</v>
      </c>
      <c r="L41" s="141"/>
      <c r="O41" s="243">
        <f t="shared" si="3"/>
        <v>2123.5299999999997</v>
      </c>
      <c r="P41" s="243">
        <f t="shared" si="4"/>
        <v>14552.68</v>
      </c>
      <c r="Q41" s="247">
        <f t="shared" si="5"/>
        <v>6.8317881386209365</v>
      </c>
    </row>
    <row r="42" spans="2:17" ht="12.75" customHeight="1">
      <c r="B42" s="333"/>
      <c r="C42" s="76" t="s">
        <v>104</v>
      </c>
      <c r="D42" s="49">
        <v>1800</v>
      </c>
      <c r="E42" s="50">
        <v>1200</v>
      </c>
      <c r="F42" s="50">
        <v>600</v>
      </c>
      <c r="G42" s="51">
        <v>-50</v>
      </c>
      <c r="H42" s="50">
        <v>7396.43</v>
      </c>
      <c r="I42" s="50">
        <v>4842.71</v>
      </c>
      <c r="J42" s="50">
        <v>2214.75</v>
      </c>
      <c r="K42" s="51">
        <v>-54.26630956633785</v>
      </c>
      <c r="L42" s="140"/>
      <c r="O42" s="243">
        <f t="shared" si="3"/>
        <v>-600</v>
      </c>
      <c r="P42" s="243">
        <f t="shared" si="4"/>
        <v>-2627.96</v>
      </c>
      <c r="Q42" s="247">
        <f t="shared" si="5"/>
        <v>3.69125</v>
      </c>
    </row>
    <row r="43" spans="2:17" ht="15">
      <c r="B43" s="333"/>
      <c r="C43" s="76" t="s">
        <v>101</v>
      </c>
      <c r="D43" s="49">
        <v>1140</v>
      </c>
      <c r="E43" s="50">
        <v>0</v>
      </c>
      <c r="F43" s="50">
        <v>0</v>
      </c>
      <c r="G43" s="51" t="s">
        <v>153</v>
      </c>
      <c r="H43" s="50">
        <v>3243.35</v>
      </c>
      <c r="I43" s="50">
        <v>0</v>
      </c>
      <c r="J43" s="50">
        <v>0</v>
      </c>
      <c r="K43" s="51" t="s">
        <v>153</v>
      </c>
      <c r="L43" s="140"/>
      <c r="O43" s="243">
        <f t="shared" si="3"/>
        <v>0</v>
      </c>
      <c r="P43" s="243">
        <f t="shared" si="4"/>
        <v>0</v>
      </c>
      <c r="Q43" s="247">
        <f t="shared" si="5"/>
        <v>0</v>
      </c>
    </row>
    <row r="44" spans="2:17" ht="15">
      <c r="B44" s="333"/>
      <c r="C44" s="76" t="s">
        <v>103</v>
      </c>
      <c r="D44" s="49">
        <v>796</v>
      </c>
      <c r="E44" s="50">
        <v>242</v>
      </c>
      <c r="F44" s="50">
        <v>273</v>
      </c>
      <c r="G44" s="51">
        <v>12.80991735537189</v>
      </c>
      <c r="H44" s="50">
        <v>2957.06</v>
      </c>
      <c r="I44" s="50">
        <v>721.48</v>
      </c>
      <c r="J44" s="50">
        <v>1197.67</v>
      </c>
      <c r="K44" s="51">
        <v>66.00182957254532</v>
      </c>
      <c r="L44" s="140"/>
      <c r="O44" s="243">
        <f t="shared" si="3"/>
        <v>31</v>
      </c>
      <c r="P44" s="243">
        <f t="shared" si="4"/>
        <v>476.19000000000005</v>
      </c>
      <c r="Q44" s="247">
        <f t="shared" si="5"/>
        <v>4.387069597069598</v>
      </c>
    </row>
    <row r="45" spans="2:17" ht="15">
      <c r="B45" s="333"/>
      <c r="C45" s="76" t="s">
        <v>100</v>
      </c>
      <c r="D45" s="49">
        <v>447.36</v>
      </c>
      <c r="E45" s="50">
        <v>367.36</v>
      </c>
      <c r="F45" s="50">
        <v>80</v>
      </c>
      <c r="G45" s="51">
        <v>-78.22299651567944</v>
      </c>
      <c r="H45" s="50">
        <v>2632.47</v>
      </c>
      <c r="I45" s="50">
        <v>2054.24</v>
      </c>
      <c r="J45" s="50">
        <v>556.81</v>
      </c>
      <c r="K45" s="51">
        <v>-72.89459848897889</v>
      </c>
      <c r="L45" s="141"/>
      <c r="O45" s="243">
        <f t="shared" si="3"/>
        <v>-287.36</v>
      </c>
      <c r="P45" s="243">
        <f t="shared" si="4"/>
        <v>-1497.4299999999998</v>
      </c>
      <c r="Q45" s="247">
        <f t="shared" si="5"/>
        <v>6.960125</v>
      </c>
    </row>
    <row r="46" spans="2:17" ht="12.75" customHeight="1">
      <c r="B46" s="333"/>
      <c r="C46" s="76" t="s">
        <v>99</v>
      </c>
      <c r="D46" s="49">
        <v>1162.5232</v>
      </c>
      <c r="E46" s="50">
        <v>312.0385</v>
      </c>
      <c r="F46" s="50">
        <v>792.3</v>
      </c>
      <c r="G46" s="51">
        <v>153.91097572895652</v>
      </c>
      <c r="H46" s="50">
        <v>2451.04</v>
      </c>
      <c r="I46" s="50">
        <v>730.05</v>
      </c>
      <c r="J46" s="50">
        <v>920.61</v>
      </c>
      <c r="K46" s="51">
        <v>26.102321758783663</v>
      </c>
      <c r="L46" s="140"/>
      <c r="O46" s="243">
        <f t="shared" si="3"/>
        <v>480.26149999999996</v>
      </c>
      <c r="P46" s="243">
        <f t="shared" si="4"/>
        <v>190.56000000000006</v>
      </c>
      <c r="Q46" s="247">
        <f t="shared" si="5"/>
        <v>1.1619462324876941</v>
      </c>
    </row>
    <row r="47" spans="2:17" ht="15">
      <c r="B47" s="333"/>
      <c r="C47" s="76" t="s">
        <v>96</v>
      </c>
      <c r="D47" s="49">
        <v>80</v>
      </c>
      <c r="E47" s="50">
        <v>0</v>
      </c>
      <c r="F47" s="50">
        <v>0</v>
      </c>
      <c r="G47" s="51" t="s">
        <v>153</v>
      </c>
      <c r="H47" s="50">
        <v>547.45</v>
      </c>
      <c r="I47" s="50">
        <v>0</v>
      </c>
      <c r="J47" s="50">
        <v>0</v>
      </c>
      <c r="K47" s="51" t="s">
        <v>153</v>
      </c>
      <c r="L47" s="140"/>
      <c r="O47" s="243">
        <f t="shared" si="3"/>
        <v>0</v>
      </c>
      <c r="P47" s="243">
        <f t="shared" si="4"/>
        <v>0</v>
      </c>
      <c r="Q47" s="247">
        <f t="shared" si="5"/>
        <v>0</v>
      </c>
    </row>
    <row r="48" spans="2:17" ht="15">
      <c r="B48" s="333"/>
      <c r="C48" s="76" t="s">
        <v>176</v>
      </c>
      <c r="D48" s="49">
        <v>43.4692</v>
      </c>
      <c r="E48" s="50">
        <v>0</v>
      </c>
      <c r="F48" s="50">
        <v>0</v>
      </c>
      <c r="G48" s="51" t="s">
        <v>153</v>
      </c>
      <c r="H48" s="50">
        <v>83.1</v>
      </c>
      <c r="I48" s="50">
        <v>0</v>
      </c>
      <c r="J48" s="50">
        <v>0</v>
      </c>
      <c r="K48" s="51" t="s">
        <v>153</v>
      </c>
      <c r="L48" s="140"/>
      <c r="O48" s="243">
        <f t="shared" si="3"/>
        <v>0</v>
      </c>
      <c r="P48" s="243">
        <f t="shared" si="4"/>
        <v>0</v>
      </c>
      <c r="Q48" s="247">
        <f t="shared" si="5"/>
        <v>0</v>
      </c>
    </row>
    <row r="49" spans="2:17" ht="15">
      <c r="B49" s="333"/>
      <c r="C49" s="76" t="s">
        <v>189</v>
      </c>
      <c r="D49" s="49">
        <v>0.4231</v>
      </c>
      <c r="E49" s="50">
        <v>0</v>
      </c>
      <c r="F49" s="50">
        <v>4920</v>
      </c>
      <c r="G49" s="51" t="s">
        <v>153</v>
      </c>
      <c r="H49" s="50">
        <v>74.3</v>
      </c>
      <c r="I49" s="50">
        <v>0</v>
      </c>
      <c r="J49" s="50">
        <v>11285.55</v>
      </c>
      <c r="K49" s="51" t="s">
        <v>153</v>
      </c>
      <c r="L49" s="140"/>
      <c r="O49" s="243">
        <f t="shared" si="3"/>
        <v>4920</v>
      </c>
      <c r="P49" s="243">
        <f t="shared" si="4"/>
        <v>11285.55</v>
      </c>
      <c r="Q49" s="247">
        <f t="shared" si="5"/>
        <v>2.2938109756097558</v>
      </c>
    </row>
    <row r="50" spans="2:17" ht="15">
      <c r="B50" s="333"/>
      <c r="C50" s="76" t="s">
        <v>224</v>
      </c>
      <c r="D50" s="49">
        <v>0</v>
      </c>
      <c r="E50" s="50">
        <v>0</v>
      </c>
      <c r="F50" s="50">
        <v>3</v>
      </c>
      <c r="G50" s="51" t="s">
        <v>153</v>
      </c>
      <c r="H50" s="50">
        <v>0</v>
      </c>
      <c r="I50" s="50">
        <v>0</v>
      </c>
      <c r="J50" s="50">
        <v>230.91</v>
      </c>
      <c r="K50" s="51" t="s">
        <v>153</v>
      </c>
      <c r="L50" s="140"/>
      <c r="O50" s="243">
        <f t="shared" si="3"/>
        <v>3</v>
      </c>
      <c r="P50" s="243">
        <f t="shared" si="4"/>
        <v>230.91</v>
      </c>
      <c r="Q50" s="247">
        <f t="shared" si="5"/>
        <v>76.97</v>
      </c>
    </row>
    <row r="51" spans="2:17" ht="15">
      <c r="B51" s="333"/>
      <c r="C51" s="76" t="s">
        <v>212</v>
      </c>
      <c r="D51" s="49">
        <v>0</v>
      </c>
      <c r="E51" s="50">
        <v>0</v>
      </c>
      <c r="F51" s="50">
        <v>10.05</v>
      </c>
      <c r="G51" s="51" t="s">
        <v>153</v>
      </c>
      <c r="H51" s="50">
        <v>0</v>
      </c>
      <c r="I51" s="50">
        <v>0</v>
      </c>
      <c r="J51" s="50">
        <v>51.27</v>
      </c>
      <c r="K51" s="51" t="s">
        <v>153</v>
      </c>
      <c r="L51" s="140"/>
      <c r="O51" s="243"/>
      <c r="P51" s="243"/>
      <c r="Q51" s="247"/>
    </row>
    <row r="52" spans="2:17" ht="15">
      <c r="B52" s="160" t="s">
        <v>115</v>
      </c>
      <c r="C52" s="161"/>
      <c r="D52" s="69">
        <v>2694741.7803999996</v>
      </c>
      <c r="E52" s="70">
        <v>821726.6523000001</v>
      </c>
      <c r="F52" s="70">
        <v>882395.3478000001</v>
      </c>
      <c r="G52" s="71">
        <v>7.3830750566735714</v>
      </c>
      <c r="H52" s="70">
        <v>7435632.760000001</v>
      </c>
      <c r="I52" s="70">
        <v>1811753.4</v>
      </c>
      <c r="J52" s="70">
        <v>2131605.3600000003</v>
      </c>
      <c r="K52" s="71">
        <v>17.654276790649348</v>
      </c>
      <c r="L52" s="140"/>
      <c r="O52" s="243">
        <f aca="true" t="shared" si="6" ref="O52:O70">+F52-E52</f>
        <v>60668.69550000003</v>
      </c>
      <c r="P52" s="243">
        <f aca="true" t="shared" si="7" ref="P52:P70">+J52-I52</f>
        <v>319851.9600000004</v>
      </c>
      <c r="Q52" s="247">
        <f aca="true" t="shared" si="8" ref="Q52:Q70">+IF(F52=0,0,J52/F52)</f>
        <v>2.4157033072698617</v>
      </c>
    </row>
    <row r="53" spans="2:17" ht="15">
      <c r="B53" s="324" t="s">
        <v>84</v>
      </c>
      <c r="C53" s="76" t="s">
        <v>130</v>
      </c>
      <c r="D53" s="49">
        <v>527825</v>
      </c>
      <c r="E53" s="50">
        <v>40000</v>
      </c>
      <c r="F53" s="50">
        <v>205500</v>
      </c>
      <c r="G53" s="51">
        <v>413.75</v>
      </c>
      <c r="H53" s="50">
        <v>614862.91</v>
      </c>
      <c r="I53" s="50">
        <v>36859.56</v>
      </c>
      <c r="J53" s="50">
        <v>254598.89</v>
      </c>
      <c r="K53" s="51">
        <v>590.7268833377285</v>
      </c>
      <c r="L53" s="140"/>
      <c r="O53" s="243">
        <f t="shared" si="6"/>
        <v>165500</v>
      </c>
      <c r="P53" s="243">
        <f t="shared" si="7"/>
        <v>217739.33000000002</v>
      </c>
      <c r="Q53" s="247">
        <f t="shared" si="8"/>
        <v>1.2389240389294405</v>
      </c>
    </row>
    <row r="54" spans="2:17" ht="12.75" customHeight="1">
      <c r="B54" s="325"/>
      <c r="C54" s="76" t="s">
        <v>128</v>
      </c>
      <c r="D54" s="49">
        <v>419530</v>
      </c>
      <c r="E54" s="50">
        <v>206388</v>
      </c>
      <c r="F54" s="50">
        <v>57834</v>
      </c>
      <c r="G54" s="51">
        <v>-71.97802197802197</v>
      </c>
      <c r="H54" s="50">
        <v>561780.2</v>
      </c>
      <c r="I54" s="50">
        <v>299031.34</v>
      </c>
      <c r="J54" s="50">
        <v>69291.14</v>
      </c>
      <c r="K54" s="51">
        <v>-76.82813446911618</v>
      </c>
      <c r="L54" s="140"/>
      <c r="N54" s="201"/>
      <c r="O54" s="243">
        <f t="shared" si="6"/>
        <v>-148554</v>
      </c>
      <c r="P54" s="243">
        <f t="shared" si="7"/>
        <v>-229740.2</v>
      </c>
      <c r="Q54" s="247">
        <f t="shared" si="8"/>
        <v>1.19810388352872</v>
      </c>
    </row>
    <row r="55" spans="2:17" ht="12.75" customHeight="1">
      <c r="B55" s="325"/>
      <c r="C55" s="76" t="s">
        <v>102</v>
      </c>
      <c r="D55" s="49">
        <v>441336</v>
      </c>
      <c r="E55" s="50">
        <v>168336</v>
      </c>
      <c r="F55" s="50">
        <v>84000</v>
      </c>
      <c r="G55" s="51">
        <v>-50.0998003992016</v>
      </c>
      <c r="H55" s="50">
        <v>303623.02</v>
      </c>
      <c r="I55" s="50">
        <v>131724.36</v>
      </c>
      <c r="J55" s="50">
        <v>52400.88</v>
      </c>
      <c r="K55" s="51">
        <v>-60.219294289985534</v>
      </c>
      <c r="L55" s="140"/>
      <c r="N55" s="201"/>
      <c r="O55" s="243">
        <f t="shared" si="6"/>
        <v>-84336</v>
      </c>
      <c r="P55" s="243">
        <f t="shared" si="7"/>
        <v>-79323.47999999998</v>
      </c>
      <c r="Q55" s="247">
        <f t="shared" si="8"/>
        <v>0.6238199999999999</v>
      </c>
    </row>
    <row r="56" spans="2:17" ht="12.75" customHeight="1">
      <c r="B56" s="325"/>
      <c r="C56" s="76" t="s">
        <v>96</v>
      </c>
      <c r="D56" s="49">
        <v>444036</v>
      </c>
      <c r="E56" s="50">
        <v>199135</v>
      </c>
      <c r="F56" s="50">
        <v>100025</v>
      </c>
      <c r="G56" s="51">
        <v>-49.770256358751595</v>
      </c>
      <c r="H56" s="50">
        <v>293163.52</v>
      </c>
      <c r="I56" s="50">
        <v>137175.88</v>
      </c>
      <c r="J56" s="50">
        <v>73935.17</v>
      </c>
      <c r="K56" s="51">
        <v>-46.101916750962346</v>
      </c>
      <c r="L56" s="140"/>
      <c r="N56" s="201"/>
      <c r="O56" s="243">
        <f t="shared" si="6"/>
        <v>-99110</v>
      </c>
      <c r="P56" s="243">
        <f t="shared" si="7"/>
        <v>-63240.71000000001</v>
      </c>
      <c r="Q56" s="247">
        <f t="shared" si="8"/>
        <v>0.7391669082729317</v>
      </c>
    </row>
    <row r="57" spans="2:17" ht="12.75">
      <c r="B57" s="325"/>
      <c r="C57" s="76" t="s">
        <v>100</v>
      </c>
      <c r="D57" s="49">
        <v>124320</v>
      </c>
      <c r="E57" s="50">
        <v>63000</v>
      </c>
      <c r="F57" s="50">
        <v>105000</v>
      </c>
      <c r="G57" s="51">
        <v>66.66666666666667</v>
      </c>
      <c r="H57" s="50">
        <v>83268.54</v>
      </c>
      <c r="I57" s="50">
        <v>42474</v>
      </c>
      <c r="J57" s="50">
        <v>75915</v>
      </c>
      <c r="K57" s="51">
        <v>78.73287187455855</v>
      </c>
      <c r="L57" s="140"/>
      <c r="N57" s="201"/>
      <c r="O57" s="243">
        <f t="shared" si="6"/>
        <v>42000</v>
      </c>
      <c r="P57" s="243">
        <f t="shared" si="7"/>
        <v>33441</v>
      </c>
      <c r="Q57" s="247">
        <f t="shared" si="8"/>
        <v>0.723</v>
      </c>
    </row>
    <row r="58" spans="2:17" ht="12.75">
      <c r="B58" s="325"/>
      <c r="C58" s="76" t="s">
        <v>101</v>
      </c>
      <c r="D58" s="49">
        <v>52050</v>
      </c>
      <c r="E58" s="50">
        <v>0</v>
      </c>
      <c r="F58" s="50">
        <v>43000</v>
      </c>
      <c r="G58" s="51" t="s">
        <v>153</v>
      </c>
      <c r="H58" s="50">
        <v>36152.24</v>
      </c>
      <c r="I58" s="50">
        <v>0</v>
      </c>
      <c r="J58" s="50">
        <v>30153.47</v>
      </c>
      <c r="K58" s="51" t="s">
        <v>153</v>
      </c>
      <c r="L58" s="141"/>
      <c r="N58" s="201"/>
      <c r="O58" s="243">
        <f t="shared" si="6"/>
        <v>43000</v>
      </c>
      <c r="P58" s="243">
        <f t="shared" si="7"/>
        <v>30153.47</v>
      </c>
      <c r="Q58" s="247">
        <f t="shared" si="8"/>
        <v>0.701243488372093</v>
      </c>
    </row>
    <row r="59" spans="2:17" ht="12.75">
      <c r="B59" s="325"/>
      <c r="C59" s="76" t="s">
        <v>187</v>
      </c>
      <c r="D59" s="49">
        <v>60000</v>
      </c>
      <c r="E59" s="50">
        <v>0</v>
      </c>
      <c r="F59" s="50">
        <v>40000</v>
      </c>
      <c r="G59" s="51" t="s">
        <v>153</v>
      </c>
      <c r="H59" s="50">
        <v>35415.13</v>
      </c>
      <c r="I59" s="50">
        <v>0</v>
      </c>
      <c r="J59" s="50">
        <v>25635.99</v>
      </c>
      <c r="K59" s="51" t="s">
        <v>153</v>
      </c>
      <c r="L59" s="141"/>
      <c r="N59" s="201"/>
      <c r="O59" s="243">
        <f t="shared" si="6"/>
        <v>40000</v>
      </c>
      <c r="P59" s="243">
        <f t="shared" si="7"/>
        <v>25635.99</v>
      </c>
      <c r="Q59" s="247">
        <f t="shared" si="8"/>
        <v>0.64089975</v>
      </c>
    </row>
    <row r="60" spans="2:17" ht="12.75">
      <c r="B60" s="325"/>
      <c r="C60" s="76" t="s">
        <v>111</v>
      </c>
      <c r="D60" s="49">
        <v>17500</v>
      </c>
      <c r="E60" s="50">
        <v>0</v>
      </c>
      <c r="F60" s="50">
        <v>0</v>
      </c>
      <c r="G60" s="51" t="s">
        <v>153</v>
      </c>
      <c r="H60" s="50">
        <v>11423.48</v>
      </c>
      <c r="I60" s="50">
        <v>0</v>
      </c>
      <c r="J60" s="50">
        <v>0</v>
      </c>
      <c r="K60" s="51" t="s">
        <v>153</v>
      </c>
      <c r="L60" s="141"/>
      <c r="N60" s="201"/>
      <c r="O60" s="243">
        <f t="shared" si="6"/>
        <v>0</v>
      </c>
      <c r="P60" s="243">
        <f t="shared" si="7"/>
        <v>0</v>
      </c>
      <c r="Q60" s="247">
        <f t="shared" si="8"/>
        <v>0</v>
      </c>
    </row>
    <row r="61" spans="2:17" ht="12.75" customHeight="1">
      <c r="B61" s="325"/>
      <c r="C61" s="76" t="s">
        <v>103</v>
      </c>
      <c r="D61" s="49">
        <v>3971.6363</v>
      </c>
      <c r="E61" s="50">
        <v>3000</v>
      </c>
      <c r="F61" s="50">
        <v>0</v>
      </c>
      <c r="G61" s="51">
        <v>-100</v>
      </c>
      <c r="H61" s="50">
        <v>4352.71</v>
      </c>
      <c r="I61" s="50">
        <v>2194.87</v>
      </c>
      <c r="J61" s="50">
        <v>0</v>
      </c>
      <c r="K61" s="51">
        <v>-100</v>
      </c>
      <c r="L61" s="140"/>
      <c r="N61" s="201"/>
      <c r="O61" s="243">
        <f t="shared" si="6"/>
        <v>-3000</v>
      </c>
      <c r="P61" s="243">
        <f t="shared" si="7"/>
        <v>-2194.87</v>
      </c>
      <c r="Q61" s="247">
        <f t="shared" si="8"/>
        <v>0</v>
      </c>
    </row>
    <row r="62" spans="2:17" ht="12.75">
      <c r="B62" s="325"/>
      <c r="C62" s="76" t="s">
        <v>98</v>
      </c>
      <c r="D62" s="49">
        <v>10</v>
      </c>
      <c r="E62" s="50">
        <v>7.5</v>
      </c>
      <c r="F62" s="50">
        <v>48000</v>
      </c>
      <c r="G62" s="51">
        <v>639900</v>
      </c>
      <c r="H62" s="50">
        <v>950.23</v>
      </c>
      <c r="I62" s="50">
        <v>701.37</v>
      </c>
      <c r="J62" s="50">
        <v>27360</v>
      </c>
      <c r="K62" s="51">
        <v>3800.936738098293</v>
      </c>
      <c r="L62" s="140"/>
      <c r="N62" s="201"/>
      <c r="O62" s="243">
        <f t="shared" si="6"/>
        <v>47992.5</v>
      </c>
      <c r="P62" s="243">
        <f t="shared" si="7"/>
        <v>26658.63</v>
      </c>
      <c r="Q62" s="247">
        <f t="shared" si="8"/>
        <v>0.57</v>
      </c>
    </row>
    <row r="63" spans="2:17" ht="12.75">
      <c r="B63" s="325"/>
      <c r="C63" s="76" t="s">
        <v>81</v>
      </c>
      <c r="D63" s="49">
        <v>4725</v>
      </c>
      <c r="E63" s="50">
        <v>450</v>
      </c>
      <c r="F63" s="50">
        <v>0</v>
      </c>
      <c r="G63" s="51">
        <v>-100</v>
      </c>
      <c r="H63" s="50">
        <v>851.47</v>
      </c>
      <c r="I63" s="50">
        <v>70.19</v>
      </c>
      <c r="J63" s="50">
        <v>0</v>
      </c>
      <c r="K63" s="51">
        <v>-100</v>
      </c>
      <c r="L63" s="140"/>
      <c r="N63" s="201"/>
      <c r="O63" s="243">
        <f t="shared" si="6"/>
        <v>-450</v>
      </c>
      <c r="P63" s="243">
        <f t="shared" si="7"/>
        <v>-70.19</v>
      </c>
      <c r="Q63" s="247">
        <f t="shared" si="8"/>
        <v>0</v>
      </c>
    </row>
    <row r="64" spans="2:17" ht="12.75" customHeight="1">
      <c r="B64" s="325"/>
      <c r="C64" s="76" t="s">
        <v>195</v>
      </c>
      <c r="D64" s="49">
        <v>1.628</v>
      </c>
      <c r="E64" s="50">
        <v>0.7286</v>
      </c>
      <c r="F64" s="50">
        <v>0</v>
      </c>
      <c r="G64" s="51">
        <v>-100</v>
      </c>
      <c r="H64" s="50">
        <v>381.74</v>
      </c>
      <c r="I64" s="50">
        <v>230.23</v>
      </c>
      <c r="J64" s="50">
        <v>0</v>
      </c>
      <c r="K64" s="51">
        <v>-100</v>
      </c>
      <c r="L64" s="140"/>
      <c r="N64" s="201"/>
      <c r="O64" s="243">
        <f t="shared" si="6"/>
        <v>-0.7286</v>
      </c>
      <c r="P64" s="243">
        <f t="shared" si="7"/>
        <v>-230.23</v>
      </c>
      <c r="Q64" s="247">
        <f t="shared" si="8"/>
        <v>0</v>
      </c>
    </row>
    <row r="65" spans="2:17" ht="12.75" customHeight="1">
      <c r="B65" s="325"/>
      <c r="C65" s="76" t="s">
        <v>176</v>
      </c>
      <c r="D65" s="49">
        <v>30</v>
      </c>
      <c r="E65" s="50">
        <v>0</v>
      </c>
      <c r="F65" s="50">
        <v>0</v>
      </c>
      <c r="G65" s="51" t="s">
        <v>153</v>
      </c>
      <c r="H65" s="50">
        <v>139.98</v>
      </c>
      <c r="I65" s="50">
        <v>0</v>
      </c>
      <c r="J65" s="50">
        <v>0</v>
      </c>
      <c r="K65" s="51" t="s">
        <v>153</v>
      </c>
      <c r="L65" s="140"/>
      <c r="N65" s="201"/>
      <c r="O65" s="243">
        <f t="shared" si="6"/>
        <v>0</v>
      </c>
      <c r="P65" s="243">
        <f t="shared" si="7"/>
        <v>0</v>
      </c>
      <c r="Q65" s="247">
        <f t="shared" si="8"/>
        <v>0</v>
      </c>
    </row>
    <row r="66" spans="2:17" ht="12.75">
      <c r="B66" s="325"/>
      <c r="C66" s="76" t="s">
        <v>97</v>
      </c>
      <c r="D66" s="49">
        <v>0.5</v>
      </c>
      <c r="E66" s="50">
        <v>0</v>
      </c>
      <c r="F66" s="50">
        <v>0</v>
      </c>
      <c r="G66" s="51" t="s">
        <v>153</v>
      </c>
      <c r="H66" s="50">
        <v>69.4</v>
      </c>
      <c r="I66" s="50">
        <v>0</v>
      </c>
      <c r="J66" s="50">
        <v>0</v>
      </c>
      <c r="K66" s="51" t="s">
        <v>153</v>
      </c>
      <c r="L66" s="140"/>
      <c r="N66" s="201"/>
      <c r="O66" s="243">
        <f t="shared" si="6"/>
        <v>0</v>
      </c>
      <c r="P66" s="243">
        <f t="shared" si="7"/>
        <v>0</v>
      </c>
      <c r="Q66" s="247">
        <f t="shared" si="8"/>
        <v>0</v>
      </c>
    </row>
    <row r="67" spans="2:17" ht="12.75" customHeight="1">
      <c r="B67" s="325"/>
      <c r="C67" s="76" t="s">
        <v>99</v>
      </c>
      <c r="D67" s="49">
        <v>40</v>
      </c>
      <c r="E67" s="50">
        <v>40</v>
      </c>
      <c r="F67" s="50">
        <v>0</v>
      </c>
      <c r="G67" s="51">
        <v>-100</v>
      </c>
      <c r="H67" s="50">
        <v>60.4</v>
      </c>
      <c r="I67" s="50">
        <v>60.4</v>
      </c>
      <c r="J67" s="50">
        <v>0</v>
      </c>
      <c r="K67" s="51">
        <v>-100</v>
      </c>
      <c r="L67" s="141"/>
      <c r="N67" s="201"/>
      <c r="O67" s="243">
        <f t="shared" si="6"/>
        <v>-40</v>
      </c>
      <c r="P67" s="243">
        <f t="shared" si="7"/>
        <v>-60.4</v>
      </c>
      <c r="Q67" s="247">
        <f t="shared" si="8"/>
        <v>0</v>
      </c>
    </row>
    <row r="68" spans="2:17" ht="12.75" customHeight="1">
      <c r="B68" s="160" t="s">
        <v>117</v>
      </c>
      <c r="C68" s="161"/>
      <c r="D68" s="69">
        <v>2095375.7643</v>
      </c>
      <c r="E68" s="70">
        <v>680357.2286</v>
      </c>
      <c r="F68" s="70">
        <v>683359</v>
      </c>
      <c r="G68" s="71">
        <v>0.44120518954091636</v>
      </c>
      <c r="H68" s="70">
        <v>1946494.97</v>
      </c>
      <c r="I68" s="70">
        <v>650522.2</v>
      </c>
      <c r="J68" s="70">
        <v>609290.54</v>
      </c>
      <c r="K68" s="71">
        <v>-6.338240262976413</v>
      </c>
      <c r="L68" s="140"/>
      <c r="N68" s="201"/>
      <c r="O68" s="243">
        <f t="shared" si="6"/>
        <v>3001.7713999999687</v>
      </c>
      <c r="P68" s="243">
        <f t="shared" si="7"/>
        <v>-41231.659999999916</v>
      </c>
      <c r="Q68" s="247">
        <f t="shared" si="8"/>
        <v>0.8916112028962815</v>
      </c>
    </row>
    <row r="69" spans="2:17" ht="12.75" customHeight="1">
      <c r="B69" s="324" t="s">
        <v>87</v>
      </c>
      <c r="C69" s="76" t="s">
        <v>80</v>
      </c>
      <c r="D69" s="49">
        <v>2700351.2</v>
      </c>
      <c r="E69" s="50">
        <v>0</v>
      </c>
      <c r="F69" s="50">
        <v>0</v>
      </c>
      <c r="G69" s="51" t="s">
        <v>153</v>
      </c>
      <c r="H69" s="50">
        <v>526560.05</v>
      </c>
      <c r="I69" s="50">
        <v>0</v>
      </c>
      <c r="J69" s="50">
        <v>0</v>
      </c>
      <c r="K69" s="51" t="s">
        <v>153</v>
      </c>
      <c r="L69" s="140"/>
      <c r="N69" s="201"/>
      <c r="O69" s="243">
        <f t="shared" si="6"/>
        <v>0</v>
      </c>
      <c r="P69" s="243">
        <f t="shared" si="7"/>
        <v>0</v>
      </c>
      <c r="Q69" s="247">
        <f t="shared" si="8"/>
        <v>0</v>
      </c>
    </row>
    <row r="70" spans="2:17" ht="12.75">
      <c r="B70" s="325"/>
      <c r="C70" s="76" t="s">
        <v>97</v>
      </c>
      <c r="D70" s="49">
        <v>103976</v>
      </c>
      <c r="E70" s="50">
        <v>0</v>
      </c>
      <c r="F70" s="50">
        <v>57323.0769</v>
      </c>
      <c r="G70" s="51" t="s">
        <v>153</v>
      </c>
      <c r="H70" s="50">
        <v>75689.76</v>
      </c>
      <c r="I70" s="50">
        <v>0</v>
      </c>
      <c r="J70" s="50">
        <v>58523.86</v>
      </c>
      <c r="K70" s="51" t="s">
        <v>153</v>
      </c>
      <c r="L70" s="140"/>
      <c r="N70" s="201"/>
      <c r="O70" s="243">
        <f t="shared" si="6"/>
        <v>57323.0769</v>
      </c>
      <c r="P70" s="243">
        <f t="shared" si="7"/>
        <v>58523.86</v>
      </c>
      <c r="Q70" s="247">
        <f t="shared" si="8"/>
        <v>1.0209476386289376</v>
      </c>
    </row>
    <row r="71" spans="2:17" ht="12.75" customHeight="1">
      <c r="B71" s="325"/>
      <c r="C71" s="76" t="s">
        <v>128</v>
      </c>
      <c r="D71" s="49">
        <v>704</v>
      </c>
      <c r="E71" s="50">
        <v>0</v>
      </c>
      <c r="F71" s="50">
        <v>0</v>
      </c>
      <c r="G71" s="51" t="s">
        <v>153</v>
      </c>
      <c r="H71" s="50">
        <v>52908.14</v>
      </c>
      <c r="I71" s="50">
        <v>0</v>
      </c>
      <c r="J71" s="50">
        <v>0</v>
      </c>
      <c r="K71" s="51" t="s">
        <v>153</v>
      </c>
      <c r="L71" s="140"/>
      <c r="N71" s="201"/>
      <c r="O71" s="243">
        <f aca="true" t="shared" si="9" ref="O71:O91">+F71-E71</f>
        <v>0</v>
      </c>
      <c r="P71" s="243">
        <f aca="true" t="shared" si="10" ref="P71:P91">+J71-I71</f>
        <v>0</v>
      </c>
      <c r="Q71" s="247">
        <f aca="true" t="shared" si="11" ref="Q71:Q91">+IF(F71=0,0,J71/F71)</f>
        <v>0</v>
      </c>
    </row>
    <row r="72" spans="2:17" ht="12.75" customHeight="1">
      <c r="B72" s="325"/>
      <c r="C72" s="76" t="s">
        <v>78</v>
      </c>
      <c r="D72" s="49">
        <v>10598.4346</v>
      </c>
      <c r="E72" s="50">
        <v>6485.9346</v>
      </c>
      <c r="F72" s="50">
        <v>1256.69</v>
      </c>
      <c r="G72" s="51">
        <v>-80.62438064053251</v>
      </c>
      <c r="H72" s="50">
        <v>9606.6</v>
      </c>
      <c r="I72" s="50">
        <v>2147.17</v>
      </c>
      <c r="J72" s="50">
        <v>209.94</v>
      </c>
      <c r="K72" s="51">
        <v>-90.22247889081908</v>
      </c>
      <c r="L72" s="140"/>
      <c r="N72" s="201"/>
      <c r="O72" s="243">
        <f t="shared" si="9"/>
        <v>-5229.2446</v>
      </c>
      <c r="P72" s="243">
        <f t="shared" si="10"/>
        <v>-1937.23</v>
      </c>
      <c r="Q72" s="247">
        <f t="shared" si="11"/>
        <v>0.16705790608662438</v>
      </c>
    </row>
    <row r="73" spans="2:17" ht="12.75" customHeight="1">
      <c r="B73" s="325"/>
      <c r="C73" s="76" t="s">
        <v>77</v>
      </c>
      <c r="D73" s="49">
        <v>2880</v>
      </c>
      <c r="E73" s="50">
        <v>0</v>
      </c>
      <c r="F73" s="50">
        <v>0</v>
      </c>
      <c r="G73" s="51" t="s">
        <v>153</v>
      </c>
      <c r="H73" s="50">
        <v>5350</v>
      </c>
      <c r="I73" s="50">
        <v>0</v>
      </c>
      <c r="J73" s="50">
        <v>0</v>
      </c>
      <c r="K73" s="51" t="s">
        <v>153</v>
      </c>
      <c r="L73" s="140"/>
      <c r="N73" s="201"/>
      <c r="O73" s="243">
        <f t="shared" si="9"/>
        <v>0</v>
      </c>
      <c r="P73" s="243">
        <f t="shared" si="10"/>
        <v>0</v>
      </c>
      <c r="Q73" s="247">
        <f t="shared" si="11"/>
        <v>0</v>
      </c>
    </row>
    <row r="74" spans="2:17" ht="15" customHeight="1">
      <c r="B74" s="325"/>
      <c r="C74" s="76" t="s">
        <v>99</v>
      </c>
      <c r="D74" s="49">
        <v>297.4182</v>
      </c>
      <c r="E74" s="50">
        <v>0</v>
      </c>
      <c r="F74" s="50">
        <v>0</v>
      </c>
      <c r="G74" s="51" t="s">
        <v>153</v>
      </c>
      <c r="H74" s="50">
        <v>465.57</v>
      </c>
      <c r="I74" s="50">
        <v>0</v>
      </c>
      <c r="J74" s="50">
        <v>0</v>
      </c>
      <c r="K74" s="51" t="s">
        <v>153</v>
      </c>
      <c r="L74" s="140"/>
      <c r="N74" s="201"/>
      <c r="O74" s="243">
        <f t="shared" si="9"/>
        <v>0</v>
      </c>
      <c r="P74" s="243">
        <f t="shared" si="10"/>
        <v>0</v>
      </c>
      <c r="Q74" s="247">
        <f t="shared" si="11"/>
        <v>0</v>
      </c>
    </row>
    <row r="75" spans="2:17" ht="12.75">
      <c r="B75" s="160" t="s">
        <v>119</v>
      </c>
      <c r="C75" s="161"/>
      <c r="D75" s="69">
        <v>2818807.0528</v>
      </c>
      <c r="E75" s="70">
        <v>6485.9346</v>
      </c>
      <c r="F75" s="70">
        <v>58579.7669</v>
      </c>
      <c r="G75" s="71">
        <v>803.1815846555098</v>
      </c>
      <c r="H75" s="70">
        <v>670580.12</v>
      </c>
      <c r="I75" s="70">
        <v>2147.17</v>
      </c>
      <c r="J75" s="70">
        <v>58733.8</v>
      </c>
      <c r="K75" s="71">
        <v>2635.405207785131</v>
      </c>
      <c r="L75" s="141"/>
      <c r="N75" s="201"/>
      <c r="O75" s="243">
        <f t="shared" si="9"/>
        <v>52093.8323</v>
      </c>
      <c r="P75" s="243">
        <f t="shared" si="10"/>
        <v>56586.630000000005</v>
      </c>
      <c r="Q75" s="247">
        <f t="shared" si="11"/>
        <v>1.0026294590803502</v>
      </c>
    </row>
    <row r="76" spans="2:17" ht="12.75">
      <c r="B76" s="332" t="s">
        <v>126</v>
      </c>
      <c r="C76" s="75" t="s">
        <v>97</v>
      </c>
      <c r="D76" s="45">
        <v>166088</v>
      </c>
      <c r="E76" s="46">
        <v>72838</v>
      </c>
      <c r="F76" s="46">
        <v>116143.75</v>
      </c>
      <c r="G76" s="47">
        <v>59.454886185782144</v>
      </c>
      <c r="H76" s="46">
        <v>123699.09</v>
      </c>
      <c r="I76" s="46">
        <v>52570.42</v>
      </c>
      <c r="J76" s="46">
        <v>87336.33</v>
      </c>
      <c r="K76" s="47">
        <v>66.13207579471498</v>
      </c>
      <c r="L76" s="140"/>
      <c r="N76" s="201"/>
      <c r="O76" s="243">
        <f t="shared" si="9"/>
        <v>43305.75</v>
      </c>
      <c r="P76" s="243">
        <f t="shared" si="10"/>
        <v>34765.91</v>
      </c>
      <c r="Q76" s="247">
        <f t="shared" si="11"/>
        <v>0.7519675402249368</v>
      </c>
    </row>
    <row r="77" spans="2:17" ht="12.75">
      <c r="B77" s="332"/>
      <c r="C77" s="76" t="s">
        <v>128</v>
      </c>
      <c r="D77" s="49">
        <v>6853.01</v>
      </c>
      <c r="E77" s="50">
        <v>2335.91</v>
      </c>
      <c r="F77" s="50">
        <v>275.78</v>
      </c>
      <c r="G77" s="51">
        <v>-88.19389445655013</v>
      </c>
      <c r="H77" s="50">
        <v>53289.97</v>
      </c>
      <c r="I77" s="50">
        <v>23986.93</v>
      </c>
      <c r="J77" s="50">
        <v>18605.14</v>
      </c>
      <c r="K77" s="51">
        <v>-22.436343458708564</v>
      </c>
      <c r="L77" s="141"/>
      <c r="N77" s="201"/>
      <c r="O77" s="243">
        <f t="shared" si="9"/>
        <v>-2060.13</v>
      </c>
      <c r="P77" s="243">
        <f t="shared" si="10"/>
        <v>-5381.790000000001</v>
      </c>
      <c r="Q77" s="247">
        <f t="shared" si="11"/>
        <v>67.46370295162811</v>
      </c>
    </row>
    <row r="78" spans="2:17" ht="12.75">
      <c r="B78" s="332"/>
      <c r="C78" s="76" t="s">
        <v>78</v>
      </c>
      <c r="D78" s="49">
        <v>42294.58</v>
      </c>
      <c r="E78" s="50">
        <v>17441.62</v>
      </c>
      <c r="F78" s="50">
        <v>22257.3538</v>
      </c>
      <c r="G78" s="51">
        <v>27.610587777970185</v>
      </c>
      <c r="H78" s="50">
        <v>36314.46</v>
      </c>
      <c r="I78" s="50">
        <v>13235.54</v>
      </c>
      <c r="J78" s="50">
        <v>38183.86</v>
      </c>
      <c r="K78" s="51">
        <v>188.49491596111682</v>
      </c>
      <c r="L78" s="141"/>
      <c r="N78" s="201"/>
      <c r="O78" s="243">
        <f t="shared" si="9"/>
        <v>4815.733800000002</v>
      </c>
      <c r="P78" s="243">
        <f t="shared" si="10"/>
        <v>24948.32</v>
      </c>
      <c r="Q78" s="247">
        <f t="shared" si="11"/>
        <v>1.7155615327460896</v>
      </c>
    </row>
    <row r="79" spans="2:17" ht="12.75">
      <c r="B79" s="332"/>
      <c r="C79" s="76" t="s">
        <v>120</v>
      </c>
      <c r="D79" s="49">
        <v>21212</v>
      </c>
      <c r="E79" s="50">
        <v>21212</v>
      </c>
      <c r="F79" s="50">
        <v>0</v>
      </c>
      <c r="G79" s="51">
        <v>-100</v>
      </c>
      <c r="H79" s="50">
        <v>16478.15</v>
      </c>
      <c r="I79" s="50">
        <v>16478.15</v>
      </c>
      <c r="J79" s="50">
        <v>0</v>
      </c>
      <c r="K79" s="51">
        <v>-100</v>
      </c>
      <c r="L79" s="142"/>
      <c r="N79" s="201"/>
      <c r="O79" s="243">
        <f t="shared" si="9"/>
        <v>-21212</v>
      </c>
      <c r="P79" s="243">
        <f t="shared" si="10"/>
        <v>-16478.15</v>
      </c>
      <c r="Q79" s="247">
        <f t="shared" si="11"/>
        <v>0</v>
      </c>
    </row>
    <row r="80" spans="2:17" ht="12.75" customHeight="1">
      <c r="B80" s="160" t="s">
        <v>127</v>
      </c>
      <c r="C80" s="161"/>
      <c r="D80" s="69">
        <v>236447.59000000003</v>
      </c>
      <c r="E80" s="70">
        <v>113827.53</v>
      </c>
      <c r="F80" s="70">
        <v>138676.8838</v>
      </c>
      <c r="G80" s="71">
        <v>21.830706332642038</v>
      </c>
      <c r="H80" s="70">
        <v>229781.66999999998</v>
      </c>
      <c r="I80" s="70">
        <v>106271.03999999998</v>
      </c>
      <c r="J80" s="70">
        <v>144125.33000000002</v>
      </c>
      <c r="K80" s="71">
        <v>35.62051335904874</v>
      </c>
      <c r="N80" s="201"/>
      <c r="O80" s="243">
        <f t="shared" si="9"/>
        <v>24849.35380000001</v>
      </c>
      <c r="P80" s="243">
        <f t="shared" si="10"/>
        <v>37854.29000000004</v>
      </c>
      <c r="Q80" s="247">
        <f t="shared" si="11"/>
        <v>1.0392887844801717</v>
      </c>
    </row>
    <row r="81" spans="2:17" ht="12.75">
      <c r="B81" s="324" t="s">
        <v>86</v>
      </c>
      <c r="C81" s="76" t="s">
        <v>128</v>
      </c>
      <c r="D81" s="49">
        <v>17045.3933</v>
      </c>
      <c r="E81" s="50">
        <v>2061.5329</v>
      </c>
      <c r="F81" s="50">
        <v>13608</v>
      </c>
      <c r="G81" s="51">
        <v>560.0913330075886</v>
      </c>
      <c r="H81" s="50">
        <v>34035.93</v>
      </c>
      <c r="I81" s="50">
        <v>7442.18</v>
      </c>
      <c r="J81" s="50">
        <v>22676</v>
      </c>
      <c r="K81" s="51">
        <v>204.69566712979258</v>
      </c>
      <c r="N81" s="201"/>
      <c r="O81" s="243">
        <f t="shared" si="9"/>
        <v>11546.4671</v>
      </c>
      <c r="P81" s="243">
        <f t="shared" si="10"/>
        <v>15233.82</v>
      </c>
      <c r="Q81" s="247">
        <f t="shared" si="11"/>
        <v>1.6663727219282776</v>
      </c>
    </row>
    <row r="82" spans="2:17" ht="12.75" customHeight="1">
      <c r="B82" s="325"/>
      <c r="C82" s="76" t="s">
        <v>130</v>
      </c>
      <c r="D82" s="49">
        <v>20000</v>
      </c>
      <c r="E82" s="50">
        <v>0</v>
      </c>
      <c r="F82" s="50">
        <v>0</v>
      </c>
      <c r="G82" s="51" t="s">
        <v>153</v>
      </c>
      <c r="H82" s="50">
        <v>14500</v>
      </c>
      <c r="I82" s="50">
        <v>0</v>
      </c>
      <c r="J82" s="50">
        <v>0</v>
      </c>
      <c r="K82" s="51" t="s">
        <v>153</v>
      </c>
      <c r="N82" s="201"/>
      <c r="O82" s="243">
        <f t="shared" si="9"/>
        <v>0</v>
      </c>
      <c r="P82" s="243">
        <f t="shared" si="10"/>
        <v>0</v>
      </c>
      <c r="Q82" s="247">
        <f t="shared" si="11"/>
        <v>0</v>
      </c>
    </row>
    <row r="83" spans="2:17" ht="12.75">
      <c r="B83" s="325"/>
      <c r="C83" s="76" t="s">
        <v>101</v>
      </c>
      <c r="D83" s="49">
        <v>541.8</v>
      </c>
      <c r="E83" s="50">
        <v>541.8</v>
      </c>
      <c r="F83" s="50">
        <v>0</v>
      </c>
      <c r="G83" s="51">
        <v>-100</v>
      </c>
      <c r="H83" s="50">
        <v>1443.24</v>
      </c>
      <c r="I83" s="50">
        <v>1443.24</v>
      </c>
      <c r="J83" s="50">
        <v>0</v>
      </c>
      <c r="K83" s="51">
        <v>-100</v>
      </c>
      <c r="N83" s="201"/>
      <c r="O83" s="243">
        <f t="shared" si="9"/>
        <v>-541.8</v>
      </c>
      <c r="P83" s="243">
        <f t="shared" si="10"/>
        <v>-1443.24</v>
      </c>
      <c r="Q83" s="247">
        <f t="shared" si="11"/>
        <v>0</v>
      </c>
    </row>
    <row r="84" spans="2:17" ht="12.75">
      <c r="B84" s="325"/>
      <c r="C84" s="76" t="s">
        <v>99</v>
      </c>
      <c r="D84" s="49">
        <v>152.6277</v>
      </c>
      <c r="E84" s="50">
        <v>62.6277</v>
      </c>
      <c r="F84" s="50">
        <v>21</v>
      </c>
      <c r="G84" s="51">
        <v>-66.46851153722714</v>
      </c>
      <c r="H84" s="50">
        <v>212.45</v>
      </c>
      <c r="I84" s="50">
        <v>117.07</v>
      </c>
      <c r="J84" s="50">
        <v>34.5</v>
      </c>
      <c r="K84" s="51">
        <v>-70.53045186640472</v>
      </c>
      <c r="N84" s="201"/>
      <c r="O84" s="243">
        <f t="shared" si="9"/>
        <v>-41.6277</v>
      </c>
      <c r="P84" s="243">
        <f t="shared" si="10"/>
        <v>-82.57</v>
      </c>
      <c r="Q84" s="247">
        <f t="shared" si="11"/>
        <v>1.6428571428571428</v>
      </c>
    </row>
    <row r="85" spans="2:17" ht="12.75">
      <c r="B85" s="325"/>
      <c r="C85" s="76" t="s">
        <v>102</v>
      </c>
      <c r="D85" s="49">
        <v>6.3</v>
      </c>
      <c r="E85" s="50">
        <v>0</v>
      </c>
      <c r="F85" s="50">
        <v>0</v>
      </c>
      <c r="G85" s="51" t="s">
        <v>153</v>
      </c>
      <c r="H85" s="50">
        <v>117.95</v>
      </c>
      <c r="I85" s="50">
        <v>0</v>
      </c>
      <c r="J85" s="50">
        <v>0</v>
      </c>
      <c r="K85" s="51" t="s">
        <v>153</v>
      </c>
      <c r="N85" s="201"/>
      <c r="O85" s="243">
        <f t="shared" si="9"/>
        <v>0</v>
      </c>
      <c r="P85" s="243">
        <f t="shared" si="10"/>
        <v>0</v>
      </c>
      <c r="Q85" s="247">
        <f t="shared" si="11"/>
        <v>0</v>
      </c>
    </row>
    <row r="86" spans="2:17" ht="12.75">
      <c r="B86" s="325"/>
      <c r="C86" s="76" t="s">
        <v>85</v>
      </c>
      <c r="D86" s="49">
        <v>30</v>
      </c>
      <c r="E86" s="50">
        <v>30</v>
      </c>
      <c r="F86" s="50">
        <v>0</v>
      </c>
      <c r="G86" s="51">
        <v>-100</v>
      </c>
      <c r="H86" s="50">
        <v>113.08</v>
      </c>
      <c r="I86" s="50">
        <v>113.08</v>
      </c>
      <c r="J86" s="50">
        <v>0</v>
      </c>
      <c r="K86" s="51">
        <v>-100</v>
      </c>
      <c r="N86" s="201"/>
      <c r="O86" s="243">
        <f t="shared" si="9"/>
        <v>-30</v>
      </c>
      <c r="P86" s="243">
        <f t="shared" si="10"/>
        <v>-113.08</v>
      </c>
      <c r="Q86" s="247">
        <f t="shared" si="11"/>
        <v>0</v>
      </c>
    </row>
    <row r="87" spans="2:17" ht="12.75">
      <c r="B87" s="325"/>
      <c r="C87" s="76" t="s">
        <v>96</v>
      </c>
      <c r="D87" s="49">
        <v>0</v>
      </c>
      <c r="E87" s="50">
        <v>0</v>
      </c>
      <c r="F87" s="50">
        <v>1.38</v>
      </c>
      <c r="G87" s="51" t="s">
        <v>153</v>
      </c>
      <c r="H87" s="50">
        <v>0</v>
      </c>
      <c r="I87" s="50">
        <v>0</v>
      </c>
      <c r="J87" s="50">
        <v>167.27</v>
      </c>
      <c r="K87" s="51" t="s">
        <v>153</v>
      </c>
      <c r="N87" s="201"/>
      <c r="O87" s="243">
        <f t="shared" si="9"/>
        <v>1.38</v>
      </c>
      <c r="P87" s="243">
        <f t="shared" si="10"/>
        <v>167.27</v>
      </c>
      <c r="Q87" s="247">
        <f t="shared" si="11"/>
        <v>121.21014492753625</v>
      </c>
    </row>
    <row r="88" spans="2:17" ht="12.75">
      <c r="B88" s="160" t="s">
        <v>118</v>
      </c>
      <c r="C88" s="161"/>
      <c r="D88" s="69">
        <v>37776.121</v>
      </c>
      <c r="E88" s="70">
        <v>2695.9606000000003</v>
      </c>
      <c r="F88" s="70">
        <v>13630.38</v>
      </c>
      <c r="G88" s="71">
        <v>405.5852819214048</v>
      </c>
      <c r="H88" s="70">
        <v>50422.65</v>
      </c>
      <c r="I88" s="70">
        <v>9115.57</v>
      </c>
      <c r="J88" s="70">
        <v>22877.77</v>
      </c>
      <c r="K88" s="71">
        <v>150.97465106405855</v>
      </c>
      <c r="N88" s="201"/>
      <c r="O88" s="243">
        <f t="shared" si="9"/>
        <v>10934.419399999999</v>
      </c>
      <c r="P88" s="243">
        <f t="shared" si="10"/>
        <v>13762.2</v>
      </c>
      <c r="Q88" s="247">
        <f t="shared" si="11"/>
        <v>1.6784396326441378</v>
      </c>
    </row>
    <row r="89" spans="2:17" ht="25.5">
      <c r="B89" s="227" t="s">
        <v>208</v>
      </c>
      <c r="C89" s="221" t="s">
        <v>96</v>
      </c>
      <c r="D89" s="222">
        <v>0.8</v>
      </c>
      <c r="E89" s="222">
        <v>0</v>
      </c>
      <c r="F89" s="222">
        <v>0</v>
      </c>
      <c r="G89" s="223" t="s">
        <v>153</v>
      </c>
      <c r="H89" s="222">
        <v>101.4</v>
      </c>
      <c r="I89" s="222">
        <v>0</v>
      </c>
      <c r="J89" s="222">
        <v>0</v>
      </c>
      <c r="K89" s="223" t="s">
        <v>153</v>
      </c>
      <c r="N89" s="201"/>
      <c r="O89" s="243">
        <f t="shared" si="9"/>
        <v>0</v>
      </c>
      <c r="P89" s="243">
        <f t="shared" si="10"/>
        <v>0</v>
      </c>
      <c r="Q89" s="247">
        <f t="shared" si="11"/>
        <v>0</v>
      </c>
    </row>
    <row r="90" spans="2:17" ht="12.75">
      <c r="B90" s="160" t="s">
        <v>209</v>
      </c>
      <c r="C90" s="161"/>
      <c r="D90" s="69">
        <v>0.8</v>
      </c>
      <c r="E90" s="70">
        <v>0</v>
      </c>
      <c r="F90" s="70">
        <v>0</v>
      </c>
      <c r="G90" s="71" t="s">
        <v>153</v>
      </c>
      <c r="H90" s="70">
        <v>101.4</v>
      </c>
      <c r="I90" s="70">
        <v>0</v>
      </c>
      <c r="J90" s="70">
        <v>0</v>
      </c>
      <c r="K90" s="71" t="s">
        <v>153</v>
      </c>
      <c r="N90" s="201"/>
      <c r="O90" s="243">
        <f t="shared" si="9"/>
        <v>0</v>
      </c>
      <c r="P90" s="243">
        <f t="shared" si="10"/>
        <v>0</v>
      </c>
      <c r="Q90" s="247">
        <f t="shared" si="11"/>
        <v>0</v>
      </c>
    </row>
    <row r="91" spans="2:17" ht="12.75">
      <c r="B91" s="160" t="s">
        <v>94</v>
      </c>
      <c r="C91" s="161"/>
      <c r="D91" s="69">
        <v>96182188.79299998</v>
      </c>
      <c r="E91" s="70">
        <v>25755962.333599996</v>
      </c>
      <c r="F91" s="70">
        <v>35037647.5278</v>
      </c>
      <c r="G91" s="71">
        <v>36.03703512988743</v>
      </c>
      <c r="H91" s="70">
        <v>83449177.91</v>
      </c>
      <c r="I91" s="70">
        <v>22788848.82999999</v>
      </c>
      <c r="J91" s="70">
        <v>31364342.02999999</v>
      </c>
      <c r="K91" s="71">
        <v>37.630216708054775</v>
      </c>
      <c r="N91" s="201"/>
      <c r="O91" s="243">
        <f t="shared" si="9"/>
        <v>9281685.194200005</v>
      </c>
      <c r="P91" s="243">
        <f t="shared" si="10"/>
        <v>8575493.2</v>
      </c>
      <c r="Q91" s="247">
        <f t="shared" si="11"/>
        <v>0.8951611835559025</v>
      </c>
    </row>
    <row r="92" spans="2:17" ht="12.75">
      <c r="B92" s="187" t="s">
        <v>159</v>
      </c>
      <c r="C92" s="188"/>
      <c r="D92" s="188"/>
      <c r="E92" s="188"/>
      <c r="F92" s="188"/>
      <c r="G92" s="188"/>
      <c r="H92" s="188"/>
      <c r="I92" s="188"/>
      <c r="J92" s="188"/>
      <c r="K92" s="189"/>
      <c r="N92" s="201"/>
      <c r="O92" s="243"/>
      <c r="P92" s="243"/>
      <c r="Q92" s="247"/>
    </row>
    <row r="93" spans="14:15" ht="12.75">
      <c r="N93" s="201"/>
      <c r="O93" s="234"/>
    </row>
    <row r="94" spans="14:15" ht="12.75">
      <c r="N94" s="201"/>
      <c r="O94" s="234"/>
    </row>
    <row r="95" spans="14:15" ht="12.75">
      <c r="N95" s="201"/>
      <c r="O95" s="234"/>
    </row>
    <row r="96" spans="14:15" ht="12.75">
      <c r="N96" s="201"/>
      <c r="O96" s="234"/>
    </row>
    <row r="97" spans="14:15" ht="12.75">
      <c r="N97" s="201"/>
      <c r="O97" s="234"/>
    </row>
    <row r="98" spans="14:15" ht="12.75">
      <c r="N98" s="201"/>
      <c r="O98" s="234"/>
    </row>
    <row r="99" spans="14:15" ht="12.75">
      <c r="N99" s="201"/>
      <c r="O99" s="234"/>
    </row>
    <row r="100" spans="14:15" ht="12.75">
      <c r="N100" s="201"/>
      <c r="O100" s="234"/>
    </row>
    <row r="101" spans="14:15" ht="12.75">
      <c r="N101" s="201"/>
      <c r="O101" s="234"/>
    </row>
    <row r="102" spans="14:15" ht="12.75">
      <c r="N102" s="201"/>
      <c r="O102" s="234"/>
    </row>
    <row r="103" spans="14:15" ht="12.75">
      <c r="N103" s="201"/>
      <c r="O103" s="234"/>
    </row>
    <row r="104" spans="14:15" ht="12.75">
      <c r="N104" s="201"/>
      <c r="O104" s="234"/>
    </row>
    <row r="105" spans="14:15" ht="12.75">
      <c r="N105" s="201"/>
      <c r="O105" s="234"/>
    </row>
    <row r="106" spans="14:15" ht="12.75">
      <c r="N106" s="201"/>
      <c r="O106" s="234"/>
    </row>
    <row r="107" spans="14:15" ht="12.75">
      <c r="N107" s="201"/>
      <c r="O107" s="234"/>
    </row>
    <row r="108" spans="14:15" ht="12.75">
      <c r="N108" s="201"/>
      <c r="O108" s="234"/>
    </row>
    <row r="109" spans="14:15" ht="12.75">
      <c r="N109" s="201"/>
      <c r="O109" s="234"/>
    </row>
    <row r="110" spans="14:15" ht="12.75">
      <c r="N110" s="201"/>
      <c r="O110" s="234"/>
    </row>
    <row r="111" spans="14:15" ht="12.75">
      <c r="N111" s="201"/>
      <c r="O111" s="234"/>
    </row>
    <row r="112" spans="14:15" ht="12.75">
      <c r="N112" s="201"/>
      <c r="O112" s="234"/>
    </row>
    <row r="113" spans="14:15" ht="12.75">
      <c r="N113" s="201"/>
      <c r="O113" s="234"/>
    </row>
    <row r="114" spans="14:15" ht="12.75">
      <c r="N114" s="201"/>
      <c r="O114" s="234"/>
    </row>
    <row r="115" spans="14:15" ht="12.75">
      <c r="N115" s="201"/>
      <c r="O115" s="234"/>
    </row>
    <row r="116" spans="14:15" ht="12.75">
      <c r="N116" s="201"/>
      <c r="O116" s="234"/>
    </row>
  </sheetData>
  <sheetProtection/>
  <mergeCells count="12">
    <mergeCell ref="B53:B67"/>
    <mergeCell ref="B32:B51"/>
    <mergeCell ref="B2:K2"/>
    <mergeCell ref="D3:G3"/>
    <mergeCell ref="H3:K3"/>
    <mergeCell ref="B3:B4"/>
    <mergeCell ref="C3:C4"/>
    <mergeCell ref="B81:B87"/>
    <mergeCell ref="B5:B18"/>
    <mergeCell ref="B69:B74"/>
    <mergeCell ref="B20:B30"/>
    <mergeCell ref="B76:B79"/>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A1" sqref="A1"/>
    </sheetView>
  </sheetViews>
  <sheetFormatPr defaultColWidth="10.8515625" defaultRowHeight="15"/>
  <cols>
    <col min="1" max="9" width="10.57421875" style="129" customWidth="1"/>
    <col min="10" max="23" width="10.8515625" style="129" customWidth="1"/>
    <col min="24" max="16384" width="10.8515625" style="129" customWidth="1"/>
  </cols>
  <sheetData>
    <row r="1" spans="2:3" ht="15">
      <c r="B1" s="128"/>
      <c r="C1" s="128"/>
    </row>
    <row r="5" spans="2:8" ht="15">
      <c r="B5" s="86"/>
      <c r="C5" s="86"/>
      <c r="D5" s="87"/>
      <c r="E5" s="157" t="s">
        <v>112</v>
      </c>
      <c r="F5" s="87"/>
      <c r="G5" s="86"/>
      <c r="H5" s="86"/>
    </row>
    <row r="6" spans="2:8" ht="15" customHeight="1">
      <c r="B6" s="86"/>
      <c r="C6" s="86"/>
      <c r="E6" s="168" t="str">
        <f>+Portada!E42</f>
        <v>Mayo 2016</v>
      </c>
      <c r="F6" s="167"/>
      <c r="G6" s="86"/>
      <c r="H6" s="86"/>
    </row>
    <row r="7" spans="2:8" ht="15">
      <c r="B7" s="86"/>
      <c r="C7" s="86"/>
      <c r="D7" s="87"/>
      <c r="E7" s="121" t="s">
        <v>220</v>
      </c>
      <c r="F7" s="87"/>
      <c r="G7" s="86"/>
      <c r="H7" s="86"/>
    </row>
    <row r="8" spans="2:8" ht="15">
      <c r="B8" s="86"/>
      <c r="D8" s="132"/>
      <c r="F8" s="132"/>
      <c r="G8" s="132"/>
      <c r="H8" s="86"/>
    </row>
    <row r="9" spans="2:8" ht="15">
      <c r="B9" s="86"/>
      <c r="C9" s="86"/>
      <c r="D9" s="86"/>
      <c r="E9" s="86"/>
      <c r="F9" s="86"/>
      <c r="G9" s="86"/>
      <c r="H9" s="86"/>
    </row>
    <row r="10" spans="2:8" ht="15">
      <c r="B10" s="86"/>
      <c r="C10" s="86"/>
      <c r="D10" s="87"/>
      <c r="E10" s="122" t="s">
        <v>151</v>
      </c>
      <c r="F10" s="87"/>
      <c r="G10" s="86"/>
      <c r="H10" s="86"/>
    </row>
    <row r="11" spans="2:8" ht="15">
      <c r="B11" s="86"/>
      <c r="C11" s="86"/>
      <c r="D11" s="86"/>
      <c r="E11" s="86"/>
      <c r="F11" s="86"/>
      <c r="G11" s="86"/>
      <c r="H11" s="86"/>
    </row>
    <row r="12" spans="2:8" ht="15">
      <c r="B12" s="86"/>
      <c r="C12" s="86"/>
      <c r="D12" s="86"/>
      <c r="E12" s="86"/>
      <c r="F12" s="86"/>
      <c r="G12" s="86"/>
      <c r="H12" s="86"/>
    </row>
    <row r="13" spans="2:8" ht="15">
      <c r="B13" s="86"/>
      <c r="C13" s="86"/>
      <c r="D13" s="86"/>
      <c r="E13" s="86"/>
      <c r="F13" s="86"/>
      <c r="G13" s="86"/>
      <c r="H13" s="86"/>
    </row>
    <row r="14" spans="2:8" ht="15">
      <c r="B14" s="86"/>
      <c r="C14" s="86"/>
      <c r="D14" s="86"/>
      <c r="E14" s="86"/>
      <c r="F14" s="86"/>
      <c r="G14" s="86"/>
      <c r="H14" s="86"/>
    </row>
    <row r="15" spans="2:8" ht="15">
      <c r="B15" s="86"/>
      <c r="C15" s="86"/>
      <c r="D15" s="86"/>
      <c r="E15" s="86"/>
      <c r="F15" s="86"/>
      <c r="G15" s="86"/>
      <c r="H15" s="86"/>
    </row>
    <row r="16" spans="2:8" ht="15">
      <c r="B16" s="87"/>
      <c r="D16" s="133"/>
      <c r="E16" s="131" t="s">
        <v>121</v>
      </c>
      <c r="F16" s="133"/>
      <c r="G16" s="133"/>
      <c r="H16" s="87"/>
    </row>
    <row r="17" spans="2:8" ht="15">
      <c r="B17" s="86"/>
      <c r="D17" s="133"/>
      <c r="E17" s="131" t="s">
        <v>0</v>
      </c>
      <c r="F17" s="133"/>
      <c r="G17" s="133"/>
      <c r="H17" s="86"/>
    </row>
    <row r="18" spans="2:8" ht="15">
      <c r="B18" s="87"/>
      <c r="D18" s="134"/>
      <c r="E18" s="135" t="s">
        <v>1</v>
      </c>
      <c r="F18" s="134"/>
      <c r="G18" s="134"/>
      <c r="H18" s="87"/>
    </row>
    <row r="19" spans="2:8" ht="15">
      <c r="B19" s="87"/>
      <c r="C19" s="87"/>
      <c r="D19" s="87"/>
      <c r="E19" s="87"/>
      <c r="F19" s="87"/>
      <c r="G19" s="87"/>
      <c r="H19" s="87"/>
    </row>
    <row r="20" spans="2:8" ht="15">
      <c r="B20" s="87"/>
      <c r="E20" s="157" t="s">
        <v>168</v>
      </c>
      <c r="F20" s="157"/>
      <c r="G20" s="157"/>
      <c r="H20" s="130"/>
    </row>
    <row r="21" spans="2:8" ht="15">
      <c r="B21" s="87"/>
      <c r="E21" s="157" t="s">
        <v>150</v>
      </c>
      <c r="F21" s="157"/>
      <c r="G21" s="157"/>
      <c r="H21" s="130"/>
    </row>
    <row r="22" spans="2:8" ht="15">
      <c r="B22" s="87"/>
      <c r="C22" s="87"/>
      <c r="D22" s="87"/>
      <c r="E22" s="87"/>
      <c r="F22" s="87"/>
      <c r="G22" s="87"/>
      <c r="H22" s="87"/>
    </row>
    <row r="23" spans="2:8" ht="15">
      <c r="B23" s="87"/>
      <c r="C23" s="87"/>
      <c r="D23" s="86"/>
      <c r="E23" s="86"/>
      <c r="F23" s="86"/>
      <c r="G23" s="87"/>
      <c r="H23" s="87"/>
    </row>
    <row r="24" spans="2:8" ht="15">
      <c r="B24" s="87"/>
      <c r="C24" s="87"/>
      <c r="D24" s="86"/>
      <c r="E24" s="86"/>
      <c r="F24" s="86"/>
      <c r="G24" s="87"/>
      <c r="H24" s="87"/>
    </row>
    <row r="25" spans="2:8" ht="15">
      <c r="B25" s="87"/>
      <c r="C25" s="87"/>
      <c r="D25" s="87"/>
      <c r="E25" s="87"/>
      <c r="F25" s="87"/>
      <c r="G25" s="87"/>
      <c r="H25" s="87"/>
    </row>
    <row r="26" spans="2:8" ht="15">
      <c r="B26" s="86"/>
      <c r="C26" s="86"/>
      <c r="D26" s="86"/>
      <c r="E26" s="86"/>
      <c r="F26" s="86"/>
      <c r="G26" s="86"/>
      <c r="H26" s="86"/>
    </row>
    <row r="27" spans="2:8" ht="15">
      <c r="B27" s="86"/>
      <c r="C27" s="86"/>
      <c r="D27" s="86"/>
      <c r="E27" s="86"/>
      <c r="F27" s="86"/>
      <c r="G27" s="86"/>
      <c r="H27" s="86"/>
    </row>
    <row r="28" spans="4:8" ht="15">
      <c r="D28" s="136"/>
      <c r="E28" s="137" t="s">
        <v>109</v>
      </c>
      <c r="F28" s="136"/>
      <c r="G28" s="136"/>
      <c r="H28" s="130"/>
    </row>
    <row r="29" spans="2:8" ht="15">
      <c r="B29" s="86"/>
      <c r="C29" s="86"/>
      <c r="D29" s="86"/>
      <c r="E29" s="86"/>
      <c r="F29" s="86"/>
      <c r="G29" s="86"/>
      <c r="H29" s="86"/>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70" workbookViewId="0" topLeftCell="A1">
      <selection activeCell="A1" sqref="A1"/>
    </sheetView>
  </sheetViews>
  <sheetFormatPr defaultColWidth="10.8515625" defaultRowHeight="15"/>
  <cols>
    <col min="1" max="1" width="1.28515625" style="22" customWidth="1"/>
    <col min="2" max="9" width="11.00390625" style="22" customWidth="1"/>
    <col min="10" max="10" width="2.00390625" style="22" customWidth="1"/>
    <col min="11" max="26" width="10.8515625" style="22" customWidth="1"/>
    <col min="27" max="16384" width="10.8515625" style="22" customWidth="1"/>
  </cols>
  <sheetData>
    <row r="2" spans="2:11" ht="12.75">
      <c r="B2" s="276" t="s">
        <v>172</v>
      </c>
      <c r="C2" s="276"/>
      <c r="D2" s="276"/>
      <c r="E2" s="276"/>
      <c r="F2" s="276"/>
      <c r="G2" s="276"/>
      <c r="H2" s="276"/>
      <c r="I2" s="276"/>
      <c r="J2" s="143"/>
      <c r="K2" s="78" t="s">
        <v>158</v>
      </c>
    </row>
    <row r="3" spans="2:10" ht="12.75">
      <c r="B3" s="2"/>
      <c r="C3" s="2"/>
      <c r="D3" s="2"/>
      <c r="E3" s="2"/>
      <c r="F3" s="2"/>
      <c r="G3" s="2"/>
      <c r="H3" s="2"/>
      <c r="I3" s="2"/>
      <c r="J3" s="2"/>
    </row>
    <row r="4" spans="2:10" ht="30.75" customHeight="1">
      <c r="B4" s="277" t="s">
        <v>211</v>
      </c>
      <c r="C4" s="277"/>
      <c r="D4" s="277"/>
      <c r="E4" s="277"/>
      <c r="F4" s="277"/>
      <c r="G4" s="277"/>
      <c r="H4" s="277"/>
      <c r="I4" s="277"/>
      <c r="J4" s="123"/>
    </row>
    <row r="5" spans="2:10" ht="29.25" customHeight="1">
      <c r="B5" s="277" t="s">
        <v>174</v>
      </c>
      <c r="C5" s="277"/>
      <c r="D5" s="277"/>
      <c r="E5" s="277"/>
      <c r="F5" s="277"/>
      <c r="G5" s="277"/>
      <c r="H5" s="277"/>
      <c r="I5" s="277"/>
      <c r="J5" s="123"/>
    </row>
    <row r="6" spans="2:10" ht="15" customHeight="1">
      <c r="B6" s="275" t="s">
        <v>173</v>
      </c>
      <c r="C6" s="275"/>
      <c r="D6" s="275"/>
      <c r="E6" s="275"/>
      <c r="F6" s="275"/>
      <c r="G6" s="275"/>
      <c r="H6" s="275"/>
      <c r="I6" s="275"/>
      <c r="J6" s="123"/>
    </row>
    <row r="7" spans="2:10" ht="28.5" customHeight="1">
      <c r="B7" s="275" t="s">
        <v>175</v>
      </c>
      <c r="C7" s="275"/>
      <c r="D7" s="275"/>
      <c r="E7" s="275"/>
      <c r="F7" s="275"/>
      <c r="G7" s="275"/>
      <c r="H7" s="275"/>
      <c r="I7" s="275"/>
      <c r="J7" s="123"/>
    </row>
    <row r="8" spans="2:10" ht="28.5" customHeight="1">
      <c r="B8" s="275" t="s">
        <v>177</v>
      </c>
      <c r="C8" s="275"/>
      <c r="D8" s="275"/>
      <c r="E8" s="275"/>
      <c r="F8" s="275"/>
      <c r="G8" s="275"/>
      <c r="H8" s="275"/>
      <c r="I8" s="275"/>
      <c r="J8" s="123"/>
    </row>
    <row r="9" spans="2:9" ht="12.75">
      <c r="B9" s="275" t="s">
        <v>190</v>
      </c>
      <c r="C9" s="275"/>
      <c r="D9" s="275"/>
      <c r="E9" s="275"/>
      <c r="F9" s="275"/>
      <c r="G9" s="275"/>
      <c r="H9" s="275"/>
      <c r="I9" s="275"/>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5"/>
  <sheetViews>
    <sheetView zoomScale="80" zoomScaleNormal="80" zoomScalePageLayoutView="90" workbookViewId="0" topLeftCell="A1">
      <selection activeCell="A1" sqref="A1"/>
    </sheetView>
  </sheetViews>
  <sheetFormatPr defaultColWidth="10.8515625" defaultRowHeight="15"/>
  <cols>
    <col min="1" max="1" width="1.421875" style="7" customWidth="1"/>
    <col min="2" max="2" width="14.57421875" style="9" customWidth="1"/>
    <col min="3" max="3" width="76.28125" style="8" customWidth="1"/>
    <col min="4" max="4" width="7.421875" style="8" customWidth="1"/>
    <col min="5" max="5" width="1.8515625" style="7" customWidth="1"/>
    <col min="6" max="7" width="9.421875" style="7" customWidth="1"/>
    <col min="8" max="14" width="10.8515625" style="7" customWidth="1"/>
    <col min="15" max="16384" width="10.8515625" style="7" customWidth="1"/>
  </cols>
  <sheetData>
    <row r="1" ht="4.5" customHeight="1"/>
    <row r="2" spans="2:4" ht="12.75">
      <c r="B2" s="278" t="s">
        <v>57</v>
      </c>
      <c r="C2" s="278"/>
      <c r="D2" s="278"/>
    </row>
    <row r="3" spans="2:3" ht="12.75">
      <c r="B3" s="8"/>
      <c r="C3" s="67"/>
    </row>
    <row r="4" spans="2:4" ht="12.75">
      <c r="B4" s="24" t="s">
        <v>56</v>
      </c>
      <c r="C4" s="24" t="s">
        <v>53</v>
      </c>
      <c r="D4" s="23" t="s">
        <v>52</v>
      </c>
    </row>
    <row r="5" spans="2:4" ht="8.25" customHeight="1">
      <c r="B5" s="37"/>
      <c r="C5" s="21"/>
      <c r="D5" s="20"/>
    </row>
    <row r="6" spans="2:4" ht="12.75">
      <c r="B6" s="11">
        <v>1</v>
      </c>
      <c r="C6" s="76" t="s">
        <v>105</v>
      </c>
      <c r="D6" s="30">
        <v>5</v>
      </c>
    </row>
    <row r="7" spans="2:4" ht="12.75">
      <c r="B7" s="11">
        <v>2</v>
      </c>
      <c r="C7" s="76" t="s">
        <v>106</v>
      </c>
      <c r="D7" s="30">
        <v>5</v>
      </c>
    </row>
    <row r="8" spans="2:4" ht="12.75">
      <c r="B8" s="11">
        <v>3</v>
      </c>
      <c r="C8" s="76" t="s">
        <v>129</v>
      </c>
      <c r="D8" s="30">
        <v>5</v>
      </c>
    </row>
    <row r="9" spans="2:4" ht="12.75">
      <c r="B9" s="11">
        <v>4</v>
      </c>
      <c r="C9" s="104" t="s">
        <v>216</v>
      </c>
      <c r="D9" s="30">
        <v>5</v>
      </c>
    </row>
    <row r="10" spans="2:4" ht="7.5" customHeight="1">
      <c r="B10" s="19"/>
      <c r="C10" s="18"/>
      <c r="D10" s="17"/>
    </row>
    <row r="11" spans="2:4" ht="12.75">
      <c r="B11" s="24" t="s">
        <v>55</v>
      </c>
      <c r="C11" s="24" t="s">
        <v>53</v>
      </c>
      <c r="D11" s="23" t="s">
        <v>52</v>
      </c>
    </row>
    <row r="12" spans="2:4" ht="8.25" customHeight="1">
      <c r="B12" s="12"/>
      <c r="C12" s="14"/>
      <c r="D12" s="16"/>
    </row>
    <row r="13" spans="2:4" ht="12.75">
      <c r="B13" s="12">
        <v>1</v>
      </c>
      <c r="C13" s="10" t="s">
        <v>140</v>
      </c>
      <c r="D13" s="31">
        <v>6</v>
      </c>
    </row>
    <row r="14" spans="2:4" ht="12.75">
      <c r="B14" s="12">
        <v>2</v>
      </c>
      <c r="C14" s="10" t="s">
        <v>146</v>
      </c>
      <c r="D14" s="32">
        <v>7</v>
      </c>
    </row>
    <row r="15" spans="2:4" ht="12.75">
      <c r="B15" s="12">
        <v>3</v>
      </c>
      <c r="C15" s="10" t="s">
        <v>145</v>
      </c>
      <c r="D15" s="32">
        <v>8</v>
      </c>
    </row>
    <row r="16" spans="2:4" ht="12.75">
      <c r="B16" s="12">
        <v>4</v>
      </c>
      <c r="C16" s="10" t="s">
        <v>107</v>
      </c>
      <c r="D16" s="32">
        <v>9</v>
      </c>
    </row>
    <row r="17" spans="2:4" ht="12.75">
      <c r="B17" s="12">
        <v>5</v>
      </c>
      <c r="C17" s="10" t="s">
        <v>154</v>
      </c>
      <c r="D17" s="32">
        <v>10</v>
      </c>
    </row>
    <row r="18" spans="2:4" ht="12.75">
      <c r="B18" s="12">
        <v>6</v>
      </c>
      <c r="C18" s="10" t="s">
        <v>14</v>
      </c>
      <c r="D18" s="32">
        <v>11</v>
      </c>
    </row>
    <row r="19" spans="2:4" ht="12.75">
      <c r="B19" s="12">
        <v>7</v>
      </c>
      <c r="C19" s="10" t="s">
        <v>50</v>
      </c>
      <c r="D19" s="31">
        <v>12</v>
      </c>
    </row>
    <row r="20" spans="2:4" ht="12.75">
      <c r="B20" s="12">
        <v>8</v>
      </c>
      <c r="C20" s="10" t="s">
        <v>49</v>
      </c>
      <c r="D20" s="31">
        <v>13</v>
      </c>
    </row>
    <row r="21" spans="2:4" ht="12.75">
      <c r="B21" s="12">
        <v>9</v>
      </c>
      <c r="C21" s="10" t="s">
        <v>48</v>
      </c>
      <c r="D21" s="31">
        <v>14</v>
      </c>
    </row>
    <row r="22" spans="2:4" ht="12.75">
      <c r="B22" s="12">
        <v>10</v>
      </c>
      <c r="C22" s="10" t="s">
        <v>217</v>
      </c>
      <c r="D22" s="31">
        <v>15</v>
      </c>
    </row>
    <row r="23" spans="2:4" ht="12.75">
      <c r="B23" s="12">
        <v>11</v>
      </c>
      <c r="C23" s="10" t="s">
        <v>218</v>
      </c>
      <c r="D23" s="31">
        <v>16</v>
      </c>
    </row>
    <row r="24" spans="2:4" ht="6.75" customHeight="1">
      <c r="B24" s="12"/>
      <c r="C24" s="14"/>
      <c r="D24" s="13"/>
    </row>
    <row r="25" spans="2:4" ht="12.75">
      <c r="B25" s="24" t="s">
        <v>54</v>
      </c>
      <c r="C25" s="25" t="s">
        <v>53</v>
      </c>
      <c r="D25" s="23" t="s">
        <v>52</v>
      </c>
    </row>
    <row r="26" spans="2:4" ht="7.5" customHeight="1">
      <c r="B26" s="15"/>
      <c r="C26" s="14"/>
      <c r="D26" s="13"/>
    </row>
    <row r="27" spans="2:4" ht="12.75">
      <c r="B27" s="12">
        <v>1</v>
      </c>
      <c r="C27" s="26" t="s">
        <v>139</v>
      </c>
      <c r="D27" s="31">
        <v>6</v>
      </c>
    </row>
    <row r="28" spans="2:4" ht="12.75">
      <c r="B28" s="12">
        <v>2</v>
      </c>
      <c r="C28" s="8" t="s">
        <v>149</v>
      </c>
      <c r="D28" s="31">
        <v>7</v>
      </c>
    </row>
    <row r="29" spans="2:4" ht="12.75">
      <c r="B29" s="12">
        <v>3</v>
      </c>
      <c r="C29" s="8" t="s">
        <v>148</v>
      </c>
      <c r="D29" s="31">
        <v>8</v>
      </c>
    </row>
    <row r="30" spans="2:4" ht="12.75">
      <c r="B30" s="12">
        <v>4</v>
      </c>
      <c r="C30" s="8" t="s">
        <v>107</v>
      </c>
      <c r="D30" s="32">
        <v>9</v>
      </c>
    </row>
    <row r="31" spans="2:4" ht="12.75">
      <c r="B31" s="12">
        <v>5</v>
      </c>
      <c r="C31" s="10" t="s">
        <v>155</v>
      </c>
      <c r="D31" s="32">
        <v>10</v>
      </c>
    </row>
    <row r="32" spans="2:4" ht="12.75">
      <c r="B32" s="12">
        <v>6</v>
      </c>
      <c r="C32" s="10" t="s">
        <v>156</v>
      </c>
      <c r="D32" s="32">
        <v>10</v>
      </c>
    </row>
    <row r="33" spans="2:4" ht="12.75">
      <c r="B33" s="12">
        <v>7</v>
      </c>
      <c r="C33" s="8" t="s">
        <v>51</v>
      </c>
      <c r="D33" s="32">
        <v>11</v>
      </c>
    </row>
    <row r="34" spans="2:4" ht="12.75">
      <c r="B34" s="12">
        <v>8</v>
      </c>
      <c r="C34" s="8" t="s">
        <v>50</v>
      </c>
      <c r="D34" s="31">
        <v>12</v>
      </c>
    </row>
    <row r="35" spans="2:4" ht="12.75">
      <c r="B35" s="12">
        <v>9</v>
      </c>
      <c r="C35" s="8" t="s">
        <v>49</v>
      </c>
      <c r="D35" s="31">
        <v>13</v>
      </c>
    </row>
    <row r="36" spans="2:4" ht="12.75">
      <c r="B36" s="12">
        <v>10</v>
      </c>
      <c r="C36" s="8" t="s">
        <v>48</v>
      </c>
      <c r="D36" s="31">
        <v>14</v>
      </c>
    </row>
    <row r="37" spans="2:4" ht="12.75">
      <c r="B37" s="12"/>
      <c r="C37" s="10"/>
      <c r="D37" s="33"/>
    </row>
    <row r="38" spans="2:4" ht="12.75">
      <c r="B38" s="12"/>
      <c r="C38" s="10"/>
      <c r="D38" s="33"/>
    </row>
    <row r="39" spans="2:4" ht="12.75">
      <c r="B39" s="12"/>
      <c r="C39" s="10"/>
      <c r="D39" s="33"/>
    </row>
    <row r="40" spans="2:4" ht="12.75">
      <c r="B40" s="12"/>
      <c r="C40" s="10"/>
      <c r="D40" s="33"/>
    </row>
    <row r="41" spans="2:4" ht="12.75">
      <c r="B41" s="12"/>
      <c r="C41" s="10"/>
      <c r="D41" s="33"/>
    </row>
    <row r="42" spans="2:4" ht="12.75">
      <c r="B42" s="12"/>
      <c r="C42" s="10"/>
      <c r="D42" s="33"/>
    </row>
    <row r="43" spans="2:4" ht="12.75">
      <c r="B43" s="12"/>
      <c r="C43" s="10"/>
      <c r="D43" s="33"/>
    </row>
    <row r="44" spans="2:4" ht="12.75">
      <c r="B44" s="12"/>
      <c r="C44" s="10"/>
      <c r="D44" s="33"/>
    </row>
    <row r="45" spans="2:4" ht="12.75">
      <c r="B45" s="12"/>
      <c r="C45" s="10"/>
      <c r="D45" s="33"/>
    </row>
    <row r="46" spans="2:4" ht="12.75">
      <c r="B46" s="12"/>
      <c r="C46" s="10"/>
      <c r="D46" s="33"/>
    </row>
    <row r="47" spans="2:4" ht="12.75">
      <c r="B47" s="12"/>
      <c r="C47" s="10"/>
      <c r="D47" s="33"/>
    </row>
    <row r="48" spans="2:4" ht="12.75">
      <c r="B48" s="12"/>
      <c r="C48" s="10"/>
      <c r="D48" s="33"/>
    </row>
    <row r="49" spans="2:4" ht="12.75">
      <c r="B49" s="12"/>
      <c r="C49" s="10"/>
      <c r="D49" s="33"/>
    </row>
    <row r="50" spans="2:3" ht="12.75">
      <c r="B50" s="7"/>
      <c r="C50" s="7"/>
    </row>
    <row r="51" spans="2:3" ht="12.75">
      <c r="B51" s="7"/>
      <c r="C51" s="7"/>
    </row>
    <row r="52" spans="2:3" ht="12.75">
      <c r="B52" s="7"/>
      <c r="C52" s="7"/>
    </row>
    <row r="53" spans="2:3" ht="12.75">
      <c r="B53" s="7"/>
      <c r="C53" s="7"/>
    </row>
    <row r="54" spans="2:3" ht="12.75">
      <c r="B54" s="7"/>
      <c r="C54" s="7"/>
    </row>
    <row r="55" spans="2:4" ht="12.75">
      <c r="B55" s="11"/>
      <c r="C55" s="10"/>
      <c r="D55" s="10"/>
    </row>
  </sheetData>
  <sheetProtection/>
  <mergeCells count="1">
    <mergeCell ref="B2:D2"/>
  </mergeCells>
  <hyperlinks>
    <hyperlink ref="D13" location="'precio mayorista'!A1" display="'precio mayorista'!A1"/>
    <hyperlink ref="D19" location="'sup región'!A1" display="'sup región'!A1"/>
    <hyperlink ref="D20" location="'prod región'!A1" display="'prod región'!A1"/>
    <hyperlink ref="D21" location="'rend región'!A1" display="'rend región'!A1"/>
    <hyperlink ref="D27" location="'precio mayorista'!A23" display="'precio mayorista'!A23"/>
    <hyperlink ref="D14" location="'precio mayorista2'!A1" display="'precio mayorista2'!A1"/>
    <hyperlink ref="D16" location="'precio minorista'!A1" display="'precio minorista'!A1"/>
    <hyperlink ref="D18" location="'sup, prod y rend'!A1" display="'sup, prod y rend'!A1"/>
    <hyperlink ref="D22" location="export!A1" display="export!A1"/>
    <hyperlink ref="D23" location="import!A1" display="import!A1"/>
    <hyperlink ref="D28" location="'precio mayorista2'!A42" display="'precio mayorista2'!A42"/>
    <hyperlink ref="D30" location="'precio minorista'!A23" display="'precio minorista'!A23"/>
    <hyperlink ref="D33" location="'sup, prod y rend'!A22" display="'sup, prod y rend'!A22"/>
    <hyperlink ref="D34" location="'sup región'!A22" display="'sup región'!A22"/>
    <hyperlink ref="D35" location="'prod región'!A22" display="'prod región'!A22"/>
    <hyperlink ref="D36" location="'rend región'!A22" display="'rend región'!A22"/>
    <hyperlink ref="D15" location="'precio mayorista3'!A1" display="'precio mayorista3'!A1"/>
    <hyperlink ref="D17" location="'precio minorista regiones'!A1" display="'precio minorista regiones'!A1"/>
    <hyperlink ref="D29" location="'precio mayorista3'!A43" display="'precio mayorista3'!A43"/>
    <hyperlink ref="D31" location="'precio minorista regiones'!A25" display="'precio minorista regiones'!A25"/>
    <hyperlink ref="D32" location="'precio minorista regiones'!A45" display="'precio minorista regiones'!A45"/>
    <hyperlink ref="D6" location="Comentarios!A1" display="Comentarios!A1"/>
    <hyperlink ref="D7" location="Comentarios!A1" display="Comentarios!A1"/>
    <hyperlink ref="D8" location="Comentarios!A1" display="Comentari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7"/>
  <sheetViews>
    <sheetView zoomScale="80" zoomScaleNormal="80" zoomScaleSheetLayoutView="90" zoomScalePageLayoutView="70" workbookViewId="0" topLeftCell="A1">
      <selection activeCell="A1" sqref="A1"/>
    </sheetView>
  </sheetViews>
  <sheetFormatPr defaultColWidth="10.8515625" defaultRowHeight="15"/>
  <cols>
    <col min="1" max="1" width="1.28515625" style="22" customWidth="1"/>
    <col min="2" max="10" width="15.8515625" style="22" customWidth="1"/>
    <col min="11" max="11" width="2.00390625" style="22" customWidth="1"/>
    <col min="12" max="18" width="10.8515625" style="22" customWidth="1"/>
    <col min="19" max="16384" width="10.8515625" style="22" customWidth="1"/>
  </cols>
  <sheetData>
    <row r="1" ht="7.5" customHeight="1"/>
    <row r="2" spans="2:12" ht="16.5" customHeight="1">
      <c r="B2" s="279" t="s">
        <v>166</v>
      </c>
      <c r="C2" s="280"/>
      <c r="D2" s="280"/>
      <c r="E2" s="280"/>
      <c r="F2" s="280"/>
      <c r="G2" s="280"/>
      <c r="H2" s="280"/>
      <c r="I2" s="280"/>
      <c r="J2" s="281"/>
      <c r="K2" s="228"/>
      <c r="L2" s="78" t="s">
        <v>158</v>
      </c>
    </row>
    <row r="3" spans="2:11" ht="12.75">
      <c r="B3" s="68"/>
      <c r="C3" s="2"/>
      <c r="D3" s="2"/>
      <c r="E3" s="2"/>
      <c r="F3" s="2"/>
      <c r="G3" s="2"/>
      <c r="H3" s="2"/>
      <c r="I3" s="2"/>
      <c r="J3" s="257"/>
      <c r="K3" s="2"/>
    </row>
    <row r="4" spans="2:11" ht="238.5" customHeight="1">
      <c r="B4" s="282" t="s">
        <v>232</v>
      </c>
      <c r="C4" s="283"/>
      <c r="D4" s="283"/>
      <c r="E4" s="283"/>
      <c r="F4" s="283"/>
      <c r="G4" s="283"/>
      <c r="H4" s="283"/>
      <c r="I4" s="283"/>
      <c r="J4" s="284"/>
      <c r="K4" s="229"/>
    </row>
    <row r="5" spans="2:11" ht="197.25" customHeight="1">
      <c r="B5" s="282" t="s">
        <v>233</v>
      </c>
      <c r="C5" s="283"/>
      <c r="D5" s="283"/>
      <c r="E5" s="283"/>
      <c r="F5" s="283"/>
      <c r="G5" s="283"/>
      <c r="H5" s="283"/>
      <c r="I5" s="283"/>
      <c r="J5" s="284"/>
      <c r="K5" s="229"/>
    </row>
    <row r="6" spans="2:11" ht="223.5" customHeight="1">
      <c r="B6" s="285" t="s">
        <v>234</v>
      </c>
      <c r="C6" s="277"/>
      <c r="D6" s="277"/>
      <c r="E6" s="277"/>
      <c r="F6" s="277"/>
      <c r="G6" s="277"/>
      <c r="H6" s="277"/>
      <c r="I6" s="277"/>
      <c r="J6" s="286"/>
      <c r="K6" s="229"/>
    </row>
    <row r="7" spans="2:11" ht="185.25" customHeight="1">
      <c r="B7" s="287" t="s">
        <v>235</v>
      </c>
      <c r="C7" s="288"/>
      <c r="D7" s="288"/>
      <c r="E7" s="288"/>
      <c r="F7" s="288"/>
      <c r="G7" s="288"/>
      <c r="H7" s="288"/>
      <c r="I7" s="288"/>
      <c r="J7" s="289"/>
      <c r="K7" s="229"/>
    </row>
  </sheetData>
  <sheetProtection/>
  <mergeCells count="5">
    <mergeCell ref="B2:J2"/>
    <mergeCell ref="B4:J4"/>
    <mergeCell ref="B5:J5"/>
    <mergeCell ref="B6:J6"/>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0"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X22"/>
  <sheetViews>
    <sheetView zoomScale="80" zoomScaleNormal="80" zoomScaleSheetLayoutView="40" zoomScalePageLayoutView="80" workbookViewId="0" topLeftCell="A1">
      <selection activeCell="A1" sqref="A1"/>
    </sheetView>
  </sheetViews>
  <sheetFormatPr defaultColWidth="10.8515625" defaultRowHeight="15"/>
  <cols>
    <col min="1" max="1" width="1.421875" style="22" customWidth="1"/>
    <col min="2" max="2" width="38.421875" style="22" customWidth="1"/>
    <col min="3" max="7" width="10.8515625" style="22" customWidth="1"/>
    <col min="8" max="8" width="2.8515625" style="22" customWidth="1"/>
    <col min="9" max="11" width="10.8515625" style="22" customWidth="1"/>
    <col min="12" max="16384" width="10.8515625" style="22" customWidth="1"/>
  </cols>
  <sheetData>
    <row r="1" ht="13.5" customHeight="1"/>
    <row r="2" spans="2:9" ht="12.75" customHeight="1">
      <c r="B2" s="294" t="s">
        <v>58</v>
      </c>
      <c r="C2" s="294"/>
      <c r="D2" s="294"/>
      <c r="E2" s="294"/>
      <c r="F2" s="294"/>
      <c r="G2" s="294"/>
      <c r="I2" s="52" t="s">
        <v>158</v>
      </c>
    </row>
    <row r="3" spans="2:7" ht="12.75" customHeight="1">
      <c r="B3" s="294" t="s">
        <v>138</v>
      </c>
      <c r="C3" s="294"/>
      <c r="D3" s="294"/>
      <c r="E3" s="294"/>
      <c r="F3" s="294"/>
      <c r="G3" s="294"/>
    </row>
    <row r="4" spans="2:7" ht="12.75">
      <c r="B4" s="294" t="s">
        <v>201</v>
      </c>
      <c r="C4" s="294"/>
      <c r="D4" s="294"/>
      <c r="E4" s="294"/>
      <c r="F4" s="294"/>
      <c r="G4" s="294"/>
    </row>
    <row r="5" spans="2:7" ht="12.75">
      <c r="B5" s="2"/>
      <c r="C5" s="2"/>
      <c r="D5" s="2"/>
      <c r="E5" s="2"/>
      <c r="F5" s="2"/>
      <c r="G5" s="2"/>
    </row>
    <row r="6" spans="2:7" ht="12.75">
      <c r="B6" s="292" t="s">
        <v>47</v>
      </c>
      <c r="C6" s="291" t="s">
        <v>46</v>
      </c>
      <c r="D6" s="291"/>
      <c r="E6" s="291"/>
      <c r="F6" s="291" t="s">
        <v>45</v>
      </c>
      <c r="G6" s="291"/>
    </row>
    <row r="7" spans="2:24" ht="12.75">
      <c r="B7" s="293"/>
      <c r="C7" s="209">
        <v>2014</v>
      </c>
      <c r="D7" s="210">
        <v>2015</v>
      </c>
      <c r="E7" s="210">
        <v>2016</v>
      </c>
      <c r="F7" s="210" t="s">
        <v>44</v>
      </c>
      <c r="G7" s="210" t="s">
        <v>43</v>
      </c>
      <c r="Q7" s="58"/>
      <c r="R7" s="58"/>
      <c r="S7" s="58"/>
      <c r="T7" s="58"/>
      <c r="U7" s="58"/>
      <c r="V7" s="58"/>
      <c r="W7" s="58"/>
      <c r="X7" s="58"/>
    </row>
    <row r="8" spans="2:7" ht="12.75">
      <c r="B8" s="117" t="s">
        <v>42</v>
      </c>
      <c r="C8" s="213">
        <v>184.19</v>
      </c>
      <c r="D8" s="213">
        <v>212.69</v>
      </c>
      <c r="E8" s="213">
        <v>196.24</v>
      </c>
      <c r="F8" s="213">
        <f>(E8/D19-1)*100</f>
        <v>-29.282882882882877</v>
      </c>
      <c r="G8" s="213">
        <f>(E8/D8-1)*100</f>
        <v>-7.734261131223841</v>
      </c>
    </row>
    <row r="9" spans="2:7" ht="12.75">
      <c r="B9" s="118" t="s">
        <v>41</v>
      </c>
      <c r="C9" s="214">
        <v>244.16</v>
      </c>
      <c r="D9" s="214">
        <v>200.61</v>
      </c>
      <c r="E9" s="214">
        <v>180.84</v>
      </c>
      <c r="F9" s="214">
        <f>(E9/E8-1)*100</f>
        <v>-7.847533632286996</v>
      </c>
      <c r="G9" s="214">
        <f>(E9/D9-1)*100</f>
        <v>-9.85494242560192</v>
      </c>
    </row>
    <row r="10" spans="2:7" ht="12.75">
      <c r="B10" s="118" t="s">
        <v>40</v>
      </c>
      <c r="C10" s="214">
        <v>208.75</v>
      </c>
      <c r="D10" s="214">
        <v>210.48</v>
      </c>
      <c r="E10" s="214">
        <v>181.1</v>
      </c>
      <c r="F10" s="214">
        <f>(E10/E9-1)*100</f>
        <v>0.14377350143772727</v>
      </c>
      <c r="G10" s="214">
        <f>(E10/D10-1)*100</f>
        <v>-13.958570885594835</v>
      </c>
    </row>
    <row r="11" spans="2:7" ht="12.75">
      <c r="B11" s="118" t="s">
        <v>39</v>
      </c>
      <c r="C11" s="214">
        <v>203.36</v>
      </c>
      <c r="D11" s="214">
        <v>252.76</v>
      </c>
      <c r="E11" s="215">
        <v>174.37</v>
      </c>
      <c r="F11" s="214">
        <f>(E11/E10-1)*100</f>
        <v>-3.716178906681389</v>
      </c>
      <c r="G11" s="214">
        <f>(E11/D11-1)*100</f>
        <v>-31.013609748377903</v>
      </c>
    </row>
    <row r="12" spans="2:7" ht="12.75">
      <c r="B12" s="118" t="s">
        <v>38</v>
      </c>
      <c r="C12" s="214">
        <v>199.75</v>
      </c>
      <c r="D12" s="214">
        <v>235.08</v>
      </c>
      <c r="E12" s="215"/>
      <c r="F12" s="214"/>
      <c r="G12" s="214"/>
    </row>
    <row r="13" spans="2:19" ht="12.75">
      <c r="B13" s="118" t="s">
        <v>37</v>
      </c>
      <c r="C13" s="214">
        <v>210.52</v>
      </c>
      <c r="D13" s="214">
        <v>228.59</v>
      </c>
      <c r="E13" s="214"/>
      <c r="F13" s="214"/>
      <c r="G13" s="214"/>
      <c r="Q13" s="212"/>
      <c r="R13" s="212"/>
      <c r="S13" s="212"/>
    </row>
    <row r="14" spans="2:19" ht="12.75">
      <c r="B14" s="118" t="s">
        <v>36</v>
      </c>
      <c r="C14" s="214">
        <v>222.21</v>
      </c>
      <c r="D14" s="214">
        <v>268.59</v>
      </c>
      <c r="E14" s="214"/>
      <c r="F14" s="214"/>
      <c r="G14" s="214"/>
      <c r="Q14" s="212"/>
      <c r="R14" s="212"/>
      <c r="S14" s="212"/>
    </row>
    <row r="15" spans="2:19" ht="12.75">
      <c r="B15" s="118" t="s">
        <v>35</v>
      </c>
      <c r="C15" s="214">
        <v>226.64</v>
      </c>
      <c r="D15" s="214">
        <v>374.35</v>
      </c>
      <c r="E15" s="214"/>
      <c r="F15" s="214"/>
      <c r="G15" s="214"/>
      <c r="Q15" s="212"/>
      <c r="R15" s="212"/>
      <c r="S15" s="212"/>
    </row>
    <row r="16" spans="2:19" ht="12.75">
      <c r="B16" s="118" t="s">
        <v>34</v>
      </c>
      <c r="C16" s="214">
        <v>227.61</v>
      </c>
      <c r="D16" s="214">
        <v>344.46</v>
      </c>
      <c r="E16" s="214"/>
      <c r="F16" s="214"/>
      <c r="G16" s="214"/>
      <c r="Q16" s="212"/>
      <c r="R16" s="212"/>
      <c r="S16" s="212"/>
    </row>
    <row r="17" spans="2:19" ht="12.75">
      <c r="B17" s="118" t="s">
        <v>33</v>
      </c>
      <c r="C17" s="214">
        <v>214.22</v>
      </c>
      <c r="D17" s="214">
        <v>386.05</v>
      </c>
      <c r="E17" s="214"/>
      <c r="F17" s="214"/>
      <c r="G17" s="214"/>
      <c r="K17" s="212"/>
      <c r="L17" s="212"/>
      <c r="Q17" s="212"/>
      <c r="R17" s="212"/>
      <c r="S17" s="212"/>
    </row>
    <row r="18" spans="2:19" ht="12.75">
      <c r="B18" s="118" t="s">
        <v>32</v>
      </c>
      <c r="C18" s="214">
        <v>197.11</v>
      </c>
      <c r="D18" s="214">
        <v>396.11</v>
      </c>
      <c r="E18" s="214"/>
      <c r="F18" s="214"/>
      <c r="G18" s="214"/>
      <c r="K18" s="212"/>
      <c r="L18" s="212"/>
      <c r="Q18" s="212"/>
      <c r="R18" s="212"/>
      <c r="S18" s="212"/>
    </row>
    <row r="19" spans="2:19" ht="12.75">
      <c r="B19" s="2" t="s">
        <v>31</v>
      </c>
      <c r="C19" s="216">
        <v>192.42</v>
      </c>
      <c r="D19" s="216">
        <v>277.5</v>
      </c>
      <c r="E19" s="216"/>
      <c r="F19" s="214"/>
      <c r="G19" s="214"/>
      <c r="K19" s="212"/>
      <c r="L19" s="212"/>
      <c r="Q19" s="212"/>
      <c r="R19" s="212"/>
      <c r="S19" s="212"/>
    </row>
    <row r="20" spans="2:19" ht="12.75">
      <c r="B20" s="6" t="s">
        <v>157</v>
      </c>
      <c r="C20" s="217">
        <v>210.91</v>
      </c>
      <c r="D20" s="217">
        <v>282.27</v>
      </c>
      <c r="E20" s="218">
        <v>183.14</v>
      </c>
      <c r="F20" s="217"/>
      <c r="G20" s="217">
        <f>(E20/D20-1)*100</f>
        <v>-35.11885783115457</v>
      </c>
      <c r="Q20" s="212"/>
      <c r="R20" s="212"/>
      <c r="S20" s="212"/>
    </row>
    <row r="21" spans="2:7" ht="12.75">
      <c r="B21" s="5" t="s">
        <v>221</v>
      </c>
      <c r="C21" s="219">
        <f>AVERAGE(C8:C11)</f>
        <v>210.115</v>
      </c>
      <c r="D21" s="219">
        <f>AVERAGE(D8:D11)</f>
        <v>219.135</v>
      </c>
      <c r="E21" s="219">
        <f>AVERAGE(E8:E11)</f>
        <v>183.13750000000002</v>
      </c>
      <c r="F21" s="219"/>
      <c r="G21" s="219">
        <f>(E21/D21-1)*100</f>
        <v>-16.427088324548777</v>
      </c>
    </row>
    <row r="22" spans="2:8" ht="121.5" customHeight="1">
      <c r="B22" s="290" t="s">
        <v>210</v>
      </c>
      <c r="C22" s="290"/>
      <c r="D22" s="290"/>
      <c r="E22" s="290"/>
      <c r="F22" s="290"/>
      <c r="G22" s="290"/>
      <c r="H22" s="125"/>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61"/>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11" width="11.00390625" style="39" customWidth="1"/>
    <col min="12" max="12" width="12.28125" style="39" customWidth="1"/>
    <col min="13" max="13" width="3.57421875" style="39" customWidth="1"/>
    <col min="14" max="14" width="14.140625" style="39" customWidth="1"/>
    <col min="15" max="15" width="10.8515625" style="201" customWidth="1"/>
    <col min="16" max="16" width="8.140625" style="234" hidden="1" customWidth="1"/>
    <col min="17" max="17" width="9.28125" style="234" hidden="1" customWidth="1"/>
    <col min="18" max="18" width="8.8515625" style="234" hidden="1" customWidth="1"/>
    <col min="19" max="19" width="8.421875" style="234" hidden="1" customWidth="1"/>
    <col min="20" max="20" width="8.140625" style="234" hidden="1" customWidth="1"/>
    <col min="21" max="21" width="8.421875" style="234" hidden="1" customWidth="1"/>
    <col min="22" max="22" width="10.28125" style="234" hidden="1" customWidth="1"/>
    <col min="23" max="24" width="8.421875" style="234" hidden="1" customWidth="1"/>
    <col min="25" max="26" width="10.8515625" style="234" hidden="1" customWidth="1"/>
    <col min="27" max="27" width="10.8515625" style="201" customWidth="1"/>
    <col min="28" max="16384" width="10.8515625" style="39" customWidth="1"/>
  </cols>
  <sheetData>
    <row r="1" ht="6.75" customHeight="1"/>
    <row r="2" spans="2:14" ht="12.75">
      <c r="B2" s="276" t="s">
        <v>59</v>
      </c>
      <c r="C2" s="276"/>
      <c r="D2" s="276"/>
      <c r="E2" s="276"/>
      <c r="F2" s="276"/>
      <c r="G2" s="276"/>
      <c r="H2" s="276"/>
      <c r="I2" s="276"/>
      <c r="J2" s="276"/>
      <c r="K2" s="276"/>
      <c r="L2" s="276"/>
      <c r="M2" s="185"/>
      <c r="N2" s="52" t="s">
        <v>158</v>
      </c>
    </row>
    <row r="3" spans="2:14" ht="12.75">
      <c r="B3" s="276" t="s">
        <v>146</v>
      </c>
      <c r="C3" s="276"/>
      <c r="D3" s="276"/>
      <c r="E3" s="276"/>
      <c r="F3" s="276"/>
      <c r="G3" s="276"/>
      <c r="H3" s="276"/>
      <c r="I3" s="276"/>
      <c r="J3" s="276"/>
      <c r="K3" s="276"/>
      <c r="L3" s="276"/>
      <c r="M3" s="182"/>
      <c r="N3" s="124"/>
    </row>
    <row r="4" spans="2:14" ht="12.75">
      <c r="B4" s="276" t="s">
        <v>135</v>
      </c>
      <c r="C4" s="276"/>
      <c r="D4" s="276"/>
      <c r="E4" s="276"/>
      <c r="F4" s="276"/>
      <c r="G4" s="276"/>
      <c r="H4" s="276"/>
      <c r="I4" s="276"/>
      <c r="J4" s="276"/>
      <c r="K4" s="276"/>
      <c r="L4" s="276"/>
      <c r="M4" s="182"/>
      <c r="N4" s="124"/>
    </row>
    <row r="5" spans="2:24" ht="25.5">
      <c r="B5" s="65" t="s">
        <v>66</v>
      </c>
      <c r="C5" s="66" t="s">
        <v>62</v>
      </c>
      <c r="D5" s="66" t="s">
        <v>125</v>
      </c>
      <c r="E5" s="66" t="s">
        <v>63</v>
      </c>
      <c r="F5" s="66" t="s">
        <v>64</v>
      </c>
      <c r="G5" s="66" t="s">
        <v>65</v>
      </c>
      <c r="H5" s="66" t="s">
        <v>131</v>
      </c>
      <c r="I5" s="66" t="s">
        <v>163</v>
      </c>
      <c r="J5" s="66" t="s">
        <v>194</v>
      </c>
      <c r="K5" s="66" t="s">
        <v>170</v>
      </c>
      <c r="L5" s="105" t="s">
        <v>71</v>
      </c>
      <c r="M5" s="76"/>
      <c r="P5" s="235" t="str">
        <f aca="true" t="shared" si="0" ref="P5:X5">+C5</f>
        <v>Asterix</v>
      </c>
      <c r="Q5" s="235" t="str">
        <f t="shared" si="0"/>
        <v>Cardinal</v>
      </c>
      <c r="R5" s="235" t="str">
        <f t="shared" si="0"/>
        <v>Désirée</v>
      </c>
      <c r="S5" s="235" t="str">
        <f t="shared" si="0"/>
        <v>Karu</v>
      </c>
      <c r="T5" s="235" t="str">
        <f t="shared" si="0"/>
        <v>Pukará</v>
      </c>
      <c r="U5" s="235" t="str">
        <f t="shared" si="0"/>
        <v>Rodeo</v>
      </c>
      <c r="V5" s="235" t="str">
        <f t="shared" si="0"/>
        <v>Patagonia</v>
      </c>
      <c r="W5" s="235" t="str">
        <f t="shared" si="0"/>
        <v>Yagana</v>
      </c>
      <c r="X5" s="235" t="str">
        <f t="shared" si="0"/>
        <v>Rosara</v>
      </c>
    </row>
    <row r="6" spans="2:25" ht="12.75">
      <c r="B6" s="115">
        <v>42447</v>
      </c>
      <c r="C6" s="199">
        <v>9454.253333333334</v>
      </c>
      <c r="D6" s="199">
        <v>11974.79</v>
      </c>
      <c r="E6" s="199">
        <v>7142.86</v>
      </c>
      <c r="F6" s="199">
        <v>7923.671666666666</v>
      </c>
      <c r="G6" s="199">
        <v>8848.25</v>
      </c>
      <c r="H6" s="199">
        <v>9132.2725</v>
      </c>
      <c r="I6" s="199">
        <v>6962.79</v>
      </c>
      <c r="J6" s="199"/>
      <c r="K6" s="199">
        <v>7983.195</v>
      </c>
      <c r="L6" s="199">
        <v>8596.26105263158</v>
      </c>
      <c r="P6" s="236">
        <f aca="true" t="shared" si="1" ref="P6:P35">+IF(C6="","",((C6-$L6)/$L6))</f>
        <v>0.09980993776812955</v>
      </c>
      <c r="Q6" s="236">
        <f aca="true" t="shared" si="2" ref="Q6:Q35">+IF(D6="","",((D6-$L6)/$L6))</f>
        <v>0.39302307441374745</v>
      </c>
      <c r="R6" s="236">
        <f aca="true" t="shared" si="3" ref="R6:R35">+IF(E6="","",((E6-$L6)/$L6))</f>
        <v>-0.169073629073497</v>
      </c>
      <c r="S6" s="236">
        <f aca="true" t="shared" si="4" ref="S6:S35">+IF(F6="","",((F6-$L6)/$L6))</f>
        <v>-0.07824208476765765</v>
      </c>
      <c r="T6" s="236">
        <f aca="true" t="shared" si="5" ref="T6:T35">+IF(G6="","",((G6-$L6)/$L6))</f>
        <v>0.02931378489154633</v>
      </c>
      <c r="U6" s="236">
        <f aca="true" t="shared" si="6" ref="U6:U35">+IF(H6="","",((H6-$L6)/$L6))</f>
        <v>0.06235402160155772</v>
      </c>
      <c r="V6" s="236">
        <f aca="true" t="shared" si="7" ref="V6:V35">+IF(I6="","",((I6-$L6)/$L6))</f>
        <v>-0.1900211083202882</v>
      </c>
      <c r="W6" s="236">
        <f aca="true" t="shared" si="8" ref="W6:W35">+IF(J6="","",((J6-$L6)/$L6))</f>
      </c>
      <c r="X6" s="236">
        <f aca="true" t="shared" si="9" ref="X6:X35">+IF(K6="","",((K6-$L6)/$L6))</f>
        <v>-0.0713177565080928</v>
      </c>
      <c r="Y6" s="237"/>
    </row>
    <row r="7" spans="2:25" ht="12.75">
      <c r="B7" s="116">
        <v>42450</v>
      </c>
      <c r="C7" s="112">
        <v>9398.12</v>
      </c>
      <c r="D7" s="112">
        <v>11974.79</v>
      </c>
      <c r="E7" s="112">
        <v>7156.41</v>
      </c>
      <c r="F7" s="112">
        <v>8299.534</v>
      </c>
      <c r="G7" s="112">
        <v>7878.5650000000005</v>
      </c>
      <c r="H7" s="112">
        <v>15014.01</v>
      </c>
      <c r="I7" s="112">
        <v>7934.922500000001</v>
      </c>
      <c r="J7" s="112"/>
      <c r="K7" s="112">
        <v>8403.36</v>
      </c>
      <c r="L7" s="112">
        <v>8808.82375</v>
      </c>
      <c r="P7" s="236">
        <f t="shared" si="1"/>
        <v>0.06689840400087484</v>
      </c>
      <c r="Q7" s="236">
        <f t="shared" si="2"/>
        <v>0.3594085135373496</v>
      </c>
      <c r="R7" s="236">
        <f t="shared" si="3"/>
        <v>-0.1875861973058548</v>
      </c>
      <c r="S7" s="236">
        <f t="shared" si="4"/>
        <v>-0.057815863326814765</v>
      </c>
      <c r="T7" s="236">
        <f t="shared" si="5"/>
        <v>-0.10560533124527541</v>
      </c>
      <c r="U7" s="236">
        <f t="shared" si="6"/>
        <v>0.7044284715084691</v>
      </c>
      <c r="V7" s="236">
        <f t="shared" si="7"/>
        <v>-0.0992074849948041</v>
      </c>
      <c r="W7" s="236">
        <f t="shared" si="8"/>
      </c>
      <c r="X7" s="236">
        <f t="shared" si="9"/>
        <v>-0.046029272636996396</v>
      </c>
      <c r="Y7" s="237"/>
    </row>
    <row r="8" spans="2:25" ht="12.75">
      <c r="B8" s="116">
        <v>42451</v>
      </c>
      <c r="C8" s="112">
        <v>9222.723333333333</v>
      </c>
      <c r="D8" s="112">
        <v>11974.79</v>
      </c>
      <c r="E8" s="112">
        <v>6722.69</v>
      </c>
      <c r="F8" s="112">
        <v>7934.394285714286</v>
      </c>
      <c r="G8" s="112">
        <v>7760.75</v>
      </c>
      <c r="H8" s="112">
        <v>10474.19</v>
      </c>
      <c r="I8" s="112">
        <v>8198.893333333333</v>
      </c>
      <c r="J8" s="112"/>
      <c r="K8" s="112">
        <v>8029.88</v>
      </c>
      <c r="L8" s="112">
        <v>8448.876842105265</v>
      </c>
      <c r="P8" s="236">
        <f t="shared" si="1"/>
        <v>0.09159164060382305</v>
      </c>
      <c r="Q8" s="236">
        <f t="shared" si="2"/>
        <v>0.41732329915418204</v>
      </c>
      <c r="R8" s="236">
        <f t="shared" si="3"/>
        <v>-0.2043096229670143</v>
      </c>
      <c r="S8" s="236">
        <f t="shared" si="4"/>
        <v>-0.060893603493784844</v>
      </c>
      <c r="T8" s="236">
        <f t="shared" si="5"/>
        <v>-0.08144595488431801</v>
      </c>
      <c r="U8" s="236">
        <f t="shared" si="6"/>
        <v>0.23971389283384023</v>
      </c>
      <c r="V8" s="236">
        <f t="shared" si="7"/>
        <v>-0.02958777994326179</v>
      </c>
      <c r="W8" s="236">
        <f t="shared" si="8"/>
      </c>
      <c r="X8" s="236">
        <f t="shared" si="9"/>
        <v>-0.04959201677756497</v>
      </c>
      <c r="Y8" s="237"/>
    </row>
    <row r="9" spans="2:25" ht="12.75">
      <c r="B9" s="116">
        <v>42452</v>
      </c>
      <c r="C9" s="112">
        <v>11058.960000000001</v>
      </c>
      <c r="D9" s="112">
        <v>11974.79</v>
      </c>
      <c r="E9" s="112">
        <v>6722.69</v>
      </c>
      <c r="F9" s="112">
        <v>8144.608</v>
      </c>
      <c r="G9" s="112">
        <v>8810.8</v>
      </c>
      <c r="H9" s="112">
        <v>8798.81</v>
      </c>
      <c r="I9" s="112">
        <v>8321.8725</v>
      </c>
      <c r="J9" s="112"/>
      <c r="K9" s="112">
        <v>8007.91</v>
      </c>
      <c r="L9" s="112">
        <v>9031.187222222223</v>
      </c>
      <c r="P9" s="236">
        <f t="shared" si="1"/>
        <v>0.22453003441100433</v>
      </c>
      <c r="Q9" s="236">
        <f t="shared" si="2"/>
        <v>0.32593752131887177</v>
      </c>
      <c r="R9" s="236">
        <f t="shared" si="3"/>
        <v>-0.25561392598992005</v>
      </c>
      <c r="S9" s="236">
        <f t="shared" si="4"/>
        <v>-0.09816862394798964</v>
      </c>
      <c r="T9" s="236">
        <f t="shared" si="5"/>
        <v>-0.024402907037508498</v>
      </c>
      <c r="U9" s="236">
        <f t="shared" si="6"/>
        <v>-0.025730528722783395</v>
      </c>
      <c r="V9" s="236">
        <f t="shared" si="7"/>
        <v>-0.07854058439591163</v>
      </c>
      <c r="W9" s="236">
        <f t="shared" si="8"/>
      </c>
      <c r="X9" s="236">
        <f t="shared" si="9"/>
        <v>-0.11330483988908319</v>
      </c>
      <c r="Y9" s="237"/>
    </row>
    <row r="10" spans="2:25" ht="12.75">
      <c r="B10" s="116">
        <v>42453</v>
      </c>
      <c r="C10" s="112">
        <v>9656.883333333333</v>
      </c>
      <c r="D10" s="112">
        <v>11974.79</v>
      </c>
      <c r="E10" s="112">
        <v>6722.69</v>
      </c>
      <c r="F10" s="112">
        <v>8133.704000000001</v>
      </c>
      <c r="G10" s="112">
        <v>8870.21</v>
      </c>
      <c r="H10" s="112">
        <v>8203.28</v>
      </c>
      <c r="I10" s="112">
        <v>8212.2325</v>
      </c>
      <c r="J10" s="112"/>
      <c r="K10" s="112"/>
      <c r="L10" s="112">
        <v>8641.191875</v>
      </c>
      <c r="P10" s="236">
        <f t="shared" si="1"/>
        <v>0.11754066719335898</v>
      </c>
      <c r="Q10" s="236">
        <f t="shared" si="2"/>
        <v>0.3857798985628936</v>
      </c>
      <c r="R10" s="236">
        <f t="shared" si="3"/>
        <v>-0.22201820104822065</v>
      </c>
      <c r="S10" s="236">
        <f t="shared" si="4"/>
        <v>-0.05872892100315731</v>
      </c>
      <c r="T10" s="236">
        <f t="shared" si="5"/>
        <v>0.026503071371736978</v>
      </c>
      <c r="U10" s="236">
        <f t="shared" si="6"/>
        <v>-0.050677253940736015</v>
      </c>
      <c r="V10" s="236">
        <f t="shared" si="7"/>
        <v>-0.04964122787749119</v>
      </c>
      <c r="W10" s="236">
        <f t="shared" si="8"/>
      </c>
      <c r="X10" s="236">
        <f t="shared" si="9"/>
      </c>
      <c r="Y10" s="237"/>
    </row>
    <row r="11" spans="2:25" ht="12.75">
      <c r="B11" s="116">
        <v>42457</v>
      </c>
      <c r="C11" s="112">
        <v>11299.273333333333</v>
      </c>
      <c r="D11" s="112">
        <v>14180.67</v>
      </c>
      <c r="E11" s="112"/>
      <c r="F11" s="112">
        <v>7699.2339999999995</v>
      </c>
      <c r="G11" s="112">
        <v>8836.26</v>
      </c>
      <c r="H11" s="112">
        <v>10412.552500000002</v>
      </c>
      <c r="I11" s="112">
        <v>7341.27</v>
      </c>
      <c r="J11" s="112"/>
      <c r="K11" s="112"/>
      <c r="L11" s="112">
        <v>9760.25529411765</v>
      </c>
      <c r="P11" s="236">
        <f t="shared" si="1"/>
        <v>0.15768214998876365</v>
      </c>
      <c r="Q11" s="236">
        <f t="shared" si="2"/>
        <v>0.45289949624027404</v>
      </c>
      <c r="R11" s="236">
        <f t="shared" si="3"/>
      </c>
      <c r="S11" s="236">
        <f t="shared" si="4"/>
        <v>-0.21116469108751637</v>
      </c>
      <c r="T11" s="236">
        <f t="shared" si="5"/>
        <v>-0.09466917270847681</v>
      </c>
      <c r="U11" s="236">
        <f t="shared" si="6"/>
        <v>0.0668319819744348</v>
      </c>
      <c r="V11" s="236">
        <f t="shared" si="7"/>
        <v>-0.24784037109926138</v>
      </c>
      <c r="W11" s="236">
        <f t="shared" si="8"/>
      </c>
      <c r="X11" s="236">
        <f t="shared" si="9"/>
      </c>
      <c r="Y11" s="237"/>
    </row>
    <row r="12" spans="2:25" ht="12.75">
      <c r="B12" s="116">
        <v>42458</v>
      </c>
      <c r="C12" s="112">
        <v>9542.18</v>
      </c>
      <c r="D12" s="112"/>
      <c r="E12" s="112"/>
      <c r="F12" s="112">
        <v>7927.68</v>
      </c>
      <c r="G12" s="112"/>
      <c r="H12" s="112">
        <v>9734.805</v>
      </c>
      <c r="I12" s="112">
        <v>8298.32</v>
      </c>
      <c r="J12" s="112"/>
      <c r="K12" s="112">
        <v>8216.62</v>
      </c>
      <c r="L12" s="112">
        <v>8720.71357142857</v>
      </c>
      <c r="P12" s="236">
        <f t="shared" si="1"/>
        <v>0.09419715735909241</v>
      </c>
      <c r="Q12" s="236">
        <f t="shared" si="2"/>
      </c>
      <c r="R12" s="236">
        <f t="shared" si="3"/>
      </c>
      <c r="S12" s="236">
        <f t="shared" si="4"/>
        <v>-0.09093677540640296</v>
      </c>
      <c r="T12" s="236">
        <f t="shared" si="5"/>
      </c>
      <c r="U12" s="236">
        <f t="shared" si="6"/>
        <v>0.11628537278117575</v>
      </c>
      <c r="V12" s="236">
        <f t="shared" si="7"/>
        <v>-0.04843566618360761</v>
      </c>
      <c r="W12" s="236">
        <f t="shared" si="8"/>
      </c>
      <c r="X12" s="236">
        <f t="shared" si="9"/>
        <v>-0.05780416559948917</v>
      </c>
      <c r="Y12" s="237"/>
    </row>
    <row r="13" spans="2:25" ht="12.75">
      <c r="B13" s="116">
        <v>42459</v>
      </c>
      <c r="C13" s="112">
        <v>10573.41</v>
      </c>
      <c r="D13" s="112"/>
      <c r="E13" s="112"/>
      <c r="F13" s="112">
        <v>8306.983333333334</v>
      </c>
      <c r="G13" s="112">
        <v>9023.61</v>
      </c>
      <c r="H13" s="112">
        <v>10588.235</v>
      </c>
      <c r="I13" s="112">
        <v>7875.4575</v>
      </c>
      <c r="J13" s="112"/>
      <c r="K13" s="112">
        <v>8403.36</v>
      </c>
      <c r="L13" s="112">
        <v>9053.317857142858</v>
      </c>
      <c r="P13" s="236">
        <f t="shared" si="1"/>
        <v>0.16790442651450976</v>
      </c>
      <c r="Q13" s="236">
        <f t="shared" si="2"/>
      </c>
      <c r="R13" s="236">
        <f t="shared" si="3"/>
      </c>
      <c r="S13" s="236">
        <f t="shared" si="4"/>
        <v>-0.08243768037158707</v>
      </c>
      <c r="T13" s="236">
        <f t="shared" si="5"/>
        <v>-0.0032814331288963396</v>
      </c>
      <c r="U13" s="236">
        <f t="shared" si="6"/>
        <v>0.16954194772319062</v>
      </c>
      <c r="V13" s="236">
        <f t="shared" si="7"/>
        <v>-0.13010261825873629</v>
      </c>
      <c r="W13" s="236">
        <f t="shared" si="8"/>
      </c>
      <c r="X13" s="236">
        <f t="shared" si="9"/>
        <v>-0.0717922277113087</v>
      </c>
      <c r="Y13" s="237"/>
    </row>
    <row r="14" spans="2:25" ht="12.75">
      <c r="B14" s="116">
        <v>42460</v>
      </c>
      <c r="C14" s="112">
        <v>9729.78</v>
      </c>
      <c r="D14" s="112"/>
      <c r="E14" s="112">
        <v>6512.61</v>
      </c>
      <c r="F14" s="112">
        <v>7906.348</v>
      </c>
      <c r="G14" s="112">
        <v>6932.77</v>
      </c>
      <c r="H14" s="112">
        <v>11145.51</v>
      </c>
      <c r="I14" s="112">
        <v>8183.389999999999</v>
      </c>
      <c r="J14" s="112"/>
      <c r="K14" s="112"/>
      <c r="L14" s="112">
        <v>8600.51</v>
      </c>
      <c r="P14" s="236">
        <f t="shared" si="1"/>
        <v>0.13130267856208533</v>
      </c>
      <c r="Q14" s="236">
        <f t="shared" si="2"/>
      </c>
      <c r="R14" s="236">
        <f t="shared" si="3"/>
        <v>-0.24276467325774873</v>
      </c>
      <c r="S14" s="236">
        <f t="shared" si="4"/>
        <v>-0.08071172523489889</v>
      </c>
      <c r="T14" s="236">
        <f t="shared" si="5"/>
        <v>-0.1939117563958416</v>
      </c>
      <c r="U14" s="236">
        <f t="shared" si="6"/>
        <v>0.2959126842477946</v>
      </c>
      <c r="V14" s="236">
        <f t="shared" si="7"/>
        <v>-0.04849944945125356</v>
      </c>
      <c r="W14" s="236">
        <f t="shared" si="8"/>
      </c>
      <c r="X14" s="236">
        <f t="shared" si="9"/>
      </c>
      <c r="Y14" s="237"/>
    </row>
    <row r="15" spans="2:25" ht="12.75">
      <c r="B15" s="116">
        <v>42461</v>
      </c>
      <c r="C15" s="112">
        <v>8886.093333333332</v>
      </c>
      <c r="D15" s="112"/>
      <c r="E15" s="112">
        <v>6512.61</v>
      </c>
      <c r="F15" s="112">
        <v>7882.863333333334</v>
      </c>
      <c r="G15" s="112">
        <v>6932.77</v>
      </c>
      <c r="H15" s="112">
        <v>8797.59</v>
      </c>
      <c r="I15" s="112">
        <v>7908.740000000001</v>
      </c>
      <c r="J15" s="112"/>
      <c r="K15" s="112">
        <v>8205.64</v>
      </c>
      <c r="L15" s="112">
        <v>8008.1431250000005</v>
      </c>
      <c r="P15" s="236">
        <f t="shared" si="1"/>
        <v>0.10963218247093102</v>
      </c>
      <c r="Q15" s="236">
        <f t="shared" si="2"/>
      </c>
      <c r="R15" s="236">
        <f t="shared" si="3"/>
        <v>-0.18675154797511198</v>
      </c>
      <c r="S15" s="236">
        <f t="shared" si="4"/>
        <v>-0.015644050026474374</v>
      </c>
      <c r="T15" s="236">
        <f t="shared" si="5"/>
        <v>-0.1342849532300286</v>
      </c>
      <c r="U15" s="236">
        <f t="shared" si="6"/>
        <v>0.09858051519277755</v>
      </c>
      <c r="V15" s="236">
        <f t="shared" si="7"/>
        <v>-0.012412755797243548</v>
      </c>
      <c r="W15" s="236">
        <f t="shared" si="8"/>
      </c>
      <c r="X15" s="236">
        <f t="shared" si="9"/>
        <v>0.024662006150145938</v>
      </c>
      <c r="Y15" s="237"/>
    </row>
    <row r="16" spans="2:25" ht="12.75">
      <c r="B16" s="116">
        <v>42464</v>
      </c>
      <c r="C16" s="112">
        <v>10759.486666666666</v>
      </c>
      <c r="D16" s="112"/>
      <c r="E16" s="112">
        <v>6722.69</v>
      </c>
      <c r="F16" s="112">
        <v>7692.051666666667</v>
      </c>
      <c r="G16" s="112"/>
      <c r="H16" s="112">
        <v>8795.52</v>
      </c>
      <c r="I16" s="112">
        <v>8507.18</v>
      </c>
      <c r="J16" s="112"/>
      <c r="K16" s="112">
        <v>7998.76</v>
      </c>
      <c r="L16" s="112">
        <v>8498.52875</v>
      </c>
      <c r="P16" s="236">
        <f t="shared" si="1"/>
        <v>0.26604109760370775</v>
      </c>
      <c r="Q16" s="236">
        <f t="shared" si="2"/>
      </c>
      <c r="R16" s="236">
        <f t="shared" si="3"/>
        <v>-0.20895837411857907</v>
      </c>
      <c r="S16" s="236">
        <f t="shared" si="4"/>
        <v>-0.09489608225815938</v>
      </c>
      <c r="T16" s="236">
        <f t="shared" si="5"/>
      </c>
      <c r="U16" s="236">
        <f t="shared" si="6"/>
        <v>0.03494619583419083</v>
      </c>
      <c r="V16" s="236">
        <f t="shared" si="7"/>
        <v>0.001017970316332789</v>
      </c>
      <c r="W16" s="236">
        <f t="shared" si="8"/>
      </c>
      <c r="X16" s="236">
        <f t="shared" si="9"/>
        <v>-0.05880650224310876</v>
      </c>
      <c r="Y16" s="237"/>
    </row>
    <row r="17" spans="2:25" ht="12.75">
      <c r="B17" s="116">
        <v>42465</v>
      </c>
      <c r="C17" s="112">
        <v>8877.383333333333</v>
      </c>
      <c r="D17" s="112"/>
      <c r="E17" s="112">
        <v>6722.69</v>
      </c>
      <c r="F17" s="112">
        <v>7886.055714285713</v>
      </c>
      <c r="G17" s="112">
        <v>8403.36</v>
      </c>
      <c r="H17" s="112">
        <v>11545.985</v>
      </c>
      <c r="I17" s="112">
        <v>8196.905999999999</v>
      </c>
      <c r="J17" s="112">
        <v>7142.86</v>
      </c>
      <c r="K17" s="112">
        <v>7958.48</v>
      </c>
      <c r="L17" s="112">
        <v>8387.544285714286</v>
      </c>
      <c r="P17" s="236">
        <f t="shared" si="1"/>
        <v>0.05840077034863991</v>
      </c>
      <c r="Q17" s="236">
        <f t="shared" si="2"/>
      </c>
      <c r="R17" s="236">
        <f t="shared" si="3"/>
        <v>-0.19849126621600985</v>
      </c>
      <c r="S17" s="236">
        <f t="shared" si="4"/>
        <v>-0.05978967792548185</v>
      </c>
      <c r="T17" s="236">
        <f t="shared" si="5"/>
        <v>0.0018856191689684235</v>
      </c>
      <c r="U17" s="236">
        <f t="shared" si="6"/>
        <v>0.37656322359634975</v>
      </c>
      <c r="V17" s="236">
        <f t="shared" si="7"/>
        <v>-0.022728736710098014</v>
      </c>
      <c r="W17" s="236">
        <f t="shared" si="8"/>
        <v>-0.1483967468087459</v>
      </c>
      <c r="X17" s="236">
        <f t="shared" si="9"/>
        <v>-0.051154935353971406</v>
      </c>
      <c r="Y17" s="237"/>
    </row>
    <row r="18" spans="2:25" ht="12.75">
      <c r="B18" s="116">
        <v>42466</v>
      </c>
      <c r="C18" s="112">
        <v>10990.295</v>
      </c>
      <c r="D18" s="112"/>
      <c r="E18" s="112"/>
      <c r="F18" s="112">
        <v>7800.411999999999</v>
      </c>
      <c r="G18" s="112">
        <v>8403.36</v>
      </c>
      <c r="H18" s="112">
        <v>12184.875</v>
      </c>
      <c r="I18" s="112">
        <v>8513.218333333332</v>
      </c>
      <c r="J18" s="112">
        <v>7346.76</v>
      </c>
      <c r="K18" s="112">
        <v>7971.19</v>
      </c>
      <c r="L18" s="112">
        <v>9106.6805</v>
      </c>
      <c r="P18" s="236">
        <f t="shared" si="1"/>
        <v>0.20683875974346522</v>
      </c>
      <c r="Q18" s="236">
        <f t="shared" si="2"/>
      </c>
      <c r="R18" s="236">
        <f t="shared" si="3"/>
      </c>
      <c r="S18" s="236">
        <f t="shared" si="4"/>
        <v>-0.14344068620832817</v>
      </c>
      <c r="T18" s="236">
        <f t="shared" si="5"/>
        <v>-0.07723126994517923</v>
      </c>
      <c r="U18" s="236">
        <f t="shared" si="6"/>
        <v>0.33801498800797936</v>
      </c>
      <c r="V18" s="236">
        <f t="shared" si="7"/>
        <v>-0.06516778168144452</v>
      </c>
      <c r="W18" s="236">
        <f t="shared" si="8"/>
        <v>-0.1932559838900684</v>
      </c>
      <c r="X18" s="236">
        <f t="shared" si="9"/>
        <v>-0.12468764002426579</v>
      </c>
      <c r="Y18" s="237"/>
    </row>
    <row r="19" spans="2:25" ht="12.75">
      <c r="B19" s="116">
        <v>42467</v>
      </c>
      <c r="C19" s="112">
        <v>9750.946666666665</v>
      </c>
      <c r="D19" s="112"/>
      <c r="E19" s="112">
        <v>6722.69</v>
      </c>
      <c r="F19" s="112">
        <v>7905.1759999999995</v>
      </c>
      <c r="G19" s="112"/>
      <c r="H19" s="112">
        <v>10534.21</v>
      </c>
      <c r="I19" s="112">
        <v>8408.612500000001</v>
      </c>
      <c r="J19" s="112">
        <v>7352.94</v>
      </c>
      <c r="K19" s="112">
        <v>8019.21</v>
      </c>
      <c r="L19" s="112">
        <v>8440.13875</v>
      </c>
      <c r="P19" s="236">
        <f t="shared" si="1"/>
        <v>0.15530644169406158</v>
      </c>
      <c r="Q19" s="236">
        <f t="shared" si="2"/>
      </c>
      <c r="R19" s="236">
        <f t="shared" si="3"/>
        <v>-0.20348584316815888</v>
      </c>
      <c r="S19" s="236">
        <f t="shared" si="4"/>
        <v>-0.06338317009302727</v>
      </c>
      <c r="T19" s="236">
        <f t="shared" si="5"/>
      </c>
      <c r="U19" s="236">
        <f t="shared" si="6"/>
        <v>0.24810862854594648</v>
      </c>
      <c r="V19" s="236">
        <f t="shared" si="7"/>
        <v>-0.003735276271376342</v>
      </c>
      <c r="W19" s="236">
        <f t="shared" si="8"/>
        <v>-0.12881290014337743</v>
      </c>
      <c r="X19" s="236">
        <f t="shared" si="9"/>
        <v>-0.04987225476595394</v>
      </c>
      <c r="Y19" s="237"/>
    </row>
    <row r="20" spans="2:25" ht="12.75">
      <c r="B20" s="116">
        <v>42468</v>
      </c>
      <c r="C20" s="112">
        <v>9312.6525</v>
      </c>
      <c r="D20" s="112"/>
      <c r="E20" s="112">
        <v>6722.69</v>
      </c>
      <c r="F20" s="112">
        <v>7864.406</v>
      </c>
      <c r="G20" s="112">
        <v>8403.365</v>
      </c>
      <c r="H20" s="112"/>
      <c r="I20" s="112">
        <v>9162.732</v>
      </c>
      <c r="J20" s="112"/>
      <c r="K20" s="112">
        <v>8403.36</v>
      </c>
      <c r="L20" s="112">
        <v>8573.282222222224</v>
      </c>
      <c r="P20" s="236">
        <f t="shared" si="1"/>
        <v>0.08624121527940659</v>
      </c>
      <c r="Q20" s="236">
        <f t="shared" si="2"/>
      </c>
      <c r="R20" s="236">
        <f t="shared" si="3"/>
        <v>-0.2158557451223791</v>
      </c>
      <c r="S20" s="236">
        <f t="shared" si="4"/>
        <v>-0.08268434467079527</v>
      </c>
      <c r="T20" s="236">
        <f t="shared" si="5"/>
        <v>-0.019819389799369164</v>
      </c>
      <c r="U20" s="236">
        <f t="shared" si="6"/>
      </c>
      <c r="V20" s="236">
        <f t="shared" si="7"/>
        <v>0.06875427199280845</v>
      </c>
      <c r="W20" s="236">
        <f t="shared" si="8"/>
      </c>
      <c r="X20" s="236">
        <f t="shared" si="9"/>
        <v>-0.019819973006578447</v>
      </c>
      <c r="Y20" s="237"/>
    </row>
    <row r="21" spans="2:25" ht="12.75">
      <c r="B21" s="116">
        <v>42471</v>
      </c>
      <c r="C21" s="112">
        <v>9342.375</v>
      </c>
      <c r="D21" s="112"/>
      <c r="E21" s="112"/>
      <c r="F21" s="112">
        <v>7490.69</v>
      </c>
      <c r="G21" s="112">
        <v>8403.36</v>
      </c>
      <c r="H21" s="112"/>
      <c r="I21" s="112">
        <v>7808.186666666666</v>
      </c>
      <c r="J21" s="112">
        <v>7346.94</v>
      </c>
      <c r="K21" s="112">
        <v>7995.2</v>
      </c>
      <c r="L21" s="112">
        <v>7895.500588235294</v>
      </c>
      <c r="P21" s="236">
        <f t="shared" si="1"/>
        <v>0.18325303070974672</v>
      </c>
      <c r="Q21" s="236">
        <f t="shared" si="2"/>
      </c>
      <c r="R21" s="236">
        <f t="shared" si="3"/>
      </c>
      <c r="S21" s="236">
        <f t="shared" si="4"/>
        <v>-0.051271047821652184</v>
      </c>
      <c r="T21" s="236">
        <f t="shared" si="5"/>
        <v>0.0643226361760321</v>
      </c>
      <c r="U21" s="236">
        <f t="shared" si="6"/>
      </c>
      <c r="V21" s="236">
        <f t="shared" si="7"/>
        <v>-0.011058693567667012</v>
      </c>
      <c r="W21" s="236">
        <f t="shared" si="8"/>
        <v>-0.06947761982978995</v>
      </c>
      <c r="X21" s="236">
        <f t="shared" si="9"/>
        <v>0.012627370570178004</v>
      </c>
      <c r="Y21" s="237"/>
    </row>
    <row r="22" spans="2:25" ht="12.75">
      <c r="B22" s="116">
        <v>42472</v>
      </c>
      <c r="C22" s="112">
        <v>10360.692</v>
      </c>
      <c r="D22" s="112"/>
      <c r="E22" s="112">
        <v>6542.62</v>
      </c>
      <c r="F22" s="112">
        <v>7780.115714285715</v>
      </c>
      <c r="G22" s="112"/>
      <c r="H22" s="112">
        <v>12729.185</v>
      </c>
      <c r="I22" s="112">
        <v>7878.981666666667</v>
      </c>
      <c r="J22" s="112"/>
      <c r="K22" s="112">
        <v>8207.28</v>
      </c>
      <c r="L22" s="112">
        <v>8806.655909090907</v>
      </c>
      <c r="P22" s="236">
        <f t="shared" si="1"/>
        <v>0.176461543059142</v>
      </c>
      <c r="Q22" s="236">
        <f t="shared" si="2"/>
      </c>
      <c r="R22" s="236">
        <f t="shared" si="3"/>
        <v>-0.2570823627563097</v>
      </c>
      <c r="S22" s="236">
        <f t="shared" si="4"/>
        <v>-0.11656413119825865</v>
      </c>
      <c r="T22" s="236">
        <f t="shared" si="5"/>
      </c>
      <c r="U22" s="236">
        <f t="shared" si="6"/>
        <v>0.44540505856030516</v>
      </c>
      <c r="V22" s="236">
        <f t="shared" si="7"/>
        <v>-0.10533785491342107</v>
      </c>
      <c r="W22" s="236">
        <f t="shared" si="8"/>
      </c>
      <c r="X22" s="236">
        <f t="shared" si="9"/>
        <v>-0.06805942179166831</v>
      </c>
      <c r="Y22" s="237"/>
    </row>
    <row r="23" spans="2:25" ht="12.75">
      <c r="B23" s="116">
        <v>42473</v>
      </c>
      <c r="C23" s="112">
        <v>9341.26</v>
      </c>
      <c r="D23" s="112"/>
      <c r="E23" s="112">
        <v>6542.62</v>
      </c>
      <c r="F23" s="112">
        <v>7902.175</v>
      </c>
      <c r="G23" s="112">
        <v>7668.0650000000005</v>
      </c>
      <c r="H23" s="112"/>
      <c r="I23" s="112">
        <v>7871.835</v>
      </c>
      <c r="J23" s="112">
        <v>7347.41</v>
      </c>
      <c r="K23" s="112">
        <v>8403.36</v>
      </c>
      <c r="L23" s="112">
        <v>7950.10294117647</v>
      </c>
      <c r="P23" s="236">
        <f t="shared" si="1"/>
        <v>0.17498604346595595</v>
      </c>
      <c r="Q23" s="236">
        <f t="shared" si="2"/>
      </c>
      <c r="R23" s="236">
        <f t="shared" si="3"/>
        <v>-0.17703958698278044</v>
      </c>
      <c r="S23" s="236">
        <f t="shared" si="4"/>
        <v>-0.006028593784394146</v>
      </c>
      <c r="T23" s="236">
        <f t="shared" si="5"/>
        <v>-0.03547601122441985</v>
      </c>
      <c r="U23" s="236">
        <f t="shared" si="6"/>
      </c>
      <c r="V23" s="236">
        <f t="shared" si="7"/>
        <v>-0.009844896569966679</v>
      </c>
      <c r="W23" s="236">
        <f t="shared" si="8"/>
        <v>-0.0758094512279715</v>
      </c>
      <c r="X23" s="236">
        <f t="shared" si="9"/>
        <v>0.05701272828505747</v>
      </c>
      <c r="Y23" s="237"/>
    </row>
    <row r="24" spans="2:25" ht="12.75">
      <c r="B24" s="116">
        <v>42474</v>
      </c>
      <c r="C24" s="112">
        <v>10952.04</v>
      </c>
      <c r="D24" s="112"/>
      <c r="E24" s="112">
        <v>6512.61</v>
      </c>
      <c r="F24" s="112">
        <v>7622.68</v>
      </c>
      <c r="G24" s="112">
        <v>8088.235000000001</v>
      </c>
      <c r="H24" s="112">
        <v>10865.455</v>
      </c>
      <c r="I24" s="112">
        <v>7867.918</v>
      </c>
      <c r="J24" s="112"/>
      <c r="K24" s="112">
        <v>8403.36</v>
      </c>
      <c r="L24" s="112">
        <v>8704.224999999997</v>
      </c>
      <c r="P24" s="236">
        <f t="shared" si="1"/>
        <v>0.2582441285697469</v>
      </c>
      <c r="Q24" s="236">
        <f t="shared" si="2"/>
      </c>
      <c r="R24" s="236">
        <f t="shared" si="3"/>
        <v>-0.25178749400434824</v>
      </c>
      <c r="S24" s="236">
        <f t="shared" si="4"/>
        <v>-0.1242551749294161</v>
      </c>
      <c r="T24" s="236">
        <f t="shared" si="5"/>
        <v>-0.07076908053272937</v>
      </c>
      <c r="U24" s="236">
        <f t="shared" si="6"/>
        <v>0.24829666052980065</v>
      </c>
      <c r="V24" s="236">
        <f t="shared" si="7"/>
        <v>-0.09608058155665752</v>
      </c>
      <c r="W24" s="236">
        <f t="shared" si="8"/>
      </c>
      <c r="X24" s="236">
        <f t="shared" si="9"/>
        <v>-0.034565397838405634</v>
      </c>
      <c r="Y24" s="237"/>
    </row>
    <row r="25" spans="2:25" ht="12.75">
      <c r="B25" s="116">
        <v>42475</v>
      </c>
      <c r="C25" s="112">
        <v>9309.8425</v>
      </c>
      <c r="D25" s="112"/>
      <c r="E25" s="112">
        <v>6512.61</v>
      </c>
      <c r="F25" s="112">
        <v>8018.40625</v>
      </c>
      <c r="G25" s="112">
        <v>6932.77</v>
      </c>
      <c r="H25" s="112"/>
      <c r="I25" s="112">
        <v>8077.9</v>
      </c>
      <c r="J25" s="112"/>
      <c r="K25" s="112"/>
      <c r="L25" s="112">
        <v>8169.5526315789475</v>
      </c>
      <c r="P25" s="236">
        <f t="shared" si="1"/>
        <v>0.1395780062684616</v>
      </c>
      <c r="Q25" s="236">
        <f t="shared" si="2"/>
      </c>
      <c r="R25" s="236">
        <f t="shared" si="3"/>
        <v>-0.20281926150694335</v>
      </c>
      <c r="S25" s="236">
        <f t="shared" si="4"/>
        <v>-0.018501182181592128</v>
      </c>
      <c r="T25" s="236">
        <f t="shared" si="5"/>
        <v>-0.1513892727489426</v>
      </c>
      <c r="U25" s="236">
        <f t="shared" si="6"/>
      </c>
      <c r="V25" s="236">
        <f t="shared" si="7"/>
        <v>-0.011218806673044712</v>
      </c>
      <c r="W25" s="236">
        <f t="shared" si="8"/>
      </c>
      <c r="X25" s="236">
        <f t="shared" si="9"/>
      </c>
      <c r="Y25" s="237"/>
    </row>
    <row r="26" spans="2:25" ht="12.75">
      <c r="B26" s="116">
        <v>42478</v>
      </c>
      <c r="C26" s="112">
        <v>9969.785</v>
      </c>
      <c r="D26" s="112"/>
      <c r="E26" s="112"/>
      <c r="F26" s="112">
        <v>7862.295999999999</v>
      </c>
      <c r="G26" s="112">
        <v>9243.7</v>
      </c>
      <c r="H26" s="112">
        <v>9445.6</v>
      </c>
      <c r="I26" s="112">
        <v>8483.942</v>
      </c>
      <c r="J26" s="112">
        <v>8806.26</v>
      </c>
      <c r="K26" s="112">
        <v>9243.7</v>
      </c>
      <c r="L26" s="112">
        <v>8650.62625</v>
      </c>
      <c r="P26" s="236">
        <f t="shared" si="1"/>
        <v>0.15249286142722912</v>
      </c>
      <c r="Q26" s="236">
        <f t="shared" si="2"/>
      </c>
      <c r="R26" s="236">
        <f t="shared" si="3"/>
      </c>
      <c r="S26" s="236">
        <f t="shared" si="4"/>
        <v>-0.09112984739110652</v>
      </c>
      <c r="T26" s="236">
        <f t="shared" si="5"/>
        <v>0.06855847575197245</v>
      </c>
      <c r="U26" s="236">
        <f t="shared" si="6"/>
        <v>0.0918978264723899</v>
      </c>
      <c r="V26" s="236">
        <f t="shared" si="7"/>
        <v>-0.019268460477066648</v>
      </c>
      <c r="W26" s="236">
        <f t="shared" si="8"/>
        <v>0.01799103851007329</v>
      </c>
      <c r="X26" s="236">
        <f t="shared" si="9"/>
        <v>0.06855847575197245</v>
      </c>
      <c r="Y26" s="237"/>
    </row>
    <row r="27" spans="2:25" ht="12.75">
      <c r="B27" s="116">
        <v>42479</v>
      </c>
      <c r="C27" s="112">
        <v>9400.026000000002</v>
      </c>
      <c r="D27" s="112"/>
      <c r="E27" s="112">
        <v>6489.26</v>
      </c>
      <c r="F27" s="112">
        <v>8703.49</v>
      </c>
      <c r="G27" s="112">
        <v>7699.97</v>
      </c>
      <c r="H27" s="112">
        <v>11382.735</v>
      </c>
      <c r="I27" s="112">
        <v>9144.681666666665</v>
      </c>
      <c r="J27" s="112"/>
      <c r="K27" s="112">
        <v>7563.03</v>
      </c>
      <c r="L27" s="112">
        <v>8908.4128</v>
      </c>
      <c r="P27" s="236">
        <f t="shared" si="1"/>
        <v>0.05518527385708951</v>
      </c>
      <c r="Q27" s="236">
        <f t="shared" si="2"/>
      </c>
      <c r="R27" s="236">
        <f t="shared" si="3"/>
        <v>-0.27155822864427653</v>
      </c>
      <c r="S27" s="236">
        <f t="shared" si="4"/>
        <v>-0.023003289654471366</v>
      </c>
      <c r="T27" s="236">
        <f t="shared" si="5"/>
        <v>-0.13565186382023067</v>
      </c>
      <c r="U27" s="236">
        <f t="shared" si="6"/>
        <v>0.27775118369009577</v>
      </c>
      <c r="V27" s="236">
        <f t="shared" si="7"/>
        <v>0.026521993532525278</v>
      </c>
      <c r="W27" s="236">
        <f t="shared" si="8"/>
      </c>
      <c r="X27" s="236">
        <f t="shared" si="9"/>
        <v>-0.15102385017452272</v>
      </c>
      <c r="Y27" s="237"/>
    </row>
    <row r="28" spans="2:25" ht="12.75">
      <c r="B28" s="116">
        <v>42480</v>
      </c>
      <c r="C28" s="112">
        <v>9579.550000000001</v>
      </c>
      <c r="D28" s="112"/>
      <c r="E28" s="112"/>
      <c r="F28" s="112">
        <v>8246.426</v>
      </c>
      <c r="G28" s="112">
        <v>7364.610000000001</v>
      </c>
      <c r="H28" s="112">
        <v>9459.31</v>
      </c>
      <c r="I28" s="112">
        <v>8617.047999999999</v>
      </c>
      <c r="J28" s="112"/>
      <c r="K28" s="112"/>
      <c r="L28" s="112">
        <v>8577.784375</v>
      </c>
      <c r="P28" s="236">
        <f t="shared" si="1"/>
        <v>0.11678605817134473</v>
      </c>
      <c r="Q28" s="236">
        <f t="shared" si="2"/>
      </c>
      <c r="R28" s="236">
        <f t="shared" si="3"/>
      </c>
      <c r="S28" s="236">
        <f t="shared" si="4"/>
        <v>-0.03862983266002182</v>
      </c>
      <c r="T28" s="236">
        <f t="shared" si="5"/>
        <v>-0.14143213701381935</v>
      </c>
      <c r="U28" s="236">
        <f t="shared" si="6"/>
        <v>0.10276845237206143</v>
      </c>
      <c r="V28" s="236">
        <f t="shared" si="7"/>
        <v>0.0045773620883306</v>
      </c>
      <c r="W28" s="236">
        <f t="shared" si="8"/>
      </c>
      <c r="X28" s="236">
        <f t="shared" si="9"/>
      </c>
      <c r="Y28" s="237"/>
    </row>
    <row r="29" spans="2:25" ht="12.75">
      <c r="B29" s="116">
        <v>42481</v>
      </c>
      <c r="C29" s="112">
        <v>9983.435000000001</v>
      </c>
      <c r="D29" s="112"/>
      <c r="E29" s="112">
        <v>7983.19</v>
      </c>
      <c r="F29" s="112">
        <v>8781.281666666668</v>
      </c>
      <c r="G29" s="112">
        <v>7779.885</v>
      </c>
      <c r="H29" s="112">
        <v>12875.15</v>
      </c>
      <c r="I29" s="112">
        <v>8618.114</v>
      </c>
      <c r="J29" s="112"/>
      <c r="K29" s="112">
        <v>9243.7</v>
      </c>
      <c r="L29" s="112">
        <v>9172.741578947369</v>
      </c>
      <c r="P29" s="236">
        <f t="shared" si="1"/>
        <v>0.08838071083494589</v>
      </c>
      <c r="Q29" s="236">
        <f t="shared" si="2"/>
      </c>
      <c r="R29" s="236">
        <f t="shared" si="3"/>
        <v>-0.12968331972608324</v>
      </c>
      <c r="S29" s="236">
        <f t="shared" si="4"/>
        <v>-0.04267643527417719</v>
      </c>
      <c r="T29" s="236">
        <f t="shared" si="5"/>
        <v>-0.15184735849793862</v>
      </c>
      <c r="U29" s="236">
        <f t="shared" si="6"/>
        <v>0.4036316066670992</v>
      </c>
      <c r="V29" s="236">
        <f t="shared" si="7"/>
        <v>-0.06046475573020737</v>
      </c>
      <c r="W29" s="236">
        <f t="shared" si="8"/>
      </c>
      <c r="X29" s="236">
        <f t="shared" si="9"/>
        <v>0.007735792013970021</v>
      </c>
      <c r="Y29" s="237"/>
    </row>
    <row r="30" spans="2:25" ht="12.75">
      <c r="B30" s="116">
        <v>42482</v>
      </c>
      <c r="C30" s="112">
        <v>10440.336666666668</v>
      </c>
      <c r="D30" s="112"/>
      <c r="E30" s="112">
        <v>6932.77</v>
      </c>
      <c r="F30" s="112">
        <v>8908.092</v>
      </c>
      <c r="G30" s="112">
        <v>7985.563333333334</v>
      </c>
      <c r="H30" s="112"/>
      <c r="I30" s="112">
        <v>8404.364</v>
      </c>
      <c r="J30" s="112">
        <v>8835.2</v>
      </c>
      <c r="K30" s="112">
        <v>8403.365</v>
      </c>
      <c r="L30" s="112">
        <v>8720.734</v>
      </c>
      <c r="P30" s="236">
        <f t="shared" si="1"/>
        <v>0.19718554271540303</v>
      </c>
      <c r="Q30" s="236">
        <f t="shared" si="2"/>
      </c>
      <c r="R30" s="236">
        <f t="shared" si="3"/>
        <v>-0.20502448532428577</v>
      </c>
      <c r="S30" s="236">
        <f t="shared" si="4"/>
        <v>0.021484200756495975</v>
      </c>
      <c r="T30" s="236">
        <f t="shared" si="5"/>
        <v>-0.0843014666731798</v>
      </c>
      <c r="U30" s="236">
        <f t="shared" si="6"/>
      </c>
      <c r="V30" s="236">
        <f t="shared" si="7"/>
        <v>-0.03627790963467075</v>
      </c>
      <c r="W30" s="236">
        <f t="shared" si="8"/>
        <v>0.013125730013092973</v>
      </c>
      <c r="X30" s="236">
        <f t="shared" si="9"/>
        <v>-0.03639246421230146</v>
      </c>
      <c r="Y30" s="237"/>
    </row>
    <row r="31" spans="2:25" ht="12.75">
      <c r="B31" s="116">
        <v>42485</v>
      </c>
      <c r="C31" s="112">
        <v>9639.025000000001</v>
      </c>
      <c r="D31" s="112"/>
      <c r="E31" s="112">
        <v>7372.04</v>
      </c>
      <c r="F31" s="112">
        <v>8175.7725</v>
      </c>
      <c r="G31" s="112">
        <v>5882.35</v>
      </c>
      <c r="H31" s="112">
        <v>11884.29</v>
      </c>
      <c r="I31" s="112">
        <v>8722.688</v>
      </c>
      <c r="J31" s="112">
        <v>7343.81</v>
      </c>
      <c r="K31" s="112"/>
      <c r="L31" s="112">
        <v>8747.585000000001</v>
      </c>
      <c r="P31" s="236">
        <f t="shared" si="1"/>
        <v>0.10190698347029499</v>
      </c>
      <c r="Q31" s="236">
        <f t="shared" si="2"/>
      </c>
      <c r="R31" s="236">
        <f t="shared" si="3"/>
        <v>-0.15724854345513656</v>
      </c>
      <c r="S31" s="236">
        <f t="shared" si="4"/>
        <v>-0.06536804157947604</v>
      </c>
      <c r="T31" s="236">
        <f t="shared" si="5"/>
        <v>-0.3275458312208456</v>
      </c>
      <c r="U31" s="236">
        <f t="shared" si="6"/>
        <v>0.35857953938144066</v>
      </c>
      <c r="V31" s="236">
        <f t="shared" si="7"/>
        <v>-0.0028461569678946636</v>
      </c>
      <c r="W31" s="236">
        <f t="shared" si="8"/>
        <v>-0.16047571987011278</v>
      </c>
      <c r="X31" s="236">
        <f t="shared" si="9"/>
      </c>
      <c r="Y31" s="237"/>
    </row>
    <row r="32" spans="2:25" ht="12.75">
      <c r="B32" s="116">
        <v>42486</v>
      </c>
      <c r="C32" s="112">
        <v>10779.452000000001</v>
      </c>
      <c r="D32" s="112"/>
      <c r="E32" s="112">
        <v>7247.9</v>
      </c>
      <c r="F32" s="112">
        <v>8354.925714285715</v>
      </c>
      <c r="G32" s="112">
        <v>5882.35</v>
      </c>
      <c r="H32" s="112">
        <v>12226.89</v>
      </c>
      <c r="I32" s="112">
        <v>8918.513333333334</v>
      </c>
      <c r="J32" s="112"/>
      <c r="K32" s="112">
        <v>9663.87</v>
      </c>
      <c r="L32" s="112">
        <v>9182.859166666667</v>
      </c>
      <c r="P32" s="236">
        <f t="shared" si="1"/>
        <v>0.17386663612667486</v>
      </c>
      <c r="Q32" s="236">
        <f t="shared" si="2"/>
      </c>
      <c r="R32" s="236">
        <f t="shared" si="3"/>
        <v>-0.21071423742296683</v>
      </c>
      <c r="S32" s="236">
        <f t="shared" si="4"/>
        <v>-0.09016074812366831</v>
      </c>
      <c r="T32" s="236">
        <f t="shared" si="5"/>
        <v>-0.35942064522206274</v>
      </c>
      <c r="U32" s="236">
        <f t="shared" si="6"/>
        <v>0.33149052795920214</v>
      </c>
      <c r="V32" s="236">
        <f t="shared" si="7"/>
        <v>-0.028786876563771706</v>
      </c>
      <c r="W32" s="236">
        <f t="shared" si="8"/>
      </c>
      <c r="X32" s="236">
        <f t="shared" si="9"/>
        <v>0.0523813797645269</v>
      </c>
      <c r="Y32" s="237"/>
    </row>
    <row r="33" spans="2:25" ht="12.75">
      <c r="B33" s="116">
        <v>42487</v>
      </c>
      <c r="C33" s="112">
        <v>11086.9625</v>
      </c>
      <c r="D33" s="112"/>
      <c r="E33" s="112"/>
      <c r="F33" s="112">
        <v>8188.716</v>
      </c>
      <c r="G33" s="112">
        <v>7983.1900000000005</v>
      </c>
      <c r="H33" s="112">
        <v>10891.656666666668</v>
      </c>
      <c r="I33" s="112">
        <v>8333.8875</v>
      </c>
      <c r="J33" s="112">
        <v>7971.19</v>
      </c>
      <c r="K33" s="112">
        <v>9566.9</v>
      </c>
      <c r="L33" s="112">
        <v>9240.321</v>
      </c>
      <c r="P33" s="236">
        <f t="shared" si="1"/>
        <v>0.19984603348736474</v>
      </c>
      <c r="Q33" s="236">
        <f t="shared" si="2"/>
      </c>
      <c r="R33" s="236">
        <f t="shared" si="3"/>
      </c>
      <c r="S33" s="236">
        <f t="shared" si="4"/>
        <v>-0.11380611128119895</v>
      </c>
      <c r="T33" s="236">
        <f t="shared" si="5"/>
        <v>-0.1360484121709624</v>
      </c>
      <c r="U33" s="236">
        <f t="shared" si="6"/>
        <v>0.17870977281705558</v>
      </c>
      <c r="V33" s="236">
        <f t="shared" si="7"/>
        <v>-0.0980954557747506</v>
      </c>
      <c r="W33" s="236">
        <f t="shared" si="8"/>
        <v>-0.13734706835401067</v>
      </c>
      <c r="X33" s="236">
        <f t="shared" si="9"/>
        <v>0.035342819800307776</v>
      </c>
      <c r="Y33" s="237"/>
    </row>
    <row r="34" spans="2:25" ht="14.25" customHeight="1">
      <c r="B34" s="116">
        <v>42488</v>
      </c>
      <c r="C34" s="112">
        <v>9547.585</v>
      </c>
      <c r="D34" s="112"/>
      <c r="E34" s="112">
        <v>7127.85</v>
      </c>
      <c r="F34" s="112">
        <v>8466.306666666667</v>
      </c>
      <c r="G34" s="112">
        <v>5882.35</v>
      </c>
      <c r="H34" s="112">
        <v>10504.2</v>
      </c>
      <c r="I34" s="112">
        <v>8115.81</v>
      </c>
      <c r="J34" s="112">
        <v>7971.52</v>
      </c>
      <c r="K34" s="112">
        <v>9243.7</v>
      </c>
      <c r="L34" s="112">
        <v>8333.133157894737</v>
      </c>
      <c r="P34" s="236">
        <f t="shared" si="1"/>
        <v>0.14573772182611777</v>
      </c>
      <c r="Q34" s="236">
        <f t="shared" si="2"/>
      </c>
      <c r="R34" s="236">
        <f t="shared" si="3"/>
        <v>-0.14463745329124644</v>
      </c>
      <c r="S34" s="236">
        <f t="shared" si="4"/>
        <v>0.015981204937996513</v>
      </c>
      <c r="T34" s="236">
        <f t="shared" si="5"/>
        <v>-0.2941010435640149</v>
      </c>
      <c r="U34" s="236">
        <f t="shared" si="6"/>
        <v>0.2605342793602684</v>
      </c>
      <c r="V34" s="236">
        <f t="shared" si="7"/>
        <v>-0.026079405402138208</v>
      </c>
      <c r="W34" s="236">
        <f t="shared" si="8"/>
        <v>-0.04339462133185138</v>
      </c>
      <c r="X34" s="236">
        <f t="shared" si="9"/>
        <v>0.1092706458485666</v>
      </c>
      <c r="Y34" s="237"/>
    </row>
    <row r="35" spans="2:25" ht="12.75">
      <c r="B35" s="108">
        <v>42489</v>
      </c>
      <c r="C35" s="200">
        <v>10502.608000000002</v>
      </c>
      <c r="D35" s="200"/>
      <c r="E35" s="200"/>
      <c r="F35" s="200">
        <v>8099.1179999999995</v>
      </c>
      <c r="G35" s="200">
        <v>6944.665</v>
      </c>
      <c r="H35" s="200">
        <v>11621.69</v>
      </c>
      <c r="I35" s="200">
        <v>8333.268333333333</v>
      </c>
      <c r="J35" s="200"/>
      <c r="K35" s="200">
        <v>9688.58</v>
      </c>
      <c r="L35" s="200">
        <v>9156.873636363634</v>
      </c>
      <c r="M35" s="76"/>
      <c r="P35" s="236">
        <f t="shared" si="1"/>
        <v>0.146964391677549</v>
      </c>
      <c r="Q35" s="236">
        <f t="shared" si="2"/>
      </c>
      <c r="R35" s="236">
        <f t="shared" si="3"/>
      </c>
      <c r="S35" s="236">
        <f t="shared" si="4"/>
        <v>-0.1155149321011805</v>
      </c>
      <c r="T35" s="236">
        <f t="shared" si="5"/>
        <v>-0.24158994916982865</v>
      </c>
      <c r="U35" s="236">
        <f t="shared" si="6"/>
        <v>0.26917662747339066</v>
      </c>
      <c r="V35" s="236">
        <f t="shared" si="7"/>
        <v>-0.08994394110230072</v>
      </c>
      <c r="W35" s="236">
        <f t="shared" si="8"/>
      </c>
      <c r="X35" s="236">
        <f t="shared" si="9"/>
        <v>0.05806636465145281</v>
      </c>
      <c r="Y35" s="237"/>
    </row>
    <row r="36" spans="2:25" ht="70.5" customHeight="1">
      <c r="B36" s="295" t="s">
        <v>202</v>
      </c>
      <c r="C36" s="295"/>
      <c r="D36" s="295"/>
      <c r="E36" s="295"/>
      <c r="F36" s="295"/>
      <c r="G36" s="295"/>
      <c r="H36" s="295"/>
      <c r="I36" s="295"/>
      <c r="J36" s="295"/>
      <c r="K36" s="295"/>
      <c r="L36" s="295"/>
      <c r="M36" s="296"/>
      <c r="N36" s="144"/>
      <c r="P36" s="238">
        <f>+AVERAGE(P15:P35)</f>
        <v>0.15206359203844189</v>
      </c>
      <c r="Q36" s="238" t="e">
        <f aca="true" t="shared" si="10" ref="Q36:X36">+AVERAGE(Q15:Q35)</f>
        <v>#DIV/0!</v>
      </c>
      <c r="R36" s="238">
        <f t="shared" si="10"/>
        <v>-0.20140918331430774</v>
      </c>
      <c r="S36" s="238">
        <f t="shared" si="10"/>
        <v>-0.06282295111754228</v>
      </c>
      <c r="T36" s="238">
        <f t="shared" si="10"/>
        <v>-0.12367455298536549</v>
      </c>
      <c r="U36" s="238">
        <f t="shared" si="10"/>
        <v>0.2540284429037721</v>
      </c>
      <c r="V36" s="238">
        <f t="shared" si="10"/>
        <v>-0.028498892736367763</v>
      </c>
      <c r="W36" s="238">
        <f t="shared" si="10"/>
        <v>-0.09258533429327616</v>
      </c>
      <c r="X36" s="238">
        <f t="shared" si="10"/>
        <v>-0.009373603143033244</v>
      </c>
      <c r="Y36" s="237"/>
    </row>
    <row r="37" spans="16:25" ht="12.75">
      <c r="P37" s="239">
        <f>+AVERAGE(P6:P35)</f>
        <v>0.14482641764029733</v>
      </c>
      <c r="Q37" s="239">
        <f aca="true" t="shared" si="11" ref="Q37:X37">+AVERAGE(Q6:Q35)</f>
        <v>0.38906196720455305</v>
      </c>
      <c r="R37" s="239">
        <f t="shared" si="11"/>
        <v>-0.2048811428265177</v>
      </c>
      <c r="S37" s="239">
        <f t="shared" si="11"/>
        <v>-0.07127939807027324</v>
      </c>
      <c r="T37" s="239">
        <f t="shared" si="11"/>
        <v>-0.1028323712643697</v>
      </c>
      <c r="U37" s="239">
        <f t="shared" si="11"/>
        <v>0.22572462705869184</v>
      </c>
      <c r="V37" s="239">
        <f t="shared" si="11"/>
        <v>-0.05067843459961127</v>
      </c>
      <c r="W37" s="239">
        <f t="shared" si="11"/>
        <v>-0.09258533429327616</v>
      </c>
      <c r="X37" s="239">
        <f t="shared" si="11"/>
        <v>-0.024106880654047234</v>
      </c>
      <c r="Y37" s="237"/>
    </row>
    <row r="38" spans="16:25" ht="12.75">
      <c r="P38" s="237"/>
      <c r="Q38" s="237"/>
      <c r="R38" s="237"/>
      <c r="S38" s="237"/>
      <c r="T38" s="237"/>
      <c r="U38" s="237"/>
      <c r="V38" s="237"/>
      <c r="W38" s="237"/>
      <c r="X38" s="237"/>
      <c r="Y38" s="237"/>
    </row>
    <row r="39" spans="16:25" ht="12.75">
      <c r="P39" s="237"/>
      <c r="Q39" s="237"/>
      <c r="R39" s="237"/>
      <c r="S39" s="237"/>
      <c r="T39" s="237"/>
      <c r="U39" s="237"/>
      <c r="V39" s="237"/>
      <c r="W39" s="237"/>
      <c r="X39" s="237"/>
      <c r="Y39" s="237"/>
    </row>
    <row r="40" spans="16:26" ht="12.75">
      <c r="P40" s="240">
        <f>+AVERAGE(C15:C35)</f>
        <v>9943.420579365078</v>
      </c>
      <c r="Q40" s="240" t="e">
        <f aca="true" t="shared" si="12" ref="Q40:Y40">+AVERAGE(D15:D35)</f>
        <v>#DIV/0!</v>
      </c>
      <c r="R40" s="240">
        <f t="shared" si="12"/>
        <v>6844.456</v>
      </c>
      <c r="S40" s="240">
        <f t="shared" si="12"/>
        <v>8077.688391723357</v>
      </c>
      <c r="T40" s="240">
        <f t="shared" si="12"/>
        <v>7549.106574074076</v>
      </c>
      <c r="U40" s="240">
        <f t="shared" si="12"/>
        <v>10984.021354166667</v>
      </c>
      <c r="V40" s="240">
        <f t="shared" si="12"/>
        <v>8375.929857142857</v>
      </c>
      <c r="W40" s="240">
        <f t="shared" si="12"/>
        <v>7746.489</v>
      </c>
      <c r="X40" s="240">
        <f t="shared" si="12"/>
        <v>8565.704722222223</v>
      </c>
      <c r="Y40" s="240">
        <f t="shared" si="12"/>
        <v>8630.067888947167</v>
      </c>
      <c r="Z40" s="234" t="s">
        <v>206</v>
      </c>
    </row>
    <row r="41" spans="16:25" ht="12.75">
      <c r="P41" s="236">
        <f>+(P40-$X$40)/$X$40</f>
        <v>0.16084092340570794</v>
      </c>
      <c r="Q41" s="236" t="e">
        <f aca="true" t="shared" si="13" ref="Q41:X41">+(Q40-$X$40)/$X$40</f>
        <v>#DIV/0!</v>
      </c>
      <c r="R41" s="236">
        <f t="shared" si="13"/>
        <v>-0.20094653948982666</v>
      </c>
      <c r="S41" s="236">
        <f t="shared" si="13"/>
        <v>-0.056973284315158856</v>
      </c>
      <c r="T41" s="236">
        <f t="shared" si="13"/>
        <v>-0.118682371283563</v>
      </c>
      <c r="U41" s="236">
        <f t="shared" si="13"/>
        <v>0.28232547237713496</v>
      </c>
      <c r="V41" s="236">
        <f t="shared" si="13"/>
        <v>-0.022155195775897793</v>
      </c>
      <c r="W41" s="236">
        <f t="shared" si="13"/>
        <v>-0.0956390336567301</v>
      </c>
      <c r="X41" s="236">
        <f t="shared" si="13"/>
        <v>0</v>
      </c>
      <c r="Y41" s="237"/>
    </row>
    <row r="59" spans="3:12" ht="12.75">
      <c r="C59" s="48"/>
      <c r="D59" s="48"/>
      <c r="E59" s="48"/>
      <c r="F59" s="48"/>
      <c r="G59" s="48"/>
      <c r="H59" s="48"/>
      <c r="I59" s="48"/>
      <c r="J59" s="48"/>
      <c r="K59" s="48"/>
      <c r="L59" s="48"/>
    </row>
    <row r="60" ht="12.75">
      <c r="B60" s="119"/>
    </row>
    <row r="61" spans="3:12" ht="12.75">
      <c r="C61" s="48"/>
      <c r="D61" s="48"/>
      <c r="E61" s="48"/>
      <c r="F61" s="48"/>
      <c r="G61" s="48"/>
      <c r="H61" s="48"/>
      <c r="I61" s="48"/>
      <c r="J61" s="48"/>
      <c r="K61" s="48"/>
      <c r="L61" s="48"/>
    </row>
  </sheetData>
  <sheetProtection/>
  <mergeCells count="4">
    <mergeCell ref="B36:M36"/>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ignoredErrors>
    <ignoredError sqref="P41:Y41"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A1" sqref="A1"/>
    </sheetView>
  </sheetViews>
  <sheetFormatPr defaultColWidth="10.8515625" defaultRowHeight="15"/>
  <cols>
    <col min="1" max="1" width="1.8515625" style="39" customWidth="1"/>
    <col min="2" max="2" width="12.28125" style="39" customWidth="1"/>
    <col min="3" max="3" width="10.57421875" style="64" customWidth="1"/>
    <col min="4" max="4" width="12.57421875" style="64" customWidth="1"/>
    <col min="5" max="5" width="10.00390625" style="64" customWidth="1"/>
    <col min="6" max="6" width="12.8515625" style="39" customWidth="1"/>
    <col min="7" max="7" width="13.00390625" style="39" customWidth="1"/>
    <col min="8" max="8" width="12.57421875" style="39" customWidth="1"/>
    <col min="9" max="9" width="14.28125" style="39" customWidth="1"/>
    <col min="10" max="10" width="15.00390625" style="39" customWidth="1"/>
    <col min="11" max="11" width="12.57421875" style="39" customWidth="1"/>
    <col min="12" max="12" width="14.140625" style="39" customWidth="1"/>
    <col min="13" max="13" width="12.28125" style="39" customWidth="1"/>
    <col min="14" max="14" width="1.8515625" style="39" customWidth="1"/>
    <col min="15" max="15" width="10.8515625" style="39" customWidth="1"/>
    <col min="16" max="16" width="13.00390625" style="201" customWidth="1"/>
    <col min="17" max="17" width="8.57421875" style="234" hidden="1" customWidth="1"/>
    <col min="18" max="18" width="10.28125" style="234" hidden="1" customWidth="1"/>
    <col min="19" max="19" width="9.28125" style="234" hidden="1" customWidth="1"/>
    <col min="20" max="20" width="11.421875" style="234" hidden="1" customWidth="1"/>
    <col min="21" max="21" width="10.28125" style="234" hidden="1" customWidth="1"/>
    <col min="22" max="22" width="7.57421875" style="234" hidden="1" customWidth="1"/>
    <col min="23" max="23" width="7.421875" style="234" hidden="1" customWidth="1"/>
    <col min="24" max="24" width="12.421875" style="234" hidden="1" customWidth="1"/>
    <col min="25" max="25" width="8.7109375" style="234" hidden="1" customWidth="1"/>
    <col min="26" max="28" width="10.8515625" style="234" hidden="1" customWidth="1"/>
    <col min="29" max="29" width="10.8515625" style="201" customWidth="1"/>
    <col min="30" max="16384" width="10.8515625" style="39" customWidth="1"/>
  </cols>
  <sheetData>
    <row r="1" ht="4.5" customHeight="1"/>
    <row r="2" spans="2:16" ht="12.75">
      <c r="B2" s="294" t="s">
        <v>113</v>
      </c>
      <c r="C2" s="294"/>
      <c r="D2" s="294"/>
      <c r="E2" s="294"/>
      <c r="F2" s="294"/>
      <c r="G2" s="294"/>
      <c r="H2" s="294"/>
      <c r="I2" s="294"/>
      <c r="J2" s="294"/>
      <c r="K2" s="294"/>
      <c r="L2" s="294"/>
      <c r="M2" s="294"/>
      <c r="N2" s="124"/>
      <c r="O2" s="52" t="s">
        <v>158</v>
      </c>
      <c r="P2" s="203"/>
    </row>
    <row r="3" spans="2:14" ht="12.75">
      <c r="B3" s="294" t="s">
        <v>145</v>
      </c>
      <c r="C3" s="294"/>
      <c r="D3" s="294"/>
      <c r="E3" s="294"/>
      <c r="F3" s="294"/>
      <c r="G3" s="294"/>
      <c r="H3" s="294"/>
      <c r="I3" s="294"/>
      <c r="J3" s="294"/>
      <c r="K3" s="294"/>
      <c r="L3" s="294"/>
      <c r="M3" s="294"/>
      <c r="N3" s="124"/>
    </row>
    <row r="4" spans="2:14" ht="12.75">
      <c r="B4" s="294" t="s">
        <v>135</v>
      </c>
      <c r="C4" s="294"/>
      <c r="D4" s="294"/>
      <c r="E4" s="294"/>
      <c r="F4" s="294"/>
      <c r="G4" s="294"/>
      <c r="H4" s="294"/>
      <c r="I4" s="294"/>
      <c r="J4" s="294"/>
      <c r="K4" s="294"/>
      <c r="L4" s="294"/>
      <c r="M4" s="294"/>
      <c r="N4" s="124"/>
    </row>
    <row r="5" spans="2:26" ht="39" customHeight="1">
      <c r="B5" s="34" t="s">
        <v>66</v>
      </c>
      <c r="C5" s="35" t="s">
        <v>178</v>
      </c>
      <c r="D5" s="35" t="s">
        <v>188</v>
      </c>
      <c r="E5" s="35" t="s">
        <v>179</v>
      </c>
      <c r="F5" s="35" t="s">
        <v>180</v>
      </c>
      <c r="G5" s="35" t="s">
        <v>181</v>
      </c>
      <c r="H5" s="35" t="s">
        <v>182</v>
      </c>
      <c r="I5" s="35" t="s">
        <v>183</v>
      </c>
      <c r="J5" s="35" t="s">
        <v>169</v>
      </c>
      <c r="K5" s="35" t="s">
        <v>184</v>
      </c>
      <c r="L5" s="35" t="s">
        <v>185</v>
      </c>
      <c r="M5" s="35" t="s">
        <v>71</v>
      </c>
      <c r="N5" s="145"/>
      <c r="Q5" s="241" t="s">
        <v>178</v>
      </c>
      <c r="R5" s="241" t="s">
        <v>188</v>
      </c>
      <c r="S5" s="241" t="s">
        <v>179</v>
      </c>
      <c r="T5" s="241" t="s">
        <v>180</v>
      </c>
      <c r="U5" s="241" t="s">
        <v>181</v>
      </c>
      <c r="V5" s="241" t="s">
        <v>182</v>
      </c>
      <c r="W5" s="241" t="s">
        <v>183</v>
      </c>
      <c r="X5" s="241" t="s">
        <v>169</v>
      </c>
      <c r="Y5" s="241" t="s">
        <v>184</v>
      </c>
      <c r="Z5" s="241" t="s">
        <v>185</v>
      </c>
    </row>
    <row r="6" spans="2:26" ht="12.75">
      <c r="B6" s="113">
        <v>42447</v>
      </c>
      <c r="C6" s="114"/>
      <c r="D6" s="114">
        <v>11344.54</v>
      </c>
      <c r="E6" s="114">
        <v>8573.3775</v>
      </c>
      <c r="F6" s="114">
        <v>9376.800000000001</v>
      </c>
      <c r="G6" s="114">
        <v>10493.43</v>
      </c>
      <c r="H6" s="114">
        <v>7696.715</v>
      </c>
      <c r="I6" s="114">
        <v>8174.18</v>
      </c>
      <c r="J6" s="114">
        <v>7986.825</v>
      </c>
      <c r="K6" s="114">
        <v>7142.86</v>
      </c>
      <c r="L6" s="114">
        <v>6947.780000000001</v>
      </c>
      <c r="M6" s="114">
        <v>8596.261052631577</v>
      </c>
      <c r="N6" s="146"/>
      <c r="Q6" s="242">
        <f>+IF(C6=0,"",(C6-$M6)/$M6)</f>
      </c>
      <c r="R6" s="242">
        <f aca="true" t="shared" si="0" ref="R6:Z6">+IF(D6=0,"",(D6-$M6)/$M6)</f>
        <v>0.31970631540175165</v>
      </c>
      <c r="S6" s="242">
        <f t="shared" si="0"/>
        <v>-0.0026620355630743373</v>
      </c>
      <c r="T6" s="242">
        <f t="shared" si="0"/>
        <v>0.09079981896658174</v>
      </c>
      <c r="U6" s="242">
        <f t="shared" si="0"/>
        <v>0.22069699090718548</v>
      </c>
      <c r="V6" s="242">
        <f t="shared" si="0"/>
        <v>-0.10464387332166909</v>
      </c>
      <c r="W6" s="242">
        <f t="shared" si="0"/>
        <v>-0.04910053918178351</v>
      </c>
      <c r="X6" s="242">
        <f t="shared" si="0"/>
        <v>-0.0708954798952982</v>
      </c>
      <c r="Y6" s="242">
        <f t="shared" si="0"/>
        <v>-0.16907362907349663</v>
      </c>
      <c r="Z6" s="242">
        <f t="shared" si="0"/>
        <v>-0.19176721629770954</v>
      </c>
    </row>
    <row r="7" spans="2:26" ht="12.75">
      <c r="B7" s="113">
        <v>42450</v>
      </c>
      <c r="C7" s="114">
        <v>15014.01</v>
      </c>
      <c r="D7" s="114">
        <v>11974.79</v>
      </c>
      <c r="E7" s="114">
        <v>8778.177500000002</v>
      </c>
      <c r="F7" s="114">
        <v>9022.11</v>
      </c>
      <c r="G7" s="114"/>
      <c r="H7" s="114">
        <v>7983.19</v>
      </c>
      <c r="I7" s="114">
        <v>8632.54</v>
      </c>
      <c r="J7" s="114"/>
      <c r="K7" s="114">
        <v>7097.356666666667</v>
      </c>
      <c r="L7" s="114">
        <v>6932.77</v>
      </c>
      <c r="M7" s="114">
        <v>8808.823750000001</v>
      </c>
      <c r="N7" s="146"/>
      <c r="Q7" s="242">
        <f aca="true" t="shared" si="1" ref="Q7:Q35">+IF(C7=0,"",(C7-$M7)/$M7)</f>
        <v>0.7044284715084688</v>
      </c>
      <c r="R7" s="242">
        <f aca="true" t="shared" si="2" ref="R7:R35">+IF(D7=0,"",(D7-$M7)/$M7)</f>
        <v>0.3594085135373493</v>
      </c>
      <c r="S7" s="242">
        <f aca="true" t="shared" si="3" ref="S7:S35">+IF(E7=0,"",(E7-$M7)/$M7)</f>
        <v>-0.0034790399796567366</v>
      </c>
      <c r="T7" s="242">
        <f aca="true" t="shared" si="4" ref="T7:T35">+IF(F7=0,"",(F7-$M7)/$M7)</f>
        <v>0.024212795720881482</v>
      </c>
      <c r="U7" s="242">
        <f aca="true" t="shared" si="5" ref="U7:U35">+IF(G7=0,"",(G7-$M7)/$M7)</f>
      </c>
      <c r="V7" s="242">
        <f aca="true" t="shared" si="6" ref="V7:V35">+IF(H7=0,"",(H7-$M7)/$M7)</f>
        <v>-0.09372803605021632</v>
      </c>
      <c r="W7" s="242">
        <f aca="true" t="shared" si="7" ref="W7:W35">+IF(I7=0,"",(I7-$M7)/$M7)</f>
        <v>-0.02001217812991212</v>
      </c>
      <c r="X7" s="242">
        <f aca="true" t="shared" si="8" ref="X7:X35">+IF(J7=0,"",(J7-$M7)/$M7)</f>
      </c>
      <c r="Y7" s="242">
        <f aca="true" t="shared" si="9" ref="Y7:Y35">+IF(K7=0,"",(K7-$M7)/$M7)</f>
        <v>-0.1942900813895084</v>
      </c>
      <c r="Z7" s="242">
        <f aca="true" t="shared" si="10" ref="Z7:Z35">+IF(L7=0,"",(L7-$M7)/$M7)</f>
        <v>-0.21297437697059163</v>
      </c>
    </row>
    <row r="8" spans="2:26" ht="12.75">
      <c r="B8" s="113">
        <v>42451</v>
      </c>
      <c r="C8" s="114"/>
      <c r="D8" s="114">
        <v>11134.455000000002</v>
      </c>
      <c r="E8" s="114">
        <v>8618.9375</v>
      </c>
      <c r="F8" s="114">
        <v>9011.403333333334</v>
      </c>
      <c r="G8" s="114">
        <v>10474.19</v>
      </c>
      <c r="H8" s="114">
        <v>7945</v>
      </c>
      <c r="I8" s="114">
        <v>8298.32</v>
      </c>
      <c r="J8" s="114">
        <v>7999.335</v>
      </c>
      <c r="K8" s="114">
        <v>6722.69</v>
      </c>
      <c r="L8" s="114">
        <v>6932.77</v>
      </c>
      <c r="M8" s="114">
        <v>8448.876842105261</v>
      </c>
      <c r="N8" s="146"/>
      <c r="Q8" s="242">
        <f t="shared" si="1"/>
      </c>
      <c r="R8" s="242">
        <f t="shared" si="2"/>
        <v>0.31786214997371864</v>
      </c>
      <c r="S8" s="242">
        <f t="shared" si="3"/>
        <v>0.020128197045935863</v>
      </c>
      <c r="T8" s="242">
        <f t="shared" si="4"/>
        <v>0.06658003208482138</v>
      </c>
      <c r="U8" s="242">
        <f t="shared" si="5"/>
        <v>0.23971389283384076</v>
      </c>
      <c r="V8" s="242">
        <f t="shared" si="6"/>
        <v>-0.05963832252757832</v>
      </c>
      <c r="W8" s="242">
        <f t="shared" si="7"/>
        <v>-0.017819746330655</v>
      </c>
      <c r="X8" s="242">
        <f t="shared" si="8"/>
        <v>-0.053207290212227275</v>
      </c>
      <c r="Y8" s="242">
        <f t="shared" si="9"/>
        <v>-0.20430962296701397</v>
      </c>
      <c r="Z8" s="242">
        <f t="shared" si="10"/>
        <v>-0.17944477951787524</v>
      </c>
    </row>
    <row r="9" spans="2:26" ht="12.75">
      <c r="B9" s="113">
        <v>42452</v>
      </c>
      <c r="C9" s="114">
        <v>16106.44</v>
      </c>
      <c r="D9" s="114">
        <v>10924.37</v>
      </c>
      <c r="E9" s="114">
        <v>8732.528</v>
      </c>
      <c r="F9" s="114">
        <v>8719.263333333334</v>
      </c>
      <c r="G9" s="114">
        <v>9130.575</v>
      </c>
      <c r="H9" s="114">
        <v>7983.19</v>
      </c>
      <c r="I9" s="114">
        <v>8163.27</v>
      </c>
      <c r="J9" s="114"/>
      <c r="K9" s="114">
        <v>6722.69</v>
      </c>
      <c r="L9" s="114">
        <v>6932.77</v>
      </c>
      <c r="M9" s="114">
        <v>9031.187222222221</v>
      </c>
      <c r="N9" s="146"/>
      <c r="Q9" s="242">
        <f t="shared" si="1"/>
        <v>0.7834244384136283</v>
      </c>
      <c r="R9" s="242">
        <f t="shared" si="2"/>
        <v>0.20962723185711366</v>
      </c>
      <c r="S9" s="242">
        <f t="shared" si="3"/>
        <v>-0.033069763130071886</v>
      </c>
      <c r="T9" s="242">
        <f t="shared" si="4"/>
        <v>-0.03453852535814605</v>
      </c>
      <c r="U9" s="242">
        <f t="shared" si="5"/>
        <v>0.011004951545376594</v>
      </c>
      <c r="V9" s="242">
        <f t="shared" si="6"/>
        <v>-0.11604202154546303</v>
      </c>
      <c r="W9" s="242">
        <f t="shared" si="7"/>
        <v>-0.0961022289612838</v>
      </c>
      <c r="X9" s="242">
        <f t="shared" si="8"/>
      </c>
      <c r="Y9" s="242">
        <f t="shared" si="9"/>
        <v>-0.25561392598991994</v>
      </c>
      <c r="Z9" s="242">
        <f t="shared" si="10"/>
        <v>-0.2323523110072213</v>
      </c>
    </row>
    <row r="10" spans="2:26" ht="12.75">
      <c r="B10" s="113">
        <v>42453</v>
      </c>
      <c r="C10" s="114"/>
      <c r="D10" s="114">
        <v>10924.37</v>
      </c>
      <c r="E10" s="114">
        <v>8701.725</v>
      </c>
      <c r="F10" s="114">
        <v>8813.463333333333</v>
      </c>
      <c r="G10" s="114">
        <v>9283.2</v>
      </c>
      <c r="H10" s="114">
        <v>8067.23</v>
      </c>
      <c r="I10" s="114">
        <v>8151.26</v>
      </c>
      <c r="J10" s="114"/>
      <c r="K10" s="114">
        <v>6722.69</v>
      </c>
      <c r="L10" s="114">
        <v>6932.77</v>
      </c>
      <c r="M10" s="114">
        <v>8641.191874999999</v>
      </c>
      <c r="N10" s="146"/>
      <c r="Q10" s="242">
        <f t="shared" si="1"/>
      </c>
      <c r="R10" s="242">
        <f t="shared" si="2"/>
        <v>0.26422027864067105</v>
      </c>
      <c r="S10" s="242">
        <f t="shared" si="3"/>
        <v>0.0070051823724839755</v>
      </c>
      <c r="T10" s="242">
        <f t="shared" si="4"/>
        <v>0.019936076044293895</v>
      </c>
      <c r="U10" s="242">
        <f t="shared" si="5"/>
        <v>0.07429624689360369</v>
      </c>
      <c r="V10" s="242">
        <f t="shared" si="6"/>
        <v>-0.06642160980831122</v>
      </c>
      <c r="W10" s="242">
        <f t="shared" si="7"/>
        <v>-0.056697256823729364</v>
      </c>
      <c r="X10" s="242">
        <f t="shared" si="8"/>
      </c>
      <c r="Y10" s="242">
        <f t="shared" si="9"/>
        <v>-0.22201820104822048</v>
      </c>
      <c r="Z10" s="242">
        <f t="shared" si="10"/>
        <v>-0.19770673996288254</v>
      </c>
    </row>
    <row r="11" spans="2:26" ht="12.75">
      <c r="B11" s="111">
        <v>42457</v>
      </c>
      <c r="C11" s="112">
        <v>15253.653333333334</v>
      </c>
      <c r="D11" s="112">
        <v>10924.37</v>
      </c>
      <c r="E11" s="112">
        <v>8539.446666666669</v>
      </c>
      <c r="F11" s="112">
        <v>8361.303333333333</v>
      </c>
      <c r="G11" s="112">
        <v>11297.85</v>
      </c>
      <c r="H11" s="112">
        <v>8193.28</v>
      </c>
      <c r="I11" s="112">
        <v>8163.27</v>
      </c>
      <c r="J11" s="112"/>
      <c r="K11" s="112">
        <v>6512.61</v>
      </c>
      <c r="L11" s="112">
        <v>6722.69</v>
      </c>
      <c r="M11" s="112">
        <v>9760.255294117647</v>
      </c>
      <c r="N11" s="146"/>
      <c r="Q11" s="242">
        <f t="shared" si="1"/>
        <v>0.5628334376178122</v>
      </c>
      <c r="R11" s="242">
        <f t="shared" si="2"/>
        <v>0.11927092794221758</v>
      </c>
      <c r="S11" s="242">
        <f t="shared" si="3"/>
        <v>-0.12507957944365872</v>
      </c>
      <c r="T11" s="242">
        <f t="shared" si="4"/>
        <v>-0.1433314927353837</v>
      </c>
      <c r="U11" s="242">
        <f t="shared" si="5"/>
        <v>0.15753632046992022</v>
      </c>
      <c r="V11" s="242">
        <f t="shared" si="6"/>
        <v>-0.16054654790249576</v>
      </c>
      <c r="W11" s="242">
        <f t="shared" si="7"/>
        <v>-0.16362126255858542</v>
      </c>
      <c r="X11" s="242">
        <f t="shared" si="8"/>
      </c>
      <c r="Y11" s="242">
        <f t="shared" si="9"/>
        <v>-0.33274183884052216</v>
      </c>
      <c r="Z11" s="242">
        <f t="shared" si="10"/>
        <v>-0.3112178116845305</v>
      </c>
    </row>
    <row r="12" spans="2:26" ht="12.75">
      <c r="B12" s="111">
        <v>42458</v>
      </c>
      <c r="C12" s="112"/>
      <c r="D12" s="112">
        <v>9873.95</v>
      </c>
      <c r="E12" s="112">
        <v>8765.400000000001</v>
      </c>
      <c r="F12" s="112">
        <v>8474.66</v>
      </c>
      <c r="G12" s="112">
        <v>10975.3</v>
      </c>
      <c r="H12" s="112">
        <v>7352.945</v>
      </c>
      <c r="I12" s="112">
        <v>8163.27</v>
      </c>
      <c r="J12" s="112">
        <v>8830.75</v>
      </c>
      <c r="K12" s="112">
        <v>6489.26</v>
      </c>
      <c r="L12" s="112"/>
      <c r="M12" s="112">
        <v>8720.71357142857</v>
      </c>
      <c r="N12" s="146"/>
      <c r="Q12" s="242">
        <f t="shared" si="1"/>
      </c>
      <c r="R12" s="242">
        <f t="shared" si="2"/>
        <v>0.1322410625146257</v>
      </c>
      <c r="S12" s="242">
        <f t="shared" si="3"/>
        <v>0.0051241711134551934</v>
      </c>
      <c r="T12" s="242">
        <f t="shared" si="4"/>
        <v>-0.028214843821348413</v>
      </c>
      <c r="U12" s="242">
        <f t="shared" si="5"/>
        <v>0.25853233340423737</v>
      </c>
      <c r="V12" s="242">
        <f t="shared" si="6"/>
        <v>-0.15684135939400104</v>
      </c>
      <c r="W12" s="242">
        <f t="shared" si="7"/>
        <v>-0.0639217842511084</v>
      </c>
      <c r="X12" s="242">
        <f t="shared" si="8"/>
        <v>0.012617823951005427</v>
      </c>
      <c r="Y12" s="242">
        <f t="shared" si="9"/>
        <v>-0.25587969988366766</v>
      </c>
      <c r="Z12" s="242">
        <f t="shared" si="10"/>
      </c>
    </row>
    <row r="13" spans="2:26" ht="12.75">
      <c r="B13" s="111">
        <v>42459</v>
      </c>
      <c r="C13" s="112">
        <v>13025.21</v>
      </c>
      <c r="D13" s="112">
        <v>9873.95</v>
      </c>
      <c r="E13" s="112">
        <v>8881.84</v>
      </c>
      <c r="F13" s="112">
        <v>8253.81</v>
      </c>
      <c r="G13" s="112"/>
      <c r="H13" s="112">
        <v>7724.629999999999</v>
      </c>
      <c r="I13" s="112">
        <v>8151.26</v>
      </c>
      <c r="J13" s="112"/>
      <c r="K13" s="112"/>
      <c r="L13" s="112">
        <v>6932.77</v>
      </c>
      <c r="M13" s="112">
        <v>9053.317857142856</v>
      </c>
      <c r="N13" s="146"/>
      <c r="Q13" s="242">
        <f t="shared" si="1"/>
        <v>0.43872226796095676</v>
      </c>
      <c r="R13" s="242">
        <f t="shared" si="2"/>
        <v>0.09064435335269765</v>
      </c>
      <c r="S13" s="242">
        <f t="shared" si="3"/>
        <v>-0.018940885523815336</v>
      </c>
      <c r="T13" s="242">
        <f t="shared" si="4"/>
        <v>-0.08831103356346465</v>
      </c>
      <c r="U13" s="242">
        <f t="shared" si="5"/>
      </c>
      <c r="V13" s="242">
        <f t="shared" si="6"/>
        <v>-0.14676253259953237</v>
      </c>
      <c r="W13" s="242">
        <f t="shared" si="7"/>
        <v>-0.09963837251457523</v>
      </c>
      <c r="X13" s="242">
        <f t="shared" si="8"/>
      </c>
      <c r="Y13" s="242">
        <f t="shared" si="9"/>
      </c>
      <c r="Z13" s="242">
        <f t="shared" si="10"/>
        <v>-0.23422880877531468</v>
      </c>
    </row>
    <row r="14" spans="2:26" ht="12.75">
      <c r="B14" s="111">
        <v>42460</v>
      </c>
      <c r="C14" s="112">
        <v>14285.71</v>
      </c>
      <c r="D14" s="112">
        <v>9873.95</v>
      </c>
      <c r="E14" s="112">
        <v>8462.38</v>
      </c>
      <c r="F14" s="112">
        <v>8829.656666666666</v>
      </c>
      <c r="G14" s="112">
        <v>10482.09</v>
      </c>
      <c r="H14" s="112">
        <v>7282.91</v>
      </c>
      <c r="I14" s="112">
        <v>8286.11</v>
      </c>
      <c r="J14" s="112"/>
      <c r="K14" s="112">
        <v>6527.615</v>
      </c>
      <c r="L14" s="112">
        <v>6932.77</v>
      </c>
      <c r="M14" s="112">
        <v>8600.51</v>
      </c>
      <c r="N14" s="146"/>
      <c r="Q14" s="242">
        <f t="shared" si="1"/>
        <v>0.6610305667919691</v>
      </c>
      <c r="R14" s="242">
        <f t="shared" si="2"/>
        <v>0.14806563796798103</v>
      </c>
      <c r="S14" s="242">
        <f t="shared" si="3"/>
        <v>-0.01606067547157099</v>
      </c>
      <c r="T14" s="242">
        <f t="shared" si="4"/>
        <v>0.026643381225841912</v>
      </c>
      <c r="U14" s="242">
        <f t="shared" si="5"/>
        <v>0.2187753982031298</v>
      </c>
      <c r="V14" s="242">
        <f t="shared" si="6"/>
        <v>-0.1532002171964221</v>
      </c>
      <c r="W14" s="242">
        <f t="shared" si="7"/>
        <v>-0.03655597168074912</v>
      </c>
      <c r="X14" s="242">
        <f t="shared" si="8"/>
      </c>
      <c r="Y14" s="242">
        <f t="shared" si="9"/>
        <v>-0.24102000927851958</v>
      </c>
      <c r="Z14" s="242">
        <f t="shared" si="10"/>
        <v>-0.1939117563958416</v>
      </c>
    </row>
    <row r="15" spans="2:26" ht="12.75">
      <c r="B15" s="111">
        <v>42461</v>
      </c>
      <c r="C15" s="112"/>
      <c r="D15" s="112">
        <v>9873.95</v>
      </c>
      <c r="E15" s="112">
        <v>8477.51</v>
      </c>
      <c r="F15" s="112">
        <v>8548.167500000001</v>
      </c>
      <c r="G15" s="112"/>
      <c r="H15" s="112">
        <v>7563.03</v>
      </c>
      <c r="I15" s="112">
        <v>8228.83</v>
      </c>
      <c r="J15" s="112">
        <v>7974.26</v>
      </c>
      <c r="K15" s="112">
        <v>6512.61</v>
      </c>
      <c r="L15" s="112">
        <v>6932.77</v>
      </c>
      <c r="M15" s="112">
        <v>8008.143125000001</v>
      </c>
      <c r="N15" s="146"/>
      <c r="Q15" s="242">
        <f t="shared" si="1"/>
      </c>
      <c r="R15" s="242">
        <f t="shared" si="2"/>
        <v>0.2329887023591376</v>
      </c>
      <c r="S15" s="242">
        <f t="shared" si="3"/>
        <v>0.05861119958442285</v>
      </c>
      <c r="T15" s="242">
        <f t="shared" si="4"/>
        <v>0.06743440602530439</v>
      </c>
      <c r="U15" s="242">
        <f t="shared" si="5"/>
      </c>
      <c r="V15" s="242">
        <f t="shared" si="6"/>
        <v>-0.055582563654542776</v>
      </c>
      <c r="W15" s="242">
        <f t="shared" si="7"/>
        <v>0.027557808540041355</v>
      </c>
      <c r="X15" s="242">
        <f t="shared" si="8"/>
        <v>-0.004231083844421324</v>
      </c>
      <c r="Y15" s="242">
        <f t="shared" si="9"/>
        <v>-0.1867515479751121</v>
      </c>
      <c r="Z15" s="242">
        <f t="shared" si="10"/>
        <v>-0.1342849532300287</v>
      </c>
    </row>
    <row r="16" spans="2:26" ht="12.75">
      <c r="B16" s="111">
        <v>42464</v>
      </c>
      <c r="C16" s="112">
        <v>14252.1</v>
      </c>
      <c r="D16" s="112">
        <v>9552.395</v>
      </c>
      <c r="E16" s="112">
        <v>8415.22</v>
      </c>
      <c r="F16" s="112">
        <v>8436.6125</v>
      </c>
      <c r="G16" s="112"/>
      <c r="H16" s="112">
        <v>7563.03</v>
      </c>
      <c r="I16" s="112">
        <v>8123.25</v>
      </c>
      <c r="J16" s="112"/>
      <c r="K16" s="112">
        <v>6722.69</v>
      </c>
      <c r="L16" s="112">
        <v>6932.77</v>
      </c>
      <c r="M16" s="112">
        <v>8498.52875</v>
      </c>
      <c r="N16" s="146"/>
      <c r="Q16" s="242">
        <f t="shared" si="1"/>
        <v>0.6770079173998207</v>
      </c>
      <c r="R16" s="242">
        <f t="shared" si="2"/>
        <v>0.12400572863861889</v>
      </c>
      <c r="S16" s="242">
        <f t="shared" si="3"/>
        <v>-0.009802726148334811</v>
      </c>
      <c r="T16" s="242">
        <f t="shared" si="4"/>
        <v>-0.007285525744676715</v>
      </c>
      <c r="U16" s="242">
        <f t="shared" si="5"/>
      </c>
      <c r="V16" s="242">
        <f t="shared" si="6"/>
        <v>-0.11007772963055515</v>
      </c>
      <c r="W16" s="242">
        <f t="shared" si="7"/>
        <v>-0.044158084421376996</v>
      </c>
      <c r="X16" s="242">
        <f t="shared" si="8"/>
      </c>
      <c r="Y16" s="242">
        <f t="shared" si="9"/>
        <v>-0.20895837411857907</v>
      </c>
      <c r="Z16" s="242">
        <f t="shared" si="10"/>
        <v>-0.18423880133370132</v>
      </c>
    </row>
    <row r="17" spans="2:26" ht="12.75">
      <c r="B17" s="111">
        <v>42465</v>
      </c>
      <c r="C17" s="112">
        <v>14285.71</v>
      </c>
      <c r="D17" s="112">
        <v>9873.95</v>
      </c>
      <c r="E17" s="112">
        <v>8395.685000000001</v>
      </c>
      <c r="F17" s="112">
        <v>8564.612</v>
      </c>
      <c r="G17" s="112"/>
      <c r="H17" s="112">
        <v>7563.03</v>
      </c>
      <c r="I17" s="112">
        <v>7964.09</v>
      </c>
      <c r="J17" s="112">
        <v>7945</v>
      </c>
      <c r="K17" s="112">
        <v>6722.69</v>
      </c>
      <c r="L17" s="112">
        <v>7072.830000000001</v>
      </c>
      <c r="M17" s="112">
        <v>8387.544285714284</v>
      </c>
      <c r="N17" s="146"/>
      <c r="Q17" s="242">
        <f t="shared" si="1"/>
        <v>0.7032053141384309</v>
      </c>
      <c r="R17" s="242">
        <f t="shared" si="2"/>
        <v>0.17721584097235368</v>
      </c>
      <c r="S17" s="242">
        <f t="shared" si="3"/>
        <v>0.0009705718394336565</v>
      </c>
      <c r="T17" s="242">
        <f t="shared" si="4"/>
        <v>0.021110793368602252</v>
      </c>
      <c r="U17" s="242">
        <f t="shared" si="5"/>
      </c>
      <c r="V17" s="242">
        <f t="shared" si="6"/>
        <v>-0.09830222740148177</v>
      </c>
      <c r="W17" s="242">
        <f t="shared" si="7"/>
        <v>-0.050486086426454295</v>
      </c>
      <c r="X17" s="242">
        <f t="shared" si="8"/>
        <v>-0.05276208037053568</v>
      </c>
      <c r="Y17" s="242">
        <f t="shared" si="9"/>
        <v>-0.19849126621600968</v>
      </c>
      <c r="Z17" s="242">
        <f t="shared" si="10"/>
        <v>-0.15674603208396917</v>
      </c>
    </row>
    <row r="18" spans="2:26" ht="12.75">
      <c r="B18" s="111">
        <v>42466</v>
      </c>
      <c r="C18" s="112">
        <v>15126.05</v>
      </c>
      <c r="D18" s="112">
        <v>9873.95</v>
      </c>
      <c r="E18" s="112">
        <v>8346.2475</v>
      </c>
      <c r="F18" s="112">
        <v>8198.264</v>
      </c>
      <c r="G18" s="112">
        <v>10531.310000000001</v>
      </c>
      <c r="H18" s="112">
        <v>7457.985</v>
      </c>
      <c r="I18" s="112">
        <v>8123.25</v>
      </c>
      <c r="J18" s="112"/>
      <c r="K18" s="112">
        <v>6722.69</v>
      </c>
      <c r="L18" s="112">
        <v>6932.77</v>
      </c>
      <c r="M18" s="112">
        <v>9106.680499999999</v>
      </c>
      <c r="N18" s="146"/>
      <c r="Q18" s="242">
        <f t="shared" si="1"/>
        <v>0.6609839337176704</v>
      </c>
      <c r="R18" s="242">
        <f t="shared" si="2"/>
        <v>0.08425347743340751</v>
      </c>
      <c r="S18" s="242">
        <f t="shared" si="3"/>
        <v>-0.08350276481095381</v>
      </c>
      <c r="T18" s="242">
        <f t="shared" si="4"/>
        <v>-0.09975275842827686</v>
      </c>
      <c r="U18" s="242">
        <f t="shared" si="5"/>
        <v>0.15643784801717847</v>
      </c>
      <c r="V18" s="242">
        <f t="shared" si="6"/>
        <v>-0.18104242264785717</v>
      </c>
      <c r="W18" s="242">
        <f t="shared" si="7"/>
        <v>-0.10799000799468025</v>
      </c>
      <c r="X18" s="242">
        <f t="shared" si="8"/>
      </c>
      <c r="Y18" s="242">
        <f t="shared" si="9"/>
        <v>-0.26178479633715046</v>
      </c>
      <c r="Z18" s="242">
        <f t="shared" si="10"/>
        <v>-0.2387160173237656</v>
      </c>
    </row>
    <row r="19" spans="2:26" ht="12.75">
      <c r="B19" s="111">
        <v>42467</v>
      </c>
      <c r="C19" s="112"/>
      <c r="D19" s="112">
        <v>9873.95</v>
      </c>
      <c r="E19" s="112">
        <v>8431.875</v>
      </c>
      <c r="F19" s="112">
        <v>8512.5975</v>
      </c>
      <c r="G19" s="112">
        <v>10538.305</v>
      </c>
      <c r="H19" s="112">
        <v>7563.03</v>
      </c>
      <c r="I19" s="112">
        <v>8009.45</v>
      </c>
      <c r="J19" s="112"/>
      <c r="K19" s="112">
        <v>6722.69</v>
      </c>
      <c r="L19" s="112">
        <v>7142.855</v>
      </c>
      <c r="M19" s="112">
        <v>8440.13875</v>
      </c>
      <c r="N19" s="146"/>
      <c r="Q19" s="242">
        <f t="shared" si="1"/>
      </c>
      <c r="R19" s="242">
        <f t="shared" si="2"/>
        <v>0.1698800567703938</v>
      </c>
      <c r="S19" s="242">
        <f t="shared" si="3"/>
        <v>-0.0009791012025720635</v>
      </c>
      <c r="T19" s="242">
        <f t="shared" si="4"/>
        <v>0.008585018818559088</v>
      </c>
      <c r="U19" s="242">
        <f t="shared" si="5"/>
        <v>0.24859381014322782</v>
      </c>
      <c r="V19" s="242">
        <f t="shared" si="6"/>
        <v>-0.1039211292586867</v>
      </c>
      <c r="W19" s="242">
        <f t="shared" si="7"/>
        <v>-0.05102863385984031</v>
      </c>
      <c r="X19" s="242">
        <f t="shared" si="8"/>
      </c>
      <c r="Y19" s="242">
        <f t="shared" si="9"/>
        <v>-0.20348584316815888</v>
      </c>
      <c r="Z19" s="242">
        <f t="shared" si="10"/>
        <v>-0.15370407862074548</v>
      </c>
    </row>
    <row r="20" spans="2:26" ht="12.75">
      <c r="B20" s="111">
        <v>42468</v>
      </c>
      <c r="C20" s="112"/>
      <c r="D20" s="112">
        <v>9873.95</v>
      </c>
      <c r="E20" s="112">
        <v>9973.990000000002</v>
      </c>
      <c r="F20" s="112">
        <v>8265.949999999999</v>
      </c>
      <c r="G20" s="112">
        <v>10540.22</v>
      </c>
      <c r="H20" s="112">
        <v>7563.03</v>
      </c>
      <c r="I20" s="112">
        <v>7834.9</v>
      </c>
      <c r="J20" s="112">
        <v>7999.02</v>
      </c>
      <c r="K20" s="112">
        <v>6722.69</v>
      </c>
      <c r="L20" s="112">
        <v>6932.77</v>
      </c>
      <c r="M20" s="112">
        <v>8573.282222222222</v>
      </c>
      <c r="N20" s="146"/>
      <c r="Q20" s="242">
        <f t="shared" si="1"/>
      </c>
      <c r="R20" s="242">
        <f t="shared" si="2"/>
        <v>0.15171176500015432</v>
      </c>
      <c r="S20" s="242">
        <f t="shared" si="3"/>
        <v>0.1633805748453142</v>
      </c>
      <c r="T20" s="242">
        <f t="shared" si="4"/>
        <v>-0.03584767353460128</v>
      </c>
      <c r="U20" s="242">
        <f t="shared" si="5"/>
        <v>0.22942645847810905</v>
      </c>
      <c r="V20" s="242">
        <f t="shared" si="6"/>
        <v>-0.11783727585726926</v>
      </c>
      <c r="W20" s="242">
        <f t="shared" si="7"/>
        <v>-0.08612596705475438</v>
      </c>
      <c r="X20" s="242">
        <f t="shared" si="8"/>
        <v>-0.06698277361425425</v>
      </c>
      <c r="Y20" s="242">
        <f t="shared" si="9"/>
        <v>-0.21585574512237893</v>
      </c>
      <c r="Z20" s="242">
        <f t="shared" si="10"/>
        <v>-0.1913517110133108</v>
      </c>
    </row>
    <row r="21" spans="2:26" ht="12.75">
      <c r="B21" s="111">
        <v>42471</v>
      </c>
      <c r="C21" s="112"/>
      <c r="D21" s="112">
        <v>9663.865000000002</v>
      </c>
      <c r="E21" s="112">
        <v>8255.532500000001</v>
      </c>
      <c r="F21" s="112">
        <v>8033.2074999999995</v>
      </c>
      <c r="G21" s="112"/>
      <c r="H21" s="112">
        <v>7563.03</v>
      </c>
      <c r="I21" s="112">
        <v>7743.1</v>
      </c>
      <c r="J21" s="112"/>
      <c r="K21" s="112">
        <v>6503.0599999999995</v>
      </c>
      <c r="L21" s="112">
        <v>6932.77</v>
      </c>
      <c r="M21" s="112">
        <v>7895.500588235294</v>
      </c>
      <c r="N21" s="146"/>
      <c r="Q21" s="242">
        <f t="shared" si="1"/>
      </c>
      <c r="R21" s="242">
        <f t="shared" si="2"/>
        <v>0.223971158256851</v>
      </c>
      <c r="S21" s="242">
        <f t="shared" si="3"/>
        <v>0.045599630794933135</v>
      </c>
      <c r="T21" s="242">
        <f t="shared" si="4"/>
        <v>0.017441188209129592</v>
      </c>
      <c r="U21" s="242">
        <f t="shared" si="5"/>
      </c>
      <c r="V21" s="242">
        <f t="shared" si="6"/>
        <v>-0.0421088675150874</v>
      </c>
      <c r="W21" s="242">
        <f t="shared" si="7"/>
        <v>-0.01930220719157171</v>
      </c>
      <c r="X21" s="242">
        <f t="shared" si="8"/>
      </c>
      <c r="Y21" s="242">
        <f t="shared" si="9"/>
        <v>-0.17635874669050164</v>
      </c>
      <c r="Z21" s="242">
        <f t="shared" si="10"/>
        <v>-0.12193407846360146</v>
      </c>
    </row>
    <row r="22" spans="2:26" ht="12.75">
      <c r="B22" s="111">
        <v>42472</v>
      </c>
      <c r="C22" s="112">
        <v>14762.445</v>
      </c>
      <c r="D22" s="112">
        <v>9663.865000000002</v>
      </c>
      <c r="E22" s="112">
        <v>8562.69</v>
      </c>
      <c r="F22" s="112">
        <v>8319.526666666667</v>
      </c>
      <c r="G22" s="112">
        <v>10529.305</v>
      </c>
      <c r="H22" s="112">
        <v>7563.03</v>
      </c>
      <c r="I22" s="112">
        <v>7743.1</v>
      </c>
      <c r="J22" s="112">
        <v>8407.995</v>
      </c>
      <c r="K22" s="112">
        <v>6545.953333333334</v>
      </c>
      <c r="L22" s="112">
        <v>6932.77</v>
      </c>
      <c r="M22" s="112">
        <v>8806.655909090907</v>
      </c>
      <c r="N22" s="146"/>
      <c r="Q22" s="242">
        <f t="shared" si="1"/>
        <v>0.676282706215542</v>
      </c>
      <c r="R22" s="242">
        <f t="shared" si="2"/>
        <v>0.09733650318098812</v>
      </c>
      <c r="S22" s="242">
        <f t="shared" si="3"/>
        <v>-0.027702445923777484</v>
      </c>
      <c r="T22" s="242">
        <f t="shared" si="4"/>
        <v>-0.05531375898556317</v>
      </c>
      <c r="U22" s="242">
        <f t="shared" si="5"/>
        <v>0.19560763003478343</v>
      </c>
      <c r="V22" s="242">
        <f t="shared" si="6"/>
        <v>-0.14121431811672588</v>
      </c>
      <c r="W22" s="242">
        <f t="shared" si="7"/>
        <v>-0.12076728329910362</v>
      </c>
      <c r="X22" s="242">
        <f t="shared" si="8"/>
        <v>-0.04526813732774294</v>
      </c>
      <c r="Y22" s="242">
        <f t="shared" si="9"/>
        <v>-0.25670386115845656</v>
      </c>
      <c r="Z22" s="242">
        <f t="shared" si="10"/>
        <v>-0.2127806432355938</v>
      </c>
    </row>
    <row r="23" spans="2:26" ht="12.75">
      <c r="B23" s="111">
        <v>42473</v>
      </c>
      <c r="C23" s="112"/>
      <c r="D23" s="112">
        <v>9663.865000000002</v>
      </c>
      <c r="E23" s="112">
        <v>8624.145</v>
      </c>
      <c r="F23" s="112">
        <v>8024.4349999999995</v>
      </c>
      <c r="G23" s="112"/>
      <c r="H23" s="112">
        <v>7282.915</v>
      </c>
      <c r="I23" s="112">
        <v>7743.1</v>
      </c>
      <c r="J23" s="112"/>
      <c r="K23" s="112">
        <v>6527.615</v>
      </c>
      <c r="L23" s="112">
        <v>6932.77</v>
      </c>
      <c r="M23" s="112">
        <v>7950.102941176472</v>
      </c>
      <c r="N23" s="146"/>
      <c r="Q23" s="242">
        <f t="shared" si="1"/>
      </c>
      <c r="R23" s="242">
        <f t="shared" si="2"/>
        <v>0.21556476331235072</v>
      </c>
      <c r="S23" s="242">
        <f t="shared" si="3"/>
        <v>0.08478406679898691</v>
      </c>
      <c r="T23" s="242">
        <f t="shared" si="4"/>
        <v>0.009349823439207896</v>
      </c>
      <c r="U23" s="242">
        <f t="shared" si="5"/>
      </c>
      <c r="V23" s="242">
        <f t="shared" si="6"/>
        <v>-0.0839219247993461</v>
      </c>
      <c r="W23" s="242">
        <f t="shared" si="7"/>
        <v>-0.02603776865634384</v>
      </c>
      <c r="X23" s="242">
        <f t="shared" si="8"/>
      </c>
      <c r="Y23" s="242">
        <f t="shared" si="9"/>
        <v>-0.1789269839273263</v>
      </c>
      <c r="Z23" s="242">
        <f t="shared" si="10"/>
        <v>-0.12796475073389738</v>
      </c>
    </row>
    <row r="24" spans="2:26" ht="12.75">
      <c r="B24" s="111">
        <v>42474</v>
      </c>
      <c r="C24" s="112">
        <v>14323.42</v>
      </c>
      <c r="D24" s="112">
        <v>9663.865000000002</v>
      </c>
      <c r="E24" s="112">
        <v>8842</v>
      </c>
      <c r="F24" s="112">
        <v>8147.963333333333</v>
      </c>
      <c r="G24" s="112">
        <v>10468.19</v>
      </c>
      <c r="H24" s="112">
        <v>7563.03</v>
      </c>
      <c r="I24" s="112">
        <v>7300.42</v>
      </c>
      <c r="J24" s="112"/>
      <c r="K24" s="112">
        <v>6512.61</v>
      </c>
      <c r="L24" s="112">
        <v>6932.77</v>
      </c>
      <c r="M24" s="112">
        <v>8704.224999999999</v>
      </c>
      <c r="N24" s="146"/>
      <c r="Q24" s="242">
        <f t="shared" si="1"/>
        <v>0.6455709727172726</v>
      </c>
      <c r="R24" s="242">
        <f t="shared" si="2"/>
        <v>0.11024990737256944</v>
      </c>
      <c r="S24" s="242">
        <f t="shared" si="3"/>
        <v>0.015828520057788197</v>
      </c>
      <c r="T24" s="242">
        <f t="shared" si="4"/>
        <v>-0.06390708726700717</v>
      </c>
      <c r="U24" s="242">
        <f t="shared" si="5"/>
        <v>0.20265618133722443</v>
      </c>
      <c r="V24" s="242">
        <f t="shared" si="6"/>
        <v>-0.1311081687341491</v>
      </c>
      <c r="W24" s="242">
        <f t="shared" si="7"/>
        <v>-0.16127857448537908</v>
      </c>
      <c r="X24" s="242">
        <f t="shared" si="8"/>
      </c>
      <c r="Y24" s="242">
        <f t="shared" si="9"/>
        <v>-0.25178749400434836</v>
      </c>
      <c r="Z24" s="242">
        <f t="shared" si="10"/>
        <v>-0.2035166829901569</v>
      </c>
    </row>
    <row r="25" spans="2:26" ht="12.75">
      <c r="B25" s="111">
        <v>42475</v>
      </c>
      <c r="C25" s="112"/>
      <c r="D25" s="112">
        <v>9663.865000000002</v>
      </c>
      <c r="E25" s="112">
        <v>8829.895</v>
      </c>
      <c r="F25" s="112">
        <v>8270.986666666666</v>
      </c>
      <c r="G25" s="112">
        <v>10572.48</v>
      </c>
      <c r="H25" s="112">
        <v>7563.03</v>
      </c>
      <c r="I25" s="112">
        <v>7754.01</v>
      </c>
      <c r="J25" s="112">
        <v>7981.305</v>
      </c>
      <c r="K25" s="112">
        <v>6522.613333333334</v>
      </c>
      <c r="L25" s="112">
        <v>6932.77</v>
      </c>
      <c r="M25" s="112">
        <v>8169.552631578946</v>
      </c>
      <c r="N25" s="146"/>
      <c r="Q25" s="242">
        <f t="shared" si="1"/>
      </c>
      <c r="R25" s="242">
        <f t="shared" si="2"/>
        <v>0.18291238649285096</v>
      </c>
      <c r="S25" s="242">
        <f t="shared" si="3"/>
        <v>0.08082968532065496</v>
      </c>
      <c r="T25" s="242">
        <f t="shared" si="4"/>
        <v>0.01241610644573517</v>
      </c>
      <c r="U25" s="242">
        <f t="shared" si="5"/>
        <v>0.2941320628907724</v>
      </c>
      <c r="V25" s="242">
        <f t="shared" si="6"/>
        <v>-0.0742418414974728</v>
      </c>
      <c r="W25" s="242">
        <f t="shared" si="7"/>
        <v>-0.050864796436060504</v>
      </c>
      <c r="X25" s="242">
        <f t="shared" si="8"/>
        <v>-0.023042587528145028</v>
      </c>
      <c r="Y25" s="242">
        <f t="shared" si="9"/>
        <v>-0.20159479625352567</v>
      </c>
      <c r="Z25" s="242">
        <f t="shared" si="10"/>
        <v>-0.1513892727489424</v>
      </c>
    </row>
    <row r="26" spans="2:26" ht="12.75">
      <c r="B26" s="111">
        <v>42478</v>
      </c>
      <c r="C26" s="112"/>
      <c r="D26" s="112">
        <v>10084.035</v>
      </c>
      <c r="E26" s="112">
        <v>9132.4775</v>
      </c>
      <c r="F26" s="112">
        <v>9101.673999999999</v>
      </c>
      <c r="G26" s="112"/>
      <c r="H26" s="112">
        <v>7563.03</v>
      </c>
      <c r="I26" s="112">
        <v>7674.25</v>
      </c>
      <c r="J26" s="112"/>
      <c r="K26" s="112">
        <v>6470.59</v>
      </c>
      <c r="L26" s="112">
        <v>6932.77</v>
      </c>
      <c r="M26" s="112">
        <v>8650.62625</v>
      </c>
      <c r="N26" s="146"/>
      <c r="Q26" s="242">
        <f t="shared" si="1"/>
      </c>
      <c r="R26" s="242">
        <f t="shared" si="2"/>
        <v>0.1656999977313782</v>
      </c>
      <c r="S26" s="242">
        <f t="shared" si="3"/>
        <v>0.05570131411006245</v>
      </c>
      <c r="T26" s="242">
        <f t="shared" si="4"/>
        <v>0.052140473644899384</v>
      </c>
      <c r="U26" s="242">
        <f t="shared" si="5"/>
      </c>
      <c r="V26" s="242">
        <f t="shared" si="6"/>
        <v>-0.12572456820683933</v>
      </c>
      <c r="W26" s="242">
        <f t="shared" si="7"/>
        <v>-0.11286769556134729</v>
      </c>
      <c r="X26" s="242">
        <f t="shared" si="8"/>
      </c>
      <c r="Y26" s="242">
        <f t="shared" si="9"/>
        <v>-0.2520090669736193</v>
      </c>
      <c r="Z26" s="242">
        <f t="shared" si="10"/>
        <v>-0.19858172117885672</v>
      </c>
    </row>
    <row r="27" spans="2:26" ht="12.75">
      <c r="B27" s="111">
        <v>42479</v>
      </c>
      <c r="C27" s="112">
        <v>13693.66</v>
      </c>
      <c r="D27" s="112">
        <v>10084.035</v>
      </c>
      <c r="E27" s="112">
        <v>8829.710000000001</v>
      </c>
      <c r="F27" s="112">
        <v>9248.5075</v>
      </c>
      <c r="G27" s="112">
        <v>10462.365000000002</v>
      </c>
      <c r="H27" s="112">
        <v>7352.9425</v>
      </c>
      <c r="I27" s="112">
        <v>8169.725</v>
      </c>
      <c r="J27" s="112">
        <v>7993.1849999999995</v>
      </c>
      <c r="K27" s="112">
        <v>6518.4400000000005</v>
      </c>
      <c r="L27" s="112">
        <v>7142.86</v>
      </c>
      <c r="M27" s="112">
        <v>8908.4128</v>
      </c>
      <c r="N27" s="146"/>
      <c r="Q27" s="242">
        <f t="shared" si="1"/>
        <v>0.5371604692589009</v>
      </c>
      <c r="R27" s="242">
        <f t="shared" si="2"/>
        <v>0.13196763850009283</v>
      </c>
      <c r="S27" s="242">
        <f t="shared" si="3"/>
        <v>-0.008834660198952514</v>
      </c>
      <c r="T27" s="242">
        <f t="shared" si="4"/>
        <v>0.03817680069787512</v>
      </c>
      <c r="U27" s="242">
        <f t="shared" si="5"/>
        <v>0.17443648323077277</v>
      </c>
      <c r="V27" s="242">
        <f t="shared" si="6"/>
        <v>-0.1746068951811483</v>
      </c>
      <c r="W27" s="242">
        <f t="shared" si="7"/>
        <v>-0.08292024815015304</v>
      </c>
      <c r="X27" s="242">
        <f t="shared" si="8"/>
        <v>-0.102737470809615</v>
      </c>
      <c r="Y27" s="242">
        <f t="shared" si="9"/>
        <v>-0.268282673205265</v>
      </c>
      <c r="Z27" s="242">
        <f t="shared" si="10"/>
        <v>-0.19818937892056376</v>
      </c>
    </row>
    <row r="28" spans="2:26" ht="12.75">
      <c r="B28" s="111">
        <v>42480</v>
      </c>
      <c r="C28" s="112"/>
      <c r="D28" s="112">
        <v>10084.035</v>
      </c>
      <c r="E28" s="112">
        <v>8975.366666666667</v>
      </c>
      <c r="F28" s="112">
        <v>8987.9325</v>
      </c>
      <c r="G28" s="112"/>
      <c r="H28" s="112">
        <v>7563.0233333333335</v>
      </c>
      <c r="I28" s="112">
        <v>8611.93</v>
      </c>
      <c r="J28" s="112"/>
      <c r="K28" s="112">
        <v>6722.69</v>
      </c>
      <c r="L28" s="112">
        <v>7563.03</v>
      </c>
      <c r="M28" s="112">
        <v>8577.784375000001</v>
      </c>
      <c r="N28" s="146"/>
      <c r="Q28" s="242">
        <f t="shared" si="1"/>
      </c>
      <c r="R28" s="242">
        <f t="shared" si="2"/>
        <v>0.17559903107263625</v>
      </c>
      <c r="S28" s="242">
        <f t="shared" si="3"/>
        <v>0.04635023151496107</v>
      </c>
      <c r="T28" s="242">
        <f t="shared" si="4"/>
        <v>0.047815159144752886</v>
      </c>
      <c r="U28" s="242">
        <f t="shared" si="5"/>
      </c>
      <c r="V28" s="242">
        <f t="shared" si="6"/>
        <v>-0.11830106672116801</v>
      </c>
      <c r="W28" s="242">
        <f t="shared" si="7"/>
        <v>0.00398070451613552</v>
      </c>
      <c r="X28" s="242">
        <f t="shared" si="8"/>
      </c>
      <c r="Y28" s="242">
        <f t="shared" si="9"/>
        <v>-0.21626731261824256</v>
      </c>
      <c r="Z28" s="242">
        <f t="shared" si="10"/>
        <v>-0.11830028951969328</v>
      </c>
    </row>
    <row r="29" spans="2:26" ht="12.75">
      <c r="B29" s="111">
        <v>42481</v>
      </c>
      <c r="C29" s="112">
        <v>14285.71</v>
      </c>
      <c r="D29" s="112">
        <v>10084.035</v>
      </c>
      <c r="E29" s="112">
        <v>9570.8875</v>
      </c>
      <c r="F29" s="112">
        <v>8828.176666666666</v>
      </c>
      <c r="G29" s="112">
        <v>10956.994999999999</v>
      </c>
      <c r="H29" s="112">
        <v>7282.913333333334</v>
      </c>
      <c r="I29" s="112">
        <v>8023.85</v>
      </c>
      <c r="J29" s="112"/>
      <c r="K29" s="112">
        <v>7307.27</v>
      </c>
      <c r="L29" s="112">
        <v>7983.19</v>
      </c>
      <c r="M29" s="112">
        <v>9172.741578947367</v>
      </c>
      <c r="N29" s="146"/>
      <c r="Q29" s="242">
        <f t="shared" si="1"/>
        <v>0.5574089684143679</v>
      </c>
      <c r="R29" s="242">
        <f t="shared" si="2"/>
        <v>0.0993479880807031</v>
      </c>
      <c r="S29" s="242">
        <f t="shared" si="3"/>
        <v>0.04340533499454844</v>
      </c>
      <c r="T29" s="242">
        <f t="shared" si="4"/>
        <v>-0.0375640051902827</v>
      </c>
      <c r="U29" s="242">
        <f t="shared" si="5"/>
        <v>0.19451691794607243</v>
      </c>
      <c r="V29" s="242">
        <f t="shared" si="6"/>
        <v>-0.2060265439017092</v>
      </c>
      <c r="W29" s="242">
        <f t="shared" si="7"/>
        <v>-0.1252506209903724</v>
      </c>
      <c r="X29" s="242">
        <f t="shared" si="8"/>
      </c>
      <c r="Y29" s="242">
        <f t="shared" si="9"/>
        <v>-0.20337121272759565</v>
      </c>
      <c r="Z29" s="242">
        <f t="shared" si="10"/>
        <v>-0.12968331972608307</v>
      </c>
    </row>
    <row r="30" spans="2:26" ht="12.75">
      <c r="B30" s="111">
        <v>42482</v>
      </c>
      <c r="C30" s="112"/>
      <c r="D30" s="112">
        <v>10084.035</v>
      </c>
      <c r="E30" s="112">
        <v>9656.025000000001</v>
      </c>
      <c r="F30" s="112">
        <v>8833.317500000001</v>
      </c>
      <c r="G30" s="112">
        <v>10900.41</v>
      </c>
      <c r="H30" s="112">
        <v>7002.803333333333</v>
      </c>
      <c r="I30" s="112">
        <v>7649.21</v>
      </c>
      <c r="J30" s="112">
        <v>7982.63</v>
      </c>
      <c r="K30" s="112"/>
      <c r="L30" s="112">
        <v>6932.77</v>
      </c>
      <c r="M30" s="112">
        <v>8720.734</v>
      </c>
      <c r="N30" s="146"/>
      <c r="Q30" s="242">
        <f t="shared" si="1"/>
      </c>
      <c r="R30" s="242">
        <f t="shared" si="2"/>
        <v>0.15632869893749762</v>
      </c>
      <c r="S30" s="242">
        <f t="shared" si="3"/>
        <v>0.10724911458141036</v>
      </c>
      <c r="T30" s="242">
        <f t="shared" si="4"/>
        <v>0.0129098651558459</v>
      </c>
      <c r="U30" s="242">
        <f t="shared" si="5"/>
        <v>0.24994180535720953</v>
      </c>
      <c r="V30" s="242">
        <f t="shared" si="6"/>
        <v>-0.1969938157346236</v>
      </c>
      <c r="W30" s="242">
        <f t="shared" si="7"/>
        <v>-0.12287085009128822</v>
      </c>
      <c r="X30" s="242">
        <f t="shared" si="8"/>
        <v>-0.08463782979735424</v>
      </c>
      <c r="Y30" s="242">
        <f t="shared" si="9"/>
      </c>
      <c r="Z30" s="242">
        <f t="shared" si="10"/>
        <v>-0.20502448532428577</v>
      </c>
    </row>
    <row r="31" spans="2:27" ht="12.75">
      <c r="B31" s="111">
        <v>42485</v>
      </c>
      <c r="C31" s="112">
        <v>14285.71</v>
      </c>
      <c r="D31" s="112">
        <v>10084.035</v>
      </c>
      <c r="E31" s="112">
        <v>9615.48</v>
      </c>
      <c r="F31" s="112">
        <v>8394.804</v>
      </c>
      <c r="G31" s="112"/>
      <c r="H31" s="112">
        <v>7563.025000000001</v>
      </c>
      <c r="I31" s="112">
        <v>7518.8</v>
      </c>
      <c r="J31" s="112"/>
      <c r="K31" s="112">
        <v>7362.49</v>
      </c>
      <c r="L31" s="112">
        <v>6932.77</v>
      </c>
      <c r="M31" s="112">
        <v>8747.585000000001</v>
      </c>
      <c r="N31" s="146"/>
      <c r="Q31" s="242">
        <f t="shared" si="1"/>
        <v>0.633103307941563</v>
      </c>
      <c r="R31" s="242">
        <f t="shared" si="2"/>
        <v>0.152779309946688</v>
      </c>
      <c r="S31" s="242">
        <f t="shared" si="3"/>
        <v>0.09921538344583088</v>
      </c>
      <c r="T31" s="242">
        <f t="shared" si="4"/>
        <v>-0.040328959364213185</v>
      </c>
      <c r="U31" s="242">
        <f t="shared" si="5"/>
      </c>
      <c r="V31" s="242">
        <f t="shared" si="6"/>
        <v>-0.13541566043656625</v>
      </c>
      <c r="W31" s="242">
        <f t="shared" si="7"/>
        <v>-0.1404713415188307</v>
      </c>
      <c r="X31" s="242">
        <f t="shared" si="8"/>
      </c>
      <c r="Y31" s="242">
        <f t="shared" si="9"/>
        <v>-0.1583402733440145</v>
      </c>
      <c r="Z31" s="242">
        <f t="shared" si="10"/>
        <v>-0.20746468882554445</v>
      </c>
      <c r="AA31" s="243"/>
    </row>
    <row r="32" spans="2:26" ht="12.75">
      <c r="B32" s="111">
        <v>42486</v>
      </c>
      <c r="C32" s="112">
        <v>15336.134999999998</v>
      </c>
      <c r="D32" s="112">
        <v>10084.035</v>
      </c>
      <c r="E32" s="112">
        <v>9663.866666666667</v>
      </c>
      <c r="F32" s="112">
        <v>8300.68</v>
      </c>
      <c r="G32" s="112">
        <v>10215.215</v>
      </c>
      <c r="H32" s="112">
        <v>7563.0233333333335</v>
      </c>
      <c r="I32" s="112">
        <v>7342.94</v>
      </c>
      <c r="J32" s="112">
        <v>7990.13</v>
      </c>
      <c r="K32" s="112">
        <v>7352.94</v>
      </c>
      <c r="L32" s="112">
        <v>7037.8150000000005</v>
      </c>
      <c r="M32" s="112">
        <v>9182.859166666667</v>
      </c>
      <c r="N32" s="146"/>
      <c r="Q32" s="242">
        <f t="shared" si="1"/>
        <v>0.6700827837662395</v>
      </c>
      <c r="R32" s="242">
        <f t="shared" si="2"/>
        <v>0.09813673682425157</v>
      </c>
      <c r="S32" s="242">
        <f t="shared" si="3"/>
        <v>0.05238101676937762</v>
      </c>
      <c r="T32" s="242">
        <f t="shared" si="4"/>
        <v>-0.09606802746893194</v>
      </c>
      <c r="U32" s="242">
        <f t="shared" si="5"/>
        <v>0.11242204792606801</v>
      </c>
      <c r="V32" s="242">
        <f t="shared" si="6"/>
        <v>-0.17639776500256685</v>
      </c>
      <c r="W32" s="242">
        <f t="shared" si="7"/>
        <v>-0.20036451972883182</v>
      </c>
      <c r="X32" s="242">
        <f t="shared" si="8"/>
        <v>-0.12988647054462252</v>
      </c>
      <c r="Y32" s="242">
        <f t="shared" si="9"/>
        <v>-0.1992755342812166</v>
      </c>
      <c r="Z32" s="242">
        <f t="shared" si="10"/>
        <v>-0.23359218819919103</v>
      </c>
    </row>
    <row r="33" spans="2:26" ht="12.75">
      <c r="B33" s="111">
        <v>42487</v>
      </c>
      <c r="C33" s="112">
        <v>14810.919999999998</v>
      </c>
      <c r="D33" s="112">
        <v>10294.12</v>
      </c>
      <c r="E33" s="112">
        <v>9734.225</v>
      </c>
      <c r="F33" s="112">
        <v>8345.217999999999</v>
      </c>
      <c r="G33" s="112">
        <v>9645.189999999999</v>
      </c>
      <c r="H33" s="112">
        <v>7563.0233333333335</v>
      </c>
      <c r="I33" s="112">
        <v>7518.8</v>
      </c>
      <c r="J33" s="112"/>
      <c r="K33" s="112">
        <v>7376.28</v>
      </c>
      <c r="L33" s="112">
        <v>7352.94</v>
      </c>
      <c r="M33" s="112">
        <v>9240.321</v>
      </c>
      <c r="N33" s="146"/>
      <c r="Q33" s="242">
        <f t="shared" si="1"/>
        <v>0.6028577362193368</v>
      </c>
      <c r="R33" s="242">
        <f t="shared" si="2"/>
        <v>0.11404354891999974</v>
      </c>
      <c r="S33" s="242">
        <f t="shared" si="3"/>
        <v>0.053450956952686</v>
      </c>
      <c r="T33" s="242">
        <f t="shared" si="4"/>
        <v>-0.09686925378458183</v>
      </c>
      <c r="U33" s="242">
        <f t="shared" si="5"/>
        <v>0.043815469181211215</v>
      </c>
      <c r="V33" s="242">
        <f t="shared" si="6"/>
        <v>-0.18151941546908018</v>
      </c>
      <c r="W33" s="242">
        <f t="shared" si="7"/>
        <v>-0.18630532424144136</v>
      </c>
      <c r="X33" s="242">
        <f t="shared" si="8"/>
      </c>
      <c r="Y33" s="242">
        <f t="shared" si="9"/>
        <v>-0.20172903084211039</v>
      </c>
      <c r="Z33" s="242">
        <f t="shared" si="10"/>
        <v>-0.20425491711813912</v>
      </c>
    </row>
    <row r="34" spans="2:26" ht="12.75">
      <c r="B34" s="111">
        <v>42488</v>
      </c>
      <c r="C34" s="112"/>
      <c r="D34" s="112">
        <v>10294.12</v>
      </c>
      <c r="E34" s="112">
        <v>9530.480000000001</v>
      </c>
      <c r="F34" s="112">
        <v>8183.6025</v>
      </c>
      <c r="G34" s="112">
        <v>10189.075</v>
      </c>
      <c r="H34" s="112">
        <v>7563.0233333333335</v>
      </c>
      <c r="I34" s="112">
        <v>7518.8</v>
      </c>
      <c r="J34" s="112"/>
      <c r="K34" s="112">
        <v>7349.303333333333</v>
      </c>
      <c r="L34" s="112">
        <v>7037.8150000000005</v>
      </c>
      <c r="M34" s="112">
        <v>8333.133157894736</v>
      </c>
      <c r="N34" s="146"/>
      <c r="Q34" s="242">
        <f t="shared" si="1"/>
      </c>
      <c r="R34" s="242">
        <f t="shared" si="2"/>
        <v>0.23532407378459372</v>
      </c>
      <c r="S34" s="242">
        <f t="shared" si="3"/>
        <v>0.14368507251932128</v>
      </c>
      <c r="T34" s="242">
        <f t="shared" si="4"/>
        <v>-0.01794410998377863</v>
      </c>
      <c r="U34" s="242">
        <f t="shared" si="5"/>
        <v>0.22271837098234323</v>
      </c>
      <c r="V34" s="242">
        <f t="shared" si="6"/>
        <v>-0.09241539886252831</v>
      </c>
      <c r="W34" s="242">
        <f t="shared" si="7"/>
        <v>-0.09772232634051257</v>
      </c>
      <c r="X34" s="242">
        <f t="shared" si="8"/>
      </c>
      <c r="Y34" s="242">
        <f t="shared" si="9"/>
        <v>-0.11806241493085116</v>
      </c>
      <c r="Z34" s="242">
        <f t="shared" si="10"/>
        <v>-0.15544191282573738</v>
      </c>
    </row>
    <row r="35" spans="2:27" ht="12.75">
      <c r="B35" s="63">
        <v>42489</v>
      </c>
      <c r="C35" s="36">
        <v>15546.22</v>
      </c>
      <c r="D35" s="36">
        <v>10084.035</v>
      </c>
      <c r="E35" s="36">
        <v>9684.343333333332</v>
      </c>
      <c r="F35" s="36">
        <v>8564.3975</v>
      </c>
      <c r="G35" s="36">
        <v>9881.28</v>
      </c>
      <c r="H35" s="36">
        <v>7282.91</v>
      </c>
      <c r="I35" s="36">
        <v>7484.24</v>
      </c>
      <c r="J35" s="36">
        <v>7975.99</v>
      </c>
      <c r="K35" s="36">
        <v>7344.86</v>
      </c>
      <c r="L35" s="36">
        <v>7142.86</v>
      </c>
      <c r="M35" s="36">
        <v>9156.873636363636</v>
      </c>
      <c r="N35" s="146"/>
      <c r="Q35" s="242">
        <f t="shared" si="1"/>
        <v>0.6977650470421574</v>
      </c>
      <c r="R35" s="242">
        <f t="shared" si="2"/>
        <v>0.1012530477601476</v>
      </c>
      <c r="S35" s="242">
        <f t="shared" si="3"/>
        <v>0.05760368854223526</v>
      </c>
      <c r="T35" s="242">
        <f t="shared" si="4"/>
        <v>-0.0647028844005016</v>
      </c>
      <c r="U35" s="242">
        <f t="shared" si="5"/>
        <v>0.07911066510294659</v>
      </c>
      <c r="V35" s="242">
        <f t="shared" si="6"/>
        <v>-0.2046510316492499</v>
      </c>
      <c r="W35" s="242">
        <f t="shared" si="7"/>
        <v>-0.18266426979196254</v>
      </c>
      <c r="X35" s="242">
        <f t="shared" si="8"/>
        <v>-0.12896144287435937</v>
      </c>
      <c r="Y35" s="242">
        <f t="shared" si="9"/>
        <v>-0.19788562213721023</v>
      </c>
      <c r="Z35" s="242">
        <f t="shared" si="10"/>
        <v>-0.21994555307235172</v>
      </c>
      <c r="AA35" s="243"/>
    </row>
    <row r="36" spans="2:26" ht="12.75">
      <c r="B36" s="119" t="s">
        <v>203</v>
      </c>
      <c r="F36" s="64"/>
      <c r="G36" s="64"/>
      <c r="H36" s="64"/>
      <c r="I36" s="64"/>
      <c r="J36" s="64"/>
      <c r="K36" s="64"/>
      <c r="L36" s="64"/>
      <c r="Q36" s="237"/>
      <c r="R36" s="237"/>
      <c r="S36" s="237"/>
      <c r="T36" s="237"/>
      <c r="U36" s="237"/>
      <c r="V36" s="237"/>
      <c r="W36" s="237"/>
      <c r="X36" s="237"/>
      <c r="Y36" s="237"/>
      <c r="Z36" s="237"/>
    </row>
    <row r="37" spans="17:26" ht="12.75">
      <c r="Q37" s="244">
        <f>+_xlfn.AVERAGEIF(Q14:Q35,"&lt;&gt;#¡DIV/0!")</f>
        <v>0.6435383103019393</v>
      </c>
      <c r="R37" s="244">
        <f aca="true" t="shared" si="11" ref="R37:Z37">+_xlfn.AVERAGEIF(R14:R35,"&lt;&gt;#¡DIV/0!")</f>
        <v>0.15221072724162024</v>
      </c>
      <c r="S37" s="244">
        <f t="shared" si="11"/>
        <v>0.043734726768900264</v>
      </c>
      <c r="T37" s="244">
        <f t="shared" si="11"/>
        <v>-0.013707319453484614</v>
      </c>
      <c r="U37" s="244">
        <f t="shared" si="11"/>
        <v>0.18732793920221777</v>
      </c>
      <c r="V37" s="244">
        <f t="shared" si="11"/>
        <v>-0.13202776579432166</v>
      </c>
      <c r="W37" s="244">
        <f t="shared" si="11"/>
        <v>-0.08974973022113078</v>
      </c>
      <c r="X37" s="244">
        <f t="shared" si="11"/>
        <v>-0.07094554185678338</v>
      </c>
      <c r="Y37" s="244">
        <f t="shared" si="11"/>
        <v>-0.2093782193004854</v>
      </c>
      <c r="Z37" s="244">
        <f t="shared" si="11"/>
        <v>-0.17913714694927274</v>
      </c>
    </row>
    <row r="38" spans="17:26" ht="12.75">
      <c r="Q38" s="242">
        <f>+_xlfn.STDEV.S(Q6:Q35)</f>
        <v>0.08238132959622121</v>
      </c>
      <c r="R38" s="242">
        <f aca="true" t="shared" si="12" ref="R38:Z38">+_xlfn.STDEV.S(R6:R35)</f>
        <v>0.07271526640587453</v>
      </c>
      <c r="S38" s="242">
        <f t="shared" si="12"/>
        <v>0.061043313636158815</v>
      </c>
      <c r="T38" s="242">
        <f t="shared" si="12"/>
        <v>0.05764031139598424</v>
      </c>
      <c r="U38" s="242">
        <f t="shared" si="12"/>
        <v>0.07774933736177425</v>
      </c>
      <c r="V38" s="242">
        <f t="shared" si="12"/>
        <v>0.045877036709807945</v>
      </c>
      <c r="W38" s="242">
        <f t="shared" si="12"/>
        <v>0.05916189962748079</v>
      </c>
      <c r="X38" s="242">
        <f t="shared" si="12"/>
        <v>0.04495526745911795</v>
      </c>
      <c r="Y38" s="242">
        <f t="shared" si="12"/>
        <v>0.04204191156370047</v>
      </c>
      <c r="Z38" s="242">
        <f t="shared" si="12"/>
        <v>0.04285026944174373</v>
      </c>
    </row>
    <row r="40" spans="17:28" ht="12.75">
      <c r="Q40" s="245">
        <f>+AVERAGE(C15:C35)</f>
        <v>14609.825454545453</v>
      </c>
      <c r="R40" s="245">
        <f aca="true" t="shared" si="13" ref="R40:Z40">+AVERAGE(D15:D35)</f>
        <v>9928.666190476193</v>
      </c>
      <c r="S40" s="245">
        <f t="shared" si="13"/>
        <v>9026.078650793652</v>
      </c>
      <c r="T40" s="245">
        <f t="shared" si="13"/>
        <v>8481.458706349205</v>
      </c>
      <c r="U40" s="245">
        <f t="shared" si="13"/>
        <v>10417.718461538461</v>
      </c>
      <c r="V40" s="245">
        <f t="shared" si="13"/>
        <v>7481.327976190477</v>
      </c>
      <c r="W40" s="245">
        <f t="shared" si="13"/>
        <v>7813.335476190476</v>
      </c>
      <c r="X40" s="245">
        <f t="shared" si="13"/>
        <v>8027.723888888889</v>
      </c>
      <c r="Y40" s="245">
        <f t="shared" si="13"/>
        <v>6827.13875</v>
      </c>
      <c r="Z40" s="245">
        <f t="shared" si="13"/>
        <v>7079.496904761906</v>
      </c>
      <c r="AA40" s="245">
        <f>+AVERAGE(M15:M35)</f>
        <v>8630.067888947167</v>
      </c>
      <c r="AB40" s="234" t="s">
        <v>207</v>
      </c>
    </row>
    <row r="41" spans="17:27" ht="12.75">
      <c r="Q41" s="246">
        <f>+(Q40-$AA$40)/$AA$40</f>
        <v>0.6928980910169632</v>
      </c>
      <c r="R41" s="246">
        <f aca="true" t="shared" si="14" ref="R41:Z41">+(R40-$AA$40)/$AA$40</f>
        <v>0.1504737063763063</v>
      </c>
      <c r="S41" s="246">
        <f t="shared" si="14"/>
        <v>0.04588732869108358</v>
      </c>
      <c r="T41" s="246">
        <f t="shared" si="14"/>
        <v>-0.017219932045759574</v>
      </c>
      <c r="U41" s="246">
        <f t="shared" si="14"/>
        <v>0.20714212166057247</v>
      </c>
      <c r="V41" s="246">
        <f t="shared" si="14"/>
        <v>-0.13310902388472776</v>
      </c>
      <c r="W41" s="246">
        <f t="shared" si="14"/>
        <v>-0.09463800554833522</v>
      </c>
      <c r="X41" s="246">
        <f t="shared" si="14"/>
        <v>-0.06979597470255383</v>
      </c>
      <c r="Y41" s="246">
        <f t="shared" si="14"/>
        <v>-0.20891250939708625</v>
      </c>
      <c r="Z41" s="246">
        <f t="shared" si="14"/>
        <v>-0.1796707748001765</v>
      </c>
      <c r="AA41" s="237"/>
    </row>
    <row r="42" spans="17:26" ht="12.75">
      <c r="Q42" s="247"/>
      <c r="R42" s="247"/>
      <c r="S42" s="247"/>
      <c r="T42" s="247"/>
      <c r="U42" s="247"/>
      <c r="V42" s="247"/>
      <c r="W42" s="247"/>
      <c r="X42" s="247"/>
      <c r="Y42" s="247"/>
      <c r="Z42" s="247"/>
    </row>
    <row r="58" ht="12.75">
      <c r="B58" s="62"/>
    </row>
  </sheetData>
  <sheetProtection/>
  <mergeCells count="3">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Y47"/>
  <sheetViews>
    <sheetView zoomScale="80" zoomScaleNormal="80" zoomScalePageLayoutView="90" workbookViewId="0" topLeftCell="A1">
      <selection activeCell="A1" sqref="A1"/>
    </sheetView>
  </sheetViews>
  <sheetFormatPr defaultColWidth="10.8515625" defaultRowHeight="15"/>
  <cols>
    <col min="1" max="1" width="1.7109375" style="22" customWidth="1"/>
    <col min="2" max="2" width="38.00390625" style="22" customWidth="1"/>
    <col min="3" max="10" width="10.8515625" style="22" customWidth="1"/>
    <col min="11" max="11" width="2.421875" style="22" customWidth="1"/>
    <col min="12" max="12" width="10.8515625" style="22" customWidth="1"/>
    <col min="13" max="13" width="8.28125" style="204" customWidth="1"/>
    <col min="14" max="14" width="7.7109375" style="195" hidden="1" customWidth="1"/>
    <col min="15" max="15" width="10.8515625" style="204" customWidth="1"/>
    <col min="16" max="16" width="14.8515625" style="22" customWidth="1"/>
    <col min="17" max="16384" width="10.8515625" style="22" customWidth="1"/>
  </cols>
  <sheetData>
    <row r="1" ht="6.75" customHeight="1"/>
    <row r="2" spans="2:12" ht="12.75">
      <c r="B2" s="294" t="s">
        <v>60</v>
      </c>
      <c r="C2" s="294"/>
      <c r="D2" s="294"/>
      <c r="E2" s="294"/>
      <c r="F2" s="294"/>
      <c r="G2" s="294"/>
      <c r="H2" s="294"/>
      <c r="I2" s="294"/>
      <c r="J2" s="294"/>
      <c r="K2" s="124"/>
      <c r="L2" s="52" t="s">
        <v>158</v>
      </c>
    </row>
    <row r="3" spans="2:11" ht="12.75">
      <c r="B3" s="294" t="s">
        <v>107</v>
      </c>
      <c r="C3" s="294"/>
      <c r="D3" s="294"/>
      <c r="E3" s="294"/>
      <c r="F3" s="294"/>
      <c r="G3" s="294"/>
      <c r="H3" s="294"/>
      <c r="I3" s="294"/>
      <c r="J3" s="294"/>
      <c r="K3" s="124"/>
    </row>
    <row r="4" spans="2:11" ht="12.75">
      <c r="B4" s="294" t="s">
        <v>110</v>
      </c>
      <c r="C4" s="294"/>
      <c r="D4" s="294"/>
      <c r="E4" s="294"/>
      <c r="F4" s="294"/>
      <c r="G4" s="294"/>
      <c r="H4" s="294"/>
      <c r="I4" s="294"/>
      <c r="J4" s="294"/>
      <c r="K4" s="124"/>
    </row>
    <row r="5" spans="2:11" ht="15" customHeight="1">
      <c r="B5" s="298" t="s">
        <v>47</v>
      </c>
      <c r="C5" s="301" t="s">
        <v>68</v>
      </c>
      <c r="D5" s="302"/>
      <c r="E5" s="302"/>
      <c r="F5" s="303"/>
      <c r="G5" s="301" t="s">
        <v>69</v>
      </c>
      <c r="H5" s="302"/>
      <c r="I5" s="302"/>
      <c r="J5" s="303"/>
      <c r="K5" s="124"/>
    </row>
    <row r="6" spans="2:11" ht="12.75" customHeight="1">
      <c r="B6" s="299"/>
      <c r="C6" s="301" t="s">
        <v>46</v>
      </c>
      <c r="D6" s="302"/>
      <c r="E6" s="302" t="s">
        <v>45</v>
      </c>
      <c r="F6" s="303"/>
      <c r="G6" s="301" t="s">
        <v>46</v>
      </c>
      <c r="H6" s="302"/>
      <c r="I6" s="302" t="s">
        <v>45</v>
      </c>
      <c r="J6" s="303"/>
      <c r="K6" s="124"/>
    </row>
    <row r="7" spans="2:12" ht="21.75" customHeight="1">
      <c r="B7" s="300"/>
      <c r="C7" s="97">
        <v>2015</v>
      </c>
      <c r="D7" s="98">
        <v>2016</v>
      </c>
      <c r="E7" s="98" t="s">
        <v>44</v>
      </c>
      <c r="F7" s="99" t="s">
        <v>43</v>
      </c>
      <c r="G7" s="97">
        <f>+C7</f>
        <v>2015</v>
      </c>
      <c r="H7" s="98">
        <f>+D7</f>
        <v>2016</v>
      </c>
      <c r="I7" s="98" t="s">
        <v>44</v>
      </c>
      <c r="J7" s="99" t="s">
        <v>43</v>
      </c>
      <c r="K7" s="193"/>
      <c r="L7" s="195"/>
    </row>
    <row r="8" spans="2:24" ht="12.75" customHeight="1">
      <c r="B8" s="68" t="s">
        <v>42</v>
      </c>
      <c r="C8" s="94">
        <v>1057</v>
      </c>
      <c r="D8" s="81">
        <v>1409.25</v>
      </c>
      <c r="E8" s="95">
        <f>+(D8/C19-1)*100</f>
        <v>-5.419463087248322</v>
      </c>
      <c r="F8" s="96">
        <f>(D8/C8-1)*100</f>
        <v>33.32544938505204</v>
      </c>
      <c r="G8" s="81">
        <v>418</v>
      </c>
      <c r="H8" s="81">
        <v>475.75</v>
      </c>
      <c r="I8" s="95">
        <f>+(H8/G19-1)*100</f>
        <v>-15.49733570159858</v>
      </c>
      <c r="J8" s="96">
        <f>(H8/G8-1)*100</f>
        <v>13.815789473684204</v>
      </c>
      <c r="K8" s="95"/>
      <c r="N8" s="248">
        <f>+D8/H8-1</f>
        <v>1.9621650026274304</v>
      </c>
      <c r="P8" s="220"/>
      <c r="W8" s="58"/>
      <c r="X8" s="58"/>
    </row>
    <row r="9" spans="2:25" ht="12.75" customHeight="1">
      <c r="B9" s="68" t="s">
        <v>41</v>
      </c>
      <c r="C9" s="94">
        <v>981</v>
      </c>
      <c r="D9" s="81">
        <v>1396</v>
      </c>
      <c r="E9" s="95">
        <f>+(D9/D8-1)*100</f>
        <v>-0.9402164271775759</v>
      </c>
      <c r="F9" s="96">
        <f>(D9/C9-1)*100</f>
        <v>42.303771661569826</v>
      </c>
      <c r="G9" s="81">
        <v>408</v>
      </c>
      <c r="H9" s="81">
        <v>439</v>
      </c>
      <c r="I9" s="95">
        <f>+(H9/H8-1)*100</f>
        <v>-7.724645296899634</v>
      </c>
      <c r="J9" s="96">
        <f>(H9/G9-1)*100</f>
        <v>7.59803921568627</v>
      </c>
      <c r="K9" s="95"/>
      <c r="N9" s="248">
        <f>+D9/H9-1</f>
        <v>2.1799544419134396</v>
      </c>
      <c r="P9" s="220"/>
      <c r="Q9" s="194"/>
      <c r="R9" s="194"/>
      <c r="S9" s="194"/>
      <c r="T9" s="194"/>
      <c r="U9" s="194"/>
      <c r="W9" s="58"/>
      <c r="X9" s="58"/>
      <c r="Y9" s="194"/>
    </row>
    <row r="10" spans="2:24" ht="12.75" customHeight="1">
      <c r="B10" s="68" t="s">
        <v>40</v>
      </c>
      <c r="C10" s="94">
        <v>1002</v>
      </c>
      <c r="D10" s="81">
        <v>1197</v>
      </c>
      <c r="E10" s="95">
        <f>+(D10/D9-1)*100</f>
        <v>-14.255014326647563</v>
      </c>
      <c r="F10" s="96">
        <f>(D10/C10-1)*100</f>
        <v>19.46107784431137</v>
      </c>
      <c r="G10" s="81">
        <v>442</v>
      </c>
      <c r="H10" s="81">
        <v>435</v>
      </c>
      <c r="I10" s="95">
        <f>+(H10/H9-1)*100</f>
        <v>-0.9111617312072884</v>
      </c>
      <c r="J10" s="96">
        <f>(H10/G10-1)*100</f>
        <v>-1.5837104072398245</v>
      </c>
      <c r="K10" s="95"/>
      <c r="N10" s="248">
        <f aca="true" t="shared" si="0" ref="N10:N19">+D10/H10-1</f>
        <v>1.7517241379310344</v>
      </c>
      <c r="P10" s="220"/>
      <c r="W10" s="58"/>
      <c r="X10" s="58"/>
    </row>
    <row r="11" spans="2:24" ht="12.75">
      <c r="B11" s="68" t="s">
        <v>39</v>
      </c>
      <c r="C11" s="94">
        <v>991</v>
      </c>
      <c r="D11" s="81">
        <v>1117</v>
      </c>
      <c r="E11" s="95">
        <f>+(D11/D10-1)*100</f>
        <v>-6.683375104427736</v>
      </c>
      <c r="F11" s="96">
        <f>(D11/C11-1)*100</f>
        <v>12.714429868819366</v>
      </c>
      <c r="G11" s="81">
        <v>482</v>
      </c>
      <c r="H11" s="81">
        <v>470</v>
      </c>
      <c r="I11" s="95">
        <f>+(H11/H10-1)*100</f>
        <v>8.045977011494255</v>
      </c>
      <c r="J11" s="96">
        <f>(H11/G11-1)*100</f>
        <v>-2.4896265560165998</v>
      </c>
      <c r="K11" s="95"/>
      <c r="N11" s="248">
        <f t="shared" si="0"/>
        <v>1.3765957446808512</v>
      </c>
      <c r="P11" s="220"/>
      <c r="W11" s="58"/>
      <c r="X11" s="58"/>
    </row>
    <row r="12" spans="2:24" ht="12.75">
      <c r="B12" s="68" t="s">
        <v>38</v>
      </c>
      <c r="C12" s="94">
        <v>970</v>
      </c>
      <c r="D12" s="81"/>
      <c r="E12" s="95"/>
      <c r="F12" s="96"/>
      <c r="G12" s="81">
        <v>479</v>
      </c>
      <c r="H12" s="81"/>
      <c r="I12" s="95"/>
      <c r="J12" s="96"/>
      <c r="K12" s="95"/>
      <c r="N12" s="248" t="e">
        <f t="shared" si="0"/>
        <v>#DIV/0!</v>
      </c>
      <c r="P12" s="220"/>
      <c r="W12" s="58"/>
      <c r="X12" s="58"/>
    </row>
    <row r="13" spans="2:24" ht="12.75" customHeight="1">
      <c r="B13" s="68" t="s">
        <v>37</v>
      </c>
      <c r="C13" s="94">
        <v>954</v>
      </c>
      <c r="D13" s="81"/>
      <c r="E13" s="95"/>
      <c r="F13" s="96"/>
      <c r="G13" s="81">
        <v>455</v>
      </c>
      <c r="H13" s="81"/>
      <c r="I13" s="95"/>
      <c r="J13" s="96"/>
      <c r="K13" s="95"/>
      <c r="M13" s="205"/>
      <c r="N13" s="248" t="e">
        <f t="shared" si="0"/>
        <v>#DIV/0!</v>
      </c>
      <c r="P13" s="220"/>
      <c r="W13" s="58"/>
      <c r="X13" s="58"/>
    </row>
    <row r="14" spans="2:24" ht="12.75">
      <c r="B14" s="68" t="s">
        <v>36</v>
      </c>
      <c r="C14" s="94">
        <v>974</v>
      </c>
      <c r="D14" s="81"/>
      <c r="E14" s="95"/>
      <c r="F14" s="96"/>
      <c r="G14" s="81">
        <v>525</v>
      </c>
      <c r="H14" s="81"/>
      <c r="I14" s="95"/>
      <c r="J14" s="96"/>
      <c r="K14" s="95"/>
      <c r="N14" s="248" t="e">
        <f t="shared" si="0"/>
        <v>#DIV/0!</v>
      </c>
      <c r="P14" s="220"/>
      <c r="W14" s="58"/>
      <c r="X14" s="58"/>
    </row>
    <row r="15" spans="2:24" ht="13.5" customHeight="1">
      <c r="B15" s="68" t="s">
        <v>35</v>
      </c>
      <c r="C15" s="94">
        <v>1094</v>
      </c>
      <c r="D15" s="81"/>
      <c r="E15" s="95"/>
      <c r="F15" s="96"/>
      <c r="G15" s="81">
        <v>651</v>
      </c>
      <c r="H15" s="81"/>
      <c r="I15" s="95"/>
      <c r="J15" s="96"/>
      <c r="K15" s="95"/>
      <c r="N15" s="248" t="e">
        <f t="shared" si="0"/>
        <v>#DIV/0!</v>
      </c>
      <c r="P15" s="220"/>
      <c r="W15" s="58"/>
      <c r="X15" s="58"/>
    </row>
    <row r="16" spans="2:24" ht="12.75">
      <c r="B16" s="68" t="s">
        <v>34</v>
      </c>
      <c r="C16" s="94">
        <v>1299</v>
      </c>
      <c r="D16" s="81"/>
      <c r="E16" s="95"/>
      <c r="F16" s="96"/>
      <c r="G16" s="81">
        <v>624</v>
      </c>
      <c r="H16" s="81"/>
      <c r="I16" s="95"/>
      <c r="J16" s="96"/>
      <c r="K16" s="95"/>
      <c r="N16" s="248" t="e">
        <f t="shared" si="0"/>
        <v>#DIV/0!</v>
      </c>
      <c r="P16" s="220"/>
      <c r="W16" s="58"/>
      <c r="X16" s="58"/>
    </row>
    <row r="17" spans="2:24" ht="12.75" customHeight="1">
      <c r="B17" s="68" t="s">
        <v>33</v>
      </c>
      <c r="C17" s="94">
        <v>1367</v>
      </c>
      <c r="D17" s="81"/>
      <c r="E17" s="95"/>
      <c r="F17" s="96"/>
      <c r="G17" s="81">
        <v>693</v>
      </c>
      <c r="H17" s="81"/>
      <c r="I17" s="95"/>
      <c r="J17" s="96"/>
      <c r="K17" s="95"/>
      <c r="N17" s="248" t="e">
        <f t="shared" si="0"/>
        <v>#DIV/0!</v>
      </c>
      <c r="P17" s="220"/>
      <c r="W17" s="58"/>
      <c r="X17" s="58"/>
    </row>
    <row r="18" spans="2:24" ht="12.75">
      <c r="B18" s="68" t="s">
        <v>32</v>
      </c>
      <c r="C18" s="94">
        <v>1468</v>
      </c>
      <c r="D18" s="81"/>
      <c r="E18" s="95"/>
      <c r="F18" s="96"/>
      <c r="G18" s="81">
        <v>666</v>
      </c>
      <c r="H18" s="81"/>
      <c r="I18" s="95"/>
      <c r="J18" s="96"/>
      <c r="K18" s="95"/>
      <c r="N18" s="248" t="e">
        <f t="shared" si="0"/>
        <v>#DIV/0!</v>
      </c>
      <c r="P18" s="220"/>
      <c r="W18" s="58"/>
      <c r="X18" s="58"/>
    </row>
    <row r="19" spans="2:24" ht="12.75">
      <c r="B19" s="68" t="s">
        <v>31</v>
      </c>
      <c r="C19" s="94">
        <v>1490</v>
      </c>
      <c r="D19" s="81"/>
      <c r="E19" s="95"/>
      <c r="F19" s="96"/>
      <c r="G19" s="81">
        <v>563</v>
      </c>
      <c r="H19" s="81"/>
      <c r="I19" s="95"/>
      <c r="J19" s="96"/>
      <c r="K19" s="95"/>
      <c r="N19" s="248" t="e">
        <f t="shared" si="0"/>
        <v>#DIV/0!</v>
      </c>
      <c r="P19" s="220"/>
      <c r="W19" s="58"/>
      <c r="X19" s="58"/>
    </row>
    <row r="20" spans="2:11" ht="12.75">
      <c r="B20" s="170" t="s">
        <v>70</v>
      </c>
      <c r="C20" s="172">
        <f>AVERAGE(C8:C19)</f>
        <v>1137.25</v>
      </c>
      <c r="D20" s="173">
        <f>AVERAGE(D8:D19)</f>
        <v>1279.8125</v>
      </c>
      <c r="E20" s="174"/>
      <c r="F20" s="175"/>
      <c r="G20" s="172">
        <f>AVERAGE(G8:G19)</f>
        <v>533.8333333333334</v>
      </c>
      <c r="H20" s="173">
        <f>AVERAGE(H8:H19)</f>
        <v>454.9375</v>
      </c>
      <c r="I20" s="176"/>
      <c r="J20" s="175"/>
      <c r="K20" s="95"/>
    </row>
    <row r="21" spans="2:11" ht="12.75" customHeight="1">
      <c r="B21" s="171" t="str">
        <f>+'precio mayorista'!B21</f>
        <v>Promedio simple en 2016 a la fecha**</v>
      </c>
      <c r="C21" s="177">
        <f>AVERAGE(C8:C11)</f>
        <v>1007.75</v>
      </c>
      <c r="D21" s="178">
        <f>AVERAGE(D8:D19)</f>
        <v>1279.8125</v>
      </c>
      <c r="E21" s="179"/>
      <c r="F21" s="180">
        <f>(D21/C21-1)*100</f>
        <v>26.99702307119822</v>
      </c>
      <c r="G21" s="177">
        <f>AVERAGE(G8:G11)</f>
        <v>437.5</v>
      </c>
      <c r="H21" s="178">
        <f>AVERAGE(H8:H19)</f>
        <v>454.9375</v>
      </c>
      <c r="I21" s="181"/>
      <c r="J21" s="180">
        <f>(H21/G21-1)*100</f>
        <v>3.9857142857142813</v>
      </c>
      <c r="K21" s="95"/>
    </row>
    <row r="22" spans="2:11" ht="12.75">
      <c r="B22" s="297" t="s">
        <v>193</v>
      </c>
      <c r="C22" s="297"/>
      <c r="D22" s="297"/>
      <c r="E22" s="297"/>
      <c r="F22" s="297"/>
      <c r="G22" s="297"/>
      <c r="H22" s="297"/>
      <c r="I22" s="297"/>
      <c r="J22" s="297"/>
      <c r="K22" s="125"/>
    </row>
    <row r="24" spans="4:5" ht="12.75">
      <c r="D24" s="162" t="s">
        <v>68</v>
      </c>
      <c r="E24" s="162" t="s">
        <v>69</v>
      </c>
    </row>
    <row r="25" spans="3:5" ht="12.75">
      <c r="C25" s="164">
        <v>41852</v>
      </c>
      <c r="D25" s="163">
        <v>848</v>
      </c>
      <c r="E25" s="163">
        <v>435</v>
      </c>
    </row>
    <row r="26" spans="3:5" ht="12.75">
      <c r="C26" s="164">
        <v>41883</v>
      </c>
      <c r="D26" s="163">
        <v>979</v>
      </c>
      <c r="E26" s="163">
        <v>467</v>
      </c>
    </row>
    <row r="27" spans="3:5" ht="12.75">
      <c r="C27" s="164">
        <v>41913</v>
      </c>
      <c r="D27" s="163">
        <v>939</v>
      </c>
      <c r="E27" s="163">
        <v>456</v>
      </c>
    </row>
    <row r="28" spans="3:16" ht="12.75">
      <c r="C28" s="164">
        <v>41944</v>
      </c>
      <c r="D28" s="163">
        <v>1081</v>
      </c>
      <c r="E28" s="163">
        <v>418</v>
      </c>
      <c r="P28" s="224"/>
    </row>
    <row r="29" spans="3:16" ht="12.75">
      <c r="C29" s="164">
        <v>41974</v>
      </c>
      <c r="D29" s="163">
        <v>1071</v>
      </c>
      <c r="E29" s="163">
        <v>421</v>
      </c>
      <c r="P29" s="224"/>
    </row>
    <row r="30" spans="3:16" ht="12.75">
      <c r="C30" s="164">
        <v>42005</v>
      </c>
      <c r="D30" s="163">
        <f aca="true" t="shared" si="1" ref="D30:D41">+C8</f>
        <v>1057</v>
      </c>
      <c r="E30" s="163">
        <f aca="true" t="shared" si="2" ref="E30:E41">+G8</f>
        <v>418</v>
      </c>
      <c r="P30" s="224"/>
    </row>
    <row r="31" spans="3:16" ht="12.75">
      <c r="C31" s="164">
        <v>42036</v>
      </c>
      <c r="D31" s="163">
        <f t="shared" si="1"/>
        <v>981</v>
      </c>
      <c r="E31" s="163">
        <f t="shared" si="2"/>
        <v>408</v>
      </c>
      <c r="P31" s="224"/>
    </row>
    <row r="32" spans="3:16" ht="12.75">
      <c r="C32" s="164">
        <v>42064</v>
      </c>
      <c r="D32" s="163">
        <f t="shared" si="1"/>
        <v>1002</v>
      </c>
      <c r="E32" s="163">
        <f t="shared" si="2"/>
        <v>442</v>
      </c>
      <c r="P32" s="224"/>
    </row>
    <row r="33" spans="3:16" ht="12.75">
      <c r="C33" s="164">
        <v>42095</v>
      </c>
      <c r="D33" s="163">
        <f t="shared" si="1"/>
        <v>991</v>
      </c>
      <c r="E33" s="163">
        <f t="shared" si="2"/>
        <v>482</v>
      </c>
      <c r="P33" s="224"/>
    </row>
    <row r="34" spans="3:16" ht="12.75">
      <c r="C34" s="164">
        <v>42125</v>
      </c>
      <c r="D34" s="163">
        <f t="shared" si="1"/>
        <v>970</v>
      </c>
      <c r="E34" s="163">
        <f t="shared" si="2"/>
        <v>479</v>
      </c>
      <c r="P34" s="224"/>
    </row>
    <row r="35" spans="3:16" ht="12.75">
      <c r="C35" s="164">
        <v>42156</v>
      </c>
      <c r="D35" s="163">
        <f t="shared" si="1"/>
        <v>954</v>
      </c>
      <c r="E35" s="163">
        <f t="shared" si="2"/>
        <v>455</v>
      </c>
      <c r="P35" s="224"/>
    </row>
    <row r="36" spans="3:16" ht="12.75">
      <c r="C36" s="164">
        <v>42186</v>
      </c>
      <c r="D36" s="163">
        <f t="shared" si="1"/>
        <v>974</v>
      </c>
      <c r="E36" s="163">
        <f t="shared" si="2"/>
        <v>525</v>
      </c>
      <c r="P36" s="224"/>
    </row>
    <row r="37" spans="3:16" ht="12.75">
      <c r="C37" s="164">
        <v>42217</v>
      </c>
      <c r="D37" s="163">
        <f t="shared" si="1"/>
        <v>1094</v>
      </c>
      <c r="E37" s="163">
        <f t="shared" si="2"/>
        <v>651</v>
      </c>
      <c r="P37" s="224"/>
    </row>
    <row r="38" spans="3:16" ht="12.75">
      <c r="C38" s="164">
        <v>42248</v>
      </c>
      <c r="D38" s="163">
        <f t="shared" si="1"/>
        <v>1299</v>
      </c>
      <c r="E38" s="163">
        <f t="shared" si="2"/>
        <v>624</v>
      </c>
      <c r="P38" s="224"/>
    </row>
    <row r="39" spans="3:16" ht="12.75">
      <c r="C39" s="164">
        <v>42278</v>
      </c>
      <c r="D39" s="163">
        <f t="shared" si="1"/>
        <v>1367</v>
      </c>
      <c r="E39" s="163">
        <f t="shared" si="2"/>
        <v>693</v>
      </c>
      <c r="P39" s="224"/>
    </row>
    <row r="40" spans="3:16" ht="12.75">
      <c r="C40" s="164">
        <v>42309</v>
      </c>
      <c r="D40" s="163">
        <f t="shared" si="1"/>
        <v>1468</v>
      </c>
      <c r="E40" s="163">
        <f t="shared" si="2"/>
        <v>666</v>
      </c>
      <c r="P40" s="224"/>
    </row>
    <row r="41" spans="3:16" ht="12.75">
      <c r="C41" s="164">
        <v>42339</v>
      </c>
      <c r="D41" s="163">
        <f t="shared" si="1"/>
        <v>1490</v>
      </c>
      <c r="E41" s="163">
        <f t="shared" si="2"/>
        <v>563</v>
      </c>
      <c r="P41" s="224"/>
    </row>
    <row r="42" spans="3:5" ht="12.75">
      <c r="C42" s="220">
        <v>42370</v>
      </c>
      <c r="D42" s="58">
        <f>+D8</f>
        <v>1409.25</v>
      </c>
      <c r="E42" s="58">
        <f>+H8</f>
        <v>475.75</v>
      </c>
    </row>
    <row r="43" spans="3:5" ht="12.75">
      <c r="C43" s="220">
        <v>42401</v>
      </c>
      <c r="D43" s="58">
        <f>+D9</f>
        <v>1396</v>
      </c>
      <c r="E43" s="58">
        <f>+H9</f>
        <v>439</v>
      </c>
    </row>
    <row r="44" spans="3:5" ht="12.75">
      <c r="C44" s="220">
        <v>42430</v>
      </c>
      <c r="D44" s="58">
        <f>+D10</f>
        <v>1197</v>
      </c>
      <c r="E44" s="58">
        <f>+H10</f>
        <v>435</v>
      </c>
    </row>
    <row r="45" spans="3:5" ht="12.75">
      <c r="C45" s="220">
        <v>42461</v>
      </c>
      <c r="D45" s="58">
        <f>+D11</f>
        <v>1117</v>
      </c>
      <c r="E45" s="58">
        <f>+H11</f>
        <v>470</v>
      </c>
    </row>
    <row r="46" ht="12.75">
      <c r="B46" s="55"/>
    </row>
    <row r="47" ht="12.75">
      <c r="E47" s="58"/>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0" r:id="rId2"/>
  <headerFooter differentFirst="1">
    <oddFooter>&amp;C&amp;P</oddFooter>
  </headerFooter>
  <ignoredErrors>
    <ignoredError sqref="C20 E20:G20 D20 D21 H21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2016-06-07T19:52:01Z</cp:lastPrinted>
  <dcterms:created xsi:type="dcterms:W3CDTF">2011-10-13T14:46:36Z</dcterms:created>
  <dcterms:modified xsi:type="dcterms:W3CDTF">2018-10-26T19:10:11Z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