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'c1'!$A$1:$E$49</definedName>
    <definedName name="_xlnm.Print_Area" localSheetId="13">'c10'!$A$1:$H$43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'c2'!$A$1:$H$44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<sst xmlns="http://schemas.openxmlformats.org/spreadsheetml/2006/main" count="856" uniqueCount="338">
  <si>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</si>
  <si>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</si>
  <si>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</si>
  <si>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</si>
  <si>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</si>
  <si>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</si>
  <si>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</si>
  <si>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</si>
  <si>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</si>
  <si>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</si>
  <si>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</si>
  <si>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</si>
  <si>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</si>
  <si>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</si>
  <si>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</si>
  <si>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</si>
  <si>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</si>
  <si>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</si>
  <si>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</si>
  <si>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</si>
  <si>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</si>
  <si>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</si>
  <si>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</si>
  <si>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</si>
  <si>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</si>
  <si>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</si>
  <si>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</si>
  <si>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</si>
  <si>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</si>
  <si>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</si>
  <si>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</si>
  <si>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</si>
  <si>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</si>
  <si>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</si>
  <si>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</si>
  <si>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</si>
  <si>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</si>
  <si>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</si>
  <si>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</si>
  <si>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</si>
  <si>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</si>
  <si>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</si>
  <si>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</si>
  <si>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</si>
  <si>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</si>
  <si>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</si>
  <si>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</si>
  <si>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</si>
  <si>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</si>
  <si>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</si>
  <si>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</si>
  <si>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</si>
  <si>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</si>
  <si>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</si>
  <si>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</si>
  <si>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</si>
  <si>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</si>
  <si>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</si>
  <si>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</si>
  <si>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</si>
  <si>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</si>
  <si>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</si>
  <si>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</si>
  <si>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</si>
  <si>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</si>
  <si>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</si>
  <si>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</si>
  <si>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</si>
  <si>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</si>
  <si>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</si>
  <si>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</si>
  <si>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</si>
  <si>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</si>
  <si>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</si>
  <si>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</si>
  <si>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</si>
  <si>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</si>
  <si>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</si>
  <si>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</si>
  <si>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</si>
  <si>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</si>
  <si>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</si>
  <si>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</si>
  <si>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</si>
  <si>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</si>
  <si>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</si>
  <si>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</si>
  <si>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</si>
  <si>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</si>
  <si>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</si>
  <si>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</si>
  <si>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</si>
  <si>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</si>
  <si>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</si>
  <si>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</si>
  <si>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</si>
  <si>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</si>
  <si>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</si>
  <si>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</si>
  <si>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</si>
  <si>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</si>
  <si>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</si>
  <si>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</si>
  <si>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</si>
  <si>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</si>
  <si>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</si>
  <si>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</si>
  <si>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</si>
  <si>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</si>
  <si>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</si>
  <si>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</si>
  <si>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</si>
  <si>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</si>
  <si>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</si>
  <si>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</si>
  <si>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</si>
  <si>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</si>
  <si>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</si>
  <si>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</si>
  <si>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</si>
  <si>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</si>
  <si>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</si>
  <si>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</si>
  <si>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</si>
  <si>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</si>
  <si>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</si>
  <si>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</si>
  <si>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</si>
  <si>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</si>
  <si>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</si>
  <si>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</si>
  <si>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</si>
  <si>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</si>
  <si>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</si>
  <si>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</si>
  <si>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</si>
  <si>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</si>
  <si>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</si>
  <si>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</si>
  <si>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</si>
  <si>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</si>
  <si>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</si>
  <si>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</si>
  <si>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</si>
  <si>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</si>
  <si>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</si>
  <si>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</si>
  <si>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</si>
  <si>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</si>
  <si>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</si>
  <si>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</si>
  <si>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</si>
  <si>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</si>
  <si>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</si>
  <si>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</si>
  <si>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</si>
  <si>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</si>
  <si>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</si>
  <si>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</si>
  <si>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</si>
  <si>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</si>
  <si>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</si>
  <si>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</si>
  <si>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</si>
  <si>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</si>
  <si>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</si>
  <si>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</si>
  <si>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</si>
  <si>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</si>
  <si>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</si>
  <si>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</si>
  <si>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</si>
  <si>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</si>
  <si>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</si>
  <si>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</si>
  <si>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</si>
  <si>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</si>
  <si>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</si>
  <si>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</si>
  <si>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</si>
  <si>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</si>
  <si>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</si>
  <si>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</si>
  <si>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</si>
  <si>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</si>
  <si>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</si>
  <si>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</si>
  <si>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</si>
  <si>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</si>
  <si>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</si>
  <si>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</si>
  <si>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</si>
  <si>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</si>
  <si>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</si>
  <si>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</si>
  <si>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</si>
  <si>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</si>
  <si>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</si>
  <si>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</si>
  <si>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</si>
  <si>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</si>
  <si>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</si>
  <si>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</si>
  <si>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</si>
  <si>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</si>
  <si>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</si>
  <si>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</si>
  <si>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</si>
  <si>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</si>
  <si>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</si>
  <si>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</si>
  <si>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</si>
  <si>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</si>
  <si>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</si>
  <si>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</si>
  <si>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</si>
  <si>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</si>
  <si>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</si>
  <si>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</si>
  <si>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</si>
  <si>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</si>
  <si>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</si>
  <si>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</si>
  <si>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</si>
  <si>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</si>
  <si>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</si>
  <si>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</si>
  <si>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</si>
  <si>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</si>
  <si>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</si>
  <si>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</si>
  <si>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</si>
  <si>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</si>
  <si>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</si>
  <si>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</si>
  <si>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</si>
  <si>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</si>
  <si>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</si>
  <si>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</si>
  <si>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</si>
  <si>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</si>
  <si>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</si>
  <si>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</si>
  <si>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</si>
  <si>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</si>
  <si>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</si>
  <si>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</si>
  <si>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</si>
  <si>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</si>
  <si>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</si>
  <si>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</si>
  <si>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</si>
  <si>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</si>
  <si>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</si>
  <si>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</si>
  <si>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</si>
  <si>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</si>
  <si>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</si>
  <si>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</si>
  <si>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</si>
  <si>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</si>
  <si>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</si>
  <si>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</si>
  <si>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</si>
  <si>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</si>
  <si>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</si>
  <si>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</si>
  <si>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</si>
  <si>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</si>
  <si>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</si>
  <si>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</si>
  <si>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</si>
  <si>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</si>
  <si>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</si>
  <si>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</si>
  <si>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</si>
  <si>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</si>
  <si>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</si>
  <si>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</si>
  <si>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</si>
  <si>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</si>
  <si>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</si>
  <si>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</si>
  <si>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</si>
  <si>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</si>
  <si>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</si>
  <si>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</si>
  <si>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</si>
  <si>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</si>
  <si>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</si>
  <si>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</si>
  <si>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</si>
  <si>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</si>
  <si>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</si>
  <si>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</si>
  <si>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</si>
  <si>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</si>
  <si>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</si>
  <si>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</si>
  <si>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</si>
  <si>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</si>
  <si>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</si>
  <si>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</si>
  <si>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</si>
  <si>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</si>
  <si>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</si>
  <si>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</si>
  <si>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</si>
  <si>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República Checa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</si>
  <si>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</si>
  <si>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</si>
  <si>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</si>
  <si>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</si>
  <si>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</si>
  <si>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Origen no precisado</t>
  </si>
  <si>
    <t>República Eslovaca</t>
  </si>
  <si>
    <t>Leche en polvo edulcorada, materia grasa &gt; 1,5% y &lt;  6%</t>
  </si>
  <si>
    <t>Raúl Opitz G.</t>
  </si>
  <si>
    <t>Octubre 2017</t>
  </si>
  <si>
    <t>con información a septiembre 2017</t>
  </si>
  <si>
    <t>Importaciones de productos lácteos, septiembre 2017</t>
  </si>
  <si>
    <t>Exportaciones de productos lácteos, septiembre 2017</t>
  </si>
  <si>
    <t>Importaciones de leche en polvo por país de origen, septiembre 2017</t>
  </si>
  <si>
    <t>Importaciones de quesos por país de origen, septiembre  2017</t>
  </si>
  <si>
    <t>Importaciones de quesos por variedades, septiembre 2017</t>
  </si>
  <si>
    <t>Exportaciones de leche en polvo por país de destino, septiembre 2017</t>
  </si>
  <si>
    <t>Exportaciones de quesos por país de destino, septiembre 2017</t>
  </si>
  <si>
    <t>Exportaciones de quesos por variedades, septiembre 2017</t>
  </si>
  <si>
    <t>Enero - septiembre</t>
  </si>
  <si>
    <t xml:space="preserve"> Enero - septiembre 2017</t>
  </si>
  <si>
    <t>Subtotal ene-sep (A)</t>
  </si>
  <si>
    <t>Subtotal ene-sep (B)</t>
  </si>
  <si>
    <t>Subtotal ene-sep (A+B)</t>
  </si>
  <si>
    <t>Subtotal ene-sep</t>
  </si>
  <si>
    <t>ene-sep 2016</t>
  </si>
  <si>
    <t>ene-sep 2017</t>
  </si>
  <si>
    <t>Ene-sep 2017</t>
  </si>
  <si>
    <t>Ene-sep 2016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</si>
</sst>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septiembre 2017
Valor miles USD 262.605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0279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799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septiembre 2017
Toneladas 3.965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septiembre 2017
Toneladas 6.558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septiembre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6.558,3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825"/>
          <c:w val="0.352"/>
          <c:h val="0.3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'c18'!$AH$11:$AH$15</c:f>
              <c:strCache/>
            </c:strRef>
          </c:cat>
          <c:val>
            <c:numRef>
              <c:f>'c18'!$AI$11:$AI$15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425"/>
          <c:w val="0.924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55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05"/>
          <c:w val="0.9337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1509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04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7114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septiembre 2017 
Toneladas 21.452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septiembre 2017
Toneladas 37.244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septiembre 2017
Toneladas 37.244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septiembre 2017
Valor miles dólares FOB 153.698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6671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4671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0.93975</cdr:y>
    </cdr:from>
    <cdr:to>
      <cdr:x>0.3455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00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0.80125</cdr:y>
    </cdr:from>
    <cdr:to>
      <cdr:x>0.18175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657475"/>
          <a:ext cx="11715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4</xdr:col>
      <xdr:colOff>1323975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95250" y="40195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0.94425</cdr:y>
    </cdr:from>
    <cdr:to>
      <cdr:x>0.68325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71450" y="3733800"/>
          <a:ext cx="445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0.93275</cdr:y>
    </cdr:from>
    <cdr:to>
      <cdr:x>0.17325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2" zoomScaleNormal="112" zoomScalePageLayoutView="0" workbookViewId="0" topLeftCell="A1">
      <selection activeCell="C33" sqref="C33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235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J27" sqref="J27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8" t="s">
        <v>12</v>
      </c>
      <c r="B3" s="228"/>
      <c r="C3" s="228"/>
      <c r="D3" s="228"/>
      <c r="E3" s="228"/>
      <c r="F3" s="228"/>
      <c r="G3" s="228"/>
      <c r="H3" s="228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28" t="s">
        <v>328</v>
      </c>
      <c r="F5" s="228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5585.55705</v>
      </c>
      <c r="F8" s="178">
        <v>10430.632942699998</v>
      </c>
      <c r="G8" s="60">
        <f>(F8/E8-1)*100</f>
        <v>86.74293090784914</v>
      </c>
      <c r="H8" s="55">
        <f aca="true" t="shared" si="2" ref="H8:H15">F8/$F$16*100</f>
        <v>48.622861850631644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1913.1482</v>
      </c>
      <c r="F9" s="178">
        <v>5093.5031</v>
      </c>
      <c r="G9" s="60">
        <f>(F9/E9-1)*100</f>
        <v>166.23672436876555</v>
      </c>
      <c r="H9" s="55">
        <f t="shared" si="2"/>
        <v>23.743592448087465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3991.1034</v>
      </c>
      <c r="F10" s="178">
        <v>2788.5046692</v>
      </c>
      <c r="G10" s="60">
        <f>(F10/E10-1)*100</f>
        <v>-30.13198632739006</v>
      </c>
      <c r="H10" s="55">
        <f t="shared" si="2"/>
        <v>12.998739198779278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2099.8278428000003</v>
      </c>
      <c r="F11" s="178">
        <v>1034.6860923</v>
      </c>
      <c r="G11" s="60">
        <f>(F11/E11-1)*100</f>
        <v>-50.72519417018944</v>
      </c>
      <c r="H11" s="55">
        <f t="shared" si="2"/>
        <v>4.823235483507491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895.002</v>
      </c>
      <c r="F12" s="178">
        <v>841</v>
      </c>
      <c r="G12" s="60">
        <f>(F12/E12-1)*100</f>
        <v>-6.03372953356528</v>
      </c>
      <c r="H12" s="55">
        <f t="shared" si="2"/>
        <v>3.920359103902687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1249.425</v>
      </c>
      <c r="G13" s="60"/>
      <c r="H13" s="55">
        <f t="shared" si="2"/>
        <v>5.824250503440683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0.0424847</v>
      </c>
      <c r="F15" s="178">
        <v>14.36464</v>
      </c>
      <c r="G15" s="60"/>
      <c r="H15" s="55">
        <f t="shared" si="2"/>
        <v>0.06696141165075468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14509.6818275</v>
      </c>
      <c r="F16" s="52">
        <f>SUM(F8:F15)</f>
        <v>21452.116444199997</v>
      </c>
      <c r="G16" s="60">
        <f>(F16/E16-1)*100</f>
        <v>47.84691145702518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10430.632942699998</v>
      </c>
      <c r="AO16" s="72">
        <f aca="true" t="shared" si="5" ref="AO16:AO23">AN16/$AN$23*100</f>
        <v>48.622861850631644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5093.5031</v>
      </c>
      <c r="AO17" s="72">
        <f t="shared" si="5"/>
        <v>23.743592448087465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2788.5046692</v>
      </c>
      <c r="AO18" s="72">
        <f t="shared" si="5"/>
        <v>12.998739198779278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1034.6860923</v>
      </c>
      <c r="AO19" s="72">
        <f t="shared" si="5"/>
        <v>4.823235483507491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841</v>
      </c>
      <c r="AO20" s="72">
        <f t="shared" si="5"/>
        <v>3.920359103902687</v>
      </c>
      <c r="AP20" s="73">
        <f>SUM(AO16:AO18)</f>
        <v>85.36519349749838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1249.425</v>
      </c>
      <c r="AO21" s="72">
        <f t="shared" si="5"/>
        <v>5.824250503440683</v>
      </c>
    </row>
    <row r="22" spans="39:41" ht="12" customHeight="1">
      <c r="AM22" s="29" t="s">
        <v>125</v>
      </c>
      <c r="AN22" s="29">
        <f>SUM(F14:F15)</f>
        <v>14.36464</v>
      </c>
      <c r="AO22" s="72">
        <f t="shared" si="5"/>
        <v>0.06696141165075468</v>
      </c>
    </row>
    <row r="23" spans="22:41" ht="12" customHeight="1">
      <c r="V23" s="145"/>
      <c r="AK23" s="73"/>
      <c r="AN23" s="29">
        <f>SUM(AN16:AN22)</f>
        <v>21452.116444199997</v>
      </c>
      <c r="AO23" s="72">
        <f t="shared" si="5"/>
        <v>100</v>
      </c>
    </row>
    <row r="24" ht="12" customHeight="1">
      <c r="AO24" s="72">
        <f>SUM(AO16:AO22)</f>
        <v>99.99999999999999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27" sqref="A27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28" t="s">
        <v>328</v>
      </c>
      <c r="F5" s="228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3670.10285</v>
      </c>
      <c r="F7" s="183">
        <v>6628.009752999999</v>
      </c>
      <c r="G7" s="99">
        <f>(F7/E7-1)*100</f>
        <v>80.59465971096694</v>
      </c>
      <c r="H7" s="99">
        <f>F7/$F$17*100</f>
        <v>17.796069941449495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6522.836116300001</v>
      </c>
      <c r="F8" s="178">
        <v>6577.9084539000005</v>
      </c>
      <c r="G8" s="55">
        <f aca="true" t="shared" si="1" ref="G8:G16">(F8/E8-1)*100</f>
        <v>0.8443004947246591</v>
      </c>
      <c r="H8" s="55">
        <f aca="true" t="shared" si="2" ref="H8:H17">F8/$F$17*100</f>
        <v>17.661548983248206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4991.2077979</v>
      </c>
      <c r="F9" s="178">
        <v>7365.231247</v>
      </c>
      <c r="G9" s="55">
        <f t="shared" si="1"/>
        <v>47.56410763140029</v>
      </c>
      <c r="H9" s="55">
        <f t="shared" si="2"/>
        <v>19.77549449851591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1326.9176899999998</v>
      </c>
      <c r="F10" s="178">
        <v>7585.686876899999</v>
      </c>
      <c r="G10" s="55">
        <f t="shared" si="1"/>
        <v>471.6772738857676</v>
      </c>
      <c r="H10" s="55">
        <f t="shared" si="2"/>
        <v>20.367413333111912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4989.0539315000005</v>
      </c>
      <c r="F11" s="178">
        <v>4161.419612</v>
      </c>
      <c r="G11" s="55">
        <f t="shared" si="1"/>
        <v>-16.589003263213186</v>
      </c>
      <c r="H11" s="55">
        <f t="shared" si="2"/>
        <v>11.173326116086606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634.5042504</v>
      </c>
      <c r="F12" s="178">
        <v>905.6152569999999</v>
      </c>
      <c r="G12" s="55">
        <f t="shared" si="1"/>
        <v>42.72800480518259</v>
      </c>
      <c r="H12" s="55">
        <f t="shared" si="2"/>
        <v>2.431558349219551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844.3972200000001</v>
      </c>
      <c r="F13" s="178">
        <v>806.09638</v>
      </c>
      <c r="G13" s="55">
        <f t="shared" si="1"/>
        <v>-4.535879452563818</v>
      </c>
      <c r="H13" s="55">
        <f t="shared" si="2"/>
        <v>2.1643522101843913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611.7484830000001</v>
      </c>
      <c r="F14" s="178">
        <v>852.8332006</v>
      </c>
      <c r="G14" s="55">
        <f t="shared" si="1"/>
        <v>39.40912389642983</v>
      </c>
      <c r="H14" s="55">
        <f t="shared" si="2"/>
        <v>2.2898396127733993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622.6453500000001</v>
      </c>
      <c r="F15" s="178">
        <v>632.7541800000001</v>
      </c>
      <c r="G15" s="55">
        <f t="shared" si="1"/>
        <v>1.623529349412145</v>
      </c>
      <c r="H15" s="55">
        <f t="shared" si="2"/>
        <v>1.6989319664063158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393.0996182</v>
      </c>
      <c r="F16" s="26">
        <v>1728.6780349</v>
      </c>
      <c r="G16" s="55">
        <f t="shared" si="1"/>
        <v>339.7557145477787</v>
      </c>
      <c r="H16" s="55">
        <f t="shared" si="2"/>
        <v>4.6414649890042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24606.5133073</v>
      </c>
      <c r="F17" s="77">
        <f>SUM(F7:F16)</f>
        <v>37244.2329953</v>
      </c>
      <c r="G17" s="55">
        <f>(F17/E17-1)*100</f>
        <v>51.3592459450595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6628.009752999999</v>
      </c>
      <c r="BD19" s="80">
        <f aca="true" t="shared" si="5" ref="BD19:BD26">BC19/$BC$26</f>
        <v>0.17796069941449502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6577.9084539000005</v>
      </c>
      <c r="BD20" s="80">
        <f t="shared" si="5"/>
        <v>0.1766154898324821</v>
      </c>
    </row>
    <row r="21" spans="54:56" ht="11.25" customHeight="1">
      <c r="BB21" s="10" t="str">
        <f t="shared" si="3"/>
        <v>Alemania</v>
      </c>
      <c r="BC21" s="29">
        <f t="shared" si="4"/>
        <v>7365.231247</v>
      </c>
      <c r="BD21" s="80">
        <f t="shared" si="5"/>
        <v>0.19775494498515916</v>
      </c>
    </row>
    <row r="22" spans="54:56" ht="11.25" customHeight="1">
      <c r="BB22" s="10" t="str">
        <f t="shared" si="3"/>
        <v>Países Bajos</v>
      </c>
      <c r="BC22" s="29">
        <f t="shared" si="4"/>
        <v>7585.686876899999</v>
      </c>
      <c r="BD22" s="80">
        <f t="shared" si="5"/>
        <v>0.2036741333311192</v>
      </c>
    </row>
    <row r="23" spans="54:56" ht="11.25" customHeight="1">
      <c r="BB23" s="10" t="str">
        <f t="shared" si="3"/>
        <v>Argentina</v>
      </c>
      <c r="BC23" s="29">
        <f t="shared" si="4"/>
        <v>4161.419612</v>
      </c>
      <c r="BD23" s="80">
        <f t="shared" si="5"/>
        <v>0.11173326116086608</v>
      </c>
    </row>
    <row r="24" spans="11:56" ht="11.25" customHeight="1">
      <c r="K24" s="73"/>
      <c r="BB24" s="10" t="str">
        <f t="shared" si="3"/>
        <v>España</v>
      </c>
      <c r="BC24" s="29">
        <f t="shared" si="4"/>
        <v>905.6152569999999</v>
      </c>
      <c r="BD24" s="80">
        <f t="shared" si="5"/>
        <v>0.024315583492195512</v>
      </c>
    </row>
    <row r="25" spans="54:56" ht="11.25" customHeight="1">
      <c r="BB25" s="10" t="s">
        <v>125</v>
      </c>
      <c r="BC25" s="29">
        <f>SUM(F13:F16)</f>
        <v>4020.3617955</v>
      </c>
      <c r="BD25" s="80">
        <f t="shared" si="5"/>
        <v>0.10794588778368308</v>
      </c>
    </row>
    <row r="26" spans="55:56" ht="11.25" customHeight="1">
      <c r="BC26" s="29">
        <f>SUM(BC19:BC25)</f>
        <v>37244.23299529999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31" sqref="F31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329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369.708599</v>
      </c>
      <c r="D7" s="179">
        <v>1477.03575</v>
      </c>
      <c r="E7" s="42">
        <f>D7/C7*1000</f>
        <v>3995.1349630361183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369.708599</v>
      </c>
      <c r="AS7" s="76">
        <f>AR7/$AR$19*100</f>
        <v>0.9926599885857632</v>
      </c>
    </row>
    <row r="8" spans="1:45" ht="12.75" customHeight="1">
      <c r="A8" s="87">
        <v>4061020</v>
      </c>
      <c r="B8" s="22" t="s">
        <v>80</v>
      </c>
      <c r="C8" s="178">
        <v>5381.070856599999</v>
      </c>
      <c r="D8" s="178">
        <v>20839.52398</v>
      </c>
      <c r="E8" s="52">
        <f aca="true" t="shared" si="1" ref="E8:E26">D8/C8*1000</f>
        <v>3872.7466215093373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5381.070856599999</v>
      </c>
      <c r="AS8" s="76">
        <f aca="true" t="shared" si="2" ref="AS8:AS18">AR8/$AR$19*100</f>
        <v>14.44806463668901</v>
      </c>
    </row>
    <row r="9" spans="1:45" ht="12.75" customHeight="1">
      <c r="A9" s="87">
        <v>4061030</v>
      </c>
      <c r="B9" s="22" t="s">
        <v>170</v>
      </c>
      <c r="C9" s="178">
        <v>3480.7058273</v>
      </c>
      <c r="D9" s="178">
        <v>14873.21839</v>
      </c>
      <c r="E9" s="52">
        <f t="shared" si="1"/>
        <v>4273.046654315291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3480.7058273</v>
      </c>
      <c r="AS9" s="76">
        <f t="shared" si="2"/>
        <v>9.345623596918331</v>
      </c>
    </row>
    <row r="10" spans="1:45" ht="12.75" customHeight="1">
      <c r="A10" s="87">
        <v>4061090</v>
      </c>
      <c r="B10" s="22" t="s">
        <v>291</v>
      </c>
      <c r="C10" s="178">
        <v>22.282212</v>
      </c>
      <c r="D10" s="178">
        <v>116.63753999999999</v>
      </c>
      <c r="E10" s="52">
        <f t="shared" si="1"/>
        <v>5234.55840021628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22.282212</v>
      </c>
      <c r="AS10" s="76">
        <f t="shared" si="2"/>
        <v>0.05982728118689377</v>
      </c>
    </row>
    <row r="11" spans="1:45" ht="12.75" customHeight="1">
      <c r="A11" s="87"/>
      <c r="B11" s="22" t="s">
        <v>77</v>
      </c>
      <c r="C11" s="26">
        <f>SUM(C7:C10)</f>
        <v>9253.7674949</v>
      </c>
      <c r="D11" s="26">
        <f>SUM(D7:D10)</f>
        <v>37306.415660000006</v>
      </c>
      <c r="E11" s="52">
        <f t="shared" si="1"/>
        <v>4031.4840069799225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787.4846738</v>
      </c>
      <c r="AS11" s="76">
        <f t="shared" si="2"/>
        <v>2.114380161619588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1717.340804</v>
      </c>
      <c r="AS12" s="76">
        <f t="shared" si="2"/>
        <v>4.611024757085796</v>
      </c>
    </row>
    <row r="13" spans="1:45" ht="12.75" customHeight="1">
      <c r="A13" s="87">
        <v>4062000</v>
      </c>
      <c r="B13" s="22" t="s">
        <v>131</v>
      </c>
      <c r="C13" s="178">
        <v>787.4846738</v>
      </c>
      <c r="D13" s="178">
        <v>4432.10048</v>
      </c>
      <c r="E13" s="52">
        <f>D13/C13*1000</f>
        <v>5628.173636209248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224.9690008</v>
      </c>
      <c r="AS13" s="76">
        <f t="shared" si="2"/>
        <v>0.6040371426856602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21842.398088100002</v>
      </c>
      <c r="AS14" s="76">
        <f t="shared" si="2"/>
        <v>58.64638987425619</v>
      </c>
    </row>
    <row r="15" spans="1:45" ht="12.75" customHeight="1">
      <c r="A15" s="87">
        <v>4063000</v>
      </c>
      <c r="B15" s="22" t="s">
        <v>133</v>
      </c>
      <c r="C15" s="178">
        <v>1717.340804</v>
      </c>
      <c r="D15" s="178">
        <v>8066.263690000001</v>
      </c>
      <c r="E15" s="52">
        <f t="shared" si="1"/>
        <v>4696.9498839206535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282.4031612</v>
      </c>
      <c r="AS15" s="76">
        <f t="shared" si="2"/>
        <v>0.7582466827431714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25.4886307</v>
      </c>
      <c r="AS16" s="76">
        <f t="shared" si="2"/>
        <v>0.06843644948525726</v>
      </c>
    </row>
    <row r="17" spans="1:45" ht="12.75" customHeight="1">
      <c r="A17" s="87">
        <v>4064000</v>
      </c>
      <c r="B17" s="22" t="s">
        <v>132</v>
      </c>
      <c r="C17" s="178">
        <v>224.9690008</v>
      </c>
      <c r="D17" s="178">
        <v>1911.00961</v>
      </c>
      <c r="E17" s="52">
        <f t="shared" si="1"/>
        <v>8494.546373964247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285.1973198</v>
      </c>
      <c r="AS17" s="76">
        <f t="shared" si="2"/>
        <v>0.7657489411474528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2825.183822</v>
      </c>
      <c r="AS18" s="76">
        <f t="shared" si="2"/>
        <v>7.585560487596889</v>
      </c>
    </row>
    <row r="19" spans="1:45" ht="12.75" customHeight="1">
      <c r="A19" s="87">
        <v>4069010</v>
      </c>
      <c r="B19" s="22" t="s">
        <v>138</v>
      </c>
      <c r="C19" s="178">
        <v>21842.398088100002</v>
      </c>
      <c r="D19" s="178">
        <v>78387.8288</v>
      </c>
      <c r="E19" s="52">
        <f t="shared" si="1"/>
        <v>3588.792241759691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37244.2329953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282.4031612</v>
      </c>
      <c r="D20" s="178">
        <v>1316.2053</v>
      </c>
      <c r="E20" s="52">
        <f t="shared" si="1"/>
        <v>4660.731467760922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25.4886307</v>
      </c>
      <c r="D21" s="178">
        <v>182.45838</v>
      </c>
      <c r="E21" s="52">
        <f t="shared" si="1"/>
        <v>7158.422205866084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285.1973198</v>
      </c>
      <c r="D22" s="178">
        <v>1807.76166</v>
      </c>
      <c r="E22" s="52">
        <f t="shared" si="1"/>
        <v>6338.634813495887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2825.183822</v>
      </c>
      <c r="D23" s="178">
        <v>14755.04666</v>
      </c>
      <c r="E23" s="52">
        <f t="shared" si="1"/>
        <v>5222.685527610954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25260.671021800004</v>
      </c>
      <c r="D24" s="26">
        <f>SUM(D19:D23)</f>
        <v>96449.3008</v>
      </c>
      <c r="E24" s="52">
        <f t="shared" si="1"/>
        <v>3818.160678184838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37244.23299530001</v>
      </c>
      <c r="D26" s="28">
        <f>D24+D15+D13+D11+D17</f>
        <v>148165.09024000002</v>
      </c>
      <c r="E26" s="52">
        <f t="shared" si="1"/>
        <v>3978.2022161309524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9" sqref="A9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328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28713.2752</v>
      </c>
      <c r="C7" s="179">
        <v>33659.90829</v>
      </c>
      <c r="D7" s="118">
        <f aca="true" t="shared" si="0" ref="D7:D15">(C7/B7-1)*100</f>
        <v>17.227686690371</v>
      </c>
      <c r="E7" s="118">
        <f aca="true" t="shared" si="1" ref="E7:E15">C7/$C$47*100</f>
        <v>21.900032370229354</v>
      </c>
    </row>
    <row r="8" spans="1:5" ht="12.75" customHeight="1">
      <c r="A8" s="180" t="s">
        <v>94</v>
      </c>
      <c r="B8" s="178">
        <v>14422.51265</v>
      </c>
      <c r="C8" s="178">
        <v>18510.87327</v>
      </c>
      <c r="D8" s="60">
        <f t="shared" si="0"/>
        <v>28.347075986097337</v>
      </c>
      <c r="E8" s="60">
        <f t="shared" si="1"/>
        <v>12.043666914406002</v>
      </c>
    </row>
    <row r="9" spans="1:8" ht="12.75" customHeight="1">
      <c r="A9" s="180" t="s">
        <v>89</v>
      </c>
      <c r="B9" s="178">
        <v>15329.598769999999</v>
      </c>
      <c r="C9" s="178">
        <v>17361.684739999997</v>
      </c>
      <c r="D9" s="60">
        <f t="shared" si="0"/>
        <v>13.255963189178743</v>
      </c>
      <c r="E9" s="60">
        <f t="shared" si="1"/>
        <v>11.295974265048034</v>
      </c>
      <c r="G9" s="29"/>
      <c r="H9" s="29"/>
    </row>
    <row r="10" spans="1:8" ht="12.75" customHeight="1">
      <c r="A10" s="180" t="s">
        <v>87</v>
      </c>
      <c r="B10" s="178">
        <v>12292.25378</v>
      </c>
      <c r="C10" s="178">
        <v>11334.895</v>
      </c>
      <c r="D10" s="60">
        <f t="shared" si="0"/>
        <v>-7.788309590204367</v>
      </c>
      <c r="E10" s="60">
        <f t="shared" si="1"/>
        <v>7.374784425271256</v>
      </c>
      <c r="H10" s="29"/>
    </row>
    <row r="11" spans="1:5" ht="12.75" customHeight="1">
      <c r="A11" s="180" t="s">
        <v>228</v>
      </c>
      <c r="B11" s="178">
        <v>6776.20158</v>
      </c>
      <c r="C11" s="178">
        <v>8915.91249</v>
      </c>
      <c r="D11" s="60">
        <f t="shared" si="0"/>
        <v>31.576848544697533</v>
      </c>
      <c r="E11" s="60">
        <f t="shared" si="1"/>
        <v>5.800930010232426</v>
      </c>
    </row>
    <row r="12" spans="1:5" ht="12.75" customHeight="1">
      <c r="A12" s="180" t="s">
        <v>227</v>
      </c>
      <c r="B12" s="178">
        <v>8032.369650000001</v>
      </c>
      <c r="C12" s="178">
        <v>8438.30156</v>
      </c>
      <c r="D12" s="60">
        <f t="shared" si="0"/>
        <v>5.053700560207641</v>
      </c>
      <c r="E12" s="60">
        <f t="shared" si="1"/>
        <v>5.490183625029623</v>
      </c>
    </row>
    <row r="13" spans="1:5" ht="12.75" customHeight="1">
      <c r="A13" s="180" t="s">
        <v>229</v>
      </c>
      <c r="B13" s="178">
        <v>9161.98074</v>
      </c>
      <c r="C13" s="178">
        <v>8318.98979</v>
      </c>
      <c r="D13" s="60">
        <f t="shared" si="0"/>
        <v>-9.200968370514184</v>
      </c>
      <c r="E13" s="60">
        <f t="shared" si="1"/>
        <v>5.412556211352871</v>
      </c>
    </row>
    <row r="14" spans="1:5" ht="12.75" customHeight="1">
      <c r="A14" s="180" t="s">
        <v>167</v>
      </c>
      <c r="B14" s="178">
        <v>798.4543000000001</v>
      </c>
      <c r="C14" s="178">
        <v>7827.785849999999</v>
      </c>
      <c r="D14" s="60">
        <f t="shared" si="0"/>
        <v>880.3674236584359</v>
      </c>
      <c r="E14" s="60">
        <f t="shared" si="1"/>
        <v>5.092965851994105</v>
      </c>
    </row>
    <row r="15" spans="1:5" ht="12.75" customHeight="1">
      <c r="A15" s="180" t="s">
        <v>92</v>
      </c>
      <c r="B15" s="178">
        <v>4084.7281000000003</v>
      </c>
      <c r="C15" s="178">
        <v>6772.72301</v>
      </c>
      <c r="D15" s="60">
        <f t="shared" si="0"/>
        <v>65.8059690680513</v>
      </c>
      <c r="E15" s="60">
        <f t="shared" si="1"/>
        <v>4.406513882203961</v>
      </c>
    </row>
    <row r="16" spans="1:5" ht="12.75" customHeight="1">
      <c r="A16" s="180" t="s">
        <v>142</v>
      </c>
      <c r="B16" s="178">
        <v>4306.19805</v>
      </c>
      <c r="C16" s="178">
        <v>6181.66222</v>
      </c>
      <c r="D16" s="60">
        <f aca="true" t="shared" si="2" ref="D16:D38">(C16/B16-1)*100</f>
        <v>43.55266869344294</v>
      </c>
      <c r="E16" s="60">
        <f aca="true" t="shared" si="3" ref="E16:E39">C16/$C$47*100</f>
        <v>4.021953998016191</v>
      </c>
    </row>
    <row r="17" spans="1:5" ht="12.75" customHeight="1">
      <c r="A17" s="180" t="s">
        <v>95</v>
      </c>
      <c r="B17" s="178">
        <v>2228.80722</v>
      </c>
      <c r="C17" s="178">
        <v>4573.06705</v>
      </c>
      <c r="D17" s="60">
        <f t="shared" si="2"/>
        <v>105.18001776753034</v>
      </c>
      <c r="E17" s="60">
        <f t="shared" si="3"/>
        <v>2.9753591591330286</v>
      </c>
    </row>
    <row r="18" spans="1:5" ht="12.75" customHeight="1">
      <c r="A18" s="180" t="s">
        <v>230</v>
      </c>
      <c r="B18" s="178">
        <v>3163.53851</v>
      </c>
      <c r="C18" s="178">
        <v>4098.0882</v>
      </c>
      <c r="D18" s="60">
        <f t="shared" si="2"/>
        <v>29.54127749815192</v>
      </c>
      <c r="E18" s="60">
        <f t="shared" si="3"/>
        <v>2.6663252752449775</v>
      </c>
    </row>
    <row r="19" spans="1:5" ht="12.75" customHeight="1">
      <c r="A19" s="180" t="s">
        <v>169</v>
      </c>
      <c r="B19" s="178">
        <v>3371.96356</v>
      </c>
      <c r="C19" s="178">
        <v>3667.1005299999997</v>
      </c>
      <c r="D19" s="60">
        <f t="shared" si="2"/>
        <v>8.752673768514851</v>
      </c>
      <c r="E19" s="60">
        <f t="shared" si="3"/>
        <v>2.3859132241232026</v>
      </c>
    </row>
    <row r="20" spans="1:5" ht="12.75" customHeight="1">
      <c r="A20" s="180" t="s">
        <v>231</v>
      </c>
      <c r="B20" s="178">
        <v>3156.65415</v>
      </c>
      <c r="C20" s="178">
        <v>3533.1237</v>
      </c>
      <c r="D20" s="60">
        <f t="shared" si="2"/>
        <v>11.926220995733727</v>
      </c>
      <c r="E20" s="60">
        <f t="shared" si="3"/>
        <v>2.2987443320221983</v>
      </c>
    </row>
    <row r="21" spans="1:5" ht="12.75" customHeight="1">
      <c r="A21" s="180" t="s">
        <v>84</v>
      </c>
      <c r="B21" s="178">
        <v>1784.7839199999999</v>
      </c>
      <c r="C21" s="178">
        <v>2320.2876499999998</v>
      </c>
      <c r="D21" s="60">
        <f t="shared" si="2"/>
        <v>30.003841025192557</v>
      </c>
      <c r="E21" s="60">
        <f t="shared" si="3"/>
        <v>1.5096409118363463</v>
      </c>
    </row>
    <row r="22" spans="1:5" ht="12.75" customHeight="1">
      <c r="A22" s="180" t="s">
        <v>143</v>
      </c>
      <c r="B22" s="178">
        <v>1646.53575</v>
      </c>
      <c r="C22" s="178">
        <v>1999.48041</v>
      </c>
      <c r="D22" s="60">
        <f t="shared" si="2"/>
        <v>21.43559045104244</v>
      </c>
      <c r="E22" s="60">
        <f t="shared" si="3"/>
        <v>1.3009151815083408</v>
      </c>
    </row>
    <row r="23" spans="1:5" ht="12.75" customHeight="1">
      <c r="A23" s="180" t="s">
        <v>93</v>
      </c>
      <c r="B23" s="178">
        <v>766.6347</v>
      </c>
      <c r="C23" s="178">
        <v>1811.91698</v>
      </c>
      <c r="D23" s="60">
        <f t="shared" si="2"/>
        <v>136.3468520274389</v>
      </c>
      <c r="E23" s="60">
        <f t="shared" si="3"/>
        <v>1.1788814209561298</v>
      </c>
    </row>
    <row r="24" spans="1:5" ht="12.75" customHeight="1">
      <c r="A24" s="180" t="s">
        <v>140</v>
      </c>
      <c r="B24" s="178">
        <v>311.9667</v>
      </c>
      <c r="C24" s="178">
        <v>1483.4677199999999</v>
      </c>
      <c r="D24" s="60">
        <f t="shared" si="2"/>
        <v>375.5211758178036</v>
      </c>
      <c r="E24" s="60">
        <f t="shared" si="3"/>
        <v>0.9651835889832823</v>
      </c>
    </row>
    <row r="25" spans="1:5" ht="12.75" customHeight="1">
      <c r="A25" s="180" t="s">
        <v>234</v>
      </c>
      <c r="B25" s="178">
        <v>99.00038</v>
      </c>
      <c r="C25" s="178">
        <v>783.61569</v>
      </c>
      <c r="D25" s="60">
        <f t="shared" si="2"/>
        <v>691.5279618118637</v>
      </c>
      <c r="E25" s="60">
        <f t="shared" si="3"/>
        <v>0.5098412279963943</v>
      </c>
    </row>
    <row r="26" spans="1:5" ht="12.75" customHeight="1">
      <c r="A26" s="180" t="s">
        <v>312</v>
      </c>
      <c r="B26" s="178">
        <v>598.4322900000001</v>
      </c>
      <c r="C26" s="178">
        <v>550.6315400000001</v>
      </c>
      <c r="D26" s="60">
        <f t="shared" si="2"/>
        <v>-7.987662229924119</v>
      </c>
      <c r="E26" s="60">
        <f t="shared" si="3"/>
        <v>0.35825553789912723</v>
      </c>
    </row>
    <row r="27" spans="1:5" ht="12.75" customHeight="1">
      <c r="A27" s="180" t="s">
        <v>253</v>
      </c>
      <c r="B27" s="178">
        <v>204.87607</v>
      </c>
      <c r="C27" s="178">
        <v>325.27732000000003</v>
      </c>
      <c r="D27" s="60">
        <f t="shared" si="2"/>
        <v>58.76784438514466</v>
      </c>
      <c r="E27" s="60">
        <f t="shared" si="3"/>
        <v>0.21163408337086273</v>
      </c>
    </row>
    <row r="28" spans="1:5" ht="12.75" customHeight="1">
      <c r="A28" s="180" t="s">
        <v>233</v>
      </c>
      <c r="B28" s="178">
        <v>247.16421</v>
      </c>
      <c r="C28" s="178">
        <v>322.65112</v>
      </c>
      <c r="D28" s="60">
        <f t="shared" si="2"/>
        <v>30.541197692012112</v>
      </c>
      <c r="E28" s="60">
        <f t="shared" si="3"/>
        <v>0.20992540774063873</v>
      </c>
    </row>
    <row r="29" spans="1:5" ht="12.75" customHeight="1">
      <c r="A29" s="180" t="s">
        <v>141</v>
      </c>
      <c r="B29" s="178">
        <v>4604.897639999999</v>
      </c>
      <c r="C29" s="178">
        <v>297.1982</v>
      </c>
      <c r="D29" s="60">
        <f t="shared" si="2"/>
        <v>-93.54604112329412</v>
      </c>
      <c r="E29" s="60">
        <f t="shared" si="3"/>
        <v>0.19336506042434906</v>
      </c>
    </row>
    <row r="30" spans="1:5" ht="12.75" customHeight="1">
      <c r="A30" s="180" t="s">
        <v>88</v>
      </c>
      <c r="B30" s="178">
        <v>13.26709</v>
      </c>
      <c r="C30" s="178">
        <v>185.71147</v>
      </c>
      <c r="D30" s="60">
        <f t="shared" si="2"/>
        <v>1299.790534322146</v>
      </c>
      <c r="E30" s="60">
        <f t="shared" si="3"/>
        <v>0.12082882607648594</v>
      </c>
    </row>
    <row r="31" spans="1:5" ht="12.75" customHeight="1">
      <c r="A31" s="180" t="s">
        <v>246</v>
      </c>
      <c r="B31" s="178">
        <v>180.77439999999999</v>
      </c>
      <c r="C31" s="178">
        <v>176.45689000000002</v>
      </c>
      <c r="D31" s="60">
        <f t="shared" si="2"/>
        <v>-2.388341490830548</v>
      </c>
      <c r="E31" s="60">
        <f t="shared" si="3"/>
        <v>0.11480754996881784</v>
      </c>
    </row>
    <row r="32" spans="1:5" ht="12.75" customHeight="1">
      <c r="A32" s="180" t="s">
        <v>97</v>
      </c>
      <c r="B32" s="178">
        <v>40.000449999999994</v>
      </c>
      <c r="C32" s="178">
        <v>125.03139</v>
      </c>
      <c r="D32" s="60">
        <f t="shared" si="2"/>
        <v>212.57495853171656</v>
      </c>
      <c r="E32" s="60">
        <f t="shared" si="3"/>
        <v>0.08134875070673495</v>
      </c>
    </row>
    <row r="33" spans="1:5" ht="12.75" customHeight="1">
      <c r="A33" s="180" t="s">
        <v>232</v>
      </c>
      <c r="B33" s="178">
        <v>165.81948</v>
      </c>
      <c r="C33" s="178">
        <v>58.058879999999995</v>
      </c>
      <c r="D33" s="60">
        <f t="shared" si="2"/>
        <v>-64.98669516995228</v>
      </c>
      <c r="E33" s="60">
        <f t="shared" si="3"/>
        <v>0.03777465287262853</v>
      </c>
    </row>
    <row r="34" spans="1:5" ht="12.75" customHeight="1">
      <c r="A34" s="180" t="s">
        <v>274</v>
      </c>
      <c r="B34" s="178">
        <v>0</v>
      </c>
      <c r="C34" s="178">
        <v>45.25</v>
      </c>
      <c r="D34" s="60"/>
      <c r="E34" s="60">
        <f t="shared" si="3"/>
        <v>0.02944085456843882</v>
      </c>
    </row>
    <row r="35" spans="1:5" ht="12.75" customHeight="1">
      <c r="A35" s="180" t="s">
        <v>313</v>
      </c>
      <c r="B35" s="178">
        <v>75.06514</v>
      </c>
      <c r="C35" s="178">
        <v>8.1245</v>
      </c>
      <c r="D35" s="60">
        <f t="shared" si="2"/>
        <v>-89.17673370088966</v>
      </c>
      <c r="E35" s="60">
        <f t="shared" si="3"/>
        <v>0.005286015976602899</v>
      </c>
    </row>
    <row r="36" spans="1:5" ht="12.75" customHeight="1">
      <c r="A36" s="180" t="s">
        <v>295</v>
      </c>
      <c r="B36" s="178">
        <v>0</v>
      </c>
      <c r="C36" s="178">
        <v>7.4022</v>
      </c>
      <c r="D36" s="60"/>
      <c r="E36" s="60">
        <f t="shared" si="3"/>
        <v>0.004816068368762383</v>
      </c>
    </row>
    <row r="37" spans="1:5" ht="12.75" customHeight="1">
      <c r="A37" s="180" t="s">
        <v>91</v>
      </c>
      <c r="B37" s="178">
        <v>1.15028</v>
      </c>
      <c r="C37" s="178">
        <v>2.88423</v>
      </c>
      <c r="D37" s="60">
        <f t="shared" si="2"/>
        <v>150.74155857704216</v>
      </c>
      <c r="E37" s="60">
        <f t="shared" si="3"/>
        <v>0.0018765568170591891</v>
      </c>
    </row>
    <row r="38" spans="1:5" ht="12.75" customHeight="1">
      <c r="A38" s="180" t="s">
        <v>96</v>
      </c>
      <c r="B38" s="178">
        <v>4.3568999999999996</v>
      </c>
      <c r="C38" s="178">
        <v>0.297</v>
      </c>
      <c r="D38" s="60">
        <f t="shared" si="2"/>
        <v>-93.18322660607312</v>
      </c>
      <c r="E38" s="60">
        <f t="shared" si="3"/>
        <v>0.0001932361062282062</v>
      </c>
    </row>
    <row r="39" spans="1:5" ht="12.75" customHeight="1">
      <c r="A39" s="180" t="s">
        <v>226</v>
      </c>
      <c r="B39" s="178">
        <v>0</v>
      </c>
      <c r="C39" s="178">
        <v>0.1253</v>
      </c>
      <c r="D39" s="60"/>
      <c r="E39" s="60">
        <f t="shared" si="3"/>
        <v>8.152351552321292E-05</v>
      </c>
    </row>
    <row r="40" spans="1:5" ht="12.75" customHeight="1">
      <c r="A40" s="180" t="s">
        <v>292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307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302</v>
      </c>
      <c r="B43" s="178">
        <v>15</v>
      </c>
      <c r="C43" s="178">
        <v>0</v>
      </c>
      <c r="D43" s="60"/>
      <c r="E43" s="60"/>
    </row>
    <row r="44" spans="1:5" ht="12.75" customHeight="1">
      <c r="A44" s="180" t="s">
        <v>288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252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303</v>
      </c>
      <c r="B46" s="178">
        <v>0.00414</v>
      </c>
      <c r="C46" s="178">
        <v>0</v>
      </c>
      <c r="D46" s="60"/>
      <c r="E46" s="60"/>
    </row>
    <row r="47" spans="1:5" ht="12.75" customHeight="1">
      <c r="A47" s="21" t="s">
        <v>77</v>
      </c>
      <c r="B47" s="26">
        <f>SUM(B7:B46)</f>
        <v>126635.2106</v>
      </c>
      <c r="C47" s="26">
        <f>SUM(C7:C46)</f>
        <v>153697.98419000002</v>
      </c>
      <c r="D47" s="60">
        <f>(C47/B47-1)*100</f>
        <v>21.370654703203073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">
      <selection activeCell="A14" sqref="A1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328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23.358400000000003</v>
      </c>
      <c r="D7" s="179">
        <v>334.918</v>
      </c>
      <c r="E7" s="118">
        <f>(D7/C7-1)*100</f>
        <v>1333.822522090554</v>
      </c>
      <c r="F7" s="179">
        <v>58.52732</v>
      </c>
      <c r="G7" s="179">
        <v>896.9220600000001</v>
      </c>
      <c r="H7" s="118">
        <f>(G7/F7-1)*100</f>
        <v>1432.4844192421592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780.30724</v>
      </c>
      <c r="D8" s="178">
        <v>834.55108</v>
      </c>
      <c r="E8" s="60">
        <f>(D8/C8-1)*100</f>
        <v>6.951600244026945</v>
      </c>
      <c r="F8" s="178">
        <v>844.8210300000001</v>
      </c>
      <c r="G8" s="178">
        <v>842.43147</v>
      </c>
      <c r="H8" s="60">
        <f>(G8/F8-1)*100</f>
        <v>-0.28284807256752087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35.25708</v>
      </c>
      <c r="D9" s="178">
        <v>233.424</v>
      </c>
      <c r="E9" s="60">
        <f aca="true" t="shared" si="0" ref="E9:E41">(D9/C9-1)*100</f>
        <v>562.0627686694417</v>
      </c>
      <c r="F9" s="178">
        <v>27.14365</v>
      </c>
      <c r="G9" s="178">
        <v>623.84348</v>
      </c>
      <c r="H9" s="60">
        <f aca="true" t="shared" si="1" ref="H9:H35">(G9/F9-1)*100</f>
        <v>2198.303581132235</v>
      </c>
      <c r="I9" s="62"/>
      <c r="J9" s="62"/>
      <c r="K9" s="62"/>
      <c r="L9" s="62"/>
      <c r="M9" s="62"/>
      <c r="N9" s="62"/>
    </row>
    <row r="10" spans="1:15" ht="15" customHeight="1">
      <c r="A10" s="59">
        <v>4021000</v>
      </c>
      <c r="B10" s="10" t="s">
        <v>275</v>
      </c>
      <c r="C10" s="178">
        <v>1678.776</v>
      </c>
      <c r="D10" s="178">
        <v>910.9856</v>
      </c>
      <c r="E10" s="60">
        <f t="shared" si="0"/>
        <v>-45.735130833416726</v>
      </c>
      <c r="F10" s="178">
        <v>3554.6013700000003</v>
      </c>
      <c r="G10" s="178">
        <v>2653.3250099999996</v>
      </c>
      <c r="H10" s="60">
        <f t="shared" si="1"/>
        <v>-25.355202065878924</v>
      </c>
      <c r="I10" s="62"/>
      <c r="J10" s="62"/>
      <c r="K10" s="62"/>
      <c r="L10" s="62"/>
      <c r="M10" s="62"/>
      <c r="O10" s="62"/>
    </row>
    <row r="11" spans="1:14" ht="15" customHeight="1">
      <c r="A11" s="59">
        <v>4022115</v>
      </c>
      <c r="B11" s="10" t="s">
        <v>310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62"/>
      <c r="K11" s="62"/>
      <c r="L11" s="62"/>
      <c r="M11" s="62"/>
      <c r="N11" s="62"/>
    </row>
    <row r="12" spans="1:14" ht="15" customHeight="1">
      <c r="A12" s="59">
        <v>4022116</v>
      </c>
      <c r="B12" s="10" t="s">
        <v>300</v>
      </c>
      <c r="C12" s="178">
        <v>11</v>
      </c>
      <c r="D12" s="178">
        <v>23.725</v>
      </c>
      <c r="E12" s="60">
        <f t="shared" si="0"/>
        <v>115.68181818181817</v>
      </c>
      <c r="F12" s="178">
        <v>50.49</v>
      </c>
      <c r="G12" s="178">
        <v>86.60725</v>
      </c>
      <c r="H12" s="60">
        <f t="shared" si="1"/>
        <v>71.53347197464844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59.57616</v>
      </c>
      <c r="D13" s="178">
        <v>95.8992</v>
      </c>
      <c r="E13" s="60">
        <f t="shared" si="0"/>
        <v>60.9690856208255</v>
      </c>
      <c r="F13" s="178">
        <v>17.326</v>
      </c>
      <c r="G13" s="178">
        <v>32.756</v>
      </c>
      <c r="H13" s="60">
        <f t="shared" si="1"/>
        <v>89.05690869213898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5736.804</v>
      </c>
      <c r="D14" s="178">
        <v>2886.6394</v>
      </c>
      <c r="E14" s="60">
        <f t="shared" si="0"/>
        <v>-49.682098255404924</v>
      </c>
      <c r="F14" s="178">
        <v>13357.93304</v>
      </c>
      <c r="G14" s="178">
        <v>8951.42485</v>
      </c>
      <c r="H14" s="60">
        <f t="shared" si="1"/>
        <v>-32.98794938412119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17.30208</v>
      </c>
      <c r="D15" s="178">
        <v>26.619</v>
      </c>
      <c r="E15" s="60">
        <f t="shared" si="0"/>
        <v>53.84855462464628</v>
      </c>
      <c r="F15" s="178">
        <v>36.7681</v>
      </c>
      <c r="G15" s="178">
        <v>13.5174</v>
      </c>
      <c r="H15" s="60">
        <f t="shared" si="1"/>
        <v>-63.23606604638259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13.9199875</v>
      </c>
      <c r="D16" s="178">
        <v>15.526441199999999</v>
      </c>
      <c r="E16" s="60">
        <f t="shared" si="0"/>
        <v>11.540626024269063</v>
      </c>
      <c r="F16" s="178">
        <v>28.539990000000003</v>
      </c>
      <c r="G16" s="178">
        <v>32.55278</v>
      </c>
      <c r="H16" s="60">
        <f t="shared" si="1"/>
        <v>14.060236180881613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44.0852</v>
      </c>
      <c r="D18" s="178">
        <v>32.001599999999996</v>
      </c>
      <c r="E18" s="60">
        <f t="shared" si="0"/>
        <v>-27.40965221888526</v>
      </c>
      <c r="F18" s="178">
        <v>169.91389</v>
      </c>
      <c r="G18" s="178">
        <v>158.67982</v>
      </c>
      <c r="H18" s="60">
        <f t="shared" si="1"/>
        <v>-6.61162545333992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2.53003</v>
      </c>
      <c r="D20" s="178">
        <v>0.228</v>
      </c>
      <c r="E20" s="60">
        <f t="shared" si="0"/>
        <v>-90.98824915119583</v>
      </c>
      <c r="F20" s="178">
        <v>3.6143400000000003</v>
      </c>
      <c r="G20" s="178">
        <v>0.37806</v>
      </c>
      <c r="H20" s="60">
        <f t="shared" si="1"/>
        <v>-89.53999900396752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199.89979</v>
      </c>
      <c r="D21" s="178">
        <v>145.790818</v>
      </c>
      <c r="E21" s="60">
        <f t="shared" si="0"/>
        <v>-27.068048445673696</v>
      </c>
      <c r="F21" s="178">
        <v>115.27322</v>
      </c>
      <c r="G21" s="178">
        <v>122.85448</v>
      </c>
      <c r="H21" s="60">
        <f t="shared" si="1"/>
        <v>6.576774727035484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21354.008049</v>
      </c>
      <c r="D22" s="178">
        <v>22374.2797</v>
      </c>
      <c r="E22" s="60">
        <f t="shared" si="0"/>
        <v>4.777892977556397</v>
      </c>
      <c r="F22" s="178">
        <v>31058.01749</v>
      </c>
      <c r="G22" s="178">
        <v>35602.37171</v>
      </c>
      <c r="H22" s="60">
        <f t="shared" si="1"/>
        <v>14.631823236828257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64.1173949</v>
      </c>
      <c r="D23" s="178">
        <v>22.96775</v>
      </c>
      <c r="E23" s="60">
        <f t="shared" si="0"/>
        <v>-64.17859765540786</v>
      </c>
      <c r="F23" s="178">
        <v>138.96475</v>
      </c>
      <c r="G23" s="178">
        <v>53.31248</v>
      </c>
      <c r="H23" s="60">
        <f t="shared" si="1"/>
        <v>-61.635968833822965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314.50238</v>
      </c>
      <c r="D24" s="178">
        <v>276.00619</v>
      </c>
      <c r="E24" s="60">
        <f t="shared" si="0"/>
        <v>-12.240349341712452</v>
      </c>
      <c r="F24" s="178">
        <v>1050.5391200000001</v>
      </c>
      <c r="G24" s="178">
        <v>869.18201</v>
      </c>
      <c r="H24" s="60">
        <f t="shared" si="1"/>
        <v>-17.263241943812634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10582.004</v>
      </c>
      <c r="D26" s="178">
        <v>11166.45</v>
      </c>
      <c r="E26" s="60">
        <f t="shared" si="0"/>
        <v>5.523018135317281</v>
      </c>
      <c r="F26" s="178">
        <v>6857.83605</v>
      </c>
      <c r="G26" s="178">
        <v>10422.49163</v>
      </c>
      <c r="H26" s="60">
        <f t="shared" si="1"/>
        <v>51.97930592114404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1051.7439</v>
      </c>
      <c r="D28" s="178">
        <v>1697</v>
      </c>
      <c r="E28" s="60">
        <f t="shared" si="0"/>
        <v>61.35106654766431</v>
      </c>
      <c r="F28" s="178">
        <v>3789.2864</v>
      </c>
      <c r="G28" s="178">
        <v>6686.816870000001</v>
      </c>
      <c r="H28" s="60">
        <f t="shared" si="1"/>
        <v>76.46638876385803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1836.4</v>
      </c>
      <c r="D29" s="178">
        <v>1383.4</v>
      </c>
      <c r="E29" s="60">
        <f t="shared" si="0"/>
        <v>-24.667828359834452</v>
      </c>
      <c r="F29" s="178">
        <v>6515.28424</v>
      </c>
      <c r="G29" s="178">
        <v>7421.7282000000005</v>
      </c>
      <c r="H29" s="60">
        <f t="shared" si="1"/>
        <v>13.912577358251998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389.53408</v>
      </c>
      <c r="D31" s="178">
        <v>1279.20392</v>
      </c>
      <c r="E31" s="60">
        <f t="shared" si="0"/>
        <v>228.39332568796033</v>
      </c>
      <c r="F31" s="178">
        <v>1375.39137</v>
      </c>
      <c r="G31" s="178">
        <v>5249.30287</v>
      </c>
      <c r="H31" s="60">
        <f t="shared" si="1"/>
        <v>281.6588488555079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0.086</v>
      </c>
      <c r="E32" s="60"/>
      <c r="F32" s="178">
        <v>2.2526100000000002</v>
      </c>
      <c r="G32" s="178">
        <v>1.5815</v>
      </c>
      <c r="H32" s="60">
        <f t="shared" si="1"/>
        <v>-29.792551751079866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0.29963999999999996</v>
      </c>
      <c r="E33" s="60"/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2982.44394</v>
      </c>
      <c r="D35" s="178">
        <v>5278.69539</v>
      </c>
      <c r="E35" s="60">
        <f t="shared" si="0"/>
        <v>76.99227533510653</v>
      </c>
      <c r="F35" s="178">
        <v>9658.69045</v>
      </c>
      <c r="G35" s="178">
        <v>21097.344960000002</v>
      </c>
      <c r="H35" s="60">
        <f t="shared" si="1"/>
        <v>118.42862724728901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3372.4433200000003</v>
      </c>
      <c r="D36" s="26">
        <f>SUM(D31:D35)</f>
        <v>6558.284949999999</v>
      </c>
      <c r="E36" s="60">
        <f t="shared" si="0"/>
        <v>94.46686949804686</v>
      </c>
      <c r="F36" s="26">
        <f>SUM(F31:F35)</f>
        <v>11038.45857</v>
      </c>
      <c r="G36" s="26">
        <f>SUM(G31:G35)</f>
        <v>26355.540490000003</v>
      </c>
      <c r="H36" s="60">
        <f aca="true" t="shared" si="2" ref="H36:H41">(G36/F36-1)*100</f>
        <v>138.76105819365324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11202.692640000001</v>
      </c>
      <c r="D38" s="178">
        <v>11519.80226</v>
      </c>
      <c r="E38" s="60">
        <f t="shared" si="0"/>
        <v>2.8306553628699715</v>
      </c>
      <c r="F38" s="178">
        <v>43036.131270000005</v>
      </c>
      <c r="G38" s="178">
        <v>45776.5251</v>
      </c>
      <c r="H38" s="60">
        <f t="shared" si="2"/>
        <v>6.367658404997689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3550.0258280000003</v>
      </c>
      <c r="D39" s="178">
        <v>4204.813308</v>
      </c>
      <c r="E39" s="60">
        <f t="shared" si="0"/>
        <v>18.444583553041106</v>
      </c>
      <c r="F39" s="178">
        <v>4807.10065</v>
      </c>
      <c r="G39" s="178">
        <v>6032.57462</v>
      </c>
      <c r="H39" s="60">
        <f t="shared" si="2"/>
        <v>25.492995866437695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37.82112</v>
      </c>
      <c r="D40" s="178">
        <v>67.99903</v>
      </c>
      <c r="E40" s="60">
        <f t="shared" si="0"/>
        <v>79.79115901379971</v>
      </c>
      <c r="F40" s="178">
        <v>31.85121</v>
      </c>
      <c r="G40" s="178">
        <v>57.8461</v>
      </c>
      <c r="H40" s="60">
        <f t="shared" si="2"/>
        <v>81.61350856058532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126635.21059999998</v>
      </c>
      <c r="G42" s="28">
        <f>SUM(G7:G41)-G36</f>
        <v>153697.98419</v>
      </c>
      <c r="H42" s="69">
        <f>(G42/F42-1)*100</f>
        <v>21.370654703203073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F28" sqref="F2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329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1402.8930799999998</v>
      </c>
      <c r="C7" s="167">
        <v>2363.19701</v>
      </c>
      <c r="D7" s="122">
        <f>C7/B7*1000</f>
        <v>1684.5168343121345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1046.1362411999999</v>
      </c>
      <c r="C8" s="26">
        <v>2805.2410399999994</v>
      </c>
      <c r="D8" s="26">
        <f aca="true" t="shared" si="0" ref="D8:D16">C8/B8*1000</f>
        <v>2681.525531303809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2918.641</v>
      </c>
      <c r="C9" s="26">
        <v>9110.104669999999</v>
      </c>
      <c r="D9" s="26">
        <f t="shared" si="0"/>
        <v>3121.3515708166915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22374.2797</v>
      </c>
      <c r="C10" s="26">
        <v>35602.37171</v>
      </c>
      <c r="D10" s="26">
        <f>C10/B10*1000</f>
        <v>1591.218675522323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195.605568</v>
      </c>
      <c r="C11" s="26">
        <v>190.06241999999997</v>
      </c>
      <c r="D11" s="26">
        <f t="shared" si="0"/>
        <v>971.6616042340879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276.00619</v>
      </c>
      <c r="C12" s="26">
        <v>869.18201</v>
      </c>
      <c r="D12" s="26">
        <f t="shared" si="0"/>
        <v>3149.1395537179797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11168.85</v>
      </c>
      <c r="C13" s="26">
        <v>10423.29163</v>
      </c>
      <c r="D13" s="26">
        <f t="shared" si="0"/>
        <v>933.2466305841693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3080.4</v>
      </c>
      <c r="C14" s="140">
        <v>14108.54507</v>
      </c>
      <c r="D14" s="140">
        <f>C14/B14*1000</f>
        <v>4580.101632904817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6558.284949999999</v>
      </c>
      <c r="C15" s="26">
        <v>26355.540490000003</v>
      </c>
      <c r="D15" s="26">
        <f>C15/B15*1000</f>
        <v>4018.66352116951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4204.813308</v>
      </c>
      <c r="C16" s="26">
        <v>6032.57462</v>
      </c>
      <c r="D16" s="52">
        <f t="shared" si="0"/>
        <v>1434.6831067440107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11519.80226</v>
      </c>
      <c r="C17" s="141">
        <v>45776.5251</v>
      </c>
      <c r="D17" s="141">
        <f>C17/B17*1000</f>
        <v>3973.724901420313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69.63055</v>
      </c>
      <c r="C18" s="52">
        <v>61.34842</v>
      </c>
      <c r="D18" s="141">
        <f>C18/B18*1000</f>
        <v>881.0560881681962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64815.342847199994</v>
      </c>
      <c r="C19" s="52">
        <f>SUM(C7:C18)</f>
        <v>153697.98419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2363.19701</v>
      </c>
      <c r="AN26" s="94">
        <f aca="true" t="shared" si="3" ref="AN26:AN37">AM26/$AM$39</f>
        <v>0.015375588837122535</v>
      </c>
    </row>
    <row r="27" spans="38:40" ht="12">
      <c r="AL27" s="11" t="str">
        <f t="shared" si="1"/>
        <v>Leche descremada en polvo</v>
      </c>
      <c r="AM27" s="44">
        <f t="shared" si="2"/>
        <v>2805.2410399999994</v>
      </c>
      <c r="AN27" s="94">
        <f t="shared" si="3"/>
        <v>0.01825164496973615</v>
      </c>
    </row>
    <row r="28" spans="38:40" ht="12">
      <c r="AL28" s="11" t="str">
        <f t="shared" si="1"/>
        <v>Leche entera en polvo</v>
      </c>
      <c r="AM28" s="44">
        <f t="shared" si="2"/>
        <v>9110.104669999999</v>
      </c>
      <c r="AN28" s="94">
        <f t="shared" si="3"/>
        <v>0.059272766119939306</v>
      </c>
    </row>
    <row r="29" spans="38:40" ht="12">
      <c r="AL29" s="11" t="str">
        <f t="shared" si="1"/>
        <v>Leche condensada</v>
      </c>
      <c r="AM29" s="44">
        <f t="shared" si="2"/>
        <v>35602.37171</v>
      </c>
      <c r="AN29" s="94">
        <f t="shared" si="3"/>
        <v>0.23163850780234493</v>
      </c>
    </row>
    <row r="30" spans="38:40" ht="12">
      <c r="AL30" s="11" t="str">
        <f t="shared" si="1"/>
        <v>Leche crema y nata</v>
      </c>
      <c r="AM30" s="44">
        <f t="shared" si="2"/>
        <v>190.06241999999997</v>
      </c>
      <c r="AN30" s="94">
        <f t="shared" si="3"/>
        <v>0.0012365966997006715</v>
      </c>
    </row>
    <row r="31" spans="38:40" ht="12">
      <c r="AL31" s="11" t="str">
        <f t="shared" si="1"/>
        <v>Yogur</v>
      </c>
      <c r="AM31" s="44">
        <f t="shared" si="2"/>
        <v>869.18201</v>
      </c>
      <c r="AN31" s="94">
        <f t="shared" si="3"/>
        <v>0.005655129535892451</v>
      </c>
    </row>
    <row r="32" spans="38:40" ht="12">
      <c r="AL32" s="11" t="str">
        <f t="shared" si="1"/>
        <v>Suero y lactosuero</v>
      </c>
      <c r="AM32" s="44">
        <f t="shared" si="2"/>
        <v>10423.29163</v>
      </c>
      <c r="AN32" s="94">
        <f t="shared" si="3"/>
        <v>0.06781671005596811</v>
      </c>
    </row>
    <row r="33" spans="38:40" ht="12">
      <c r="AL33" s="11" t="str">
        <f t="shared" si="1"/>
        <v>Mantequilla y demás materias grasas de la leche</v>
      </c>
      <c r="AM33" s="44">
        <f t="shared" si="2"/>
        <v>14108.54507</v>
      </c>
      <c r="AN33" s="94">
        <f t="shared" si="3"/>
        <v>0.0917939499620187</v>
      </c>
    </row>
    <row r="34" spans="38:40" ht="12">
      <c r="AL34" s="11" t="str">
        <f t="shared" si="1"/>
        <v>Quesos</v>
      </c>
      <c r="AM34" s="44">
        <f t="shared" si="2"/>
        <v>26355.540490000003</v>
      </c>
      <c r="AN34" s="94">
        <f t="shared" si="3"/>
        <v>0.17147616235109195</v>
      </c>
    </row>
    <row r="35" spans="38:40" ht="12">
      <c r="AL35" s="11" t="str">
        <f t="shared" si="1"/>
        <v>Manjar</v>
      </c>
      <c r="AM35" s="44">
        <f t="shared" si="2"/>
        <v>6032.57462</v>
      </c>
      <c r="AN35" s="94">
        <f t="shared" si="3"/>
        <v>0.03924953636700003</v>
      </c>
    </row>
    <row r="36" spans="38:40" ht="12">
      <c r="AL36" s="11" t="str">
        <f t="shared" si="1"/>
        <v>Preparaciones para la alimentación infantil</v>
      </c>
      <c r="AM36" s="44">
        <f t="shared" si="2"/>
        <v>45776.5251</v>
      </c>
      <c r="AN36" s="94">
        <f t="shared" si="3"/>
        <v>0.2978342581475336</v>
      </c>
    </row>
    <row r="37" spans="38:40" ht="12">
      <c r="AL37" s="11" t="s">
        <v>125</v>
      </c>
      <c r="AM37" s="44">
        <f t="shared" si="2"/>
        <v>61.34842</v>
      </c>
      <c r="AN37" s="94">
        <f t="shared" si="3"/>
        <v>0.00039914915165160307</v>
      </c>
    </row>
    <row r="39" spans="39:40" ht="12">
      <c r="AM39" s="29">
        <f>SUM(AM26:AM37)</f>
        <v>153697.98419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30" t="s">
        <v>13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23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281</v>
      </c>
      <c r="I4" s="229"/>
      <c r="J4" s="229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>(C14/B14-1)*100</f>
        <v>525.6347618681234</v>
      </c>
      <c r="I14" s="60">
        <f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>
        <v>199.612</v>
      </c>
      <c r="D15" s="26">
        <v>1974.818</v>
      </c>
      <c r="E15" s="26">
        <v>1046.13</v>
      </c>
      <c r="F15" s="52">
        <f t="shared" si="2"/>
        <v>3018.9808204435176</v>
      </c>
      <c r="G15" s="52"/>
      <c r="H15" s="60">
        <f>(C15/B15-1)*100</f>
        <v>-69.48453986492065</v>
      </c>
      <c r="I15" s="60">
        <f>(E15/D15-1)*100</f>
        <v>-47.02651079745069</v>
      </c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2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330</v>
      </c>
      <c r="B19" s="26">
        <f>SUM(B7:B15)</f>
        <v>5780.8898</v>
      </c>
      <c r="C19" s="26">
        <f>SUM(C7:C15)</f>
        <v>2918.6403999999998</v>
      </c>
      <c r="D19" s="26">
        <f>SUM(D7:D15)</f>
        <v>13527.846749999999</v>
      </c>
      <c r="E19" s="26">
        <f>SUM(E7:E15)</f>
        <v>9110.1013</v>
      </c>
      <c r="F19" s="52">
        <f>D19/B19*1000</f>
        <v>2340.097669739354</v>
      </c>
      <c r="G19" s="52">
        <f>E19/C19*1000</f>
        <v>3121.351057841864</v>
      </c>
      <c r="H19" s="60">
        <f>(C19/B19-1)*100</f>
        <v>-49.51226366570766</v>
      </c>
      <c r="I19" s="60">
        <f>(E19/D19-1)*100</f>
        <v>-32.65667871348409</v>
      </c>
      <c r="J19" s="60">
        <f>(G19/F19-1)*100</f>
        <v>33.38550344309039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25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281</v>
      </c>
      <c r="I27" s="229"/>
      <c r="J27" s="229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8">(C30/B30-1)*100</f>
        <v>-6.82814021421615</v>
      </c>
      <c r="I30" s="60">
        <f aca="true" t="shared" si="5" ref="I30:I38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14.78</v>
      </c>
      <c r="D35" s="26">
        <v>1316.402</v>
      </c>
      <c r="E35" s="26">
        <v>8.186</v>
      </c>
      <c r="F35" s="52">
        <f t="shared" si="6"/>
        <v>2018.3125865301909</v>
      </c>
      <c r="G35" s="52"/>
      <c r="H35" s="60">
        <f t="shared" si="4"/>
        <v>-97.73392474115687</v>
      </c>
      <c r="I35" s="60">
        <f t="shared" si="5"/>
        <v>-99.37815348199106</v>
      </c>
      <c r="J35" s="60"/>
    </row>
    <row r="36" spans="1:10" ht="14.25" customHeight="1">
      <c r="A36" s="21" t="s">
        <v>71</v>
      </c>
      <c r="B36" s="26">
        <v>11.098</v>
      </c>
      <c r="C36" s="26">
        <v>14.211</v>
      </c>
      <c r="D36" s="26">
        <v>11.431</v>
      </c>
      <c r="E36" s="26">
        <v>12.09</v>
      </c>
      <c r="F36" s="52">
        <f t="shared" si="6"/>
        <v>1030.0054063795276</v>
      </c>
      <c r="G36" s="52"/>
      <c r="H36" s="60">
        <f t="shared" si="4"/>
        <v>28.050099116957995</v>
      </c>
      <c r="I36" s="60">
        <f t="shared" si="5"/>
        <v>5.765024932201923</v>
      </c>
      <c r="J36" s="60"/>
    </row>
    <row r="37" spans="1:10" ht="14.25" customHeight="1">
      <c r="A37" s="21" t="s">
        <v>72</v>
      </c>
      <c r="B37" s="26">
        <v>123.086</v>
      </c>
      <c r="C37" s="26">
        <v>432.48215</v>
      </c>
      <c r="D37" s="26">
        <v>259.656</v>
      </c>
      <c r="E37" s="26">
        <v>1292.23033</v>
      </c>
      <c r="F37" s="52">
        <f t="shared" si="6"/>
        <v>2109.5494207302213</v>
      </c>
      <c r="G37" s="52">
        <f>E37/C37*1000</f>
        <v>2987.9391091632338</v>
      </c>
      <c r="H37" s="60">
        <f t="shared" si="4"/>
        <v>251.3658336447687</v>
      </c>
      <c r="I37" s="60">
        <f t="shared" si="5"/>
        <v>397.67012123732945</v>
      </c>
      <c r="J37" s="60">
        <f>(G37/F37-1)*100</f>
        <v>41.63873478389321</v>
      </c>
    </row>
    <row r="38" spans="1:10" ht="14.25" customHeight="1">
      <c r="A38" s="21" t="s">
        <v>73</v>
      </c>
      <c r="B38" s="26">
        <v>11.875</v>
      </c>
      <c r="C38" s="26">
        <v>7.22</v>
      </c>
      <c r="D38" s="26">
        <v>3.579</v>
      </c>
      <c r="E38" s="26">
        <v>2.45</v>
      </c>
      <c r="F38" s="52">
        <f t="shared" si="6"/>
        <v>301.38947368421054</v>
      </c>
      <c r="G38" s="52"/>
      <c r="H38" s="60">
        <f t="shared" si="4"/>
        <v>-39.2</v>
      </c>
      <c r="I38" s="60">
        <f t="shared" si="5"/>
        <v>-31.545124336406815</v>
      </c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6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331</v>
      </c>
      <c r="B42" s="26">
        <f>SUM(B30:B38)</f>
        <v>1778.3454943</v>
      </c>
      <c r="C42" s="26">
        <f>SUM(C30:C38)</f>
        <v>1046.1371000000001</v>
      </c>
      <c r="D42" s="26">
        <f>SUM(D30:D38)</f>
        <v>3689.0941800000005</v>
      </c>
      <c r="E42" s="26">
        <f>SUM(E30:E38)</f>
        <v>2805.31603</v>
      </c>
      <c r="F42" s="52">
        <f>D42/B42*1000</f>
        <v>2074.4530192948346</v>
      </c>
      <c r="G42" s="52">
        <f>E42/C42*1000</f>
        <v>2681.5950127378137</v>
      </c>
      <c r="H42" s="60">
        <f>(C42/B42-1)*100</f>
        <v>-41.173573787933414</v>
      </c>
      <c r="I42" s="60">
        <f>(E42/D42-1)*100</f>
        <v>-23.95650820711768</v>
      </c>
      <c r="J42" s="60">
        <f>(G42/F42-1)*100</f>
        <v>29.267570188182134</v>
      </c>
    </row>
    <row r="43" spans="1:10" ht="14.25" customHeight="1">
      <c r="A43" s="21" t="s">
        <v>332</v>
      </c>
      <c r="B43" s="26">
        <f>B42+B19</f>
        <v>7559.2352943</v>
      </c>
      <c r="C43" s="26">
        <f>C42+C19</f>
        <v>3964.7775</v>
      </c>
      <c r="D43" s="26">
        <f>D42+D19</f>
        <v>17216.94093</v>
      </c>
      <c r="E43" s="26">
        <f>E42+E19</f>
        <v>11915.41733</v>
      </c>
      <c r="F43" s="52">
        <f>D43/B43*1000</f>
        <v>2277.603522010003</v>
      </c>
      <c r="G43" s="52">
        <f>E43/C43*1000</f>
        <v>3005.3180361319137</v>
      </c>
      <c r="H43" s="60">
        <f>(C43/B43-1)*100</f>
        <v>-47.55054783134454</v>
      </c>
      <c r="I43" s="60">
        <f>(E43/D43-1)*100</f>
        <v>-30.792482947782297</v>
      </c>
      <c r="J43" s="60">
        <f>(G43/F43-1)*100</f>
        <v>31.95088640711694</v>
      </c>
    </row>
    <row r="44" spans="1:10" ht="14.25" customHeight="1">
      <c r="A44" s="21" t="s">
        <v>251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249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 B42 C19:E19 C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I4" sqref="I4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E20" sqref="E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8" t="s">
        <v>27</v>
      </c>
      <c r="B4" s="228"/>
      <c r="C4" s="228"/>
      <c r="D4" s="228"/>
      <c r="E4" s="228"/>
      <c r="F4" s="228"/>
      <c r="G4" s="228"/>
      <c r="H4" s="228"/>
      <c r="I4" s="228"/>
      <c r="J4" s="22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9" t="s">
        <v>281</v>
      </c>
      <c r="I5" s="229"/>
      <c r="J5" s="22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6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>D15/B15*1000</f>
        <v>1599.2914829311796</v>
      </c>
      <c r="G15" s="52">
        <f>E15/C15*1000</f>
        <v>999.4735267365598</v>
      </c>
      <c r="H15" s="60">
        <f>(C15/B15-1)*100</f>
        <v>313.99197344299654</v>
      </c>
      <c r="I15" s="60">
        <f>(E15/D15-1)*100</f>
        <v>158.72332977059028</v>
      </c>
      <c r="J15" s="60">
        <f t="shared" si="4"/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>
        <v>7.1</v>
      </c>
      <c r="D16" s="26">
        <v>52.231</v>
      </c>
      <c r="E16" s="26">
        <v>13.2</v>
      </c>
      <c r="F16" s="52">
        <f>D16/B16*1000</f>
        <v>1066.5482316425712</v>
      </c>
      <c r="G16" s="52">
        <f>E16/C16*1000</f>
        <v>1859.1549295774648</v>
      </c>
      <c r="H16" s="60">
        <f>(C16/B16-1)*100</f>
        <v>-85.50191946418362</v>
      </c>
      <c r="I16" s="60">
        <f>(E16/D16-1)*100</f>
        <v>-74.72765216059429</v>
      </c>
      <c r="J16" s="60">
        <f t="shared" si="4"/>
        <v>74.31512935089815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333</v>
      </c>
      <c r="B20" s="26">
        <f>SUM(B8:B16)</f>
        <v>838.8897999999999</v>
      </c>
      <c r="C20" s="26">
        <f>SUM(C8:C16)</f>
        <v>1402.8749999999998</v>
      </c>
      <c r="D20" s="26">
        <f>SUM(D8:D16)</f>
        <v>930.4969299999999</v>
      </c>
      <c r="E20" s="26">
        <f>SUM(E8:E16)</f>
        <v>2363.1725599999995</v>
      </c>
      <c r="F20" s="52">
        <f>D20/B20*1000</f>
        <v>1109.2004337160852</v>
      </c>
      <c r="G20" s="52">
        <f>E20/C20*1000</f>
        <v>1684.5211155662478</v>
      </c>
      <c r="H20" s="60">
        <f>(C20/B20-1)*100</f>
        <v>67.22995082309976</v>
      </c>
      <c r="I20" s="60">
        <f>(E20/D20-1)*100</f>
        <v>153.9688723099817</v>
      </c>
      <c r="J20" s="60">
        <f>(G20/F20-1)*100</f>
        <v>51.868054173284214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2">
      <c r="B23" s="29"/>
      <c r="C23" s="29"/>
      <c r="D23" s="29"/>
      <c r="E23" s="29"/>
      <c r="F23" s="29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16" sqref="A16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8" t="s">
        <v>29</v>
      </c>
      <c r="B3" s="228"/>
      <c r="C3" s="228"/>
      <c r="D3" s="228"/>
      <c r="E3" s="228"/>
      <c r="F3" s="228"/>
      <c r="G3" s="228"/>
      <c r="H3" s="228"/>
    </row>
    <row r="4" spans="1:39" ht="18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28" t="s">
        <v>328</v>
      </c>
      <c r="F5" s="228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5415</v>
      </c>
      <c r="F7" s="158">
        <v>3190</v>
      </c>
      <c r="G7" s="55">
        <f>(F7/E7-1)*100</f>
        <v>-41.08956602031394</v>
      </c>
      <c r="H7" s="118">
        <f aca="true" t="shared" si="1" ref="H7:H14">F7/$F$20*100</f>
        <v>80.45849251885076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407.19810000000007</v>
      </c>
      <c r="F8" s="144">
        <v>464.67343999999997</v>
      </c>
      <c r="G8" s="55">
        <f>(F8/E8-1)*100</f>
        <v>14.114835015192817</v>
      </c>
      <c r="H8" s="60">
        <f t="shared" si="1"/>
        <v>11.72003902694315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0.9846606158429236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0.32788727358779307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171.21195</v>
      </c>
      <c r="F11" s="144">
        <v>99.21401</v>
      </c>
      <c r="G11" s="55">
        <f>(F11/E11-1)*100</f>
        <v>-42.051936211228245</v>
      </c>
      <c r="H11" s="60">
        <f t="shared" si="1"/>
        <v>2.5023854800470797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13.8645461</v>
      </c>
      <c r="F12" s="144">
        <v>0.2264177</v>
      </c>
      <c r="G12" s="55">
        <f>(F12/E12-1)*100</f>
        <v>-98.36693031010947</v>
      </c>
      <c r="H12" s="60">
        <f t="shared" si="1"/>
        <v>0.005710729411155297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5.044419593658355E-05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>
        <v>0</v>
      </c>
      <c r="F15" s="144">
        <v>129.6</v>
      </c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39.2122914</v>
      </c>
      <c r="F19" s="144">
        <v>29.0217735</v>
      </c>
      <c r="G19" s="55">
        <f>(F19/E19-1)*100</f>
        <v>-25.9880704140641</v>
      </c>
      <c r="H19" s="55">
        <f>F19/$F$20*100</f>
        <v>0.7319900144305741</v>
      </c>
      <c r="AM19" s="12" t="str">
        <f>A7</f>
        <v>Brasil</v>
      </c>
      <c r="AN19" s="44">
        <f>F7</f>
        <v>3190</v>
      </c>
      <c r="AO19" s="44">
        <f aca="true" t="shared" si="3" ref="AO19:AO24">AN19/$AN$26*100</f>
        <v>80.45849251885076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7559.234487499999</v>
      </c>
      <c r="F20" s="28">
        <f>SUM(F7:F19)</f>
        <v>3964.7772412000004</v>
      </c>
      <c r="G20" s="55">
        <f>(F20/E20-1)*100</f>
        <v>-47.550545657021445</v>
      </c>
      <c r="H20" s="55">
        <f>F20/$F$20*100</f>
        <v>100</v>
      </c>
      <c r="AM20" s="11" t="str">
        <f>A8</f>
        <v>Bolivia</v>
      </c>
      <c r="AN20" s="44">
        <f>F8</f>
        <v>464.67343999999997</v>
      </c>
      <c r="AO20" s="44">
        <f t="shared" si="3"/>
        <v>11.72003902694315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0.9846606158429236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0.32788727358779307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99.21401</v>
      </c>
      <c r="AO23" s="44">
        <f t="shared" si="3"/>
        <v>2.5023854800470797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158.85019119999998</v>
      </c>
      <c r="AO24" s="44">
        <f t="shared" si="3"/>
        <v>4.00653508472828</v>
      </c>
      <c r="AP24" s="29">
        <f>SUM(AO19:AO24)</f>
        <v>100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3964.7772412000004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236</v>
      </c>
      <c r="B7" s="2"/>
      <c r="C7" s="2"/>
      <c r="D7" s="2"/>
      <c r="E7" s="2"/>
      <c r="F7" s="2"/>
    </row>
    <row r="10" ht="15">
      <c r="A10" s="3" t="s">
        <v>319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317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E19" sqref="E1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8" t="s">
        <v>30</v>
      </c>
      <c r="B3" s="228"/>
      <c r="C3" s="228"/>
      <c r="D3" s="228"/>
      <c r="E3" s="228"/>
      <c r="F3" s="228"/>
      <c r="G3" s="228"/>
      <c r="H3" s="228"/>
      <c r="I3" s="228"/>
      <c r="J3" s="22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281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>E14/C14*1000</f>
        <v>4103.429095705204</v>
      </c>
      <c r="H14" s="60">
        <f>(C14/B14-1)*100</f>
        <v>83.09085722595727</v>
      </c>
      <c r="I14" s="60">
        <f>(E14/D14-1)*100</f>
        <v>124.92543677875099</v>
      </c>
      <c r="J14" s="60">
        <f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>
        <v>581.12304</v>
      </c>
      <c r="D15" s="26">
        <v>1552.4</v>
      </c>
      <c r="E15" s="26">
        <v>2433.55874</v>
      </c>
      <c r="F15" s="52">
        <f t="shared" si="3"/>
        <v>3429.8920260092045</v>
      </c>
      <c r="G15" s="52">
        <f>E15/C15*1000</f>
        <v>4187.682422641512</v>
      </c>
      <c r="H15" s="60">
        <f>(C15/B15-1)*100</f>
        <v>28.39405314520922</v>
      </c>
      <c r="I15" s="60">
        <f>(E15/D15-1)*100</f>
        <v>56.76106287039422</v>
      </c>
      <c r="J15" s="60">
        <f>(G15/F15-1)*100</f>
        <v>22.093709973547536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3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333</v>
      </c>
      <c r="B19" s="26">
        <f>SUM(B7:B15)</f>
        <v>3372.44132</v>
      </c>
      <c r="C19" s="26">
        <f>SUM(C7:C15)</f>
        <v>6558.284679999999</v>
      </c>
      <c r="D19" s="26">
        <f>SUM(D7:D15)</f>
        <v>11038.455</v>
      </c>
      <c r="E19" s="26">
        <f>SUM(E7:E15)</f>
        <v>26355.54143</v>
      </c>
      <c r="F19" s="52">
        <f>D19/B19*1000</f>
        <v>3273.134786523135</v>
      </c>
      <c r="G19" s="52">
        <f>E19/C19*1000</f>
        <v>4018.6638299452425</v>
      </c>
      <c r="H19" s="60">
        <f>(C19/B19-1)*100</f>
        <v>94.46697681903622</v>
      </c>
      <c r="I19" s="60">
        <f>(E19/D19-1)*100</f>
        <v>138.76114392820372</v>
      </c>
      <c r="J19" s="60">
        <f>(G19/F19-1)*100</f>
        <v>22.777217928566905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O21" sqref="AO21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28" t="s">
        <v>121</v>
      </c>
      <c r="C4" s="228"/>
      <c r="D4" s="228"/>
      <c r="E4" s="228"/>
      <c r="F4" s="228"/>
      <c r="G4" s="228"/>
      <c r="H4" s="228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28" t="s">
        <v>328</v>
      </c>
      <c r="F5" s="228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2262.1633100000004</v>
      </c>
      <c r="F7" s="173">
        <v>2770.9031600000003</v>
      </c>
      <c r="G7" s="60">
        <f>(F7/E7-1)*100</f>
        <v>22.48908590069918</v>
      </c>
      <c r="H7" s="99">
        <f aca="true" t="shared" si="1" ref="H7:H16">F7/$F$16*100</f>
        <v>42.25042341290767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242.95595</v>
      </c>
      <c r="F8" s="26">
        <v>1611.32133</v>
      </c>
      <c r="G8" s="60">
        <f>(F8/E8-1)*100</f>
        <v>563.2154223841811</v>
      </c>
      <c r="H8" s="60">
        <f t="shared" si="1"/>
        <v>24.56924855026313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364.98549</v>
      </c>
      <c r="F9" s="144">
        <v>829.3251</v>
      </c>
      <c r="G9" s="60">
        <f>(F9/E9-1)*100</f>
        <v>127.22138899275146</v>
      </c>
      <c r="H9" s="60">
        <f t="shared" si="1"/>
        <v>12.645456949838692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583.4603000000001</v>
      </c>
      <c r="G10" s="60">
        <f>(F10/E10-1)*100</f>
        <v>162.83727616824484</v>
      </c>
      <c r="H10" s="60">
        <f t="shared" si="1"/>
        <v>8.896537805970143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166.54000000000002</v>
      </c>
      <c r="F11" s="144">
        <v>304.25118</v>
      </c>
      <c r="G11" s="60">
        <f>(F11/E11-1)*100</f>
        <v>82.68955205956523</v>
      </c>
      <c r="H11" s="60">
        <f t="shared" si="1"/>
        <v>4.639188176780882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0.9614175120585451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80.01877999999999</v>
      </c>
      <c r="F13" s="144">
        <v>120.08182000000001</v>
      </c>
      <c r="G13" s="60">
        <f>(F13/E13-1)*100</f>
        <v>50.06704676077294</v>
      </c>
      <c r="H13" s="60">
        <f t="shared" si="1"/>
        <v>1.8309942449206937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24.00084</v>
      </c>
      <c r="G14" s="60">
        <f>(F14/E14-1)*100</f>
        <v>0.0035000000000007248</v>
      </c>
      <c r="H14" s="60">
        <f t="shared" si="1"/>
        <v>0.3659621407575467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9.79442</v>
      </c>
      <c r="F15" s="26">
        <v>251.88872000000003</v>
      </c>
      <c r="G15" s="60">
        <f>(F15/E15-1)*100</f>
        <v>2471.757388390533</v>
      </c>
      <c r="H15" s="60">
        <f t="shared" si="1"/>
        <v>3.840771206502701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3372.4433200000003</v>
      </c>
      <c r="F16" s="28">
        <f>SUM(F7:F15)</f>
        <v>6558.28495</v>
      </c>
      <c r="G16" s="55">
        <f>(F16/E16-1)*100</f>
        <v>94.46686949804688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2770.9031600000003</v>
      </c>
      <c r="AL17" s="105">
        <f>AK17/$AK$24</f>
        <v>0.42250423412907673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1611.32133</v>
      </c>
      <c r="AL18" s="105">
        <f>AK18/$AK$24</f>
        <v>0.24569248550263129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829.3251</v>
      </c>
      <c r="AL19" s="105">
        <f>AK19/$AK$24</f>
        <v>0.12645456949838693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583.4603000000001</v>
      </c>
      <c r="AL20" s="105">
        <f>AK20/$AK$24</f>
        <v>0.08896537805970142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763.2750599999999</v>
      </c>
      <c r="AL21" s="105">
        <f>AK21/$AK$24</f>
        <v>0.11638333281020366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6558.28495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3"/>
  <sheetViews>
    <sheetView zoomScale="96" zoomScaleNormal="96" zoomScaleSheetLayoutView="75" zoomScalePageLayoutView="0" workbookViewId="0" topLeftCell="A1">
      <selection activeCell="A24" sqref="A24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329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304</v>
      </c>
      <c r="C9" s="210">
        <v>0.29369999999999996</v>
      </c>
      <c r="D9" s="210">
        <v>3.0325900000000003</v>
      </c>
      <c r="E9" s="26">
        <f>D9/C9*1000</f>
        <v>10325.46816479401</v>
      </c>
    </row>
    <row r="10" spans="1:8" ht="12">
      <c r="A10" s="143">
        <v>4061030</v>
      </c>
      <c r="B10" s="197" t="s">
        <v>170</v>
      </c>
      <c r="C10" s="170">
        <v>1278.91022</v>
      </c>
      <c r="D10" s="170">
        <v>5246.270280000001</v>
      </c>
      <c r="E10" s="26">
        <f>D10/C10*1000</f>
        <v>4102.141180793755</v>
      </c>
      <c r="H10" s="29"/>
    </row>
    <row r="11" spans="1:36" ht="12">
      <c r="A11" s="143"/>
      <c r="B11" s="169" t="s">
        <v>77</v>
      </c>
      <c r="C11" s="171">
        <f>SUM(C8:C10)</f>
        <v>1279.20392</v>
      </c>
      <c r="D11" s="171">
        <f>SUM(D8:D10)</f>
        <v>5249.30287</v>
      </c>
      <c r="E11" s="52">
        <f>D11/C11*1000</f>
        <v>4103.570031273825</v>
      </c>
      <c r="H11" s="29"/>
      <c r="AH11" s="10" t="str">
        <f>B10</f>
        <v>Mozzarella</v>
      </c>
      <c r="AI11" s="58">
        <f>C10</f>
        <v>1278.91022</v>
      </c>
      <c r="AJ11" s="76">
        <f aca="true" t="shared" si="0" ref="AJ11:AJ16">AI11/$AI$16*100</f>
        <v>19.500680890664867</v>
      </c>
    </row>
    <row r="12" spans="1:36" ht="12">
      <c r="A12" s="174"/>
      <c r="B12" s="11"/>
      <c r="C12" s="172"/>
      <c r="D12" s="172"/>
      <c r="E12" s="52"/>
      <c r="H12" s="29"/>
      <c r="AH12" s="10" t="str">
        <f>B13</f>
        <v>Queso rallado o en polvo</v>
      </c>
      <c r="AI12" s="10">
        <f>C13</f>
        <v>0.086</v>
      </c>
      <c r="AJ12" s="76">
        <f t="shared" si="0"/>
        <v>0.0013113184415690872</v>
      </c>
    </row>
    <row r="13" spans="1:36" ht="12">
      <c r="A13" s="174">
        <v>4062000</v>
      </c>
      <c r="B13" s="11" t="s">
        <v>311</v>
      </c>
      <c r="C13" s="172">
        <v>0.086</v>
      </c>
      <c r="D13" s="172">
        <v>1.5815</v>
      </c>
      <c r="E13" s="52">
        <f>D13/C13*1000</f>
        <v>18389.53488372093</v>
      </c>
      <c r="H13" s="29"/>
      <c r="AH13" s="10" t="str">
        <f>B15</f>
        <v>Queso fundido</v>
      </c>
      <c r="AI13" s="60">
        <f>C15</f>
        <v>0.29963999999999996</v>
      </c>
      <c r="AJ13" s="76">
        <f t="shared" si="0"/>
        <v>0.004568877416648387</v>
      </c>
    </row>
    <row r="14" spans="1:36" ht="12">
      <c r="A14" s="174"/>
      <c r="B14" s="11"/>
      <c r="C14" s="172"/>
      <c r="D14" s="172"/>
      <c r="E14" s="52"/>
      <c r="H14" s="29"/>
      <c r="AH14" s="10" t="str">
        <f>B17</f>
        <v>Gouda y del tipo gouda</v>
      </c>
      <c r="AI14" s="60">
        <f>C17</f>
        <v>4533.42037</v>
      </c>
      <c r="AJ14" s="76">
        <f t="shared" si="0"/>
        <v>69.12508993681344</v>
      </c>
    </row>
    <row r="15" spans="1:36" ht="12">
      <c r="A15" s="174">
        <v>4063000</v>
      </c>
      <c r="B15" s="11" t="s">
        <v>261</v>
      </c>
      <c r="C15" s="172">
        <v>0.29963999999999996</v>
      </c>
      <c r="D15" s="172">
        <v>7.31116</v>
      </c>
      <c r="E15" s="52">
        <f>D15/C15*1000</f>
        <v>24399.813109064216</v>
      </c>
      <c r="H15" s="29"/>
      <c r="AH15" s="73" t="s">
        <v>125</v>
      </c>
      <c r="AI15" s="60">
        <f>+C18+C19+C9</f>
        <v>745.56872</v>
      </c>
      <c r="AJ15" s="76">
        <f t="shared" si="0"/>
        <v>11.36834897666348</v>
      </c>
    </row>
    <row r="16" spans="1:36" ht="12">
      <c r="A16" s="174"/>
      <c r="B16" s="11"/>
      <c r="C16" s="172"/>
      <c r="D16" s="172"/>
      <c r="E16" s="52"/>
      <c r="AI16" s="73">
        <f>SUM(AI11:AI15)</f>
        <v>6558.28495</v>
      </c>
      <c r="AJ16" s="76">
        <f t="shared" si="0"/>
        <v>100</v>
      </c>
    </row>
    <row r="17" spans="1:35" ht="12">
      <c r="A17" s="174">
        <v>4069010</v>
      </c>
      <c r="B17" s="11" t="s">
        <v>138</v>
      </c>
      <c r="C17" s="170">
        <v>4533.42037</v>
      </c>
      <c r="D17" s="170">
        <v>17062.228300000002</v>
      </c>
      <c r="E17" s="52">
        <f>D17/C17*1000</f>
        <v>3763.6545714819745</v>
      </c>
      <c r="AI17" s="73"/>
    </row>
    <row r="18" spans="1:35" ht="12">
      <c r="A18" s="174">
        <v>4069040</v>
      </c>
      <c r="B18" s="11" t="s">
        <v>263</v>
      </c>
      <c r="C18" s="199">
        <v>583.80686</v>
      </c>
      <c r="D18" s="199">
        <v>3330.47475</v>
      </c>
      <c r="E18" s="52">
        <f>D18/C18*1000</f>
        <v>5704.754394287178</v>
      </c>
      <c r="H18" s="73"/>
      <c r="AI18" s="73"/>
    </row>
    <row r="19" spans="1:35" ht="12">
      <c r="A19" s="174">
        <v>4069090</v>
      </c>
      <c r="B19" s="11" t="s">
        <v>247</v>
      </c>
      <c r="C19" s="199">
        <v>161.46816</v>
      </c>
      <c r="D19" s="199">
        <v>704.64191</v>
      </c>
      <c r="E19" s="52">
        <f>D19/C19*1000</f>
        <v>4363.968165612341</v>
      </c>
      <c r="AI19" s="73"/>
    </row>
    <row r="20" spans="1:35" ht="12">
      <c r="A20" s="87"/>
      <c r="B20" s="11" t="s">
        <v>77</v>
      </c>
      <c r="C20" s="172">
        <f>SUM(C17:C19)</f>
        <v>5278.69539</v>
      </c>
      <c r="D20" s="172">
        <f>SUM(D17:D19)</f>
        <v>21097.344960000002</v>
      </c>
      <c r="E20" s="52">
        <f>D20/C20*1000</f>
        <v>3996.6967974638146</v>
      </c>
      <c r="AI20" s="73"/>
    </row>
    <row r="21" spans="1:35" ht="12">
      <c r="A21" s="87"/>
      <c r="B21" s="11"/>
      <c r="C21" s="172"/>
      <c r="D21" s="172"/>
      <c r="E21" s="52"/>
      <c r="AI21" s="73"/>
    </row>
    <row r="22" spans="1:35" ht="12">
      <c r="A22" s="88"/>
      <c r="B22" s="11" t="s">
        <v>77</v>
      </c>
      <c r="C22" s="172">
        <f>C20+C11+C15+C13</f>
        <v>6558.28495</v>
      </c>
      <c r="D22" s="172">
        <f>D20+D11+D15+D13</f>
        <v>26355.540490000003</v>
      </c>
      <c r="E22" s="52">
        <f>D22/C22*1000</f>
        <v>4018.6635211695093</v>
      </c>
      <c r="AI22" s="73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193</v>
      </c>
      <c r="B26" s="53"/>
      <c r="C26" s="53"/>
      <c r="D26" s="53"/>
      <c r="E26" s="54"/>
      <c r="AJ26" s="134"/>
    </row>
    <row r="27" ht="12">
      <c r="AJ27" s="134"/>
    </row>
    <row r="28" ht="12">
      <c r="AJ28" s="134"/>
    </row>
    <row r="29" ht="12">
      <c r="AJ29" s="134"/>
    </row>
    <row r="30" spans="34:35" ht="12">
      <c r="AH30" s="73"/>
      <c r="AI30" s="73"/>
    </row>
    <row r="31" spans="34:35" ht="12">
      <c r="AH31" s="73"/>
      <c r="AI31" s="73"/>
    </row>
    <row r="32" spans="34:35" ht="12">
      <c r="AH32" s="73"/>
      <c r="AI32" s="73"/>
    </row>
    <row r="35" spans="34:35" ht="12.75" customHeight="1">
      <c r="AH35" s="73"/>
      <c r="AI35" s="73"/>
    </row>
    <row r="36" spans="34:35" ht="12">
      <c r="AH36" s="73"/>
      <c r="AI36" s="73"/>
    </row>
    <row r="37" spans="34:35" ht="12">
      <c r="AH37" s="73"/>
      <c r="AI37" s="73"/>
    </row>
    <row r="41" spans="34:35" ht="12">
      <c r="AH41" s="10" t="s">
        <v>139</v>
      </c>
      <c r="AI41" s="73"/>
    </row>
    <row r="42" ht="12">
      <c r="AI42" s="73"/>
    </row>
    <row r="43" ht="12">
      <c r="AI43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6" zoomScaleNormal="86" zoomScaleSheetLayoutView="75" zoomScalePageLayoutView="0" workbookViewId="0" topLeftCell="A1">
      <selection activeCell="S11" sqref="S1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63281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57" t="s">
        <v>33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</row>
    <row r="4" spans="1:17" ht="14.25" customHeight="1">
      <c r="A4" s="271" t="s">
        <v>284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</row>
    <row r="5" spans="1:17" ht="12">
      <c r="A5" s="268" t="s">
        <v>200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70"/>
    </row>
    <row r="6" spans="1:17" ht="18" customHeight="1">
      <c r="A6" s="254" t="s">
        <v>150</v>
      </c>
      <c r="B6" s="254">
        <v>2003</v>
      </c>
      <c r="C6" s="254">
        <v>2004</v>
      </c>
      <c r="D6" s="254">
        <v>2005</v>
      </c>
      <c r="E6" s="256">
        <v>2006</v>
      </c>
      <c r="F6" s="256">
        <v>2007</v>
      </c>
      <c r="G6" s="256">
        <v>2008</v>
      </c>
      <c r="H6" s="256">
        <v>2009</v>
      </c>
      <c r="I6" s="256">
        <v>2010</v>
      </c>
      <c r="J6" s="256">
        <v>2011</v>
      </c>
      <c r="K6" s="252">
        <v>2012</v>
      </c>
      <c r="L6" s="260">
        <v>2013</v>
      </c>
      <c r="M6" s="274">
        <v>2014</v>
      </c>
      <c r="N6" s="266">
        <v>2015</v>
      </c>
      <c r="O6" s="262">
        <v>2016</v>
      </c>
      <c r="P6" s="265" t="s">
        <v>328</v>
      </c>
      <c r="Q6" s="266"/>
    </row>
    <row r="7" spans="1:17" ht="12">
      <c r="A7" s="254"/>
      <c r="B7" s="254"/>
      <c r="C7" s="254"/>
      <c r="D7" s="254"/>
      <c r="E7" s="256"/>
      <c r="F7" s="256"/>
      <c r="G7" s="256"/>
      <c r="H7" s="256"/>
      <c r="I7" s="256"/>
      <c r="J7" s="256"/>
      <c r="K7" s="252"/>
      <c r="L7" s="260"/>
      <c r="M7" s="252"/>
      <c r="N7" s="260"/>
      <c r="O7" s="263"/>
      <c r="P7" s="267"/>
      <c r="Q7" s="260"/>
    </row>
    <row r="8" spans="1:17" ht="12">
      <c r="A8" s="255"/>
      <c r="B8" s="255"/>
      <c r="C8" s="255"/>
      <c r="D8" s="255"/>
      <c r="E8" s="233"/>
      <c r="F8" s="233"/>
      <c r="G8" s="233"/>
      <c r="H8" s="233"/>
      <c r="I8" s="233"/>
      <c r="J8" s="233"/>
      <c r="K8" s="253"/>
      <c r="L8" s="261"/>
      <c r="M8" s="275"/>
      <c r="N8" s="261"/>
      <c r="O8" s="264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126635.21059999999</v>
      </c>
      <c r="Q11" s="52">
        <v>153697.98419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14189.30517</v>
      </c>
      <c r="Q12" s="52">
        <v>14624.509810000001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11.204865615787906</v>
      </c>
      <c r="Q13" s="14">
        <f t="shared" si="1"/>
        <v>9.515095391180486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153770.25816</v>
      </c>
      <c r="Q16" s="52">
        <v>262604.66108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42665.104100000004</v>
      </c>
      <c r="Q17" s="52">
        <v>48216.782479999994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27.746005378755623</v>
      </c>
      <c r="Q18" s="14">
        <f t="shared" si="3"/>
        <v>18.360977402952955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14189.30517</v>
      </c>
      <c r="Q21" s="111">
        <f t="shared" si="5"/>
        <v>14624.509810000001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42665.104100000004</v>
      </c>
      <c r="Q22" s="111">
        <f t="shared" si="7"/>
        <v>48216.782479999994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-28475.798930000004</v>
      </c>
      <c r="Q23" s="111">
        <f t="shared" si="9"/>
        <v>-33592.27266999999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A38" sqref="A38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334</v>
      </c>
      <c r="BB9" s="204" t="s">
        <v>335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153770.25816</v>
      </c>
      <c r="BB10" s="31">
        <v>262604.66108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126635.21059999999</v>
      </c>
      <c r="BB11" s="31">
        <v>153697.98419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-27135.047560000006</v>
      </c>
      <c r="BB12" s="31">
        <f>BB11-BB10</f>
        <v>-108906.67689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ene-sep 2016</v>
      </c>
      <c r="BB32" s="205" t="str">
        <f>BB9</f>
        <v>ene-sep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14189.305169999998</v>
      </c>
      <c r="BB33" s="31">
        <v>14624.509810000001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42665.104100000004</v>
      </c>
      <c r="BB34" s="31">
        <v>48216.782479999994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-28475.798930000004</v>
      </c>
      <c r="BB35" s="31">
        <f>BB33-BB34</f>
        <v>-33592.27266999999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52" sqref="A52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337</v>
      </c>
      <c r="B24" s="117">
        <v>1784.7839199999999</v>
      </c>
      <c r="C24" s="117">
        <v>33625.84357</v>
      </c>
      <c r="D24" s="117">
        <f>B24-C24</f>
        <v>-31841.059649999996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336</v>
      </c>
      <c r="B25" s="117">
        <v>2320.2876499999998</v>
      </c>
      <c r="C25" s="117">
        <v>35795.94403</v>
      </c>
      <c r="D25" s="117">
        <f>B25-C25</f>
        <v>-33475.65638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A2" sqref="A2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217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320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320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277</v>
      </c>
      <c r="C28" s="7">
        <v>10</v>
      </c>
    </row>
    <row r="29" spans="1:3" ht="12">
      <c r="A29" s="10" t="s">
        <v>37</v>
      </c>
      <c r="B29" s="12" t="s">
        <v>322</v>
      </c>
      <c r="C29" s="7">
        <v>10</v>
      </c>
    </row>
    <row r="30" spans="1:3" ht="12">
      <c r="A30" s="10" t="s">
        <v>38</v>
      </c>
      <c r="B30" s="12" t="s">
        <v>278</v>
      </c>
      <c r="C30" s="7">
        <v>11</v>
      </c>
    </row>
    <row r="31" spans="1:3" ht="12">
      <c r="A31" s="10" t="s">
        <v>39</v>
      </c>
      <c r="B31" s="12" t="s">
        <v>323</v>
      </c>
      <c r="C31" s="7">
        <v>11</v>
      </c>
    </row>
    <row r="32" spans="1:3" ht="12">
      <c r="A32" s="10" t="s">
        <v>41</v>
      </c>
      <c r="B32" s="12" t="s">
        <v>324</v>
      </c>
      <c r="C32" s="7">
        <v>12</v>
      </c>
    </row>
    <row r="33" spans="1:3" ht="12">
      <c r="A33" s="10" t="s">
        <v>43</v>
      </c>
      <c r="B33" s="12" t="s">
        <v>321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279</v>
      </c>
      <c r="C37" s="7">
        <v>19</v>
      </c>
    </row>
    <row r="38" spans="1:3" ht="12">
      <c r="A38" s="10" t="s">
        <v>48</v>
      </c>
      <c r="B38" s="12" t="s">
        <v>325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280</v>
      </c>
      <c r="C40" s="7">
        <v>21</v>
      </c>
    </row>
    <row r="41" spans="1:3" ht="12">
      <c r="A41" s="10" t="s">
        <v>53</v>
      </c>
      <c r="B41" s="12" t="s">
        <v>326</v>
      </c>
      <c r="C41" s="7">
        <v>21</v>
      </c>
    </row>
    <row r="42" spans="1:3" ht="12">
      <c r="A42" s="10" t="s">
        <v>55</v>
      </c>
      <c r="B42" s="12" t="s">
        <v>327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217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218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296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E1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328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26859.62014</v>
      </c>
      <c r="C7" s="175">
        <v>63922.06926</v>
      </c>
      <c r="D7" s="123">
        <f aca="true" t="shared" si="0" ref="D7:D21">(C7/B7-1)*100</f>
        <v>137.98575306285028</v>
      </c>
      <c r="E7" s="123">
        <f aca="true" t="shared" si="1" ref="E7:E12">C7/$C$47*100</f>
        <v>24.34155928425305</v>
      </c>
    </row>
    <row r="8" spans="1:8" ht="15" customHeight="1">
      <c r="A8" s="176" t="s">
        <v>85</v>
      </c>
      <c r="B8" s="177">
        <v>39037.24154</v>
      </c>
      <c r="C8" s="177">
        <v>52431.68662</v>
      </c>
      <c r="D8" s="55">
        <f t="shared" si="0"/>
        <v>34.31196609082947</v>
      </c>
      <c r="E8" s="55">
        <f t="shared" si="1"/>
        <v>19.96601522774464</v>
      </c>
      <c r="G8" s="29"/>
      <c r="H8" s="29"/>
    </row>
    <row r="9" spans="1:5" ht="15" customHeight="1">
      <c r="A9" s="176" t="s">
        <v>84</v>
      </c>
      <c r="B9" s="177">
        <v>33625.84357</v>
      </c>
      <c r="C9" s="177">
        <v>35795.94403</v>
      </c>
      <c r="D9" s="55">
        <f t="shared" si="0"/>
        <v>6.453668457365036</v>
      </c>
      <c r="E9" s="55">
        <f t="shared" si="1"/>
        <v>13.63111526002012</v>
      </c>
    </row>
    <row r="10" spans="1:5" ht="15" customHeight="1">
      <c r="A10" s="176" t="s">
        <v>248</v>
      </c>
      <c r="B10" s="177">
        <v>5147.850780000001</v>
      </c>
      <c r="C10" s="177">
        <v>30664.3127</v>
      </c>
      <c r="D10" s="55">
        <f t="shared" si="0"/>
        <v>495.67213601323533</v>
      </c>
      <c r="E10" s="55">
        <f t="shared" si="1"/>
        <v>11.676987214883598</v>
      </c>
    </row>
    <row r="11" spans="1:5" ht="15" customHeight="1">
      <c r="A11" s="176" t="s">
        <v>220</v>
      </c>
      <c r="B11" s="177">
        <v>12359.19346</v>
      </c>
      <c r="C11" s="177">
        <v>26103.4499</v>
      </c>
      <c r="D11" s="55">
        <f t="shared" si="0"/>
        <v>111.20674245032815</v>
      </c>
      <c r="E11" s="55">
        <f t="shared" si="1"/>
        <v>9.94020814125909</v>
      </c>
    </row>
    <row r="12" spans="1:5" ht="15" customHeight="1">
      <c r="A12" s="176" t="s">
        <v>94</v>
      </c>
      <c r="B12" s="177">
        <v>5977.1251600000005</v>
      </c>
      <c r="C12" s="177">
        <v>12535.41865</v>
      </c>
      <c r="D12" s="55">
        <f t="shared" si="0"/>
        <v>109.72320830571327</v>
      </c>
      <c r="E12" s="55">
        <f t="shared" si="1"/>
        <v>4.773494346386032</v>
      </c>
    </row>
    <row r="13" spans="1:5" ht="15" customHeight="1">
      <c r="A13" s="176" t="s">
        <v>90</v>
      </c>
      <c r="B13" s="177">
        <v>8401.982810000001</v>
      </c>
      <c r="C13" s="177">
        <v>7113.547799999999</v>
      </c>
      <c r="D13" s="55">
        <f t="shared" si="0"/>
        <v>-15.334892240751941</v>
      </c>
      <c r="E13" s="55">
        <f aca="true" t="shared" si="2" ref="E13:E26">C13/$C$47*100</f>
        <v>2.7088429317074936</v>
      </c>
    </row>
    <row r="14" spans="1:5" ht="15" customHeight="1">
      <c r="A14" s="176" t="s">
        <v>88</v>
      </c>
      <c r="B14" s="177">
        <v>5215.804639999999</v>
      </c>
      <c r="C14" s="177">
        <v>6289.95279</v>
      </c>
      <c r="D14" s="55">
        <f t="shared" si="0"/>
        <v>20.594102427885442</v>
      </c>
      <c r="E14" s="55">
        <f t="shared" si="2"/>
        <v>2.39521749695213</v>
      </c>
    </row>
    <row r="15" spans="1:5" ht="15" customHeight="1">
      <c r="A15" s="176" t="s">
        <v>87</v>
      </c>
      <c r="B15" s="177">
        <v>3823.45589</v>
      </c>
      <c r="C15" s="177">
        <v>6130.88566</v>
      </c>
      <c r="D15" s="55">
        <f t="shared" si="0"/>
        <v>60.34932365860246</v>
      </c>
      <c r="E15" s="55">
        <f t="shared" si="2"/>
        <v>2.334644645980706</v>
      </c>
    </row>
    <row r="16" spans="1:5" ht="15" customHeight="1">
      <c r="A16" s="176" t="s">
        <v>226</v>
      </c>
      <c r="B16" s="177">
        <v>2648.22779</v>
      </c>
      <c r="C16" s="177">
        <v>4291.31476</v>
      </c>
      <c r="D16" s="55">
        <f t="shared" si="0"/>
        <v>62.0447748567732</v>
      </c>
      <c r="E16" s="55">
        <f t="shared" si="2"/>
        <v>1.6341350310963034</v>
      </c>
    </row>
    <row r="17" spans="1:5" ht="15" customHeight="1">
      <c r="A17" s="176" t="s">
        <v>222</v>
      </c>
      <c r="B17" s="177">
        <v>3399.28285</v>
      </c>
      <c r="C17" s="177">
        <v>4114.72476</v>
      </c>
      <c r="D17" s="55">
        <f t="shared" si="0"/>
        <v>21.04684845510869</v>
      </c>
      <c r="E17" s="55">
        <f t="shared" si="2"/>
        <v>1.5668894615493854</v>
      </c>
    </row>
    <row r="18" spans="1:5" ht="15" customHeight="1">
      <c r="A18" s="176" t="s">
        <v>89</v>
      </c>
      <c r="B18" s="177">
        <v>2645.16973</v>
      </c>
      <c r="C18" s="177">
        <v>3412.40634</v>
      </c>
      <c r="D18" s="55">
        <f t="shared" si="0"/>
        <v>29.00519393135501</v>
      </c>
      <c r="E18" s="55">
        <f t="shared" si="2"/>
        <v>1.2994462192582497</v>
      </c>
    </row>
    <row r="19" spans="1:5" ht="15" customHeight="1">
      <c r="A19" s="176" t="s">
        <v>91</v>
      </c>
      <c r="B19" s="177">
        <v>421.72381</v>
      </c>
      <c r="C19" s="177">
        <v>3200.7079900000003</v>
      </c>
      <c r="D19" s="55">
        <f t="shared" si="0"/>
        <v>658.958331046094</v>
      </c>
      <c r="E19" s="55">
        <f t="shared" si="2"/>
        <v>1.218831370637757</v>
      </c>
    </row>
    <row r="20" spans="1:5" ht="15" customHeight="1">
      <c r="A20" s="176" t="s">
        <v>224</v>
      </c>
      <c r="B20" s="177">
        <v>1131.48981</v>
      </c>
      <c r="C20" s="177">
        <v>1838.73626</v>
      </c>
      <c r="D20" s="55">
        <f t="shared" si="0"/>
        <v>62.505772809390116</v>
      </c>
      <c r="E20" s="55">
        <f t="shared" si="2"/>
        <v>0.7001917835113546</v>
      </c>
    </row>
    <row r="21" spans="1:5" ht="15" customHeight="1">
      <c r="A21" s="176" t="s">
        <v>221</v>
      </c>
      <c r="B21" s="177">
        <v>1049.0711999999999</v>
      </c>
      <c r="C21" s="177">
        <v>1170.62671</v>
      </c>
      <c r="D21" s="55">
        <f t="shared" si="0"/>
        <v>11.586964736044614</v>
      </c>
      <c r="E21" s="55">
        <f t="shared" si="2"/>
        <v>0.44577529781292796</v>
      </c>
    </row>
    <row r="22" spans="1:5" ht="15" customHeight="1">
      <c r="A22" s="176" t="s">
        <v>285</v>
      </c>
      <c r="B22" s="177">
        <v>0</v>
      </c>
      <c r="C22" s="177">
        <v>860.29976</v>
      </c>
      <c r="D22" s="55"/>
      <c r="E22" s="55">
        <f t="shared" si="2"/>
        <v>0.32760262383077726</v>
      </c>
    </row>
    <row r="23" spans="1:5" ht="15" customHeight="1">
      <c r="A23" s="176" t="s">
        <v>93</v>
      </c>
      <c r="B23" s="177">
        <v>583.16183</v>
      </c>
      <c r="C23" s="177">
        <v>700.6231</v>
      </c>
      <c r="D23" s="55">
        <f>(C23/B23-1)*100</f>
        <v>20.142139618431475</v>
      </c>
      <c r="E23" s="55">
        <f t="shared" si="2"/>
        <v>0.2667976634986543</v>
      </c>
    </row>
    <row r="24" spans="1:5" ht="15" customHeight="1">
      <c r="A24" s="176" t="s">
        <v>308</v>
      </c>
      <c r="B24" s="177">
        <v>43.2</v>
      </c>
      <c r="C24" s="177">
        <v>477.63464</v>
      </c>
      <c r="D24" s="55">
        <f>(C24/B24-1)*100</f>
        <v>1005.6357407407406</v>
      </c>
      <c r="E24" s="55">
        <f t="shared" si="2"/>
        <v>0.18188353475359417</v>
      </c>
    </row>
    <row r="25" spans="1:5" ht="15" customHeight="1">
      <c r="A25" s="176" t="s">
        <v>219</v>
      </c>
      <c r="B25" s="177">
        <v>394.45673999999997</v>
      </c>
      <c r="C25" s="177">
        <v>435.29031</v>
      </c>
      <c r="D25" s="55">
        <f>(C25/B25-1)*100</f>
        <v>10.351849989938056</v>
      </c>
      <c r="E25" s="55">
        <f t="shared" si="2"/>
        <v>0.16575879049892148</v>
      </c>
    </row>
    <row r="26" spans="1:5" ht="15" customHeight="1">
      <c r="A26" s="176" t="s">
        <v>237</v>
      </c>
      <c r="B26" s="177">
        <v>449.21089</v>
      </c>
      <c r="C26" s="177">
        <v>334.88301</v>
      </c>
      <c r="D26" s="55">
        <f>(C26/B26-1)*100</f>
        <v>-25.4508255576796</v>
      </c>
      <c r="E26" s="55">
        <f t="shared" si="2"/>
        <v>0.1275236351947238</v>
      </c>
    </row>
    <row r="27" spans="1:5" ht="15" customHeight="1">
      <c r="A27" s="176" t="s">
        <v>223</v>
      </c>
      <c r="B27" s="177">
        <v>355.21840000000003</v>
      </c>
      <c r="C27" s="177">
        <v>329.14184</v>
      </c>
      <c r="D27" s="55">
        <f aca="true" t="shared" si="3" ref="D27:D38">(C27/B27-1)*100</f>
        <v>-7.340993597178535</v>
      </c>
      <c r="E27" s="55">
        <f aca="true" t="shared" si="4" ref="E27:E43">C27/$C$47*100</f>
        <v>0.12533739448734693</v>
      </c>
    </row>
    <row r="28" spans="1:5" ht="15" customHeight="1">
      <c r="A28" s="176" t="s">
        <v>225</v>
      </c>
      <c r="B28" s="177">
        <v>81.58763</v>
      </c>
      <c r="C28" s="177">
        <v>193.75841</v>
      </c>
      <c r="D28" s="55">
        <f t="shared" si="3"/>
        <v>137.48503296394315</v>
      </c>
      <c r="E28" s="55">
        <f t="shared" si="4"/>
        <v>0.07378330955861188</v>
      </c>
    </row>
    <row r="29" spans="1:5" ht="15" customHeight="1">
      <c r="A29" s="176" t="s">
        <v>252</v>
      </c>
      <c r="B29" s="177">
        <v>53.23912</v>
      </c>
      <c r="C29" s="177">
        <v>147.5061</v>
      </c>
      <c r="D29" s="55">
        <f t="shared" si="3"/>
        <v>177.06336994300435</v>
      </c>
      <c r="E29" s="55">
        <f t="shared" si="4"/>
        <v>0.05617040436120198</v>
      </c>
    </row>
    <row r="30" spans="1:5" ht="15" customHeight="1">
      <c r="A30" s="176" t="s">
        <v>255</v>
      </c>
      <c r="B30" s="177">
        <v>26.65174</v>
      </c>
      <c r="C30" s="177">
        <v>28.080209999999997</v>
      </c>
      <c r="D30" s="55">
        <f t="shared" si="3"/>
        <v>5.359762627130515</v>
      </c>
      <c r="E30" s="55">
        <f t="shared" si="4"/>
        <v>0.01069295947928572</v>
      </c>
    </row>
    <row r="31" spans="1:5" ht="15" customHeight="1">
      <c r="A31" s="176" t="s">
        <v>297</v>
      </c>
      <c r="B31" s="177">
        <v>29.93311</v>
      </c>
      <c r="C31" s="177">
        <v>27.85622</v>
      </c>
      <c r="D31" s="55">
        <f t="shared" si="3"/>
        <v>-6.9384370685171</v>
      </c>
      <c r="E31" s="55">
        <f t="shared" si="4"/>
        <v>0.01060766396355542</v>
      </c>
    </row>
    <row r="32" spans="1:5" ht="15" customHeight="1">
      <c r="A32" s="176" t="s">
        <v>286</v>
      </c>
      <c r="B32" s="177">
        <v>0</v>
      </c>
      <c r="C32" s="177">
        <v>19.30166</v>
      </c>
      <c r="D32" s="55"/>
      <c r="E32" s="55">
        <f t="shared" si="4"/>
        <v>0.007350082790084192</v>
      </c>
    </row>
    <row r="33" spans="1:5" ht="15" customHeight="1">
      <c r="A33" s="176" t="s">
        <v>95</v>
      </c>
      <c r="B33" s="177">
        <v>5.2302</v>
      </c>
      <c r="C33" s="177">
        <v>9.62602</v>
      </c>
      <c r="D33" s="55">
        <f t="shared" si="3"/>
        <v>84.04688157240643</v>
      </c>
      <c r="E33" s="55">
        <f t="shared" si="4"/>
        <v>0.0036655937333372485</v>
      </c>
    </row>
    <row r="34" spans="1:5" ht="15" customHeight="1">
      <c r="A34" s="176" t="s">
        <v>230</v>
      </c>
      <c r="B34" s="177">
        <v>0.05898</v>
      </c>
      <c r="C34" s="177">
        <v>5.96688</v>
      </c>
      <c r="D34" s="55"/>
      <c r="E34" s="55">
        <f t="shared" si="4"/>
        <v>0.002272191200057278</v>
      </c>
    </row>
    <row r="35" spans="1:5" ht="15" customHeight="1">
      <c r="A35" s="176" t="s">
        <v>289</v>
      </c>
      <c r="B35" s="177">
        <v>2.0623899999999997</v>
      </c>
      <c r="C35" s="177">
        <v>5.20462</v>
      </c>
      <c r="D35" s="55">
        <f t="shared" si="3"/>
        <v>152.35867125034554</v>
      </c>
      <c r="E35" s="55">
        <f t="shared" si="4"/>
        <v>0.0019819221709908882</v>
      </c>
    </row>
    <row r="36" spans="1:5" ht="15" customHeight="1">
      <c r="A36" s="176" t="s">
        <v>274</v>
      </c>
      <c r="B36" s="177">
        <v>1.209</v>
      </c>
      <c r="C36" s="177">
        <v>4.425680000000001</v>
      </c>
      <c r="D36" s="55">
        <f t="shared" si="3"/>
        <v>266.0612076095947</v>
      </c>
      <c r="E36" s="55">
        <f t="shared" si="4"/>
        <v>0.0016853013887105986</v>
      </c>
    </row>
    <row r="37" spans="1:5" ht="15" customHeight="1">
      <c r="A37" s="176" t="s">
        <v>315</v>
      </c>
      <c r="B37" s="177">
        <v>0</v>
      </c>
      <c r="C37" s="177">
        <v>3.59708</v>
      </c>
      <c r="D37" s="55"/>
      <c r="E37" s="55">
        <f t="shared" si="4"/>
        <v>0.0013697700509985177</v>
      </c>
    </row>
    <row r="38" spans="1:5" ht="15" customHeight="1">
      <c r="A38" s="176" t="s">
        <v>254</v>
      </c>
      <c r="B38" s="177">
        <v>0.51724</v>
      </c>
      <c r="C38" s="177">
        <v>2.7260500000000003</v>
      </c>
      <c r="D38" s="55">
        <f t="shared" si="3"/>
        <v>427.0377387673034</v>
      </c>
      <c r="E38" s="55">
        <f t="shared" si="4"/>
        <v>0.0010380813458484408</v>
      </c>
    </row>
    <row r="39" spans="1:5" ht="15" customHeight="1">
      <c r="A39" s="176" t="s">
        <v>92</v>
      </c>
      <c r="B39" s="177">
        <v>0.46088999999999997</v>
      </c>
      <c r="C39" s="177">
        <v>1.56981</v>
      </c>
      <c r="D39" s="55"/>
      <c r="E39" s="55">
        <f t="shared" si="4"/>
        <v>0.0005977845151506174</v>
      </c>
    </row>
    <row r="40" spans="1:5" ht="15" customHeight="1">
      <c r="A40" s="176" t="s">
        <v>309</v>
      </c>
      <c r="B40" s="177">
        <v>0</v>
      </c>
      <c r="C40" s="177">
        <v>0.9216599999999999</v>
      </c>
      <c r="D40" s="55"/>
      <c r="E40" s="55">
        <f t="shared" si="4"/>
        <v>0.0003509686371176881</v>
      </c>
    </row>
    <row r="41" spans="1:5" ht="15" customHeight="1">
      <c r="A41" s="176" t="s">
        <v>96</v>
      </c>
      <c r="B41" s="177">
        <v>0.15142</v>
      </c>
      <c r="C41" s="177">
        <v>0.23253000000000001</v>
      </c>
      <c r="D41" s="55"/>
      <c r="E41" s="55">
        <f t="shared" si="4"/>
        <v>8.85475524477313E-05</v>
      </c>
    </row>
    <row r="42" spans="1:5" ht="15" customHeight="1">
      <c r="A42" s="176" t="s">
        <v>287</v>
      </c>
      <c r="B42" s="177">
        <v>0</v>
      </c>
      <c r="C42" s="177">
        <v>0.15955000000000003</v>
      </c>
      <c r="D42" s="55"/>
      <c r="E42" s="55">
        <f t="shared" si="4"/>
        <v>6.0756728134157006E-05</v>
      </c>
    </row>
    <row r="43" spans="1:5" ht="15" customHeight="1">
      <c r="A43" s="176" t="s">
        <v>314</v>
      </c>
      <c r="B43" s="177">
        <v>0</v>
      </c>
      <c r="C43" s="177">
        <v>0.07171</v>
      </c>
      <c r="D43" s="55"/>
      <c r="E43" s="55">
        <f t="shared" si="4"/>
        <v>2.7307207612036345E-05</v>
      </c>
    </row>
    <row r="44" spans="1:5" ht="15" customHeight="1">
      <c r="A44" s="176" t="s">
        <v>228</v>
      </c>
      <c r="B44" s="177">
        <v>0.16175</v>
      </c>
      <c r="C44" s="177">
        <v>0</v>
      </c>
      <c r="D44" s="55"/>
      <c r="E44" s="55"/>
    </row>
    <row r="45" spans="1:5" ht="15" customHeight="1">
      <c r="A45" s="176" t="s">
        <v>293</v>
      </c>
      <c r="B45" s="177">
        <v>0.35416000000000003</v>
      </c>
      <c r="C45" s="177">
        <v>0</v>
      </c>
      <c r="D45" s="55"/>
      <c r="E45" s="55"/>
    </row>
    <row r="46" spans="1:5" ht="15" customHeight="1">
      <c r="A46" s="176" t="s">
        <v>288</v>
      </c>
      <c r="B46" s="177">
        <v>0.30949</v>
      </c>
      <c r="C46" s="177">
        <v>0</v>
      </c>
      <c r="D46" s="55"/>
      <c r="E46" s="55"/>
    </row>
    <row r="47" spans="1:5" ht="15" customHeight="1">
      <c r="A47" s="24" t="s">
        <v>77</v>
      </c>
      <c r="B47" s="28">
        <f>SUM(B7:B46)</f>
        <v>153770.25816</v>
      </c>
      <c r="C47" s="28">
        <f>SUM(C7:C46)</f>
        <v>262604.66108</v>
      </c>
      <c r="D47" s="55">
        <f>(C47/B47-1)*100</f>
        <v>70.77727788344892</v>
      </c>
      <c r="E47" s="55">
        <f>C47/$C$47*100</f>
        <v>100</v>
      </c>
    </row>
    <row r="48" spans="1:5" ht="15" customHeight="1">
      <c r="A48" s="47" t="s">
        <v>193</v>
      </c>
      <c r="B48" s="53"/>
      <c r="C48" s="53"/>
      <c r="D48" s="53"/>
      <c r="E48" s="54"/>
    </row>
    <row r="49" spans="1:5" ht="15" customHeight="1">
      <c r="A49" s="47" t="s">
        <v>212</v>
      </c>
      <c r="B49" s="53"/>
      <c r="C49" s="53"/>
      <c r="D49" s="53"/>
      <c r="E49" s="54"/>
    </row>
    <row r="50" ht="15" customHeight="1"/>
    <row r="51" ht="15" customHeight="1"/>
    <row r="52" ht="15" customHeight="1">
      <c r="B52" s="29"/>
    </row>
    <row r="53" ht="15" customHeight="1">
      <c r="C53" s="145"/>
    </row>
    <row r="54" ht="15" customHeight="1"/>
    <row r="55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47:C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25">
      <selection activeCell="C37" sqref="C37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328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49.29618</v>
      </c>
      <c r="D7" s="158">
        <v>558.23514</v>
      </c>
      <c r="E7" s="118">
        <f aca="true" t="shared" si="0" ref="E7:E42">(D7/C7-1)*100</f>
        <v>1032.4105437784428</v>
      </c>
      <c r="F7" s="158">
        <v>30.26202</v>
      </c>
      <c r="G7" s="158">
        <v>505.71558</v>
      </c>
      <c r="H7" s="118">
        <f aca="true" t="shared" si="1" ref="H7:H42">(G7/F7-1)*100</f>
        <v>1571.1230116165411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52.66286</v>
      </c>
      <c r="D8" s="144">
        <v>429.1944957</v>
      </c>
      <c r="E8" s="60">
        <f t="shared" si="0"/>
        <v>714.985163547897</v>
      </c>
      <c r="F8" s="144">
        <v>35.43796</v>
      </c>
      <c r="G8" s="144">
        <v>246.57431</v>
      </c>
      <c r="H8" s="60">
        <f t="shared" si="1"/>
        <v>595.7914902550825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44.0419877</v>
      </c>
      <c r="D9" s="144">
        <v>41.0188715</v>
      </c>
      <c r="E9" s="60">
        <f t="shared" si="0"/>
        <v>-6.864168394470527</v>
      </c>
      <c r="F9" s="144">
        <v>18.20696</v>
      </c>
      <c r="G9" s="144">
        <v>86.4417</v>
      </c>
      <c r="H9" s="60">
        <f t="shared" si="1"/>
        <v>374.77283412497206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9193.639015499999</v>
      </c>
      <c r="D10" s="144">
        <v>12622.5838</v>
      </c>
      <c r="E10" s="60">
        <f t="shared" si="0"/>
        <v>37.29692648056964</v>
      </c>
      <c r="F10" s="144">
        <v>19755.10962</v>
      </c>
      <c r="G10" s="144">
        <v>27835.02734</v>
      </c>
      <c r="H10" s="60">
        <f t="shared" si="1"/>
        <v>40.900394254557426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0.0105</v>
      </c>
      <c r="E11" s="60"/>
      <c r="F11" s="144">
        <v>90.78253</v>
      </c>
      <c r="G11" s="144">
        <v>2.77577</v>
      </c>
      <c r="H11" s="60">
        <f t="shared" si="1"/>
        <v>-96.9423962958512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0.37517700000000004</v>
      </c>
      <c r="D14" s="144">
        <v>1.5503923</v>
      </c>
      <c r="E14" s="60">
        <f t="shared" si="0"/>
        <v>313.24289601974533</v>
      </c>
      <c r="F14" s="144">
        <v>10.60304</v>
      </c>
      <c r="G14" s="144">
        <v>25.51768</v>
      </c>
      <c r="H14" s="60">
        <f t="shared" si="1"/>
        <v>140.6638096244096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5266.1867907999995</v>
      </c>
      <c r="D15" s="144">
        <v>8616.0599196</v>
      </c>
      <c r="E15" s="60">
        <f t="shared" si="0"/>
        <v>63.61098194716928</v>
      </c>
      <c r="F15" s="144">
        <v>13376.537890000001</v>
      </c>
      <c r="G15" s="144">
        <v>24768.01697</v>
      </c>
      <c r="H15" s="60">
        <f t="shared" si="1"/>
        <v>85.16014512631114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4022911</v>
      </c>
      <c r="B17" s="165" t="s">
        <v>316</v>
      </c>
      <c r="C17" s="144">
        <v>0</v>
      </c>
      <c r="D17" s="144">
        <v>14.36364</v>
      </c>
      <c r="E17" s="60"/>
      <c r="F17" s="144">
        <v>0</v>
      </c>
      <c r="G17" s="144">
        <v>15.551200000000001</v>
      </c>
      <c r="H17" s="60"/>
      <c r="J17" s="29"/>
      <c r="K17" s="29"/>
      <c r="L17" s="29"/>
      <c r="M17" s="29"/>
      <c r="N17" s="29"/>
    </row>
    <row r="18" spans="1:14" ht="15" customHeight="1">
      <c r="A18" s="164">
        <v>4022916</v>
      </c>
      <c r="B18" s="165" t="s">
        <v>239</v>
      </c>
      <c r="C18" s="144">
        <v>0.054</v>
      </c>
      <c r="D18" s="144">
        <v>0</v>
      </c>
      <c r="E18" s="60"/>
      <c r="F18" s="144">
        <v>0.5767100000000001</v>
      </c>
      <c r="G18" s="144">
        <v>0</v>
      </c>
      <c r="H18" s="60"/>
      <c r="J18" s="29"/>
      <c r="K18" s="29"/>
      <c r="L18" s="29"/>
      <c r="M18" s="29"/>
      <c r="N18" s="29"/>
    </row>
    <row r="19" spans="1:8" ht="15" customHeight="1">
      <c r="A19" s="164">
        <v>4022917</v>
      </c>
      <c r="B19" s="165" t="s">
        <v>250</v>
      </c>
      <c r="C19" s="144">
        <v>0.054</v>
      </c>
      <c r="D19" s="144">
        <v>0</v>
      </c>
      <c r="E19" s="60"/>
      <c r="F19" s="144">
        <v>0.65413</v>
      </c>
      <c r="G19" s="144">
        <v>0</v>
      </c>
      <c r="H19" s="60"/>
    </row>
    <row r="20" spans="1:8" ht="15" customHeight="1">
      <c r="A20" s="164">
        <v>4022918</v>
      </c>
      <c r="B20" s="208" t="s">
        <v>299</v>
      </c>
      <c r="C20" s="144">
        <v>0.400128</v>
      </c>
      <c r="D20" s="144">
        <v>178.4481923</v>
      </c>
      <c r="E20" s="60"/>
      <c r="F20" s="144">
        <v>0.38097000000000003</v>
      </c>
      <c r="G20" s="144">
        <v>584.6256500000001</v>
      </c>
      <c r="H20" s="60"/>
    </row>
    <row r="21" spans="1:14" ht="15" customHeight="1">
      <c r="A21" s="59">
        <v>4029110</v>
      </c>
      <c r="B21" s="10" t="s">
        <v>245</v>
      </c>
      <c r="C21" s="144">
        <v>1826.1716159999999</v>
      </c>
      <c r="D21" s="144">
        <v>2277.5004707999997</v>
      </c>
      <c r="E21" s="60">
        <f t="shared" si="0"/>
        <v>24.71448197122783</v>
      </c>
      <c r="F21" s="144">
        <v>2011.35781</v>
      </c>
      <c r="G21" s="144">
        <v>2630.41109</v>
      </c>
      <c r="H21" s="60">
        <f t="shared" si="1"/>
        <v>30.777879347086447</v>
      </c>
      <c r="J21" s="29"/>
      <c r="K21" s="29"/>
      <c r="L21" s="29"/>
      <c r="M21" s="29"/>
      <c r="N21" s="29"/>
    </row>
    <row r="22" spans="1:8" ht="15" customHeight="1">
      <c r="A22" s="59">
        <v>4029910</v>
      </c>
      <c r="B22" s="10" t="s">
        <v>81</v>
      </c>
      <c r="C22" s="144">
        <v>218.6564177</v>
      </c>
      <c r="D22" s="144">
        <v>863.7712221</v>
      </c>
      <c r="E22" s="60">
        <f t="shared" si="0"/>
        <v>295.0358426182156</v>
      </c>
      <c r="F22" s="144">
        <v>303.82394</v>
      </c>
      <c r="G22" s="144">
        <v>1256.9026999999999</v>
      </c>
      <c r="H22" s="60">
        <f t="shared" si="1"/>
        <v>313.69442447491133</v>
      </c>
    </row>
    <row r="23" spans="1:10" ht="15" customHeight="1">
      <c r="A23" s="59">
        <v>4029990</v>
      </c>
      <c r="B23" s="10" t="s">
        <v>188</v>
      </c>
      <c r="C23" s="144">
        <v>69.52377349999999</v>
      </c>
      <c r="D23" s="144">
        <v>171.9764006</v>
      </c>
      <c r="E23" s="60">
        <f t="shared" si="0"/>
        <v>147.36344410304488</v>
      </c>
      <c r="F23" s="144">
        <v>102.43799</v>
      </c>
      <c r="G23" s="144">
        <v>200.59645</v>
      </c>
      <c r="H23" s="60">
        <f t="shared" si="1"/>
        <v>95.82232138682143</v>
      </c>
      <c r="J23" s="29"/>
    </row>
    <row r="24" spans="1:10" ht="15" customHeight="1">
      <c r="A24" s="59">
        <v>4031000</v>
      </c>
      <c r="B24" s="10" t="s">
        <v>79</v>
      </c>
      <c r="C24" s="144">
        <v>106.0439693</v>
      </c>
      <c r="D24" s="144">
        <v>127.5964922</v>
      </c>
      <c r="E24" s="60">
        <f t="shared" si="0"/>
        <v>20.324138225180533</v>
      </c>
      <c r="F24" s="144">
        <v>108.39826</v>
      </c>
      <c r="G24" s="144">
        <v>143.61932000000002</v>
      </c>
      <c r="H24" s="60">
        <f t="shared" si="1"/>
        <v>32.49227432248454</v>
      </c>
      <c r="J24" s="29"/>
    </row>
    <row r="25" spans="1:14" ht="15" customHeight="1">
      <c r="A25" s="59">
        <v>4039000</v>
      </c>
      <c r="B25" s="10" t="s">
        <v>182</v>
      </c>
      <c r="C25" s="144">
        <v>40.1744</v>
      </c>
      <c r="D25" s="144">
        <v>164.7338523</v>
      </c>
      <c r="E25" s="60">
        <f t="shared" si="0"/>
        <v>310.04682658608465</v>
      </c>
      <c r="F25" s="144">
        <v>88.08611</v>
      </c>
      <c r="G25" s="144">
        <v>353.3225</v>
      </c>
      <c r="H25" s="60">
        <f t="shared" si="1"/>
        <v>301.110345320051</v>
      </c>
      <c r="J25" s="29"/>
      <c r="K25" s="29"/>
      <c r="L25" s="29"/>
      <c r="M25" s="29"/>
      <c r="N25" s="29"/>
    </row>
    <row r="26" spans="1:14" ht="15" customHeight="1">
      <c r="A26" s="59">
        <v>4041000</v>
      </c>
      <c r="B26" s="10" t="s">
        <v>102</v>
      </c>
      <c r="C26" s="144">
        <v>2296.3579173</v>
      </c>
      <c r="D26" s="144">
        <v>3539.0884948</v>
      </c>
      <c r="E26" s="60">
        <f t="shared" si="0"/>
        <v>54.11746000645978</v>
      </c>
      <c r="F26" s="144">
        <v>2293.27513</v>
      </c>
      <c r="G26" s="144">
        <v>5262.81253</v>
      </c>
      <c r="H26" s="60">
        <f t="shared" si="1"/>
        <v>129.48892878806043</v>
      </c>
      <c r="J26" s="29"/>
      <c r="K26" s="29"/>
      <c r="L26" s="29"/>
      <c r="M26" s="29"/>
      <c r="N26" s="29"/>
    </row>
    <row r="27" spans="1:10" ht="15" customHeight="1">
      <c r="A27" s="137">
        <v>4049000</v>
      </c>
      <c r="B27" s="10" t="s">
        <v>176</v>
      </c>
      <c r="C27" s="144">
        <v>675.0278212999999</v>
      </c>
      <c r="D27" s="144">
        <v>671.96175</v>
      </c>
      <c r="E27" s="60">
        <f t="shared" si="0"/>
        <v>-0.45421406396185526</v>
      </c>
      <c r="F27" s="144">
        <v>3223.18343</v>
      </c>
      <c r="G27" s="144">
        <v>3207.3636</v>
      </c>
      <c r="H27" s="60">
        <f t="shared" si="1"/>
        <v>-0.4908138287370134</v>
      </c>
      <c r="J27" s="29"/>
    </row>
    <row r="28" spans="1:8" ht="15" customHeight="1">
      <c r="A28" s="59">
        <v>4051000</v>
      </c>
      <c r="B28" s="10" t="s">
        <v>103</v>
      </c>
      <c r="C28" s="144">
        <v>4656.8525955</v>
      </c>
      <c r="D28" s="144">
        <v>5672.451829199999</v>
      </c>
      <c r="E28" s="60">
        <f t="shared" si="0"/>
        <v>21.80870476083765</v>
      </c>
      <c r="F28" s="144">
        <v>14222.83036</v>
      </c>
      <c r="G28" s="144">
        <v>26148.954429999998</v>
      </c>
      <c r="H28" s="60">
        <f t="shared" si="1"/>
        <v>83.8519743829666</v>
      </c>
    </row>
    <row r="29" spans="1:8" ht="15" customHeight="1">
      <c r="A29" s="59">
        <v>4052000</v>
      </c>
      <c r="B29" s="10" t="s">
        <v>262</v>
      </c>
      <c r="C29" s="144">
        <v>1.8291884999999999</v>
      </c>
      <c r="D29" s="144">
        <v>67.74955</v>
      </c>
      <c r="E29" s="60">
        <f t="shared" si="0"/>
        <v>3603.8036265808587</v>
      </c>
      <c r="F29" s="144">
        <v>9.33225</v>
      </c>
      <c r="G29" s="144">
        <v>370.12164</v>
      </c>
      <c r="H29" s="60">
        <f t="shared" si="1"/>
        <v>3866.049345013261</v>
      </c>
    </row>
    <row r="30" spans="1:8" ht="15" customHeight="1">
      <c r="A30" s="59">
        <v>4059000</v>
      </c>
      <c r="B30" s="10" t="s">
        <v>290</v>
      </c>
      <c r="C30" s="144">
        <v>5.15175</v>
      </c>
      <c r="D30" s="144">
        <v>2.36664</v>
      </c>
      <c r="E30" s="60">
        <f t="shared" si="0"/>
        <v>-54.061435434561076</v>
      </c>
      <c r="F30" s="144">
        <v>22.86695</v>
      </c>
      <c r="G30" s="144">
        <v>19.30166</v>
      </c>
      <c r="H30" s="60">
        <f t="shared" si="1"/>
        <v>-15.591454041750218</v>
      </c>
    </row>
    <row r="31" spans="1:8" ht="15" customHeight="1">
      <c r="A31" s="59"/>
      <c r="C31" s="26"/>
      <c r="D31" s="26"/>
      <c r="E31" s="60"/>
      <c r="F31" s="26"/>
      <c r="G31" s="26"/>
      <c r="H31" s="60"/>
    </row>
    <row r="32" spans="1:8" ht="15" customHeight="1">
      <c r="A32" s="59">
        <v>4061000</v>
      </c>
      <c r="B32" s="10" t="s">
        <v>190</v>
      </c>
      <c r="C32" s="178">
        <v>7385.0570852</v>
      </c>
      <c r="D32" s="178">
        <v>9253.7674949</v>
      </c>
      <c r="E32" s="60">
        <f t="shared" si="0"/>
        <v>25.30393994441806</v>
      </c>
      <c r="F32" s="178">
        <v>28315.18549</v>
      </c>
      <c r="G32" s="178">
        <v>37306.41566</v>
      </c>
      <c r="H32" s="60">
        <f t="shared" si="1"/>
        <v>31.754092422157743</v>
      </c>
    </row>
    <row r="33" spans="1:8" ht="15" customHeight="1">
      <c r="A33" s="59">
        <v>4062000</v>
      </c>
      <c r="B33" s="10" t="s">
        <v>104</v>
      </c>
      <c r="C33" s="178">
        <v>962.3805137</v>
      </c>
      <c r="D33" s="178">
        <v>787.4846738</v>
      </c>
      <c r="E33" s="60">
        <f t="shared" si="0"/>
        <v>-18.173252410066965</v>
      </c>
      <c r="F33" s="178">
        <v>4736.81254</v>
      </c>
      <c r="G33" s="178">
        <v>4432.10048</v>
      </c>
      <c r="H33" s="60">
        <f t="shared" si="1"/>
        <v>-6.432850306548121</v>
      </c>
    </row>
    <row r="34" spans="1:8" ht="15" customHeight="1">
      <c r="A34" s="59">
        <v>4063000</v>
      </c>
      <c r="B34" s="10" t="s">
        <v>183</v>
      </c>
      <c r="C34" s="178">
        <v>1834.972953</v>
      </c>
      <c r="D34" s="178">
        <v>1717.340804</v>
      </c>
      <c r="E34" s="60">
        <f t="shared" si="0"/>
        <v>-6.410565823745962</v>
      </c>
      <c r="F34" s="178">
        <v>7637.24617</v>
      </c>
      <c r="G34" s="178">
        <v>8066.263690000001</v>
      </c>
      <c r="H34" s="60">
        <f t="shared" si="1"/>
        <v>5.6174373648610665</v>
      </c>
    </row>
    <row r="35" spans="1:8" ht="15" customHeight="1">
      <c r="A35" s="59">
        <v>4064000</v>
      </c>
      <c r="B35" s="10" t="s">
        <v>105</v>
      </c>
      <c r="C35" s="178">
        <v>203.8614864</v>
      </c>
      <c r="D35" s="178">
        <v>224.9690008</v>
      </c>
      <c r="E35" s="60">
        <f t="shared" si="0"/>
        <v>10.353850927283336</v>
      </c>
      <c r="F35" s="178">
        <v>1434.03279</v>
      </c>
      <c r="G35" s="178">
        <v>1911.00961</v>
      </c>
      <c r="H35" s="60">
        <f t="shared" si="1"/>
        <v>33.26122131419324</v>
      </c>
    </row>
    <row r="36" spans="1:8" ht="15" customHeight="1">
      <c r="A36" s="59">
        <v>4069000</v>
      </c>
      <c r="B36" s="10" t="s">
        <v>189</v>
      </c>
      <c r="C36" s="178">
        <v>14220.241269</v>
      </c>
      <c r="D36" s="178">
        <v>25260.6710218</v>
      </c>
      <c r="E36" s="60">
        <f t="shared" si="0"/>
        <v>77.63883568465214</v>
      </c>
      <c r="F36" s="178">
        <v>41676.975340000005</v>
      </c>
      <c r="G36" s="178">
        <v>96449.3008</v>
      </c>
      <c r="H36" s="60">
        <f t="shared" si="1"/>
        <v>131.42106645976193</v>
      </c>
    </row>
    <row r="37" spans="1:8" ht="15" customHeight="1">
      <c r="A37" s="59"/>
      <c r="B37" s="10" t="s">
        <v>164</v>
      </c>
      <c r="C37" s="26">
        <f>SUM(C32:C36)</f>
        <v>24606.5133073</v>
      </c>
      <c r="D37" s="26">
        <f>SUM(D32:D36)</f>
        <v>37244.2329953</v>
      </c>
      <c r="E37" s="60">
        <f t="shared" si="0"/>
        <v>51.3592459450595</v>
      </c>
      <c r="F37" s="26">
        <f>SUM(F32:F36)</f>
        <v>83800.25233</v>
      </c>
      <c r="G37" s="26">
        <f>SUM(G32:G36)</f>
        <v>148165.09024</v>
      </c>
      <c r="H37" s="60">
        <f t="shared" si="1"/>
        <v>76.80745119541574</v>
      </c>
    </row>
    <row r="38" spans="1:11" ht="15" customHeight="1">
      <c r="A38" s="59"/>
      <c r="C38" s="26"/>
      <c r="D38" s="26"/>
      <c r="E38" s="60"/>
      <c r="F38" s="26"/>
      <c r="G38" s="26"/>
      <c r="H38" s="60"/>
      <c r="K38" s="29"/>
    </row>
    <row r="39" spans="1:8" ht="15" customHeight="1">
      <c r="A39" s="59">
        <v>19011010</v>
      </c>
      <c r="B39" s="10" t="s">
        <v>186</v>
      </c>
      <c r="C39" s="178">
        <v>2195.896935</v>
      </c>
      <c r="D39" s="178">
        <v>2882.1888114999997</v>
      </c>
      <c r="E39" s="60">
        <f t="shared" si="0"/>
        <v>31.25337376091375</v>
      </c>
      <c r="F39" s="178">
        <v>12286.84449</v>
      </c>
      <c r="G39" s="178">
        <v>18623.782829999996</v>
      </c>
      <c r="H39" s="60">
        <f t="shared" si="1"/>
        <v>51.574986117529974</v>
      </c>
    </row>
    <row r="40" spans="1:8" ht="15" customHeight="1">
      <c r="A40" s="59">
        <v>19019011</v>
      </c>
      <c r="B40" s="10" t="s">
        <v>106</v>
      </c>
      <c r="C40" s="178">
        <v>914.9139022</v>
      </c>
      <c r="D40" s="178">
        <v>857.3690402999999</v>
      </c>
      <c r="E40" s="60">
        <f t="shared" si="0"/>
        <v>-6.289647775777352</v>
      </c>
      <c r="F40" s="178">
        <v>1670.11351</v>
      </c>
      <c r="G40" s="178">
        <v>1814.13628</v>
      </c>
      <c r="H40" s="60">
        <f t="shared" si="1"/>
        <v>8.62353182209754</v>
      </c>
    </row>
    <row r="41" spans="1:8" ht="15" customHeight="1">
      <c r="A41" s="59">
        <v>22029931</v>
      </c>
      <c r="B41" s="10" t="s">
        <v>282</v>
      </c>
      <c r="C41" s="178">
        <v>30.5401456</v>
      </c>
      <c r="D41" s="178">
        <v>9.84399</v>
      </c>
      <c r="E41" s="60">
        <f t="shared" si="0"/>
        <v>-67.76704954543504</v>
      </c>
      <c r="F41" s="178">
        <v>138.59365</v>
      </c>
      <c r="G41" s="178">
        <v>47.1917</v>
      </c>
      <c r="H41" s="60">
        <f t="shared" si="1"/>
        <v>-65.9495943717479</v>
      </c>
    </row>
    <row r="42" spans="1:11" ht="15" customHeight="1">
      <c r="A42" s="59">
        <v>22029932</v>
      </c>
      <c r="B42" s="10" t="s">
        <v>283</v>
      </c>
      <c r="C42" s="178">
        <v>46.2912156</v>
      </c>
      <c r="D42" s="178">
        <v>72.85364999999999</v>
      </c>
      <c r="E42" s="60">
        <f t="shared" si="0"/>
        <v>57.381155486441756</v>
      </c>
      <c r="F42" s="178">
        <v>155.0874</v>
      </c>
      <c r="G42" s="178">
        <v>237.9843</v>
      </c>
      <c r="H42" s="60">
        <f t="shared" si="1"/>
        <v>53.451731088405616</v>
      </c>
      <c r="J42" s="29"/>
      <c r="K42" s="29"/>
    </row>
    <row r="43" spans="1:8" ht="15" customHeight="1">
      <c r="A43" s="21"/>
      <c r="B43" s="10" t="s">
        <v>107</v>
      </c>
      <c r="C43" s="28"/>
      <c r="D43" s="28"/>
      <c r="E43" s="69"/>
      <c r="F43" s="28">
        <f>SUM(F7:F42)-F37</f>
        <v>153770.25815999997</v>
      </c>
      <c r="G43" s="28">
        <f>SUM(G7:G42)-G37</f>
        <v>262604.66108</v>
      </c>
      <c r="H43" s="69">
        <f>(G43/F43-1)*100</f>
        <v>70.77727788344896</v>
      </c>
    </row>
    <row r="44" spans="1:8" ht="12">
      <c r="A44" s="47" t="s">
        <v>193</v>
      </c>
      <c r="B44" s="53"/>
      <c r="C44" s="53"/>
      <c r="D44" s="53"/>
      <c r="E44" s="53"/>
      <c r="F44" s="53"/>
      <c r="G44" s="53"/>
      <c r="H44" s="54"/>
    </row>
    <row r="45" spans="1:8" ht="12">
      <c r="A45" s="11"/>
      <c r="B45" s="11"/>
      <c r="C45" s="11"/>
      <c r="D45" s="34"/>
      <c r="E45" s="11"/>
      <c r="F45" s="224"/>
      <c r="G45" s="224"/>
      <c r="H45" s="34"/>
    </row>
    <row r="46" spans="4:8" ht="12">
      <c r="D46" s="34"/>
      <c r="E46" s="11"/>
      <c r="F46" s="34"/>
      <c r="G46" s="34"/>
      <c r="H46" s="34"/>
    </row>
    <row r="47" spans="4:8" ht="12">
      <c r="D47" s="44"/>
      <c r="E47" s="44"/>
      <c r="F47" s="44"/>
      <c r="G47" s="44"/>
      <c r="H47" s="44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11"/>
      <c r="G79" s="11"/>
      <c r="H79" s="62"/>
    </row>
  </sheetData>
  <sheetProtection/>
  <mergeCells count="7">
    <mergeCell ref="F45:G45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B9" sqref="B9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329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8794.5081119</v>
      </c>
      <c r="C8" s="183">
        <v>25352.642620000002</v>
      </c>
      <c r="D8" s="52">
        <f aca="true" t="shared" si="0" ref="D8:D13">C8/B8*1000</f>
        <v>2882.781196789722</v>
      </c>
      <c r="G8" s="29"/>
      <c r="H8" s="29"/>
      <c r="I8" s="29"/>
    </row>
    <row r="9" spans="1:33" ht="15" customHeight="1">
      <c r="A9" s="21" t="s">
        <v>306</v>
      </c>
      <c r="B9" s="178">
        <v>12657.6083323</v>
      </c>
      <c r="C9" s="178">
        <v>27924.902990000002</v>
      </c>
      <c r="D9" s="52">
        <f t="shared" si="0"/>
        <v>2206.175310286742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4375.7840971</v>
      </c>
      <c r="C10" s="178">
        <v>8823.49863</v>
      </c>
      <c r="D10" s="52">
        <f t="shared" si="0"/>
        <v>2016.4382963610276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37244.2329953</v>
      </c>
      <c r="C11" s="178">
        <v>148165.09024</v>
      </c>
      <c r="D11" s="52">
        <f t="shared" si="0"/>
        <v>3978.2022161309524</v>
      </c>
      <c r="G11" s="29"/>
      <c r="I11" s="29"/>
    </row>
    <row r="12" spans="1:4" ht="26.25" customHeight="1">
      <c r="A12" s="139" t="s">
        <v>186</v>
      </c>
      <c r="B12" s="182">
        <v>2882.1888114999997</v>
      </c>
      <c r="C12" s="182">
        <v>18623.782829999996</v>
      </c>
      <c r="D12" s="141">
        <f t="shared" si="0"/>
        <v>6461.680357543084</v>
      </c>
    </row>
    <row r="13" spans="1:7" ht="15" customHeight="1">
      <c r="A13" s="21" t="s">
        <v>113</v>
      </c>
      <c r="B13" s="178">
        <v>11152.974712399999</v>
      </c>
      <c r="C13" s="178">
        <v>33714.743769999994</v>
      </c>
      <c r="D13" s="52">
        <f t="shared" si="0"/>
        <v>3022.9373453627195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77107.2970605</v>
      </c>
      <c r="C15" s="26">
        <f>SUM(C8:C13)</f>
        <v>262604.66108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25352.642620000002</v>
      </c>
      <c r="AH21" s="66">
        <f aca="true" t="shared" si="2" ref="AH21:AH27">AG21/$AG$27*100</f>
        <v>9.654300314295092</v>
      </c>
    </row>
    <row r="22" spans="32:34" ht="17.25" customHeight="1">
      <c r="AF22" s="11" t="str">
        <f>A9</f>
        <v>Leche descremada en polvo</v>
      </c>
      <c r="AG22" s="44">
        <f t="shared" si="1"/>
        <v>27924.902990000002</v>
      </c>
      <c r="AH22" s="66">
        <f t="shared" si="2"/>
        <v>10.63381848408736</v>
      </c>
    </row>
    <row r="23" spans="32:34" ht="17.25" customHeight="1">
      <c r="AF23" s="11" t="str">
        <f>A10</f>
        <v>Suero y lactosuero</v>
      </c>
      <c r="AG23" s="44">
        <f t="shared" si="1"/>
        <v>8823.49863</v>
      </c>
      <c r="AH23" s="66">
        <f t="shared" si="2"/>
        <v>3.359993152334796</v>
      </c>
    </row>
    <row r="24" spans="32:34" ht="17.25" customHeight="1">
      <c r="AF24" s="11" t="str">
        <f>A11</f>
        <v>Quesos</v>
      </c>
      <c r="AG24" s="44">
        <f t="shared" si="1"/>
        <v>148165.09024</v>
      </c>
      <c r="AH24" s="66">
        <f>AG24/$AG$27*100</f>
        <v>56.42134820861497</v>
      </c>
    </row>
    <row r="25" spans="32:34" ht="17.25" customHeight="1">
      <c r="AF25" s="11" t="str">
        <f>A12</f>
        <v>Preparaciones para la alimentación infantil</v>
      </c>
      <c r="AG25" s="44">
        <f t="shared" si="1"/>
        <v>18623.782829999996</v>
      </c>
      <c r="AH25" s="66">
        <f t="shared" si="2"/>
        <v>7.091946789294208</v>
      </c>
    </row>
    <row r="26" spans="32:34" ht="17.25" customHeight="1">
      <c r="AF26" s="11" t="str">
        <f>A13</f>
        <v>Otros productos</v>
      </c>
      <c r="AG26" s="44">
        <f t="shared" si="1"/>
        <v>33714.743769999994</v>
      </c>
      <c r="AH26" s="66">
        <f t="shared" si="2"/>
        <v>12.83859305137357</v>
      </c>
    </row>
    <row r="27" spans="32:34" ht="17.25" customHeight="1">
      <c r="AF27" s="11"/>
      <c r="AG27" s="44">
        <f>SUM(AG21:AG26)</f>
        <v>262604.66108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E19" sqref="E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30" t="s">
        <v>178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8" t="s">
        <v>8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9" t="s">
        <v>281</v>
      </c>
      <c r="I4" s="229"/>
      <c r="J4" s="229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>E14/C14*1000</f>
        <v>2369.722920509628</v>
      </c>
      <c r="H14" s="60">
        <f>+(C14/B14-1)*100</f>
        <v>7.129757157588812</v>
      </c>
      <c r="I14" s="60">
        <f>+(E14/D14-1)*100</f>
        <v>-1.0771431545993582</v>
      </c>
      <c r="J14" s="45">
        <f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>
        <v>450.1465</v>
      </c>
      <c r="D15" s="26">
        <v>810.583</v>
      </c>
      <c r="E15" s="26">
        <v>1529.64571</v>
      </c>
      <c r="F15" s="52">
        <f t="shared" si="3"/>
        <v>2711.1975543187414</v>
      </c>
      <c r="G15" s="52">
        <f>E15/C15*1000</f>
        <v>3398.106416466639</v>
      </c>
      <c r="H15" s="60">
        <f>+(C15/B15-1)*100</f>
        <v>50.56275420100611</v>
      </c>
      <c r="I15" s="60">
        <f>+(E15/D15-1)*100</f>
        <v>88.70932526342152</v>
      </c>
      <c r="J15" s="45">
        <f>+(G15/F15-1)*100</f>
        <v>25.335994459485313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3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330</v>
      </c>
      <c r="B19" s="26">
        <f>SUM(B7:B15)</f>
        <v>5266.597</v>
      </c>
      <c r="C19" s="26">
        <f>SUM(C7:C15)</f>
        <v>8794.5070196</v>
      </c>
      <c r="D19" s="26">
        <f>SUM(D7:D15)</f>
        <v>13376.981440000001</v>
      </c>
      <c r="E19" s="26">
        <f>SUM(E7:E15)</f>
        <v>25352.64439</v>
      </c>
      <c r="F19" s="52">
        <f t="shared" si="3"/>
        <v>2539.966783104916</v>
      </c>
      <c r="G19" s="52">
        <f t="shared" si="3"/>
        <v>2882.781756100425</v>
      </c>
      <c r="H19" s="60">
        <f>+(C19/B19-1)*100</f>
        <v>66.98651937104738</v>
      </c>
      <c r="I19" s="45">
        <f>+(E19/D19-1)*100</f>
        <v>89.52440431882664</v>
      </c>
      <c r="J19" s="45">
        <f>+(G19/F19-1)*100</f>
        <v>13.49682898515876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8" t="s">
        <v>10</v>
      </c>
      <c r="B26" s="228"/>
      <c r="C26" s="228"/>
      <c r="D26" s="228"/>
      <c r="E26" s="228"/>
      <c r="F26" s="228"/>
      <c r="G26" s="228"/>
      <c r="H26" s="228"/>
      <c r="I26" s="228"/>
      <c r="J26" s="228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9" t="s">
        <v>281</v>
      </c>
      <c r="I27" s="229"/>
      <c r="J27" s="229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5" ref="H30:H36">+(C30/B30-1)*100</f>
        <v>-30.064802444679906</v>
      </c>
      <c r="I30" s="60">
        <f aca="true" t="shared" si="6" ref="I30:I36">+(E30/D30-1)*100</f>
        <v>-21.864305378808226</v>
      </c>
      <c r="J30" s="45">
        <f aca="true" t="shared" si="7" ref="J30:J36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8" ref="F31:G45">D31/B31*1000</f>
        <v>2374.829989971946</v>
      </c>
      <c r="G31" s="52">
        <f aca="true" t="shared" si="9" ref="G31:G37">E31/C31*1000</f>
        <v>2344.8184960277426</v>
      </c>
      <c r="H31" s="60">
        <f t="shared" si="5"/>
        <v>76.39293191343664</v>
      </c>
      <c r="I31" s="60">
        <f t="shared" si="6"/>
        <v>74.16379743632702</v>
      </c>
      <c r="J31" s="45">
        <f t="shared" si="7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8"/>
        <v>2162.436853902512</v>
      </c>
      <c r="G32" s="52">
        <f t="shared" si="9"/>
        <v>2383.508173283085</v>
      </c>
      <c r="H32" s="60">
        <f t="shared" si="5"/>
        <v>4.13675019236559</v>
      </c>
      <c r="I32" s="60">
        <f t="shared" si="6"/>
        <v>14.782910203690115</v>
      </c>
      <c r="J32" s="45">
        <f t="shared" si="7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8"/>
        <v>2138.9233286869335</v>
      </c>
      <c r="G33" s="52">
        <f t="shared" si="9"/>
        <v>2492.767841898005</v>
      </c>
      <c r="H33" s="60">
        <f t="shared" si="5"/>
        <v>-47.35675937115228</v>
      </c>
      <c r="I33" s="60">
        <f t="shared" si="6"/>
        <v>-38.6479283418497</v>
      </c>
      <c r="J33" s="45">
        <f t="shared" si="7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8"/>
        <v>2097.8940566879824</v>
      </c>
      <c r="G34" s="52">
        <f t="shared" si="9"/>
        <v>2163.426892573957</v>
      </c>
      <c r="H34" s="60">
        <f t="shared" si="5"/>
        <v>169.5372786770192</v>
      </c>
      <c r="I34" s="60">
        <f t="shared" si="6"/>
        <v>177.95693275458467</v>
      </c>
      <c r="J34" s="45">
        <f t="shared" si="7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8"/>
        <v>2093.6668199501214</v>
      </c>
      <c r="G35" s="52">
        <f t="shared" si="9"/>
        <v>2070.9249606168114</v>
      </c>
      <c r="H35" s="60">
        <f t="shared" si="5"/>
        <v>109.66222815962512</v>
      </c>
      <c r="I35" s="60">
        <f t="shared" si="6"/>
        <v>107.38483194028392</v>
      </c>
      <c r="J35" s="45">
        <f t="shared" si="7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>
        <v>1005.682</v>
      </c>
      <c r="D36" s="26">
        <v>2790.617</v>
      </c>
      <c r="E36" s="26">
        <v>2137.222</v>
      </c>
      <c r="F36" s="52">
        <f t="shared" si="8"/>
        <v>2118.414440292899</v>
      </c>
      <c r="G36" s="52">
        <f t="shared" si="9"/>
        <v>2125.146915227677</v>
      </c>
      <c r="H36" s="60">
        <f t="shared" si="5"/>
        <v>-23.656622490917123</v>
      </c>
      <c r="I36" s="60">
        <f t="shared" si="6"/>
        <v>-23.4139976929833</v>
      </c>
      <c r="J36" s="45">
        <f t="shared" si="7"/>
        <v>0.31780726220156374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>
        <v>1076.41864</v>
      </c>
      <c r="D37" s="26">
        <v>2385.495</v>
      </c>
      <c r="E37" s="26">
        <v>2433.6362599999998</v>
      </c>
      <c r="F37" s="52">
        <f t="shared" si="8"/>
        <v>2130.4845243709005</v>
      </c>
      <c r="G37" s="52">
        <f t="shared" si="9"/>
        <v>2260.8641002352015</v>
      </c>
      <c r="H37" s="60">
        <f>+(C37/B37-1)*100</f>
        <v>-3.865099098326674</v>
      </c>
      <c r="I37" s="60">
        <f>+(E37/D37-1)*100</f>
        <v>2.0180826201689817</v>
      </c>
      <c r="J37" s="45">
        <f>+(G37/F37-1)*100</f>
        <v>6.119714758444439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>
        <v>2650.333</v>
      </c>
      <c r="D38" s="26">
        <v>1913.628</v>
      </c>
      <c r="E38" s="26">
        <v>5451.50445</v>
      </c>
      <c r="F38" s="52">
        <f t="shared" si="8"/>
        <v>2240.136916063991</v>
      </c>
      <c r="G38" s="52">
        <f>E38/C38*1000</f>
        <v>2056.9130180999896</v>
      </c>
      <c r="H38" s="60">
        <f>+(C38/B38-1)*100</f>
        <v>210.25407201204337</v>
      </c>
      <c r="I38" s="60">
        <f>+(E38/D38-1)*100</f>
        <v>184.87796217446655</v>
      </c>
      <c r="J38" s="45">
        <f>+(G38/F38-1)*100</f>
        <v>-8.179138366503647</v>
      </c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8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8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8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331</v>
      </c>
      <c r="B42" s="26">
        <f>SUM(B30:B38)</f>
        <v>9243.093799999999</v>
      </c>
      <c r="C42" s="26">
        <f>SUM(C30:C38)</f>
        <v>12657.61044</v>
      </c>
      <c r="D42" s="26">
        <f>SUM(D30:D38)</f>
        <v>19870.65165</v>
      </c>
      <c r="E42" s="26">
        <f>SUM(E30:E38)</f>
        <v>27924.90575</v>
      </c>
      <c r="F42" s="52">
        <f t="shared" si="8"/>
        <v>2149.7836200688566</v>
      </c>
      <c r="G42" s="52">
        <f t="shared" si="8"/>
        <v>2206.1751609729586</v>
      </c>
      <c r="H42" s="60">
        <f>+(C42/B42-1)*100</f>
        <v>36.94127435989021</v>
      </c>
      <c r="I42" s="60">
        <f>+(E42/D42-1)*100</f>
        <v>40.53341703063875</v>
      </c>
      <c r="J42" s="45">
        <f>+(G42/F42-1)*100</f>
        <v>2.623126363866124</v>
      </c>
      <c r="AK42" s="11"/>
      <c r="AM42" s="44"/>
      <c r="AN42" s="44"/>
    </row>
    <row r="43" spans="1:40" ht="14.25" customHeight="1">
      <c r="A43" s="21" t="s">
        <v>332</v>
      </c>
      <c r="B43" s="26">
        <f>B19+B42</f>
        <v>14509.690799999998</v>
      </c>
      <c r="C43" s="26">
        <f>C19+C42</f>
        <v>21452.1174596</v>
      </c>
      <c r="D43" s="26">
        <f>D19+D42</f>
        <v>33247.63309</v>
      </c>
      <c r="E43" s="26">
        <f>E19+E42</f>
        <v>53277.55014000001</v>
      </c>
      <c r="F43" s="52">
        <f>D43/B43*1000</f>
        <v>2291.4087934940703</v>
      </c>
      <c r="G43" s="52">
        <f>E43/C43*1000</f>
        <v>2483.556704382945</v>
      </c>
      <c r="H43" s="60">
        <f>+(C43/B43-1)*100</f>
        <v>47.84682702956013</v>
      </c>
      <c r="I43" s="60">
        <f>+(E43/D43-1)*100</f>
        <v>60.244640560667364</v>
      </c>
      <c r="J43" s="45">
        <f>+(G43/F43-1)*100</f>
        <v>8.385579711242919</v>
      </c>
      <c r="AK43" s="11"/>
      <c r="AM43" s="44"/>
      <c r="AN43" s="44"/>
    </row>
    <row r="44" spans="1:10" ht="14.25" customHeight="1">
      <c r="A44" s="21" t="s">
        <v>251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8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8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4" sqref="A34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2017-11-30T19:27:03Z</dcterms:modified>
  <cp:category/>
  <cp:version/>
  <cp:contentType/>
  <cp:contentStatus/>
</cp:coreProperties>
</file>