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7620" windowHeight="4050" tabRatio="753"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s>
  <definedNames>
    <definedName name="_xlfn.AVERAGEIF" hidden="1">#NAME?</definedName>
    <definedName name="_xlfn.STDEV.S" hidden="1">#NAME?</definedName>
    <definedName name="_xlnm.Print_Area" localSheetId="1">'colofón'!$A$1:$I$44</definedName>
    <definedName name="_xlnm.Print_Area" localSheetId="4">'Comentarios'!$B$2:$J$7</definedName>
    <definedName name="_xlnm.Print_Area" localSheetId="14">'export'!$B$2:$K$32</definedName>
    <definedName name="_xlnm.Print_Area" localSheetId="15">'import'!$B$2:$K$90</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mayorista'!$A$1:$H$42</definedName>
    <definedName name="_xlnm.Print_Area" localSheetId="6">'precio mayorista2'!$A$1:$M$57</definedName>
    <definedName name="_xlnm.Print_Area" localSheetId="7">'precio mayorista3'!$A$2:$N$61</definedName>
    <definedName name="_xlnm.Print_Area" localSheetId="8">'precio minorista'!$B$2:$K$46</definedName>
    <definedName name="_xlnm.Print_Area" localSheetId="9">'precio minorista regiones'!$B$2:$S$60</definedName>
    <definedName name="_xlnm.Print_Area" localSheetId="12">'prod región'!$A$1:$M$47</definedName>
    <definedName name="_xlnm.Print_Area" localSheetId="13">'rend región'!$A$1:$M$46</definedName>
    <definedName name="_xlnm.Print_Area" localSheetId="11">'sup región'!$A$1:$M$45</definedName>
    <definedName name="_xlnm.Print_Area" localSheetId="10">'sup, prod y rend'!$A$1:$H$49</definedName>
    <definedName name="TDclase">'[1]TD clase'!$A$5:$G$6</definedName>
  </definedNames>
  <calcPr fullCalcOnLoad="1"/>
</workbook>
</file>

<file path=xl/sharedStrings.xml><?xml version="1.0" encoding="utf-8"?>
<sst xmlns="http://schemas.openxmlformats.org/spreadsheetml/2006/main" count="614" uniqueCount="239">
  <si>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</si>
  <si>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</si>
  <si>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</si>
  <si>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</si>
  <si>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</si>
  <si>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</si>
  <si>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</si>
  <si>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</si>
  <si>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</si>
  <si>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</si>
  <si>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</si>
  <si>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</si>
  <si>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</si>
  <si>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</si>
  <si>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</si>
  <si>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</si>
  <si>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</si>
  <si>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</si>
  <si>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</si>
  <si>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</si>
  <si>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</si>
  <si>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</si>
  <si>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</si>
  <si>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</si>
  <si>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</si>
  <si>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</si>
  <si>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</si>
  <si>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</si>
  <si>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</si>
  <si>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</si>
  <si>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</si>
  <si>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</si>
  <si>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</si>
  <si>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</si>
  <si>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</si>
  <si>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</si>
  <si>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</si>
  <si>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</si>
  <si>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</si>
  <si>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</si>
  <si>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</si>
  <si>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</si>
  <si>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</si>
  <si>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</si>
  <si>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</si>
  <si>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</si>
  <si>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</si>
  <si>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</si>
  <si>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</si>
  <si>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</si>
  <si>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</si>
  <si>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</si>
  <si>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</si>
  <si>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</si>
  <si>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</si>
  <si>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</si>
  <si>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</si>
  <si>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</si>
  <si>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</si>
  <si>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</si>
  <si>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</si>
  <si>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</si>
  <si>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</si>
  <si>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</si>
  <si>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</si>
  <si>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</si>
  <si>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</si>
  <si>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</si>
  <si>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</si>
  <si>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</si>
  <si>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</si>
  <si>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</si>
  <si>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</si>
  <si>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</si>
  <si>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</si>
  <si>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</si>
  <si>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</si>
  <si>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</si>
  <si>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</si>
  <si>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</si>
  <si>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</si>
  <si>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</si>
  <si>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</si>
  <si>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</si>
  <si>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</si>
  <si>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</si>
  <si>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</si>
  <si>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</si>
  <si>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</si>
  <si>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</si>
  <si>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</si>
  <si>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</si>
  <si>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</si>
  <si>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</si>
  <si>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</si>
  <si>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</si>
  <si>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</si>
  <si>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</si>
  <si>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</si>
  <si>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</si>
  <si>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</si>
  <si>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</si>
  <si>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</si>
  <si>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</si>
  <si>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</si>
  <si>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</si>
  <si>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</si>
  <si>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</si>
  <si>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</si>
  <si>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</si>
  <si>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</si>
  <si>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</si>
  <si>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</si>
  <si>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</si>
  <si>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</si>
  <si>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</si>
  <si>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</si>
  <si>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</si>
  <si>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</si>
  <si>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</si>
  <si>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</si>
  <si>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</si>
  <si>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</si>
  <si>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</si>
  <si>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</si>
  <si>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</si>
  <si>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</si>
  <si>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</si>
  <si>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</si>
  <si>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</si>
  <si>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</si>
  <si>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</si>
  <si>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</si>
  <si>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</si>
  <si>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</si>
  <si>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</si>
  <si>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</si>
  <si>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</si>
  <si>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</si>
  <si>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</si>
  <si>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</si>
  <si>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</si>
  <si>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</si>
  <si>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</si>
  <si>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</si>
  <si>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</si>
  <si>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</si>
  <si>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</si>
  <si>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</si>
  <si>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</si>
  <si>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</si>
  <si>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</si>
  <si>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</si>
  <si>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</si>
  <si>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</si>
  <si>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</si>
  <si>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</si>
  <si>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</si>
  <si>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</si>
  <si>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</si>
  <si>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</si>
  <si>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</si>
  <si>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</si>
  <si>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</si>
  <si>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</si>
  <si>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</si>
  <si>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</si>
  <si>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</si>
  <si>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</si>
  <si>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</si>
  <si>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</si>
  <si>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</si>
  <si>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</si>
  <si>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</si>
  <si>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</si>
  <si>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</si>
  <si>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</si>
  <si>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</si>
  <si>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</si>
  <si>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Los datos utilizados en este documento, que permiten hacer los análisis del mercado, se obtienen de las siguientes fuentes:</t>
  </si>
  <si>
    <t>arica</t>
  </si>
  <si>
    <t>la serena</t>
  </si>
  <si>
    <t>la calera</t>
  </si>
  <si>
    <t>lo valledor</t>
  </si>
  <si>
    <t>mapocho</t>
  </si>
  <si>
    <t>talca</t>
  </si>
  <si>
    <t>chillan</t>
  </si>
  <si>
    <t>concepcion</t>
  </si>
  <si>
    <t>temuco</t>
  </si>
  <si>
    <t>pto montt</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</si>
  <si>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</si>
  <si>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</si>
  <si>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</si>
  <si>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</si>
  <si>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</si>
  <si>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</si>
  <si>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</si>
  <si>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</si>
  <si>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</si>
  <si>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</si>
  <si>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</si>
  <si>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</si>
  <si>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</si>
  <si>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</si>
  <si>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</si>
  <si>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</si>
  <si>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</si>
  <si>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12"/>
        <color indexed="8"/>
        <rFont val="Arial"/>
        <family val="2"/>
      </rPr>
      <t>Fuente</t>
    </r>
    <r>
      <rPr>
        <sz val="12"/>
        <color indexed="8"/>
        <rFont val="Arial"/>
        <family val="2"/>
      </rPr>
      <t>: Odepa. Se considera el precio promedio de la primera calidad de distintas variedades.</t>
    </r>
  </si>
  <si>
    <t>2015/16*</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</si>
  <si>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</si>
  <si>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</si>
  <si>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</si>
  <si>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</si>
  <si>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variacion entre FL y S</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</si>
  <si>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</si>
  <si>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</si>
  <si>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</si>
  <si>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</si>
  <si>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</si>
  <si>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</si>
  <si>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 la superficie 2015/16 corresponde a la estimación de siembra nacional a octubre 2015 para la temporada.  
El rendimiento 2015/16 corresponde al promedio del rendimiento de las últimas tres temporadas.</t>
  </si>
  <si>
    <t>2015</t>
  </si>
  <si>
    <t>Vol</t>
  </si>
  <si>
    <t>promedio precios diciembre por var</t>
  </si>
  <si>
    <t>promedio precios por mercado</t>
  </si>
  <si>
    <t>PX</t>
  </si>
  <si>
    <t>Promedio simple en 2016 hasta la fecha**</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</si>
  <si>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</si>
  <si>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</si>
  <si>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t xml:space="preserve">3. </t>
    </r>
    <r>
      <rPr>
        <u val="single"/>
        <sz val="11"/>
        <rFont val="Arial"/>
        <family val="2"/>
      </rPr>
      <t>Superficie, producción y rendimiento: se mantiene la superficie nacional</t>
    </r>
    <r>
      <rPr>
        <sz val="11"/>
        <rFont val="Arial"/>
        <family val="2"/>
      </rPr>
      <t xml:space="preserve">
La encuesta del INE sobre intención de siembra de cultivos anuales para la temporada 2015/16 indica que en Chile se plantarían 52.338 hectáreas de papas, lo que representa un aumento de 3,6% en la superficie nacional para la papa en comparación con la temporada 2014/15. Se estima que el rendimiento debería superar el registrado en el año pasado. Suponiendo un rendimiento similar al de la temporada 2013/14, de 21,4 ton/ha (promedio de los tres años anteriores), la producción nacional llegaría a 1,12 millones de toneladas (cuadro 6 y gráfico 7).
Según la distribución regional de la superficie en 2014/15, la Región de La Araucanía presenta como siempre la mayor área de papas: 16.788 hectáreas, concentrando 32% del total de la superficie nacional encuestada. Esta región subió 28,6% la superficie de papas en la temporada 2014/15, comparada con la temporada anterior. La siguieron la Región del Bío Bío, con 8.685 hectáreas (1,8% más que en la temporada anterior) y la Región de Los Lagos, con 6.967 hectáreas (35% menos superficie que en la temporada anterior). Esto podría responder a escasa disponibilidad de semilla, problema recurrente en la zona productora de papas. Entre las regiones del Bío Bío y Los Lagos se concentra más de 70% del total de la superficie sembrada con papa en Chile.
En cuanto a los rendimientos en 2014/15, éstos bajaron en comparación con la temporada 2013/14 en todas las regiones del sur: La Araucanía, Los Ríos y Los Lagos. Por esta misma razón la producción nacional total estimada disminuyó en esta temporada, alcanzando un total de 960.500 toneladas. Las regiones de Los Lagos y Los Ríos fueron las más afectadas por la baja del rendimiento (cuadros 8 y 9).</t>
    </r>
  </si>
  <si>
    <t>Marzo 2016</t>
  </si>
  <si>
    <r>
      <t>Información de mercado nacional y comercio exterior hasta febrero</t>
    </r>
    <r>
      <rPr>
        <sz val="10"/>
        <color indexed="8"/>
        <rFont val="Arial"/>
        <family val="2"/>
      </rPr>
      <t xml:space="preserve"> de 2016</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</si>
  <si>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</si>
  <si>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Ene-feb 2015</t>
  </si>
  <si>
    <t>Ene-feb 2016</t>
  </si>
  <si>
    <r>
      <t xml:space="preserve">4. </t>
    </r>
    <r>
      <rPr>
        <u val="single"/>
        <sz val="11"/>
        <rFont val="Arial"/>
        <family val="2"/>
      </rPr>
      <t>Comercio exterior de productos derivados de papa: alzas en las compras y en las ventas</t>
    </r>
    <r>
      <rPr>
        <sz val="11"/>
        <rFont val="Arial"/>
        <family val="2"/>
      </rPr>
      <t xml:space="preserve">
La balanza comercial de los productos derivados de papa sigue siendo negativa, con importaciones muy superiores a las ventas al exterior (cuadros 10 y 11).
Durante febrero de 2016 las exportaciones sumaron USD 648 mil, cifra 180% superior a la registrada en el mismo período del año anterior. En volumen se exportaron 117 toneladas, un 27,7% menos que en el mismo período del año 2015. Destaca el alza en valor de las exportaciones de papa preparada sin congelar hacia Argentina, con ventas que sumaron USD 453 mil. 
Las importaciones sumaron USD 12,98 millones y 15.200 toneladas en febrero de 2016, lo que representa un alza en valor de 36,8% en comparación con igual período del año anterior, y 37,4% más en volumen. Las papas preparadas congeladas son la principal categoría comprada por Chile, destacando Argentina como uno de los países que más han crecido como proveedores de este producto, crecimiento que se está registrando desde el año 2015.</t>
    </r>
  </si>
  <si>
    <t>Este boletín se publica mensualmente, con información de mercado nacional y de comercio exterior, relacionada con la papa.</t>
  </si>
  <si>
    <r>
      <t xml:space="preserve">1. </t>
    </r>
    <r>
      <rPr>
        <u val="single"/>
        <sz val="11"/>
        <rFont val="Arial"/>
        <family val="2"/>
      </rPr>
      <t>Precios de la papa en mercados mayoristas: precios siguen disminuyendo</t>
    </r>
    <r>
      <rPr>
        <sz val="11"/>
        <rFont val="Arial"/>
        <family val="2"/>
      </rPr>
      <t xml:space="preserve">
El precio promedio mensual de la papa en los mercados mayoristas durante febrero de 2016 fue de $180,8 por kilo, valor 7,8% inferior al del mes anterior y 9,9% inferior al del mismo mes en el año 2015 (cuadro 1 y gráfico 1). Los precios presentaron un peak alto entre agosto y noviembre de 2015, y desde entonces los precios medios vienen registrando una baja, la cual se registra normalmente en estos meses estivales. Esta baja está por debajo de los $215 por kilo, valor promedio del kilo de papas entre enero 2014 y junio 2015.
El precio promedio diario en los mercados mayoristas se comporta de forma errática entre un día y otro. En los últimos seis meses se registra un peak de alzas en precios sobre $ 20.000 pesos por saco de 50 kilos, entre fines de octubre y noviembre 2015. Luego de esos meses la tendencia es a una baja sostenida en el precio que comienza la última semana de noviembre, y se mantiene hasta febrero 2016 (gráfico 2 y cuadro 2). La variedad con precio más alto en febrero fue Cardinal (36% más que el promedio). Patagonia presentó el precio más bajo (19% menos que el promedio). 
Como ya se indicó anteriormente, los precios mayoristas están registrando bajas en los precios, lo cual se aprecia en todos los mercados monitoreados por Odepa. Arica sigue siendo el mercado con los precios más altos. La sigue La Serena, desplazando a Puerto Montt – mercado que venía presentando dos meses de altos precios medios por baja oferta de volumen. Por otro lado,  mercados que están por debajo del promedio nacional durante enero son Temuco y Puerto Montt: cerca de 20% más baratos que el promedio nacional para este mes. Estos dos mercados retomaron los precios luego de un alza abrupta que ocurrió en noviembre 2015, y que ya fue analizada (cuadro 3 y gráfico 3).</t>
    </r>
  </si>
  <si>
    <r>
      <t xml:space="preserve">2. </t>
    </r>
    <r>
      <rPr>
        <u val="single"/>
        <sz val="11"/>
        <rFont val="Arial"/>
        <family val="2"/>
      </rPr>
      <t>Precio de la papa en mercados minoristas: tendencia de precios a la baja en supermercados y ferias</t>
    </r>
    <r>
      <rPr>
        <sz val="11"/>
        <rFont val="Arial"/>
        <family val="2"/>
      </rPr>
      <t xml:space="preserve">
La misma tendencia a la baja que se observa en los mercados mayoristas se registra en supermercados y ferias, siendo más marcado en ferias libres y menos en los supermercados. En el monitoreo de precios al consumidor que realiza Odepa en la ciudad de Santiago, se observó que el precio promedio mensual de febrero en supermercados disminuyó 0,9% con relación al mes anterior y aumentó 42,3% con respecto al mismo mes de 2015. En ferias se registró una baja de 7,7% con respecto al mes anterior y un alza de 7,6% con respecto al mismo mes de 2015. Como siempre, los precios son más altos en supermercados que en ferias. Para febrero, en Santiago, el precio promedio de supermercados alcanzó $1.396 por kilo, y en ferias, $439 por kilo, es decir, en supermercados el precio es tres veces más alto que en ferias.
Respecto al registro de precios al consumidor que Odepa recoge entre las regiones de Arica y Los Lagos, se observa que, al igual que en Santiago, éstos son erráticos entre semanas. Además, en supermercados los precios son superiores a los de las ferias libres. Junto con eso, en los supermercados la variabilidad entre regiones es menor que en ferias libres. Al comparar los precios entre ferias y supermercados, por región, se observa que la menor diferencia de precios en los últimos cinco meses se presentó en la Región de Arica, donde en promedio los precios en supermercados fueron 105% mayores que en ferias. Por otra parte, la mayor diferencia de precios entre supermercados y ferias libres se registró en Bío Bío, donde el precio fue en promedio 202% más alto en supermercados que en ferias libres, respectivamente, para estos últimos cinco meses (similar situación ocurre en Valparaíso). Destaca un peak registrado en noviembre en La Araucanía en ferias libres, producto del cambio de papa de guarda (vieja) por papa nueva. Dos semanas antes el promedio en esa región no superaba los $500 pesos por kilo, pero en la semana del peak alcanzó un precio por kilo mayor que $1.500 pesos. Los Lagos también registró dos peaks de precios en ferias libres, a fines de noviembre, duplicando su precio en comparación con el de las semanas anteriores. Ya en enero ambos mercados han vuelto a recuperar sus precios medios por debajo de los $500 pesos por kilo, estabilizándose durante febrero.</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</si>
</sst>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 #,##0_);_(* \(#,##0\);_(* &quot;-&quot;_);_(@_)"/>
    <numFmt numFmtId="166" formatCode="0.0"/>
    <numFmt numFmtId="167" formatCode="#,##0.0"/>
    <numFmt numFmtId="168" formatCode="_(* #,##0.00_);_(* \(#,##0.00\);_(* &quot;-&quot;??_);_(@_)"/>
    <numFmt numFmtId="169" formatCode="_(* #,##0_);_(* \(#,##0\);_(* &quot;-&quot;??_);_(@_)"/>
    <numFmt numFmtId="170" formatCode="_(* #,##0.0000_);_(* \(#,##0.0000\);_(* &quot;-&quot;_);_(@_)"/>
    <numFmt numFmtId="171" formatCode="_-* #,##0.000\ _€_-;\-* #,##0.000\ _€_-;_-* &quot;-&quot;?\ _€_-;_-@_-"/>
    <numFmt numFmtId="172" formatCode="dd/mm/yy;@"/>
    <numFmt numFmtId="173" formatCode="0.0%"/>
    <numFmt numFmtId="174" formatCode="_-* #,##0.000\ _€_-;\-* #,##0.000\ _€_-;_-* &quot;-&quot;???\ _€_-;_-@_-"/>
    <numFmt numFmtId="175" formatCode="#,##0.0000"/>
    <numFmt numFmtId="176" formatCode="_-* #,##0.0_-;\-* #,##0.0_-;_-* &quot;-&quot;??_-;_-@_-"/>
    <numFmt numFmtId="177" formatCode="_-&quot;$&quot;\ * #,##0_-;\-&quot;$&quot;\ * #,##0_-;_-&quot;$&quot;\ * &quot;-&quot;??_-;_-@_-"/>
    <numFmt numFmtId="178" formatCode="#,##0_ ;\-#,##0\ "/>
    <numFmt numFmtId="179" formatCode="dd/mm"/>
  </numFmts>
  <fonts count="125">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sz val="11"/>
      <name val="Arial"/>
      <family val="2"/>
    </font>
    <font>
      <b/>
      <sz val="11"/>
      <name val="Arial"/>
      <family val="2"/>
    </font>
    <font>
      <b/>
      <sz val="12"/>
      <name val="Arial"/>
      <family val="2"/>
    </font>
    <font>
      <i/>
      <sz val="12"/>
      <color indexed="8"/>
      <name val="Arial"/>
      <family val="2"/>
    </font>
    <font>
      <sz val="12"/>
      <color indexed="8"/>
      <name val="Arial"/>
      <family val="2"/>
    </font>
    <font>
      <i/>
      <sz val="10"/>
      <color indexed="8"/>
      <name val="Arial"/>
      <family val="2"/>
    </font>
    <font>
      <b/>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2"/>
      <color indexed="12"/>
      <name val="Arial"/>
      <family val="2"/>
    </font>
    <font>
      <b/>
      <sz val="12"/>
      <color indexed="8"/>
      <name val="Arial"/>
      <family val="2"/>
    </font>
    <font>
      <b/>
      <sz val="10.5"/>
      <color indexed="8"/>
      <name val="Arial"/>
      <family val="2"/>
    </font>
    <font>
      <u val="single"/>
      <sz val="10"/>
      <color indexed="10"/>
      <name val="Arial"/>
      <family val="2"/>
    </font>
    <font>
      <sz val="12"/>
      <color indexed="10"/>
      <name val="Arial"/>
      <family val="2"/>
    </font>
    <font>
      <sz val="12"/>
      <color indexed="9"/>
      <name val="Arial"/>
      <family val="2"/>
    </font>
    <font>
      <b/>
      <sz val="12"/>
      <color indexed="9"/>
      <name val="Arial"/>
      <family val="2"/>
    </font>
    <font>
      <sz val="10"/>
      <color indexed="8"/>
      <name val="Calibri"/>
      <family val="0"/>
    </font>
    <font>
      <sz val="12"/>
      <color indexed="8"/>
      <name val="Calibri"/>
      <family val="0"/>
    </font>
    <font>
      <b/>
      <sz val="12"/>
      <color indexed="8"/>
      <name val="Calibri"/>
      <family val="0"/>
    </font>
    <font>
      <sz val="10"/>
      <color indexed="25"/>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2"/>
      <color theme="1"/>
      <name val="Arial"/>
      <family val="2"/>
    </font>
    <font>
      <u val="single"/>
      <sz val="12"/>
      <color theme="10"/>
      <name val="Arial"/>
      <family val="2"/>
    </font>
    <font>
      <b/>
      <sz val="12"/>
      <color theme="1"/>
      <name val="Arial"/>
      <family val="2"/>
    </font>
    <font>
      <b/>
      <sz val="10.5"/>
      <color theme="1"/>
      <name val="Arial"/>
      <family val="2"/>
    </font>
    <font>
      <sz val="10"/>
      <color rgb="FFFF0000"/>
      <name val="Arial"/>
      <family val="2"/>
    </font>
    <font>
      <u val="single"/>
      <sz val="10"/>
      <color rgb="FFFF0000"/>
      <name val="Arial"/>
      <family val="2"/>
    </font>
    <font>
      <sz val="12"/>
      <color rgb="FFFF0000"/>
      <name val="Arial"/>
      <family val="2"/>
    </font>
    <font>
      <b/>
      <sz val="10"/>
      <color theme="0"/>
      <name val="Arial"/>
      <family val="2"/>
    </font>
    <font>
      <sz val="12"/>
      <color theme="0"/>
      <name val="Arial"/>
      <family val="2"/>
    </font>
    <font>
      <b/>
      <sz val="12"/>
      <color theme="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style="thin"/>
      <top style="thin"/>
      <bottom style="thin"/>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8" fillId="24" borderId="0" applyNumberFormat="0" applyBorder="0" applyAlignment="0" applyProtection="0"/>
    <xf numFmtId="0" fontId="8" fillId="25"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8" fillId="25"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8" fillId="25" borderId="0" applyNumberFormat="0" applyBorder="0" applyAlignment="0" applyProtection="0"/>
    <xf numFmtId="0" fontId="78" fillId="26" borderId="0" applyNumberFormat="0" applyBorder="0" applyAlignment="0" applyProtection="0"/>
    <xf numFmtId="0" fontId="8" fillId="17"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8" fillId="17"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8" fillId="17" borderId="0" applyNumberFormat="0" applyBorder="0" applyAlignment="0" applyProtection="0"/>
    <xf numFmtId="0" fontId="78" fillId="27" borderId="0" applyNumberFormat="0" applyBorder="0" applyAlignment="0" applyProtection="0"/>
    <xf numFmtId="0" fontId="8" fillId="19"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8" fillId="19"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8" fillId="19" borderId="0" applyNumberFormat="0" applyBorder="0" applyAlignment="0" applyProtection="0"/>
    <xf numFmtId="0" fontId="78" fillId="28" borderId="0" applyNumberFormat="0" applyBorder="0" applyAlignment="0" applyProtection="0"/>
    <xf numFmtId="0" fontId="8" fillId="29"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8" fillId="29"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8" fillId="29" borderId="0" applyNumberFormat="0" applyBorder="0" applyAlignment="0" applyProtection="0"/>
    <xf numFmtId="0" fontId="78" fillId="30" borderId="0" applyNumberFormat="0" applyBorder="0" applyAlignment="0" applyProtection="0"/>
    <xf numFmtId="0" fontId="8" fillId="31"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8" fillId="31"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8" fillId="31" borderId="0" applyNumberFormat="0" applyBorder="0" applyAlignment="0" applyProtection="0"/>
    <xf numFmtId="0" fontId="78" fillId="32" borderId="0" applyNumberFormat="0" applyBorder="0" applyAlignment="0" applyProtection="0"/>
    <xf numFmtId="0" fontId="8" fillId="33"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8" fillId="33"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8" fillId="33" borderId="0" applyNumberFormat="0" applyBorder="0" applyAlignment="0" applyProtection="0"/>
    <xf numFmtId="0" fontId="79" fillId="34" borderId="0" applyNumberFormat="0" applyBorder="0" applyAlignment="0" applyProtection="0"/>
    <xf numFmtId="0" fontId="9" fillId="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9" fillId="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9" fillId="7" borderId="0" applyNumberFormat="0" applyBorder="0" applyAlignment="0" applyProtection="0"/>
    <xf numFmtId="0" fontId="80" fillId="35" borderId="1" applyNumberFormat="0" applyAlignment="0" applyProtection="0"/>
    <xf numFmtId="0" fontId="10" fillId="36" borderId="2" applyNumberFormat="0" applyAlignment="0" applyProtection="0"/>
    <xf numFmtId="0" fontId="80" fillId="35" borderId="1" applyNumberFormat="0" applyAlignment="0" applyProtection="0"/>
    <xf numFmtId="0" fontId="80" fillId="35" borderId="1" applyNumberFormat="0" applyAlignment="0" applyProtection="0"/>
    <xf numFmtId="0" fontId="80" fillId="35" borderId="1" applyNumberFormat="0" applyAlignment="0" applyProtection="0"/>
    <xf numFmtId="0" fontId="10" fillId="36" borderId="2" applyNumberFormat="0" applyAlignment="0" applyProtection="0"/>
    <xf numFmtId="0" fontId="80" fillId="35" borderId="1" applyNumberFormat="0" applyAlignment="0" applyProtection="0"/>
    <xf numFmtId="0" fontId="80" fillId="35" borderId="1" applyNumberFormat="0" applyAlignment="0" applyProtection="0"/>
    <xf numFmtId="0" fontId="10" fillId="36" borderId="2" applyNumberFormat="0" applyAlignment="0" applyProtection="0"/>
    <xf numFmtId="0" fontId="81" fillId="37" borderId="3" applyNumberFormat="0" applyAlignment="0" applyProtection="0"/>
    <xf numFmtId="0" fontId="11" fillId="38" borderId="4" applyNumberFormat="0" applyAlignment="0" applyProtection="0"/>
    <xf numFmtId="0" fontId="81" fillId="37" borderId="3" applyNumberFormat="0" applyAlignment="0" applyProtection="0"/>
    <xf numFmtId="0" fontId="81" fillId="37" borderId="3" applyNumberFormat="0" applyAlignment="0" applyProtection="0"/>
    <xf numFmtId="0" fontId="81" fillId="37" borderId="3" applyNumberFormat="0" applyAlignment="0" applyProtection="0"/>
    <xf numFmtId="0" fontId="11" fillId="38" borderId="4" applyNumberFormat="0" applyAlignment="0" applyProtection="0"/>
    <xf numFmtId="0" fontId="81" fillId="37" borderId="3" applyNumberFormat="0" applyAlignment="0" applyProtection="0"/>
    <xf numFmtId="0" fontId="81" fillId="37" borderId="3" applyNumberFormat="0" applyAlignment="0" applyProtection="0"/>
    <xf numFmtId="0" fontId="11" fillId="38" borderId="4" applyNumberFormat="0" applyAlignment="0" applyProtection="0"/>
    <xf numFmtId="0" fontId="82" fillId="0" borderId="5" applyNumberFormat="0" applyFill="0" applyAlignment="0" applyProtection="0"/>
    <xf numFmtId="0" fontId="12" fillId="0" borderId="6" applyNumberFormat="0" applyFill="0" applyAlignment="0" applyProtection="0"/>
    <xf numFmtId="0" fontId="82" fillId="0" borderId="5" applyNumberFormat="0" applyFill="0" applyAlignment="0" applyProtection="0"/>
    <xf numFmtId="0" fontId="82" fillId="0" borderId="5" applyNumberFormat="0" applyFill="0" applyAlignment="0" applyProtection="0"/>
    <xf numFmtId="0" fontId="82" fillId="0" borderId="5" applyNumberFormat="0" applyFill="0" applyAlignment="0" applyProtection="0"/>
    <xf numFmtId="0" fontId="12" fillId="0" borderId="6" applyNumberFormat="0" applyFill="0" applyAlignment="0" applyProtection="0"/>
    <xf numFmtId="0" fontId="82" fillId="0" borderId="5" applyNumberFormat="0" applyFill="0" applyAlignment="0" applyProtection="0"/>
    <xf numFmtId="0" fontId="82" fillId="0" borderId="5" applyNumberFormat="0" applyFill="0" applyAlignment="0" applyProtection="0"/>
    <xf numFmtId="0" fontId="12" fillId="0" borderId="6" applyNumberFormat="0" applyFill="0" applyAlignment="0" applyProtection="0"/>
    <xf numFmtId="0" fontId="83" fillId="0" borderId="7" applyNumberFormat="0" applyFill="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78" fillId="39" borderId="0" applyNumberFormat="0" applyBorder="0" applyAlignment="0" applyProtection="0"/>
    <xf numFmtId="0" fontId="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8" fillId="40" borderId="0" applyNumberFormat="0" applyBorder="0" applyAlignment="0" applyProtection="0"/>
    <xf numFmtId="0" fontId="78" fillId="41" borderId="0" applyNumberFormat="0" applyBorder="0" applyAlignment="0" applyProtection="0"/>
    <xf numFmtId="0" fontId="8" fillId="4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 fillId="4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 fillId="42" borderId="0" applyNumberFormat="0" applyBorder="0" applyAlignment="0" applyProtection="0"/>
    <xf numFmtId="0" fontId="78" fillId="43" borderId="0" applyNumberFormat="0" applyBorder="0" applyAlignment="0" applyProtection="0"/>
    <xf numFmtId="0" fontId="8"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8"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8" fillId="44" borderId="0" applyNumberFormat="0" applyBorder="0" applyAlignment="0" applyProtection="0"/>
    <xf numFmtId="0" fontId="78" fillId="45" borderId="0" applyNumberFormat="0" applyBorder="0" applyAlignment="0" applyProtection="0"/>
    <xf numFmtId="0" fontId="8" fillId="29"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8" fillId="29"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8" fillId="29" borderId="0" applyNumberFormat="0" applyBorder="0" applyAlignment="0" applyProtection="0"/>
    <xf numFmtId="0" fontId="78" fillId="46" borderId="0" applyNumberFormat="0" applyBorder="0" applyAlignment="0" applyProtection="0"/>
    <xf numFmtId="0" fontId="8" fillId="3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8" fillId="3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8" fillId="31" borderId="0" applyNumberFormat="0" applyBorder="0" applyAlignment="0" applyProtection="0"/>
    <xf numFmtId="0" fontId="78" fillId="47" borderId="0" applyNumberFormat="0" applyBorder="0" applyAlignment="0" applyProtection="0"/>
    <xf numFmtId="0" fontId="8" fillId="48"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8" fillId="48"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8" fillId="48" borderId="0" applyNumberFormat="0" applyBorder="0" applyAlignment="0" applyProtection="0"/>
    <xf numFmtId="0" fontId="85" fillId="49" borderId="1" applyNumberFormat="0" applyAlignment="0" applyProtection="0"/>
    <xf numFmtId="0" fontId="14" fillId="13" borderId="2" applyNumberFormat="0" applyAlignment="0" applyProtection="0"/>
    <xf numFmtId="0" fontId="85" fillId="49" borderId="1" applyNumberFormat="0" applyAlignment="0" applyProtection="0"/>
    <xf numFmtId="0" fontId="85" fillId="49" borderId="1" applyNumberFormat="0" applyAlignment="0" applyProtection="0"/>
    <xf numFmtId="0" fontId="85" fillId="49" borderId="1" applyNumberFormat="0" applyAlignment="0" applyProtection="0"/>
    <xf numFmtId="0" fontId="14" fillId="13" borderId="2" applyNumberFormat="0" applyAlignment="0" applyProtection="0"/>
    <xf numFmtId="0" fontId="85" fillId="49" borderId="1" applyNumberFormat="0" applyAlignment="0" applyProtection="0"/>
    <xf numFmtId="0" fontId="85" fillId="49" borderId="1" applyNumberFormat="0" applyAlignment="0" applyProtection="0"/>
    <xf numFmtId="0" fontId="14" fillId="13" borderId="2" applyNumberFormat="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3" fillId="0" borderId="0" applyNumberFormat="0" applyFill="0" applyBorder="0" applyAlignment="0" applyProtection="0"/>
    <xf numFmtId="0" fontId="87" fillId="50" borderId="0" applyNumberFormat="0" applyBorder="0" applyAlignment="0" applyProtection="0"/>
    <xf numFmtId="0" fontId="15" fillId="5" borderId="0" applyNumberFormat="0" applyBorder="0" applyAlignment="0" applyProtection="0"/>
    <xf numFmtId="0" fontId="87" fillId="50" borderId="0" applyNumberFormat="0" applyBorder="0" applyAlignment="0" applyProtection="0"/>
    <xf numFmtId="0" fontId="87" fillId="50" borderId="0" applyNumberFormat="0" applyBorder="0" applyAlignment="0" applyProtection="0"/>
    <xf numFmtId="0" fontId="87" fillId="50" borderId="0" applyNumberFormat="0" applyBorder="0" applyAlignment="0" applyProtection="0"/>
    <xf numFmtId="0" fontId="15" fillId="5" borderId="0" applyNumberFormat="0" applyBorder="0" applyAlignment="0" applyProtection="0"/>
    <xf numFmtId="0" fontId="87" fillId="50" borderId="0" applyNumberFormat="0" applyBorder="0" applyAlignment="0" applyProtection="0"/>
    <xf numFmtId="0" fontId="87" fillId="50"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0"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51" borderId="0" applyNumberFormat="0" applyBorder="0" applyAlignment="0" applyProtection="0"/>
    <xf numFmtId="0" fontId="16" fillId="52" borderId="0" applyNumberFormat="0" applyBorder="0" applyAlignment="0" applyProtection="0"/>
    <xf numFmtId="0" fontId="88" fillId="51" borderId="0" applyNumberFormat="0" applyBorder="0" applyAlignment="0" applyProtection="0"/>
    <xf numFmtId="0" fontId="88" fillId="51" borderId="0" applyNumberFormat="0" applyBorder="0" applyAlignment="0" applyProtection="0"/>
    <xf numFmtId="0" fontId="88" fillId="51" borderId="0" applyNumberFormat="0" applyBorder="0" applyAlignment="0" applyProtection="0"/>
    <xf numFmtId="0" fontId="16" fillId="52" borderId="0" applyNumberFormat="0" applyBorder="0" applyAlignment="0" applyProtection="0"/>
    <xf numFmtId="0" fontId="88" fillId="51" borderId="0" applyNumberFormat="0" applyBorder="0" applyAlignment="0" applyProtection="0"/>
    <xf numFmtId="0" fontId="88"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8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0" fillId="35" borderId="10" applyNumberFormat="0" applyAlignment="0" applyProtection="0"/>
    <xf numFmtId="0" fontId="17" fillId="36" borderId="11" applyNumberFormat="0" applyAlignment="0" applyProtection="0"/>
    <xf numFmtId="0" fontId="90" fillId="35" borderId="10" applyNumberFormat="0" applyAlignment="0" applyProtection="0"/>
    <xf numFmtId="0" fontId="90" fillId="35" borderId="10" applyNumberFormat="0" applyAlignment="0" applyProtection="0"/>
    <xf numFmtId="0" fontId="90" fillId="35" borderId="10" applyNumberFormat="0" applyAlignment="0" applyProtection="0"/>
    <xf numFmtId="0" fontId="17" fillId="36" borderId="11" applyNumberFormat="0" applyAlignment="0" applyProtection="0"/>
    <xf numFmtId="0" fontId="90" fillId="35" borderId="10" applyNumberFormat="0" applyAlignment="0" applyProtection="0"/>
    <xf numFmtId="0" fontId="90" fillId="35" borderId="10" applyNumberFormat="0" applyAlignment="0" applyProtection="0"/>
    <xf numFmtId="0" fontId="17" fillId="36" borderId="11" applyNumberFormat="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93" fillId="0" borderId="0" applyNumberFormat="0" applyFill="0" applyBorder="0" applyAlignment="0" applyProtection="0"/>
    <xf numFmtId="0" fontId="20" fillId="0" borderId="12" applyNumberFormat="0" applyFill="0" applyAlignment="0" applyProtection="0"/>
    <xf numFmtId="0" fontId="83" fillId="0" borderId="7" applyNumberFormat="0" applyFill="0" applyAlignment="0" applyProtection="0"/>
    <xf numFmtId="0" fontId="83" fillId="0" borderId="7" applyNumberFormat="0" applyFill="0" applyAlignment="0" applyProtection="0"/>
    <xf numFmtId="0" fontId="83" fillId="0" borderId="7" applyNumberFormat="0" applyFill="0" applyAlignment="0" applyProtection="0"/>
    <xf numFmtId="0" fontId="20" fillId="0" borderId="12" applyNumberFormat="0" applyFill="0" applyAlignment="0" applyProtection="0"/>
    <xf numFmtId="0" fontId="83" fillId="0" borderId="7" applyNumberFormat="0" applyFill="0" applyAlignment="0" applyProtection="0"/>
    <xf numFmtId="0" fontId="83" fillId="0" borderId="7" applyNumberFormat="0" applyFill="0" applyAlignment="0" applyProtection="0"/>
    <xf numFmtId="0" fontId="20" fillId="0" borderId="12" applyNumberFormat="0" applyFill="0" applyAlignment="0" applyProtection="0"/>
    <xf numFmtId="0" fontId="94" fillId="0" borderId="13" applyNumberFormat="0" applyFill="0" applyAlignment="0" applyProtection="0"/>
    <xf numFmtId="0" fontId="21" fillId="0" borderId="14"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21" fillId="0" borderId="14"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21" fillId="0" borderId="14" applyNumberFormat="0" applyFill="0" applyAlignment="0" applyProtection="0"/>
    <xf numFmtId="0" fontId="84" fillId="0" borderId="15" applyNumberFormat="0" applyFill="0" applyAlignment="0" applyProtection="0"/>
    <xf numFmtId="0" fontId="13" fillId="0" borderId="16"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13" fillId="0" borderId="16"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5" fillId="0" borderId="17" applyNumberFormat="0" applyFill="0" applyAlignment="0" applyProtection="0"/>
    <xf numFmtId="0" fontId="6" fillId="0" borderId="18" applyNumberFormat="0" applyFill="0" applyAlignment="0" applyProtection="0"/>
    <xf numFmtId="0" fontId="95" fillId="0" borderId="17" applyNumberFormat="0" applyFill="0" applyAlignment="0" applyProtection="0"/>
    <xf numFmtId="0" fontId="95" fillId="0" borderId="17" applyNumberFormat="0" applyFill="0" applyAlignment="0" applyProtection="0"/>
    <xf numFmtId="0" fontId="95" fillId="0" borderId="17" applyNumberFormat="0" applyFill="0" applyAlignment="0" applyProtection="0"/>
    <xf numFmtId="0" fontId="6" fillId="0" borderId="18" applyNumberFormat="0" applyFill="0" applyAlignment="0" applyProtection="0"/>
    <xf numFmtId="0" fontId="95" fillId="0" borderId="17" applyNumberFormat="0" applyFill="0" applyAlignment="0" applyProtection="0"/>
    <xf numFmtId="0" fontId="95" fillId="0" borderId="17" applyNumberFormat="0" applyFill="0" applyAlignment="0" applyProtection="0"/>
    <xf numFmtId="0" fontId="6" fillId="0" borderId="18" applyNumberFormat="0" applyFill="0" applyAlignment="0" applyProtection="0"/>
  </cellStyleXfs>
  <cellXfs count="352">
    <xf numFmtId="0" fontId="0" fillId="0" borderId="0" xfId="0" applyFont="1" applyAlignment="1">
      <alignment/>
    </xf>
    <xf numFmtId="0" fontId="22" fillId="55" borderId="0" xfId="351" applyFont="1" applyFill="1" applyBorder="1" applyAlignment="1">
      <alignment horizontal="center" vertical="center" wrapText="1"/>
      <protection/>
    </xf>
    <xf numFmtId="0" fontId="2" fillId="55" borderId="0" xfId="351" applyFont="1" applyFill="1" applyBorder="1">
      <alignment/>
      <protection/>
    </xf>
    <xf numFmtId="0" fontId="22" fillId="55" borderId="19" xfId="351" applyFont="1" applyFill="1" applyBorder="1" applyAlignment="1">
      <alignment horizontal="center" vertical="center" wrapText="1"/>
      <protection/>
    </xf>
    <xf numFmtId="0" fontId="22" fillId="55" borderId="20" xfId="351" applyFont="1" applyFill="1" applyBorder="1" applyAlignment="1">
      <alignment horizontal="center" vertical="center" wrapText="1"/>
      <protection/>
    </xf>
    <xf numFmtId="0" fontId="22" fillId="55" borderId="19" xfId="351" applyFont="1" applyFill="1" applyBorder="1">
      <alignment/>
      <protection/>
    </xf>
    <xf numFmtId="0" fontId="22" fillId="55" borderId="21" xfId="351" applyFont="1" applyFill="1" applyBorder="1">
      <alignment/>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96"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2" fillId="55" borderId="0" xfId="361" applyFont="1" applyFill="1" applyBorder="1" applyAlignment="1" applyProtection="1">
      <alignment horizontal="center"/>
      <protection/>
    </xf>
    <xf numFmtId="0" fontId="96" fillId="55" borderId="0" xfId="361" applyFont="1" applyFill="1" applyBorder="1" applyAlignment="1" applyProtection="1">
      <alignment horizontal="center"/>
      <protection/>
    </xf>
    <xf numFmtId="0" fontId="96"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97" fillId="55" borderId="0" xfId="361" applyFont="1" applyFill="1" applyBorder="1" applyAlignment="1" applyProtection="1">
      <alignment horizontal="center"/>
      <protection/>
    </xf>
    <xf numFmtId="0" fontId="22" fillId="55" borderId="0" xfId="361" applyFont="1" applyFill="1" applyBorder="1" applyProtection="1">
      <alignment/>
      <protection/>
    </xf>
    <xf numFmtId="0" fontId="2" fillId="55" borderId="0" xfId="351" applyFont="1" applyFill="1">
      <alignment/>
      <protection/>
    </xf>
    <xf numFmtId="0" fontId="22" fillId="55" borderId="22" xfId="361" applyFont="1" applyFill="1" applyBorder="1" applyAlignment="1" applyProtection="1">
      <alignment horizontal="center" vertical="center"/>
      <protection/>
    </xf>
    <xf numFmtId="0" fontId="22" fillId="55" borderId="22" xfId="361" applyFont="1" applyFill="1" applyBorder="1" applyAlignment="1" applyProtection="1">
      <alignment horizontal="left" vertical="center"/>
      <protection/>
    </xf>
    <xf numFmtId="0" fontId="22"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4" fillId="55" borderId="0" xfId="351" applyFont="1" applyFill="1" applyBorder="1">
      <alignment/>
      <protection/>
    </xf>
    <xf numFmtId="0" fontId="24" fillId="55" borderId="0" xfId="351" applyFont="1" applyFill="1" applyBorder="1" applyAlignment="1">
      <alignment/>
      <protection/>
    </xf>
    <xf numFmtId="0" fontId="98" fillId="55" borderId="0" xfId="286" applyFont="1" applyFill="1" applyAlignment="1" applyProtection="1">
      <alignment/>
      <protection/>
    </xf>
    <xf numFmtId="0" fontId="98" fillId="55" borderId="0" xfId="286" applyFont="1" applyFill="1" applyBorder="1" applyAlignment="1" applyProtection="1">
      <alignment horizontal="right"/>
      <protection/>
    </xf>
    <xf numFmtId="0" fontId="98" fillId="55" borderId="0" xfId="286" applyFont="1" applyFill="1" applyBorder="1" applyAlignment="1" applyProtection="1" quotePrefix="1">
      <alignment horizontal="right"/>
      <protection/>
    </xf>
    <xf numFmtId="0" fontId="23" fillId="55" borderId="0" xfId="288" applyFont="1" applyFill="1" applyBorder="1" applyAlignment="1" applyProtection="1">
      <alignment horizontal="right"/>
      <protection/>
    </xf>
    <xf numFmtId="0" fontId="99" fillId="56" borderId="22" xfId="0" applyFont="1" applyFill="1" applyBorder="1" applyAlignment="1">
      <alignment vertical="center"/>
    </xf>
    <xf numFmtId="0" fontId="99" fillId="56" borderId="22" xfId="0" applyFont="1" applyFill="1" applyBorder="1" applyAlignment="1">
      <alignment horizontal="center" vertical="center" wrapText="1"/>
    </xf>
    <xf numFmtId="3" fontId="100" fillId="55" borderId="23" xfId="0" applyNumberFormat="1" applyFont="1" applyFill="1" applyBorder="1" applyAlignment="1">
      <alignment horizontal="center"/>
    </xf>
    <xf numFmtId="0" fontId="22" fillId="55" borderId="0" xfId="361" applyFont="1" applyFill="1" applyBorder="1" applyAlignment="1" applyProtection="1">
      <alignment horizontal="center" vertical="center"/>
      <protection/>
    </xf>
    <xf numFmtId="0" fontId="22" fillId="55" borderId="0" xfId="351" applyFont="1" applyFill="1" applyBorder="1" applyAlignment="1">
      <alignment horizontal="center"/>
      <protection/>
    </xf>
    <xf numFmtId="0" fontId="100" fillId="55" borderId="0" xfId="0" applyFont="1" applyFill="1" applyAlignment="1">
      <alignment/>
    </xf>
    <xf numFmtId="3" fontId="99" fillId="55" borderId="24" xfId="0" applyNumberFormat="1" applyFont="1" applyFill="1" applyBorder="1" applyAlignment="1" quotePrefix="1">
      <alignment horizontal="center" vertical="center" wrapText="1"/>
    </xf>
    <xf numFmtId="3" fontId="99" fillId="55" borderId="25" xfId="0" applyNumberFormat="1" applyFont="1" applyFill="1" applyBorder="1" applyAlignment="1" quotePrefix="1">
      <alignment horizontal="center" vertical="center" wrapText="1"/>
    </xf>
    <xf numFmtId="167" fontId="99" fillId="55" borderId="25" xfId="0" applyNumberFormat="1" applyFont="1" applyFill="1" applyBorder="1" applyAlignment="1">
      <alignment horizontal="center" vertical="center" wrapText="1"/>
    </xf>
    <xf numFmtId="3" fontId="99" fillId="55" borderId="25" xfId="0" applyNumberFormat="1" applyFont="1" applyFill="1" applyBorder="1" applyAlignment="1">
      <alignment horizontal="center" vertical="center" wrapText="1"/>
    </xf>
    <xf numFmtId="167" fontId="99" fillId="55" borderId="26" xfId="0" applyNumberFormat="1" applyFont="1" applyFill="1" applyBorder="1" applyAlignment="1">
      <alignment horizontal="center" vertical="center" wrapText="1"/>
    </xf>
    <xf numFmtId="3" fontId="100" fillId="55" borderId="24" xfId="0" applyNumberFormat="1" applyFont="1" applyFill="1" applyBorder="1" applyAlignment="1">
      <alignment/>
    </xf>
    <xf numFmtId="3" fontId="100" fillId="55" borderId="25" xfId="0" applyNumberFormat="1" applyFont="1" applyFill="1" applyBorder="1" applyAlignment="1">
      <alignment/>
    </xf>
    <xf numFmtId="167" fontId="100" fillId="55" borderId="26" xfId="0" applyNumberFormat="1" applyFont="1" applyFill="1" applyBorder="1" applyAlignment="1">
      <alignment horizontal="right"/>
    </xf>
    <xf numFmtId="3" fontId="100" fillId="55" borderId="0" xfId="0" applyNumberFormat="1" applyFont="1" applyFill="1" applyAlignment="1">
      <alignment/>
    </xf>
    <xf numFmtId="3" fontId="100" fillId="55" borderId="27" xfId="0" applyNumberFormat="1" applyFont="1" applyFill="1" applyBorder="1" applyAlignment="1">
      <alignment/>
    </xf>
    <xf numFmtId="3" fontId="100" fillId="55" borderId="0" xfId="0" applyNumberFormat="1" applyFont="1" applyFill="1" applyBorder="1" applyAlignment="1">
      <alignment/>
    </xf>
    <xf numFmtId="167" fontId="100" fillId="55" borderId="28" xfId="0" applyNumberFormat="1" applyFont="1" applyFill="1" applyBorder="1" applyAlignment="1">
      <alignment horizontal="right"/>
    </xf>
    <xf numFmtId="0" fontId="98" fillId="55" borderId="0" xfId="286" applyFont="1" applyFill="1" applyAlignment="1">
      <alignment/>
    </xf>
    <xf numFmtId="167" fontId="2" fillId="55" borderId="0" xfId="351" applyNumberFormat="1" applyFont="1" applyFill="1" applyBorder="1">
      <alignment/>
      <protection/>
    </xf>
    <xf numFmtId="0" fontId="2" fillId="55" borderId="0" xfId="351" applyFont="1" applyFill="1" applyBorder="1" applyAlignment="1">
      <alignment/>
      <protection/>
    </xf>
    <xf numFmtId="0" fontId="24" fillId="55" borderId="0" xfId="351" applyFont="1" applyFill="1">
      <alignment/>
      <protection/>
    </xf>
    <xf numFmtId="0" fontId="25"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71" fontId="2" fillId="55" borderId="0" xfId="351" applyNumberFormat="1" applyFont="1" applyFill="1">
      <alignment/>
      <protection/>
    </xf>
    <xf numFmtId="170" fontId="2" fillId="55" borderId="0" xfId="351" applyNumberFormat="1" applyFont="1" applyFill="1">
      <alignment/>
      <protection/>
    </xf>
    <xf numFmtId="3" fontId="101" fillId="0" borderId="0" xfId="0" applyNumberFormat="1" applyFont="1" applyAlignment="1">
      <alignment/>
    </xf>
    <xf numFmtId="0" fontId="102" fillId="55" borderId="0" xfId="0" applyFont="1" applyFill="1" applyAlignment="1">
      <alignment/>
    </xf>
    <xf numFmtId="14" fontId="100" fillId="55" borderId="23" xfId="0" applyNumberFormat="1" applyFont="1" applyFill="1" applyBorder="1" applyAlignment="1">
      <alignment horizontal="left"/>
    </xf>
    <xf numFmtId="0" fontId="100" fillId="55" borderId="0" xfId="0" applyFont="1" applyFill="1" applyAlignment="1">
      <alignment horizontal="center"/>
    </xf>
    <xf numFmtId="0" fontId="99" fillId="55" borderId="22" xfId="0" applyFont="1" applyFill="1" applyBorder="1" applyAlignment="1">
      <alignment vertical="center"/>
    </xf>
    <xf numFmtId="0" fontId="99" fillId="55" borderId="22" xfId="0" applyFont="1" applyFill="1" applyBorder="1" applyAlignment="1">
      <alignment horizontal="center" vertical="center"/>
    </xf>
    <xf numFmtId="0" fontId="103" fillId="55" borderId="0" xfId="0" applyFont="1" applyFill="1" applyAlignment="1">
      <alignment horizontal="center" vertical="center" readingOrder="1"/>
    </xf>
    <xf numFmtId="0" fontId="2" fillId="55" borderId="27" xfId="351" applyFont="1" applyFill="1" applyBorder="1">
      <alignment/>
      <protection/>
    </xf>
    <xf numFmtId="3" fontId="99" fillId="55" borderId="29" xfId="0" applyNumberFormat="1" applyFont="1" applyFill="1" applyBorder="1" applyAlignment="1">
      <alignment/>
    </xf>
    <xf numFmtId="3" fontId="99" fillId="55" borderId="22" xfId="0" applyNumberFormat="1" applyFont="1" applyFill="1" applyBorder="1" applyAlignment="1">
      <alignment/>
    </xf>
    <xf numFmtId="167" fontId="99" fillId="55" borderId="30" xfId="0" applyNumberFormat="1" applyFont="1" applyFill="1" applyBorder="1" applyAlignment="1">
      <alignment horizontal="right"/>
    </xf>
    <xf numFmtId="3" fontId="99" fillId="55" borderId="24" xfId="0" applyNumberFormat="1" applyFont="1" applyFill="1" applyBorder="1" applyAlignment="1">
      <alignment/>
    </xf>
    <xf numFmtId="3" fontId="99" fillId="55" borderId="25" xfId="0" applyNumberFormat="1" applyFont="1" applyFill="1" applyBorder="1" applyAlignment="1">
      <alignment/>
    </xf>
    <xf numFmtId="167" fontId="99" fillId="55" borderId="26" xfId="0" applyNumberFormat="1" applyFont="1" applyFill="1" applyBorder="1" applyAlignment="1">
      <alignment horizontal="right"/>
    </xf>
    <xf numFmtId="0" fontId="100" fillId="55" borderId="25" xfId="0" applyFont="1" applyFill="1" applyBorder="1" applyAlignment="1">
      <alignment/>
    </xf>
    <xf numFmtId="0" fontId="100" fillId="55" borderId="0" xfId="0" applyFont="1" applyFill="1" applyBorder="1" applyAlignment="1">
      <alignment/>
    </xf>
    <xf numFmtId="0" fontId="100" fillId="55" borderId="31" xfId="0" applyFont="1" applyFill="1" applyBorder="1" applyAlignment="1">
      <alignment/>
    </xf>
    <xf numFmtId="0" fontId="104" fillId="55" borderId="0" xfId="286" applyFont="1" applyFill="1" applyAlignment="1">
      <alignment/>
    </xf>
    <xf numFmtId="0" fontId="28" fillId="55" borderId="25" xfId="351" applyFont="1" applyFill="1" applyBorder="1" applyAlignment="1">
      <alignment horizontal="center" vertical="center" wrapText="1"/>
      <protection/>
    </xf>
    <xf numFmtId="0" fontId="28" fillId="55" borderId="23"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3" xfId="351" applyNumberFormat="1" applyFont="1" applyFill="1" applyBorder="1" applyAlignment="1">
      <alignment horizontal="center"/>
      <protection/>
    </xf>
    <xf numFmtId="0" fontId="0" fillId="55" borderId="0" xfId="0" applyFill="1" applyAlignment="1">
      <alignment/>
    </xf>
    <xf numFmtId="0" fontId="105" fillId="55" borderId="0" xfId="0" applyFont="1" applyFill="1" applyAlignment="1">
      <alignment/>
    </xf>
    <xf numFmtId="0" fontId="105" fillId="55" borderId="0" xfId="347" applyFont="1" applyFill="1">
      <alignment/>
      <protection/>
    </xf>
    <xf numFmtId="0" fontId="0" fillId="55" borderId="0" xfId="0" applyFill="1" applyAlignment="1">
      <alignment horizontal="center" vertical="center"/>
    </xf>
    <xf numFmtId="0" fontId="106" fillId="55" borderId="0" xfId="347" applyFont="1" applyFill="1" applyAlignment="1">
      <alignment vertical="top"/>
      <protection/>
    </xf>
    <xf numFmtId="0" fontId="107" fillId="55" borderId="0" xfId="347" applyFont="1" applyFill="1" applyAlignment="1">
      <alignment horizontal="left" vertical="top"/>
      <protection/>
    </xf>
    <xf numFmtId="17" fontId="108" fillId="55" borderId="0" xfId="347" applyNumberFormat="1" applyFont="1" applyFill="1" applyAlignment="1" quotePrefix="1">
      <alignment vertical="center"/>
      <protection/>
    </xf>
    <xf numFmtId="0" fontId="108" fillId="55" borderId="0" xfId="347" applyFont="1" applyFill="1" applyAlignment="1">
      <alignment vertical="center"/>
      <protection/>
    </xf>
    <xf numFmtId="0" fontId="109" fillId="55" borderId="0" xfId="347" applyFont="1" applyFill="1" applyAlignment="1">
      <alignment horizontal="left" vertical="center"/>
      <protection/>
    </xf>
    <xf numFmtId="3" fontId="2" fillId="55" borderId="27" xfId="351" applyNumberFormat="1" applyFont="1" applyFill="1" applyBorder="1" applyAlignment="1">
      <alignment horizontal="center"/>
      <protection/>
    </xf>
    <xf numFmtId="166" fontId="2" fillId="55" borderId="0" xfId="351" applyNumberFormat="1" applyFont="1" applyFill="1" applyBorder="1" applyAlignment="1">
      <alignment horizontal="center"/>
      <protection/>
    </xf>
    <xf numFmtId="166" fontId="2" fillId="55" borderId="28" xfId="351" applyNumberFormat="1" applyFont="1" applyFill="1" applyBorder="1" applyAlignment="1">
      <alignment horizontal="center"/>
      <protection/>
    </xf>
    <xf numFmtId="0" fontId="22" fillId="55" borderId="29" xfId="351" applyFont="1" applyFill="1" applyBorder="1" applyAlignment="1">
      <alignment horizontal="center"/>
      <protection/>
    </xf>
    <xf numFmtId="0" fontId="22" fillId="55" borderId="22" xfId="351" applyFont="1" applyFill="1" applyBorder="1" applyAlignment="1">
      <alignment horizontal="center"/>
      <protection/>
    </xf>
    <xf numFmtId="0" fontId="22" fillId="55" borderId="30"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20" xfId="302" applyNumberFormat="1" applyFont="1" applyFill="1" applyBorder="1" applyAlignment="1">
      <alignment horizontal="center" vertical="center" wrapText="1"/>
    </xf>
    <xf numFmtId="167" fontId="2" fillId="55" borderId="0" xfId="302" applyNumberFormat="1" applyFont="1" applyFill="1" applyBorder="1" applyAlignment="1">
      <alignment horizontal="center" vertical="center" wrapText="1"/>
    </xf>
    <xf numFmtId="167" fontId="2" fillId="55" borderId="0" xfId="351" applyNumberFormat="1" applyFont="1" applyFill="1" applyBorder="1" applyAlignment="1">
      <alignment horizontal="center"/>
      <protection/>
    </xf>
    <xf numFmtId="0" fontId="2" fillId="55" borderId="0" xfId="341" applyFont="1" applyFill="1" applyBorder="1">
      <alignment/>
      <protection/>
    </xf>
    <xf numFmtId="0" fontId="99" fillId="55" borderId="22" xfId="0" applyFont="1" applyFill="1" applyBorder="1" applyAlignment="1">
      <alignment horizontal="center" vertical="center" wrapText="1"/>
    </xf>
    <xf numFmtId="43" fontId="2" fillId="55" borderId="0" xfId="298" applyFont="1" applyFill="1" applyAlignment="1">
      <alignment/>
    </xf>
    <xf numFmtId="167" fontId="2" fillId="55" borderId="0" xfId="302" applyNumberFormat="1" applyFont="1" applyFill="1" applyBorder="1" applyAlignment="1">
      <alignment horizontal="center" vertical="center"/>
    </xf>
    <xf numFmtId="0" fontId="100" fillId="55" borderId="32" xfId="0" applyFont="1" applyFill="1" applyBorder="1" applyAlignment="1">
      <alignment/>
    </xf>
    <xf numFmtId="172" fontId="100" fillId="55" borderId="0" xfId="0" applyNumberFormat="1" applyFont="1" applyFill="1" applyAlignment="1">
      <alignment horizontal="left"/>
    </xf>
    <xf numFmtId="10" fontId="2" fillId="55" borderId="0" xfId="371" applyNumberFormat="1" applyFont="1" applyFill="1" applyAlignment="1">
      <alignment/>
    </xf>
    <xf numFmtId="3" fontId="99" fillId="0" borderId="25" xfId="0" applyNumberFormat="1" applyFont="1" applyFill="1" applyBorder="1" applyAlignment="1">
      <alignment/>
    </xf>
    <xf numFmtId="14" fontId="100" fillId="55" borderId="33" xfId="0" applyNumberFormat="1" applyFont="1" applyFill="1" applyBorder="1" applyAlignment="1">
      <alignment horizontal="left"/>
    </xf>
    <xf numFmtId="3" fontId="100" fillId="55" borderId="33" xfId="0" applyNumberFormat="1" applyFont="1" applyFill="1" applyBorder="1" applyAlignment="1">
      <alignment horizontal="center"/>
    </xf>
    <xf numFmtId="14" fontId="100" fillId="55" borderId="34" xfId="0" applyNumberFormat="1" applyFont="1" applyFill="1" applyBorder="1" applyAlignment="1">
      <alignment horizontal="left"/>
    </xf>
    <xf numFmtId="3" fontId="100" fillId="55" borderId="34" xfId="0" applyNumberFormat="1" applyFont="1" applyFill="1" applyBorder="1" applyAlignment="1">
      <alignment horizontal="center"/>
    </xf>
    <xf numFmtId="172" fontId="100" fillId="55" borderId="35" xfId="0" applyNumberFormat="1" applyFont="1" applyFill="1" applyBorder="1" applyAlignment="1">
      <alignment horizontal="left"/>
    </xf>
    <xf numFmtId="172" fontId="100" fillId="55" borderId="33" xfId="0" applyNumberFormat="1" applyFont="1" applyFill="1" applyBorder="1" applyAlignment="1">
      <alignment horizontal="left"/>
    </xf>
    <xf numFmtId="0" fontId="2" fillId="55" borderId="36" xfId="351" applyFont="1" applyFill="1" applyBorder="1">
      <alignment/>
      <protection/>
    </xf>
    <xf numFmtId="0" fontId="2" fillId="55" borderId="34" xfId="351" applyFont="1" applyFill="1" applyBorder="1">
      <alignment/>
      <protection/>
    </xf>
    <xf numFmtId="0" fontId="26" fillId="55" borderId="0" xfId="0" applyFont="1" applyFill="1" applyAlignment="1">
      <alignment/>
    </xf>
    <xf numFmtId="0" fontId="2" fillId="55" borderId="23" xfId="351" applyFont="1" applyFill="1" applyBorder="1" applyAlignment="1">
      <alignment horizontal="center"/>
      <protection/>
    </xf>
    <xf numFmtId="0" fontId="100" fillId="55" borderId="0" xfId="347" applyFont="1" applyFill="1" applyAlignment="1">
      <alignment horizontal="center"/>
      <protection/>
    </xf>
    <xf numFmtId="0" fontId="99"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2" fillId="55" borderId="0" xfId="351" applyFont="1" applyFill="1" applyBorder="1" applyAlignment="1">
      <alignment horizontal="center"/>
      <protection/>
    </xf>
    <xf numFmtId="0" fontId="24" fillId="55" borderId="0" xfId="351" applyFont="1" applyFill="1" applyBorder="1" applyAlignment="1">
      <alignment vertical="center" wrapText="1"/>
      <protection/>
    </xf>
    <xf numFmtId="0" fontId="22" fillId="55" borderId="20" xfId="351" applyFont="1" applyFill="1" applyBorder="1" applyAlignment="1">
      <alignment horizontal="center" vertical="center" wrapText="1"/>
      <protection/>
    </xf>
    <xf numFmtId="0" fontId="22" fillId="55" borderId="19" xfId="351" applyFont="1" applyFill="1" applyBorder="1" applyAlignment="1">
      <alignment horizontal="center" vertical="center" wrapText="1"/>
      <protection/>
    </xf>
    <xf numFmtId="17" fontId="110" fillId="55" borderId="0" xfId="347" applyNumberFormat="1" applyFont="1" applyFill="1" applyAlignment="1">
      <alignment vertical="center"/>
      <protection/>
    </xf>
    <xf numFmtId="0" fontId="0" fillId="55" borderId="0" xfId="0" applyFont="1" applyFill="1" applyAlignment="1">
      <alignment/>
    </xf>
    <xf numFmtId="0" fontId="111" fillId="55" borderId="0" xfId="347" applyFont="1" applyFill="1" applyAlignment="1">
      <alignment horizontal="center"/>
      <protection/>
    </xf>
    <xf numFmtId="0" fontId="105" fillId="55" borderId="0" xfId="347" applyFont="1" applyFill="1" applyAlignment="1">
      <alignment horizontal="center"/>
      <protection/>
    </xf>
    <xf numFmtId="0" fontId="111" fillId="55" borderId="0" xfId="347" applyFont="1" applyFill="1" applyAlignment="1">
      <alignment/>
      <protection/>
    </xf>
    <xf numFmtId="0" fontId="105" fillId="55" borderId="0" xfId="347"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11" fillId="55" borderId="0" xfId="347" applyFont="1" applyFill="1" applyAlignment="1">
      <alignment vertical="center"/>
      <protection/>
    </xf>
    <xf numFmtId="0" fontId="111" fillId="55" borderId="0" xfId="347" applyFont="1" applyFill="1" applyAlignment="1">
      <alignment horizontal="center" vertical="center"/>
      <protection/>
    </xf>
    <xf numFmtId="0" fontId="99" fillId="55" borderId="0" xfId="0" applyFont="1" applyFill="1" applyBorder="1" applyAlignment="1">
      <alignment horizontal="center"/>
    </xf>
    <xf numFmtId="167" fontId="99" fillId="55" borderId="0" xfId="0" applyNumberFormat="1" applyFont="1" applyFill="1" applyBorder="1" applyAlignment="1">
      <alignment horizontal="center" vertical="center" wrapText="1"/>
    </xf>
    <xf numFmtId="167" fontId="100" fillId="55" borderId="0" xfId="0" applyNumberFormat="1" applyFont="1" applyFill="1" applyBorder="1" applyAlignment="1">
      <alignment horizontal="right"/>
    </xf>
    <xf numFmtId="167" fontId="99" fillId="55" borderId="0" xfId="0" applyNumberFormat="1" applyFont="1" applyFill="1" applyBorder="1" applyAlignment="1">
      <alignment horizontal="right"/>
    </xf>
    <xf numFmtId="0" fontId="102" fillId="55" borderId="0" xfId="0" applyFont="1" applyFill="1" applyBorder="1" applyAlignment="1">
      <alignment horizontal="left"/>
    </xf>
    <xf numFmtId="0" fontId="22" fillId="55" borderId="0" xfId="351" applyFont="1" applyFill="1" applyBorder="1" applyAlignment="1">
      <alignment horizontal="center" vertical="center"/>
      <protection/>
    </xf>
    <xf numFmtId="0" fontId="24" fillId="55" borderId="0" xfId="0" applyFont="1" applyFill="1" applyBorder="1" applyAlignment="1">
      <alignment horizontal="left" vertical="center" wrapText="1"/>
    </xf>
    <xf numFmtId="0" fontId="99" fillId="56" borderId="0" xfId="0" applyFont="1" applyFill="1" applyBorder="1" applyAlignment="1">
      <alignment horizontal="center" vertical="center" wrapText="1"/>
    </xf>
    <xf numFmtId="3" fontId="100" fillId="55" borderId="0" xfId="0" applyNumberFormat="1" applyFont="1" applyFill="1" applyBorder="1" applyAlignment="1">
      <alignment horizontal="center"/>
    </xf>
    <xf numFmtId="0" fontId="28"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3" xfId="351" applyFont="1" applyFill="1" applyBorder="1" applyAlignment="1">
      <alignment horizontal="center" wrapText="1"/>
      <protection/>
    </xf>
    <xf numFmtId="3" fontId="2" fillId="55" borderId="23" xfId="351" applyNumberFormat="1" applyFont="1" applyFill="1" applyBorder="1" applyAlignment="1">
      <alignment horizontal="center" wrapText="1"/>
      <protection/>
    </xf>
    <xf numFmtId="0" fontId="111" fillId="55" borderId="0" xfId="347" applyFont="1" applyFill="1" applyAlignment="1">
      <alignment horizontal="center"/>
      <protection/>
    </xf>
    <xf numFmtId="0" fontId="99" fillId="55" borderId="29" xfId="0" applyFont="1" applyFill="1" applyBorder="1" applyAlignment="1">
      <alignment/>
    </xf>
    <xf numFmtId="0" fontId="99" fillId="55" borderId="30" xfId="0" applyFont="1" applyFill="1" applyBorder="1" applyAlignment="1">
      <alignment/>
    </xf>
    <xf numFmtId="0" fontId="99" fillId="55" borderId="29" xfId="0" applyFont="1" applyFill="1" applyBorder="1" applyAlignment="1">
      <alignment horizontal="left" vertical="center"/>
    </xf>
    <xf numFmtId="0" fontId="99" fillId="55" borderId="30" xfId="0" applyFont="1" applyFill="1" applyBorder="1" applyAlignment="1">
      <alignment horizontal="left" vertical="center"/>
    </xf>
    <xf numFmtId="0" fontId="2" fillId="0" borderId="0" xfId="351" applyFont="1" applyFill="1">
      <alignment/>
      <protection/>
    </xf>
    <xf numFmtId="3" fontId="2" fillId="0" borderId="0" xfId="351" applyNumberFormat="1" applyFont="1" applyFill="1">
      <alignment/>
      <protection/>
    </xf>
    <xf numFmtId="17" fontId="2" fillId="0" borderId="0" xfId="351" applyNumberFormat="1" applyFont="1" applyFill="1">
      <alignment/>
      <protection/>
    </xf>
    <xf numFmtId="173" fontId="2" fillId="55" borderId="0" xfId="371" applyNumberFormat="1" applyFont="1" applyFill="1" applyAlignment="1">
      <alignment/>
    </xf>
    <xf numFmtId="0" fontId="24" fillId="55" borderId="0" xfId="351" applyNumberFormat="1" applyFont="1" applyFill="1" applyBorder="1" applyAlignment="1">
      <alignment/>
      <protection/>
    </xf>
    <xf numFmtId="0" fontId="105" fillId="55" borderId="0" xfId="347" applyFont="1" applyFill="1" applyAlignment="1">
      <alignment wrapText="1"/>
      <protection/>
    </xf>
    <xf numFmtId="17" fontId="105" fillId="55" borderId="0" xfId="347" applyNumberFormat="1" applyFont="1" applyFill="1" applyAlignment="1" quotePrefix="1">
      <alignment horizontal="center"/>
      <protection/>
    </xf>
    <xf numFmtId="167" fontId="2" fillId="55" borderId="23" xfId="351" applyNumberFormat="1" applyFont="1" applyFill="1" applyBorder="1" applyAlignment="1">
      <alignment horizontal="center"/>
      <protection/>
    </xf>
    <xf numFmtId="0" fontId="22" fillId="55" borderId="24" xfId="351" applyFont="1" applyFill="1" applyBorder="1">
      <alignment/>
      <protection/>
    </xf>
    <xf numFmtId="0" fontId="22" fillId="55" borderId="37" xfId="351" applyFont="1" applyFill="1" applyBorder="1">
      <alignment/>
      <protection/>
    </xf>
    <xf numFmtId="3" fontId="22" fillId="55" borderId="24" xfId="351" applyNumberFormat="1" applyFont="1" applyFill="1" applyBorder="1" applyAlignment="1">
      <alignment horizontal="center"/>
      <protection/>
    </xf>
    <xf numFmtId="3" fontId="22" fillId="55" borderId="25" xfId="351" applyNumberFormat="1" applyFont="1" applyFill="1" applyBorder="1" applyAlignment="1">
      <alignment horizontal="center"/>
      <protection/>
    </xf>
    <xf numFmtId="169" fontId="22" fillId="55" borderId="25" xfId="351" applyNumberFormat="1" applyFont="1" applyFill="1" applyBorder="1" applyAlignment="1">
      <alignment horizontal="center"/>
      <protection/>
    </xf>
    <xf numFmtId="166" fontId="22" fillId="55" borderId="26" xfId="351" applyNumberFormat="1" applyFont="1" applyFill="1" applyBorder="1" applyAlignment="1">
      <alignment horizontal="center"/>
      <protection/>
    </xf>
    <xf numFmtId="166" fontId="22" fillId="55" borderId="25" xfId="351" applyNumberFormat="1" applyFont="1" applyFill="1" applyBorder="1" applyAlignment="1">
      <alignment horizontal="center"/>
      <protection/>
    </xf>
    <xf numFmtId="3" fontId="22" fillId="55" borderId="37" xfId="351" applyNumberFormat="1" applyFont="1" applyFill="1" applyBorder="1" applyAlignment="1">
      <alignment horizontal="center"/>
      <protection/>
    </xf>
    <xf numFmtId="3" fontId="22" fillId="55" borderId="23" xfId="351" applyNumberFormat="1" applyFont="1" applyFill="1" applyBorder="1" applyAlignment="1">
      <alignment horizontal="center"/>
      <protection/>
    </xf>
    <xf numFmtId="169" fontId="22" fillId="55" borderId="23" xfId="351" applyNumberFormat="1" applyFont="1" applyFill="1" applyBorder="1" applyAlignment="1">
      <alignment horizontal="center"/>
      <protection/>
    </xf>
    <xf numFmtId="166" fontId="22" fillId="55" borderId="38" xfId="351" applyNumberFormat="1" applyFont="1" applyFill="1" applyBorder="1" applyAlignment="1">
      <alignment horizontal="center"/>
      <protection/>
    </xf>
    <xf numFmtId="166" fontId="22" fillId="55" borderId="23" xfId="351" applyNumberFormat="1" applyFont="1" applyFill="1" applyBorder="1" applyAlignment="1">
      <alignment horizontal="center"/>
      <protection/>
    </xf>
    <xf numFmtId="0" fontId="22" fillId="55" borderId="0" xfId="351" applyFont="1" applyFill="1" applyBorder="1" applyAlignment="1">
      <alignment horizontal="center" vertical="center"/>
      <protection/>
    </xf>
    <xf numFmtId="0" fontId="100" fillId="55" borderId="26" xfId="0" applyFont="1" applyFill="1" applyBorder="1" applyAlignment="1">
      <alignment/>
    </xf>
    <xf numFmtId="0" fontId="100" fillId="55" borderId="28" xfId="0" applyFont="1" applyFill="1" applyBorder="1" applyAlignment="1">
      <alignment/>
    </xf>
    <xf numFmtId="0" fontId="22" fillId="55" borderId="0" xfId="351" applyFont="1" applyFill="1" applyBorder="1" applyAlignment="1">
      <alignment/>
      <protection/>
    </xf>
    <xf numFmtId="174" fontId="2" fillId="55" borderId="0" xfId="351" applyNumberFormat="1" applyFont="1" applyFill="1">
      <alignment/>
      <protection/>
    </xf>
    <xf numFmtId="0" fontId="102" fillId="55" borderId="37" xfId="0" applyFont="1" applyFill="1" applyBorder="1" applyAlignment="1">
      <alignment horizontal="left"/>
    </xf>
    <xf numFmtId="0" fontId="102" fillId="55" borderId="23" xfId="0" applyFont="1" applyFill="1" applyBorder="1" applyAlignment="1">
      <alignment horizontal="left"/>
    </xf>
    <xf numFmtId="0" fontId="102" fillId="55" borderId="38" xfId="0" applyFont="1" applyFill="1" applyBorder="1" applyAlignment="1">
      <alignment horizontal="left"/>
    </xf>
    <xf numFmtId="0" fontId="24" fillId="55" borderId="0" xfId="355" applyFont="1" applyFill="1" applyBorder="1" applyAlignment="1">
      <alignment vertical="center" wrapText="1"/>
      <protection/>
    </xf>
    <xf numFmtId="0" fontId="112" fillId="55" borderId="0" xfId="0" applyFont="1" applyFill="1" applyAlignment="1" quotePrefix="1">
      <alignment horizontal="center"/>
    </xf>
    <xf numFmtId="175" fontId="2" fillId="55" borderId="0" xfId="351" applyNumberFormat="1" applyFont="1" applyFill="1">
      <alignment/>
      <protection/>
    </xf>
    <xf numFmtId="0" fontId="22" fillId="55" borderId="0" xfId="351" applyFont="1" applyFill="1" applyBorder="1" applyAlignment="1">
      <alignment horizontal="center"/>
      <protection/>
    </xf>
    <xf numFmtId="9" fontId="2" fillId="55" borderId="0" xfId="371" applyFont="1" applyFill="1" applyAlignment="1">
      <alignment/>
    </xf>
    <xf numFmtId="0" fontId="113" fillId="55" borderId="0" xfId="351" applyFont="1" applyFill="1">
      <alignment/>
      <protection/>
    </xf>
    <xf numFmtId="3" fontId="114" fillId="55" borderId="0" xfId="351" applyNumberFormat="1" applyFont="1" applyFill="1">
      <alignment/>
      <protection/>
    </xf>
    <xf numFmtId="0" fontId="30" fillId="55" borderId="0" xfId="351" applyFont="1" applyFill="1">
      <alignment/>
      <protection/>
    </xf>
    <xf numFmtId="0" fontId="31" fillId="55" borderId="0" xfId="351" applyFont="1" applyFill="1" applyBorder="1" applyAlignment="1">
      <alignment horizontal="center" vertical="center"/>
      <protection/>
    </xf>
    <xf numFmtId="0" fontId="86" fillId="55" borderId="0" xfId="286" applyFont="1" applyFill="1" applyAlignment="1">
      <alignment/>
    </xf>
    <xf numFmtId="0" fontId="30" fillId="55" borderId="27" xfId="351" applyFont="1" applyFill="1" applyBorder="1">
      <alignment/>
      <protection/>
    </xf>
    <xf numFmtId="0" fontId="30" fillId="55" borderId="0" xfId="351" applyFont="1" applyFill="1" applyBorder="1">
      <alignment/>
      <protection/>
    </xf>
    <xf numFmtId="0" fontId="30" fillId="55" borderId="28" xfId="351" applyFont="1" applyFill="1" applyBorder="1">
      <alignment/>
      <protection/>
    </xf>
    <xf numFmtId="0" fontId="30" fillId="55" borderId="0" xfId="351" applyFont="1" applyFill="1" applyBorder="1" applyAlignment="1">
      <alignment horizontal="left" vertical="top" wrapText="1"/>
      <protection/>
    </xf>
    <xf numFmtId="0" fontId="24" fillId="55" borderId="25" xfId="355" applyFont="1" applyFill="1" applyBorder="1" applyAlignment="1">
      <alignment horizontal="left" vertical="center" wrapText="1"/>
      <protection/>
    </xf>
    <xf numFmtId="0" fontId="115" fillId="55" borderId="0" xfId="0" applyFont="1" applyFill="1" applyAlignment="1">
      <alignment/>
    </xf>
    <xf numFmtId="0" fontId="4" fillId="55" borderId="0" xfId="0" applyFont="1" applyFill="1" applyAlignment="1">
      <alignment/>
    </xf>
    <xf numFmtId="0" fontId="32" fillId="55" borderId="0" xfId="351" applyFont="1" applyFill="1" applyBorder="1" applyAlignment="1">
      <alignment horizontal="center"/>
      <protection/>
    </xf>
    <xf numFmtId="0" fontId="116" fillId="55" borderId="0" xfId="286" applyFont="1" applyFill="1" applyAlignment="1">
      <alignment/>
    </xf>
    <xf numFmtId="0" fontId="117" fillId="56" borderId="0" xfId="0" applyFont="1" applyFill="1" applyBorder="1" applyAlignment="1">
      <alignment horizontal="center"/>
    </xf>
    <xf numFmtId="0" fontId="117" fillId="56" borderId="0" xfId="0" applyFont="1" applyFill="1" applyBorder="1" applyAlignment="1">
      <alignment horizontal="center" vertical="center" wrapText="1"/>
    </xf>
    <xf numFmtId="172" fontId="115" fillId="55" borderId="39" xfId="0" applyNumberFormat="1" applyFont="1" applyFill="1" applyBorder="1" applyAlignment="1">
      <alignment horizontal="left"/>
    </xf>
    <xf numFmtId="3" fontId="115" fillId="55" borderId="40" xfId="0" applyNumberFormat="1" applyFont="1" applyFill="1" applyBorder="1" applyAlignment="1">
      <alignment horizontal="center"/>
    </xf>
    <xf numFmtId="3" fontId="115" fillId="55" borderId="34" xfId="0" applyNumberFormat="1" applyFont="1" applyFill="1" applyBorder="1" applyAlignment="1">
      <alignment horizontal="center"/>
    </xf>
    <xf numFmtId="3" fontId="115" fillId="55" borderId="41" xfId="0" applyNumberFormat="1" applyFont="1" applyFill="1" applyBorder="1" applyAlignment="1">
      <alignment horizontal="center"/>
    </xf>
    <xf numFmtId="3" fontId="115" fillId="55" borderId="0" xfId="0" applyNumberFormat="1" applyFont="1" applyFill="1" applyBorder="1" applyAlignment="1">
      <alignment horizontal="center"/>
    </xf>
    <xf numFmtId="172" fontId="115" fillId="55" borderId="42" xfId="0" applyNumberFormat="1" applyFont="1" applyFill="1" applyBorder="1" applyAlignment="1">
      <alignment horizontal="left"/>
    </xf>
    <xf numFmtId="3" fontId="115" fillId="55" borderId="37" xfId="0" applyNumberFormat="1" applyFont="1" applyFill="1" applyBorder="1" applyAlignment="1">
      <alignment horizontal="center"/>
    </xf>
    <xf numFmtId="3" fontId="115" fillId="55" borderId="23" xfId="0" applyNumberFormat="1" applyFont="1" applyFill="1" applyBorder="1" applyAlignment="1">
      <alignment horizontal="center"/>
    </xf>
    <xf numFmtId="3" fontId="115" fillId="55" borderId="38" xfId="0" applyNumberFormat="1" applyFont="1" applyFill="1" applyBorder="1" applyAlignment="1">
      <alignment horizontal="center"/>
    </xf>
    <xf numFmtId="3" fontId="4" fillId="55" borderId="0" xfId="0" applyNumberFormat="1" applyFont="1" applyFill="1" applyAlignment="1">
      <alignment/>
    </xf>
    <xf numFmtId="3" fontId="115" fillId="55" borderId="0" xfId="0" applyNumberFormat="1" applyFont="1" applyFill="1" applyAlignment="1">
      <alignment/>
    </xf>
    <xf numFmtId="0" fontId="24" fillId="55" borderId="25" xfId="351" applyFont="1" applyFill="1" applyBorder="1">
      <alignment/>
      <protection/>
    </xf>
    <xf numFmtId="0" fontId="118" fillId="56" borderId="43" xfId="0" applyFont="1" applyFill="1" applyBorder="1" applyAlignment="1">
      <alignment vertical="center"/>
    </xf>
    <xf numFmtId="0" fontId="118" fillId="56" borderId="37" xfId="0" applyFont="1" applyFill="1" applyBorder="1" applyAlignment="1">
      <alignment horizontal="center" vertical="center" wrapText="1"/>
    </xf>
    <xf numFmtId="0" fontId="118" fillId="56" borderId="23" xfId="0" applyFont="1" applyFill="1" applyBorder="1" applyAlignment="1">
      <alignment horizontal="center" vertical="center" wrapText="1"/>
    </xf>
    <xf numFmtId="0" fontId="118" fillId="56" borderId="38" xfId="0" applyFont="1" applyFill="1" applyBorder="1" applyAlignment="1">
      <alignment horizontal="center" vertical="center" wrapText="1"/>
    </xf>
    <xf numFmtId="3" fontId="100" fillId="55" borderId="35" xfId="0" applyNumberFormat="1" applyFont="1" applyFill="1" applyBorder="1" applyAlignment="1">
      <alignment horizontal="center"/>
    </xf>
    <xf numFmtId="3" fontId="100" fillId="55" borderId="0" xfId="0" applyNumberFormat="1" applyFont="1" applyFill="1" applyAlignment="1">
      <alignment horizontal="center"/>
    </xf>
    <xf numFmtId="0" fontId="119" fillId="55" borderId="0" xfId="0" applyFont="1" applyFill="1" applyAlignment="1">
      <alignment/>
    </xf>
    <xf numFmtId="173" fontId="119" fillId="55" borderId="0" xfId="371" applyNumberFormat="1" applyFont="1" applyFill="1" applyAlignment="1">
      <alignment/>
    </xf>
    <xf numFmtId="0" fontId="120" fillId="55" borderId="0" xfId="286" applyFont="1" applyFill="1" applyAlignment="1">
      <alignment/>
    </xf>
    <xf numFmtId="0" fontId="119" fillId="55" borderId="0" xfId="351" applyFont="1" applyFill="1">
      <alignment/>
      <protection/>
    </xf>
    <xf numFmtId="9" fontId="119" fillId="55" borderId="0" xfId="371" applyFont="1" applyFill="1" applyAlignment="1">
      <alignment/>
    </xf>
    <xf numFmtId="0" fontId="121" fillId="55" borderId="0" xfId="0" applyFont="1" applyFill="1" applyAlignment="1">
      <alignment/>
    </xf>
    <xf numFmtId="3" fontId="121" fillId="55" borderId="0" xfId="0" applyNumberFormat="1" applyFont="1" applyFill="1" applyAlignment="1">
      <alignment/>
    </xf>
    <xf numFmtId="170" fontId="119" fillId="55" borderId="0" xfId="351" applyNumberFormat="1" applyFont="1" applyFill="1">
      <alignment/>
      <protection/>
    </xf>
    <xf numFmtId="0" fontId="91" fillId="55" borderId="0" xfId="0" applyFont="1" applyFill="1" applyAlignment="1">
      <alignment/>
    </xf>
    <xf numFmtId="1" fontId="91" fillId="55" borderId="0" xfId="0" applyNumberFormat="1" applyFont="1" applyFill="1" applyAlignment="1">
      <alignment/>
    </xf>
    <xf numFmtId="0" fontId="22" fillId="55" borderId="0" xfId="351" applyFont="1" applyFill="1" applyBorder="1" applyAlignment="1">
      <alignment horizontal="center" vertical="center"/>
      <protection/>
    </xf>
    <xf numFmtId="0" fontId="22" fillId="55" borderId="0" xfId="351" applyFont="1" applyFill="1" applyBorder="1" applyAlignment="1">
      <alignment horizontal="center"/>
      <protection/>
    </xf>
    <xf numFmtId="0" fontId="100" fillId="55" borderId="31" xfId="0" applyFont="1" applyFill="1" applyBorder="1" applyAlignment="1">
      <alignment horizontal="left" vertical="center" wrapText="1"/>
    </xf>
    <xf numFmtId="0" fontId="100" fillId="55" borderId="31" xfId="0" applyFont="1" applyFill="1" applyBorder="1" applyAlignment="1">
      <alignment horizontal="center" vertical="center" wrapText="1"/>
    </xf>
    <xf numFmtId="176" fontId="2" fillId="55" borderId="0" xfId="298" applyNumberFormat="1" applyFont="1" applyFill="1" applyAlignment="1">
      <alignment/>
    </xf>
    <xf numFmtId="167" fontId="2" fillId="55" borderId="36" xfId="342" applyNumberFormat="1" applyFont="1" applyFill="1" applyBorder="1" applyAlignment="1">
      <alignment horizontal="center" vertical="center" wrapText="1"/>
      <protection/>
    </xf>
    <xf numFmtId="167" fontId="2" fillId="55" borderId="34" xfId="342" applyNumberFormat="1" applyFont="1" applyFill="1" applyBorder="1" applyAlignment="1">
      <alignment horizontal="center" vertical="center" wrapText="1"/>
      <protection/>
    </xf>
    <xf numFmtId="167" fontId="2" fillId="0" borderId="34" xfId="342" applyNumberFormat="1" applyFont="1" applyFill="1" applyBorder="1" applyAlignment="1">
      <alignment horizontal="center" vertical="center" wrapText="1"/>
      <protection/>
    </xf>
    <xf numFmtId="167" fontId="2" fillId="55" borderId="0" xfId="342" applyNumberFormat="1" applyFont="1" applyFill="1" applyBorder="1" applyAlignment="1">
      <alignment horizontal="center" vertical="center" wrapText="1"/>
      <protection/>
    </xf>
    <xf numFmtId="167" fontId="22" fillId="55" borderId="21" xfId="342" applyNumberFormat="1" applyFont="1" applyFill="1" applyBorder="1" applyAlignment="1">
      <alignment horizontal="center" vertical="center" wrapText="1"/>
      <protection/>
    </xf>
    <xf numFmtId="167" fontId="22" fillId="0" borderId="21" xfId="342" applyNumberFormat="1" applyFont="1" applyFill="1" applyBorder="1" applyAlignment="1">
      <alignment horizontal="center" vertical="center" wrapText="1"/>
      <protection/>
    </xf>
    <xf numFmtId="167" fontId="22" fillId="55" borderId="19" xfId="342" applyNumberFormat="1" applyFont="1" applyFill="1" applyBorder="1" applyAlignment="1">
      <alignment horizontal="center" vertical="center" wrapText="1"/>
      <protection/>
    </xf>
    <xf numFmtId="17" fontId="2" fillId="55" borderId="0" xfId="351" applyNumberFormat="1" applyFont="1" applyFill="1">
      <alignment/>
      <protection/>
    </xf>
    <xf numFmtId="0" fontId="100" fillId="55" borderId="31" xfId="0" applyFont="1" applyFill="1" applyBorder="1" applyAlignment="1">
      <alignment horizontal="left" vertical="center"/>
    </xf>
    <xf numFmtId="3" fontId="100" fillId="55" borderId="0" xfId="0" applyNumberFormat="1" applyFont="1" applyFill="1" applyBorder="1" applyAlignment="1">
      <alignment horizontal="right" vertical="center"/>
    </xf>
    <xf numFmtId="167" fontId="100" fillId="55" borderId="28" xfId="0" applyNumberFormat="1" applyFont="1" applyFill="1" applyBorder="1" applyAlignment="1">
      <alignment horizontal="right" vertical="center"/>
    </xf>
    <xf numFmtId="177" fontId="2" fillId="55" borderId="0" xfId="326" applyNumberFormat="1" applyFont="1" applyFill="1" applyAlignment="1">
      <alignment/>
    </xf>
    <xf numFmtId="173" fontId="113" fillId="55" borderId="0" xfId="371" applyNumberFormat="1" applyFont="1" applyFill="1" applyAlignment="1">
      <alignment/>
    </xf>
    <xf numFmtId="0" fontId="78" fillId="0" borderId="0" xfId="0" applyFont="1" applyAlignment="1">
      <alignment/>
    </xf>
    <xf numFmtId="173" fontId="100" fillId="55" borderId="0" xfId="371" applyNumberFormat="1" applyFont="1" applyFill="1" applyAlignment="1">
      <alignment/>
    </xf>
    <xf numFmtId="167" fontId="119" fillId="55" borderId="0" xfId="351" applyNumberFormat="1" applyFont="1" applyFill="1">
      <alignment/>
      <protection/>
    </xf>
    <xf numFmtId="0" fontId="119" fillId="55" borderId="0" xfId="0" applyFont="1" applyFill="1" applyAlignment="1">
      <alignment horizontal="center"/>
    </xf>
    <xf numFmtId="0" fontId="113" fillId="55" borderId="0" xfId="0" applyFont="1" applyFill="1" applyAlignment="1">
      <alignment/>
    </xf>
    <xf numFmtId="0" fontId="122" fillId="55" borderId="0" xfId="0" applyFont="1" applyFill="1" applyBorder="1" applyAlignment="1">
      <alignment horizontal="center" vertical="center" wrapText="1"/>
    </xf>
    <xf numFmtId="173" fontId="113" fillId="55" borderId="0" xfId="371" applyNumberFormat="1" applyFont="1" applyFill="1" applyAlignment="1">
      <alignment horizontal="center"/>
    </xf>
    <xf numFmtId="173" fontId="122" fillId="55" borderId="0" xfId="0" applyNumberFormat="1" applyFont="1" applyFill="1" applyAlignment="1">
      <alignment horizontal="center" vertical="center"/>
    </xf>
    <xf numFmtId="173" fontId="113" fillId="55" borderId="0" xfId="0" applyNumberFormat="1" applyFont="1" applyFill="1" applyAlignment="1">
      <alignment horizontal="center" vertical="center"/>
    </xf>
    <xf numFmtId="0" fontId="113" fillId="55" borderId="0" xfId="0" applyFont="1" applyFill="1" applyAlignment="1">
      <alignment horizontal="center"/>
    </xf>
    <xf numFmtId="3" fontId="113" fillId="55" borderId="0" xfId="0" applyNumberFormat="1" applyFont="1" applyFill="1" applyAlignment="1">
      <alignment horizontal="center"/>
    </xf>
    <xf numFmtId="0" fontId="122" fillId="55" borderId="0" xfId="0" applyFont="1" applyFill="1" applyAlignment="1">
      <alignment horizontal="center" vertical="center"/>
    </xf>
    <xf numFmtId="9" fontId="113" fillId="55" borderId="0" xfId="371" applyFont="1" applyFill="1" applyAlignment="1">
      <alignment horizontal="center"/>
    </xf>
    <xf numFmtId="3" fontId="113" fillId="55" borderId="0" xfId="0" applyNumberFormat="1" applyFont="1" applyFill="1" applyAlignment="1">
      <alignment/>
    </xf>
    <xf numFmtId="173" fontId="122" fillId="55" borderId="0" xfId="0" applyNumberFormat="1" applyFont="1" applyFill="1" applyAlignment="1">
      <alignment horizontal="center"/>
    </xf>
    <xf numFmtId="178" fontId="113" fillId="55" borderId="0" xfId="298" applyNumberFormat="1" applyFont="1" applyFill="1" applyAlignment="1">
      <alignment horizontal="center"/>
    </xf>
    <xf numFmtId="9" fontId="122" fillId="55" borderId="0" xfId="0" applyNumberFormat="1" applyFont="1" applyFill="1" applyAlignment="1">
      <alignment horizontal="center"/>
    </xf>
    <xf numFmtId="43" fontId="113" fillId="55" borderId="0" xfId="298" applyFont="1" applyFill="1" applyAlignment="1">
      <alignment/>
    </xf>
    <xf numFmtId="9" fontId="113" fillId="55" borderId="0" xfId="371" applyFont="1" applyFill="1" applyAlignment="1">
      <alignment/>
    </xf>
    <xf numFmtId="0" fontId="123" fillId="55" borderId="0" xfId="0" applyFont="1" applyFill="1" applyAlignment="1">
      <alignment/>
    </xf>
    <xf numFmtId="0" fontId="124" fillId="56" borderId="0" xfId="0" applyFont="1" applyFill="1" applyBorder="1" applyAlignment="1">
      <alignment horizontal="center" vertical="center"/>
    </xf>
    <xf numFmtId="9" fontId="123" fillId="55" borderId="0" xfId="371" applyFont="1" applyFill="1" applyAlignment="1">
      <alignment horizontal="center"/>
    </xf>
    <xf numFmtId="3" fontId="123" fillId="55" borderId="0" xfId="0" applyNumberFormat="1" applyFont="1" applyFill="1" applyAlignment="1">
      <alignment/>
    </xf>
    <xf numFmtId="3" fontId="124" fillId="55" borderId="0" xfId="0" applyNumberFormat="1" applyFont="1" applyFill="1" applyAlignment="1">
      <alignment horizontal="right"/>
    </xf>
    <xf numFmtId="9" fontId="124" fillId="55" borderId="0" xfId="0" applyNumberFormat="1" applyFont="1" applyFill="1" applyAlignment="1">
      <alignment horizontal="center"/>
    </xf>
    <xf numFmtId="0" fontId="124" fillId="55" borderId="0" xfId="0" applyFont="1" applyFill="1" applyAlignment="1">
      <alignment horizontal="right"/>
    </xf>
    <xf numFmtId="0" fontId="122" fillId="55" borderId="0" xfId="0" applyFont="1" applyFill="1" applyAlignment="1">
      <alignment horizontal="center" wrapText="1"/>
    </xf>
    <xf numFmtId="4" fontId="113" fillId="55" borderId="0" xfId="0" applyNumberFormat="1" applyFont="1" applyFill="1" applyAlignment="1">
      <alignment horizontal="center"/>
    </xf>
    <xf numFmtId="0" fontId="78" fillId="55" borderId="0" xfId="0" applyFont="1" applyFill="1" applyAlignment="1">
      <alignment/>
    </xf>
    <xf numFmtId="0" fontId="122" fillId="55" borderId="0" xfId="0" applyFont="1" applyFill="1" applyAlignment="1">
      <alignment horizontal="center" vertical="center" wrapText="1"/>
    </xf>
    <xf numFmtId="17" fontId="117" fillId="55" borderId="0" xfId="0" applyNumberFormat="1" applyFont="1" applyFill="1" applyAlignment="1" quotePrefix="1">
      <alignment horizontal="center"/>
    </xf>
    <xf numFmtId="0" fontId="117" fillId="55" borderId="0" xfId="0" applyFont="1" applyFill="1" applyAlignment="1">
      <alignment horizontal="center"/>
    </xf>
    <xf numFmtId="0" fontId="2" fillId="55" borderId="0" xfId="351" applyFont="1" applyFill="1" applyBorder="1" applyAlignment="1">
      <alignment horizontal="left" vertical="top" wrapText="1" indent="3"/>
      <protection/>
    </xf>
    <xf numFmtId="0" fontId="22"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2" fillId="55" borderId="0" xfId="361" applyFont="1" applyFill="1" applyBorder="1" applyAlignment="1" applyProtection="1">
      <alignment horizontal="center" vertical="center"/>
      <protection/>
    </xf>
    <xf numFmtId="0" fontId="31" fillId="55" borderId="24" xfId="351" applyFont="1" applyFill="1" applyBorder="1" applyAlignment="1">
      <alignment horizontal="center" vertical="center"/>
      <protection/>
    </xf>
    <xf numFmtId="0" fontId="31" fillId="55" borderId="25" xfId="351" applyFont="1" applyFill="1" applyBorder="1" applyAlignment="1">
      <alignment horizontal="center" vertical="center"/>
      <protection/>
    </xf>
    <xf numFmtId="0" fontId="31" fillId="55" borderId="26" xfId="351" applyFont="1" applyFill="1" applyBorder="1" applyAlignment="1">
      <alignment horizontal="center" vertical="center"/>
      <protection/>
    </xf>
    <xf numFmtId="0" fontId="30" fillId="55" borderId="27" xfId="355" applyFont="1" applyFill="1" applyBorder="1" applyAlignment="1">
      <alignment horizontal="left" vertical="top" wrapText="1"/>
      <protection/>
    </xf>
    <xf numFmtId="0" fontId="30" fillId="55" borderId="0" xfId="355" applyFont="1" applyFill="1" applyBorder="1" applyAlignment="1">
      <alignment horizontal="left" vertical="top" wrapText="1"/>
      <protection/>
    </xf>
    <xf numFmtId="0" fontId="30" fillId="55" borderId="28" xfId="355" applyFont="1" applyFill="1" applyBorder="1" applyAlignment="1">
      <alignment horizontal="left" vertical="top" wrapText="1"/>
      <protection/>
    </xf>
    <xf numFmtId="0" fontId="30" fillId="55" borderId="27" xfId="351" applyFont="1" applyFill="1" applyBorder="1" applyAlignment="1">
      <alignment horizontal="left" vertical="top" wrapText="1"/>
      <protection/>
    </xf>
    <xf numFmtId="0" fontId="30" fillId="55" borderId="0" xfId="351" applyFont="1" applyFill="1" applyBorder="1" applyAlignment="1">
      <alignment horizontal="left" vertical="top" wrapText="1"/>
      <protection/>
    </xf>
    <xf numFmtId="0" fontId="30" fillId="55" borderId="28" xfId="351" applyFont="1" applyFill="1" applyBorder="1" applyAlignment="1">
      <alignment horizontal="left" vertical="top" wrapText="1"/>
      <protection/>
    </xf>
    <xf numFmtId="0" fontId="30" fillId="55" borderId="37" xfId="351" applyFont="1" applyFill="1" applyBorder="1" applyAlignment="1">
      <alignment horizontal="left" vertical="top" wrapText="1"/>
      <protection/>
    </xf>
    <xf numFmtId="0" fontId="30" fillId="55" borderId="23" xfId="351" applyFont="1" applyFill="1" applyBorder="1" applyAlignment="1">
      <alignment horizontal="left" vertical="top" wrapText="1"/>
      <protection/>
    </xf>
    <xf numFmtId="0" fontId="30" fillId="55" borderId="38" xfId="351" applyFont="1" applyFill="1" applyBorder="1" applyAlignment="1">
      <alignment horizontal="left" vertical="top" wrapText="1"/>
      <protection/>
    </xf>
    <xf numFmtId="0" fontId="24" fillId="55" borderId="20" xfId="351" applyFont="1" applyFill="1" applyBorder="1" applyAlignment="1">
      <alignment horizontal="left" vertical="center" wrapText="1"/>
      <protection/>
    </xf>
    <xf numFmtId="0" fontId="22" fillId="55" borderId="21" xfId="351" applyFont="1" applyFill="1" applyBorder="1" applyAlignment="1">
      <alignment horizontal="center"/>
      <protection/>
    </xf>
    <xf numFmtId="0" fontId="22" fillId="55" borderId="20" xfId="351" applyFont="1" applyFill="1" applyBorder="1" applyAlignment="1">
      <alignment horizontal="left" vertical="center"/>
      <protection/>
    </xf>
    <xf numFmtId="0" fontId="22" fillId="55" borderId="19" xfId="351" applyFont="1" applyFill="1" applyBorder="1" applyAlignment="1">
      <alignment horizontal="left" vertical="center"/>
      <protection/>
    </xf>
    <xf numFmtId="0" fontId="22" fillId="55" borderId="0" xfId="351"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4" fillId="55" borderId="0" xfId="351" applyFont="1" applyFill="1" applyBorder="1" applyAlignment="1">
      <alignment vertical="center" wrapText="1"/>
      <protection/>
    </xf>
    <xf numFmtId="0" fontId="22" fillId="55" borderId="31" xfId="351" applyFont="1" applyFill="1" applyBorder="1" applyAlignment="1">
      <alignment horizontal="center" vertical="center"/>
      <protection/>
    </xf>
    <xf numFmtId="0" fontId="22" fillId="55" borderId="32" xfId="351" applyFont="1" applyFill="1" applyBorder="1" applyAlignment="1">
      <alignment horizontal="center" vertical="center"/>
      <protection/>
    </xf>
    <xf numFmtId="0" fontId="22" fillId="55" borderId="42" xfId="351" applyFont="1" applyFill="1" applyBorder="1" applyAlignment="1">
      <alignment horizontal="center" vertical="center"/>
      <protection/>
    </xf>
    <xf numFmtId="0" fontId="22" fillId="55" borderId="29" xfId="351" applyFont="1" applyFill="1" applyBorder="1" applyAlignment="1">
      <alignment horizontal="center"/>
      <protection/>
    </xf>
    <xf numFmtId="0" fontId="22" fillId="55" borderId="22" xfId="351" applyFont="1" applyFill="1" applyBorder="1" applyAlignment="1">
      <alignment horizontal="center"/>
      <protection/>
    </xf>
    <xf numFmtId="0" fontId="22" fillId="55" borderId="30" xfId="351" applyFont="1" applyFill="1" applyBorder="1" applyAlignment="1">
      <alignment horizontal="center"/>
      <protection/>
    </xf>
    <xf numFmtId="0" fontId="32" fillId="55" borderId="0" xfId="351" applyFont="1" applyFill="1" applyBorder="1" applyAlignment="1">
      <alignment horizontal="center"/>
      <protection/>
    </xf>
    <xf numFmtId="0" fontId="117" fillId="56" borderId="43" xfId="0" applyFont="1" applyFill="1" applyBorder="1" applyAlignment="1">
      <alignment horizontal="center"/>
    </xf>
    <xf numFmtId="0" fontId="24" fillId="55" borderId="0" xfId="351" applyFont="1" applyFill="1" applyAlignment="1">
      <alignment horizontal="left" wrapText="1"/>
      <protection/>
    </xf>
    <xf numFmtId="0" fontId="22" fillId="55" borderId="0" xfId="355" applyFont="1" applyFill="1" applyBorder="1" applyAlignment="1">
      <alignment horizontal="center"/>
      <protection/>
    </xf>
    <xf numFmtId="0" fontId="22" fillId="55" borderId="20" xfId="355" applyFont="1" applyFill="1" applyBorder="1" applyAlignment="1">
      <alignment horizontal="left" vertical="center" wrapText="1"/>
      <protection/>
    </xf>
    <xf numFmtId="0" fontId="22" fillId="55" borderId="19" xfId="355" applyFont="1" applyFill="1" applyBorder="1" applyAlignment="1">
      <alignment horizontal="left" vertical="center" wrapText="1"/>
      <protection/>
    </xf>
    <xf numFmtId="0" fontId="22" fillId="55" borderId="20" xfId="355" applyFont="1" applyFill="1" applyBorder="1" applyAlignment="1">
      <alignment horizontal="center" vertical="center" wrapText="1"/>
      <protection/>
    </xf>
    <xf numFmtId="0" fontId="22" fillId="55" borderId="19" xfId="355" applyFont="1" applyFill="1" applyBorder="1" applyAlignment="1">
      <alignment horizontal="center" vertical="center" wrapText="1"/>
      <protection/>
    </xf>
    <xf numFmtId="0" fontId="28" fillId="55" borderId="25" xfId="351" applyFont="1" applyFill="1" applyBorder="1" applyAlignment="1">
      <alignment horizontal="center" vertical="center" wrapText="1"/>
      <protection/>
    </xf>
    <xf numFmtId="0" fontId="28" fillId="55" borderId="23" xfId="351" applyFont="1" applyFill="1" applyBorder="1" applyAlignment="1">
      <alignment horizontal="center" vertical="center" wrapText="1"/>
      <protection/>
    </xf>
    <xf numFmtId="0" fontId="22" fillId="55" borderId="20" xfId="351" applyFont="1" applyFill="1" applyBorder="1" applyAlignment="1">
      <alignment horizontal="center" vertical="center" wrapText="1"/>
      <protection/>
    </xf>
    <xf numFmtId="0" fontId="22" fillId="55" borderId="19" xfId="351" applyFont="1" applyFill="1" applyBorder="1" applyAlignment="1">
      <alignment horizontal="center" vertical="center" wrapText="1"/>
      <protection/>
    </xf>
    <xf numFmtId="0" fontId="22" fillId="55" borderId="0" xfId="351" applyFont="1" applyFill="1" applyBorder="1" applyAlignment="1">
      <alignment horizontal="center" wrapText="1"/>
      <protection/>
    </xf>
    <xf numFmtId="0" fontId="99" fillId="55" borderId="29" xfId="0" applyFont="1" applyFill="1" applyBorder="1" applyAlignment="1">
      <alignment horizontal="center"/>
    </xf>
    <xf numFmtId="0" fontId="99" fillId="55" borderId="22" xfId="0" applyFont="1" applyFill="1" applyBorder="1" applyAlignment="1">
      <alignment horizontal="center"/>
    </xf>
    <xf numFmtId="0" fontId="99" fillId="55" borderId="30" xfId="0" applyFont="1" applyFill="1" applyBorder="1" applyAlignment="1">
      <alignment horizontal="center"/>
    </xf>
    <xf numFmtId="0" fontId="99" fillId="55" borderId="37" xfId="0" applyFont="1" applyFill="1" applyBorder="1" applyAlignment="1">
      <alignment horizontal="center"/>
    </xf>
    <xf numFmtId="0" fontId="99" fillId="55" borderId="23" xfId="0" applyFont="1" applyFill="1" applyBorder="1" applyAlignment="1">
      <alignment horizontal="center"/>
    </xf>
    <xf numFmtId="0" fontId="99" fillId="55" borderId="38" xfId="0" applyFont="1" applyFill="1" applyBorder="1" applyAlignment="1">
      <alignment horizontal="center"/>
    </xf>
    <xf numFmtId="0" fontId="99" fillId="55" borderId="32" xfId="0" applyFont="1" applyFill="1" applyBorder="1" applyAlignment="1">
      <alignment horizontal="left" vertical="center"/>
    </xf>
    <xf numFmtId="0" fontId="99" fillId="55" borderId="28" xfId="0" applyFont="1" applyFill="1" applyBorder="1" applyAlignment="1">
      <alignment horizontal="left" vertical="center"/>
    </xf>
    <xf numFmtId="0" fontId="100" fillId="55" borderId="31" xfId="0" applyFont="1" applyFill="1" applyBorder="1" applyAlignment="1">
      <alignment horizontal="left" vertical="center" wrapText="1"/>
    </xf>
    <xf numFmtId="0" fontId="100" fillId="55" borderId="32" xfId="0" applyFont="1" applyFill="1" applyBorder="1" applyAlignment="1">
      <alignment horizontal="left" vertical="center" wrapText="1"/>
    </xf>
    <xf numFmtId="0" fontId="102" fillId="55" borderId="37" xfId="0" applyFont="1" applyFill="1" applyBorder="1" applyAlignment="1">
      <alignment horizontal="left"/>
    </xf>
    <xf numFmtId="0" fontId="102" fillId="55" borderId="23" xfId="0" applyFont="1" applyFill="1" applyBorder="1" applyAlignment="1">
      <alignment horizontal="left"/>
    </xf>
    <xf numFmtId="0" fontId="102" fillId="55" borderId="38" xfId="0" applyFont="1" applyFill="1" applyBorder="1" applyAlignment="1">
      <alignment horizontal="left"/>
    </xf>
    <xf numFmtId="0" fontId="100" fillId="55" borderId="31" xfId="0" applyFont="1" applyFill="1" applyBorder="1" applyAlignment="1">
      <alignment horizontal="center" vertical="center" wrapText="1"/>
    </xf>
    <xf numFmtId="0" fontId="100" fillId="55" borderId="32" xfId="0" applyFont="1" applyFill="1" applyBorder="1" applyAlignment="1">
      <alignment horizontal="center" vertical="center" wrapText="1"/>
    </xf>
    <xf numFmtId="0" fontId="100" fillId="55" borderId="42" xfId="0" applyFont="1" applyFill="1" applyBorder="1" applyAlignment="1">
      <alignment horizontal="center" vertical="center" wrapText="1"/>
    </xf>
    <xf numFmtId="0" fontId="99" fillId="55" borderId="31" xfId="0" applyFont="1" applyFill="1" applyBorder="1" applyAlignment="1">
      <alignment horizontal="center" vertical="center"/>
    </xf>
    <xf numFmtId="0" fontId="99" fillId="55" borderId="32" xfId="0" applyFont="1" applyFill="1" applyBorder="1" applyAlignment="1">
      <alignment horizontal="center" vertical="center"/>
    </xf>
    <xf numFmtId="0" fontId="100" fillId="55" borderId="43" xfId="0" applyFont="1" applyFill="1" applyBorder="1" applyAlignment="1">
      <alignment horizontal="center" vertical="center" wrapText="1"/>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xfId="177"/>
    <cellStyle name="Buena 2 2" xfId="178"/>
    <cellStyle name="Buena 2 2 2" xfId="179"/>
    <cellStyle name="Buena 2 2 3" xfId="180"/>
    <cellStyle name="Buena 2 3" xfId="181"/>
    <cellStyle name="Buena 2 4" xfId="182"/>
    <cellStyle name="Buena 3 2" xfId="183"/>
    <cellStyle name="Buena 3 3" xfId="184"/>
    <cellStyle name="Buena 4"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75"/>
        </c:manualLayout>
      </c:layout>
      <c:spPr>
        <a:noFill/>
        <a:ln w="3175">
          <a:noFill/>
        </a:ln>
      </c:spPr>
    </c:title>
    <c:plotArea>
      <c:layout>
        <c:manualLayout>
          <c:xMode val="edge"/>
          <c:yMode val="edge"/>
          <c:x val="0.048"/>
          <c:y val="0.08475"/>
          <c:w val="0.88825"/>
          <c:h val="0.891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44284178"/>
        <c:axId val="63013283"/>
      </c:lineChart>
      <c:catAx>
        <c:axId val="4428417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63013283"/>
        <c:crosses val="autoZero"/>
        <c:auto val="1"/>
        <c:lblOffset val="100"/>
        <c:tickLblSkip val="1"/>
        <c:noMultiLvlLbl val="0"/>
      </c:catAx>
      <c:valAx>
        <c:axId val="63013283"/>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17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4284178"/>
        <c:crossesAt val="1"/>
        <c:crossBetween val="between"/>
        <c:dispUnits/>
      </c:valAx>
      <c:spPr>
        <a:noFill/>
        <a:ln>
          <a:noFill/>
        </a:ln>
      </c:spPr>
    </c:plotArea>
    <c:legend>
      <c:legendPos val="r"/>
      <c:layout>
        <c:manualLayout>
          <c:xMode val="edge"/>
          <c:yMode val="edge"/>
          <c:x val="0.222"/>
          <c:y val="0.90625"/>
          <c:w val="0.4215"/>
          <c:h val="0.090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125"/>
        </c:manualLayout>
      </c:layout>
      <c:spPr>
        <a:noFill/>
        <a:ln w="3175">
          <a:noFill/>
        </a:ln>
      </c:spPr>
    </c:title>
    <c:plotArea>
      <c:layout>
        <c:manualLayout>
          <c:xMode val="edge"/>
          <c:yMode val="edge"/>
          <c:x val="0.0415"/>
          <c:y val="0.07325"/>
          <c:w val="0.94575"/>
          <c:h val="0.846"/>
        </c:manualLayout>
      </c:layout>
      <c:barChart>
        <c:barDir val="col"/>
        <c:grouping val="clustered"/>
        <c:varyColors val="0"/>
        <c:ser>
          <c:idx val="0"/>
          <c:order val="0"/>
          <c:tx>
            <c:strRef>
              <c:f>'rend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1"/>
          <c:order val="1"/>
          <c:tx>
            <c:strRef>
              <c:f>'rend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2"/>
          <c:order val="2"/>
          <c:tx>
            <c:strRef>
              <c:f>'rend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overlap val="-27"/>
        <c:gapWidth val="219"/>
        <c:axId val="52766806"/>
        <c:axId val="5139207"/>
      </c:barChart>
      <c:catAx>
        <c:axId val="527668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139207"/>
        <c:crosses val="autoZero"/>
        <c:auto val="1"/>
        <c:lblOffset val="100"/>
        <c:tickLblSkip val="1"/>
        <c:noMultiLvlLbl val="0"/>
      </c:catAx>
      <c:valAx>
        <c:axId val="5139207"/>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52766806"/>
        <c:crossesAt val="1"/>
        <c:crossBetween val="between"/>
        <c:dispUnits/>
      </c:valAx>
      <c:spPr>
        <a:noFill/>
        <a:ln>
          <a:noFill/>
        </a:ln>
      </c:spPr>
    </c:plotArea>
    <c:legend>
      <c:legendPos val="r"/>
      <c:layout>
        <c:manualLayout>
          <c:xMode val="edge"/>
          <c:yMode val="edge"/>
          <c:x val="0.38075"/>
          <c:y val="0.9275"/>
          <c:w val="0.2385"/>
          <c:h val="0.058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septiembre de 2015 al 29 de febrero de 2016 (en $/50 kilos sin IVA)</a:t>
            </a:r>
          </a:p>
        </c:rich>
      </c:tx>
      <c:layout>
        <c:manualLayout>
          <c:xMode val="factor"/>
          <c:yMode val="factor"/>
          <c:x val="-0.00125"/>
          <c:y val="-0.01175"/>
        </c:manualLayout>
      </c:layout>
      <c:spPr>
        <a:noFill/>
        <a:ln w="3175">
          <a:noFill/>
        </a:ln>
      </c:spPr>
    </c:title>
    <c:plotArea>
      <c:layout>
        <c:manualLayout>
          <c:xMode val="edge"/>
          <c:yMode val="edge"/>
          <c:x val="0.03725"/>
          <c:y val="0.12625"/>
          <c:w val="0.95875"/>
          <c:h val="0.81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3"/>
            <c:dispEq val="0"/>
            <c:dispRSqr val="0"/>
          </c:trendline>
          <c:cat>
            <c:numLit>
              <c:ptCount val="125"/>
              <c:pt idx="0">
                <c:v>42248</c:v>
              </c:pt>
              <c:pt idx="1">
                <c:v>42249</c:v>
              </c:pt>
              <c:pt idx="2">
                <c:v>42250</c:v>
              </c:pt>
              <c:pt idx="3">
                <c:v>42251</c:v>
              </c:pt>
              <c:pt idx="4">
                <c:v>42254</c:v>
              </c:pt>
              <c:pt idx="5">
                <c:v>42255</c:v>
              </c:pt>
              <c:pt idx="6">
                <c:v>42256</c:v>
              </c:pt>
              <c:pt idx="7">
                <c:v>42257</c:v>
              </c:pt>
              <c:pt idx="8">
                <c:v>42258</c:v>
              </c:pt>
              <c:pt idx="9">
                <c:v>42261</c:v>
              </c:pt>
              <c:pt idx="10">
                <c:v>42262</c:v>
              </c:pt>
              <c:pt idx="11">
                <c:v>42263</c:v>
              </c:pt>
              <c:pt idx="12">
                <c:v>42264</c:v>
              </c:pt>
              <c:pt idx="13">
                <c:v>42268</c:v>
              </c:pt>
              <c:pt idx="14">
                <c:v>42269</c:v>
              </c:pt>
              <c:pt idx="15">
                <c:v>42270</c:v>
              </c:pt>
              <c:pt idx="16">
                <c:v>42271</c:v>
              </c:pt>
              <c:pt idx="17">
                <c:v>42272</c:v>
              </c:pt>
              <c:pt idx="18">
                <c:v>42275</c:v>
              </c:pt>
              <c:pt idx="19">
                <c:v>42276</c:v>
              </c:pt>
              <c:pt idx="20">
                <c:v>42277</c:v>
              </c:pt>
              <c:pt idx="21">
                <c:v>42278</c:v>
              </c:pt>
              <c:pt idx="22">
                <c:v>42279</c:v>
              </c:pt>
              <c:pt idx="23">
                <c:v>42282</c:v>
              </c:pt>
              <c:pt idx="24">
                <c:v>42283</c:v>
              </c:pt>
              <c:pt idx="25">
                <c:v>42284</c:v>
              </c:pt>
              <c:pt idx="26">
                <c:v>42285</c:v>
              </c:pt>
              <c:pt idx="27">
                <c:v>42286</c:v>
              </c:pt>
              <c:pt idx="28">
                <c:v>42290</c:v>
              </c:pt>
              <c:pt idx="29">
                <c:v>42291</c:v>
              </c:pt>
              <c:pt idx="30">
                <c:v>42292</c:v>
              </c:pt>
              <c:pt idx="31">
                <c:v>42293</c:v>
              </c:pt>
              <c:pt idx="32">
                <c:v>42296</c:v>
              </c:pt>
              <c:pt idx="33">
                <c:v>42297</c:v>
              </c:pt>
              <c:pt idx="34">
                <c:v>42298</c:v>
              </c:pt>
              <c:pt idx="35">
                <c:v>42299</c:v>
              </c:pt>
              <c:pt idx="36">
                <c:v>42300</c:v>
              </c:pt>
              <c:pt idx="37">
                <c:v>42303</c:v>
              </c:pt>
              <c:pt idx="38">
                <c:v>42304</c:v>
              </c:pt>
              <c:pt idx="39">
                <c:v>42305</c:v>
              </c:pt>
              <c:pt idx="40">
                <c:v>42306</c:v>
              </c:pt>
              <c:pt idx="41">
                <c:v>42307</c:v>
              </c:pt>
              <c:pt idx="42">
                <c:v>42310</c:v>
              </c:pt>
              <c:pt idx="43">
                <c:v>42311</c:v>
              </c:pt>
              <c:pt idx="44">
                <c:v>42312</c:v>
              </c:pt>
              <c:pt idx="45">
                <c:v>42313</c:v>
              </c:pt>
              <c:pt idx="46">
                <c:v>42314</c:v>
              </c:pt>
              <c:pt idx="47">
                <c:v>42317</c:v>
              </c:pt>
              <c:pt idx="48">
                <c:v>42318</c:v>
              </c:pt>
              <c:pt idx="49">
                <c:v>42319</c:v>
              </c:pt>
              <c:pt idx="50">
                <c:v>42320</c:v>
              </c:pt>
              <c:pt idx="51">
                <c:v>42321</c:v>
              </c:pt>
              <c:pt idx="52">
                <c:v>42324</c:v>
              </c:pt>
              <c:pt idx="53">
                <c:v>42325</c:v>
              </c:pt>
              <c:pt idx="54">
                <c:v>42326</c:v>
              </c:pt>
              <c:pt idx="55">
                <c:v>42327</c:v>
              </c:pt>
              <c:pt idx="56">
                <c:v>42328</c:v>
              </c:pt>
              <c:pt idx="57">
                <c:v>42331</c:v>
              </c:pt>
              <c:pt idx="58">
                <c:v>42332</c:v>
              </c:pt>
              <c:pt idx="59">
                <c:v>42333</c:v>
              </c:pt>
              <c:pt idx="60">
                <c:v>42334</c:v>
              </c:pt>
              <c:pt idx="61">
                <c:v>42335</c:v>
              </c:pt>
              <c:pt idx="62">
                <c:v>42338</c:v>
              </c:pt>
              <c:pt idx="63">
                <c:v>42339</c:v>
              </c:pt>
              <c:pt idx="64">
                <c:v>42340</c:v>
              </c:pt>
              <c:pt idx="65">
                <c:v>42341</c:v>
              </c:pt>
              <c:pt idx="66">
                <c:v>42342</c:v>
              </c:pt>
              <c:pt idx="67">
                <c:v>42345</c:v>
              </c:pt>
              <c:pt idx="68">
                <c:v>42347</c:v>
              </c:pt>
              <c:pt idx="69">
                <c:v>42348</c:v>
              </c:pt>
              <c:pt idx="70">
                <c:v>42349</c:v>
              </c:pt>
              <c:pt idx="71">
                <c:v>42352</c:v>
              </c:pt>
              <c:pt idx="72">
                <c:v>42353</c:v>
              </c:pt>
              <c:pt idx="73">
                <c:v>42354</c:v>
              </c:pt>
              <c:pt idx="74">
                <c:v>42355</c:v>
              </c:pt>
              <c:pt idx="75">
                <c:v>42356</c:v>
              </c:pt>
              <c:pt idx="76">
                <c:v>42359</c:v>
              </c:pt>
              <c:pt idx="77">
                <c:v>42360</c:v>
              </c:pt>
              <c:pt idx="78">
                <c:v>42361</c:v>
              </c:pt>
              <c:pt idx="79">
                <c:v>42362</c:v>
              </c:pt>
              <c:pt idx="80">
                <c:v>42366</c:v>
              </c:pt>
              <c:pt idx="81">
                <c:v>42367</c:v>
              </c:pt>
              <c:pt idx="82">
                <c:v>42368</c:v>
              </c:pt>
              <c:pt idx="83">
                <c:v>42369</c:v>
              </c:pt>
              <c:pt idx="84">
                <c:v>42373</c:v>
              </c:pt>
              <c:pt idx="85">
                <c:v>42374</c:v>
              </c:pt>
              <c:pt idx="86">
                <c:v>42375</c:v>
              </c:pt>
              <c:pt idx="87">
                <c:v>42376</c:v>
              </c:pt>
              <c:pt idx="88">
                <c:v>42377</c:v>
              </c:pt>
              <c:pt idx="89">
                <c:v>42380</c:v>
              </c:pt>
              <c:pt idx="90">
                <c:v>42381</c:v>
              </c:pt>
              <c:pt idx="91">
                <c:v>42382</c:v>
              </c:pt>
              <c:pt idx="92">
                <c:v>42383</c:v>
              </c:pt>
              <c:pt idx="93">
                <c:v>42384</c:v>
              </c:pt>
              <c:pt idx="94">
                <c:v>42387</c:v>
              </c:pt>
              <c:pt idx="95">
                <c:v>42388</c:v>
              </c:pt>
              <c:pt idx="96">
                <c:v>42389</c:v>
              </c:pt>
              <c:pt idx="97">
                <c:v>42390</c:v>
              </c:pt>
              <c:pt idx="98">
                <c:v>42391</c:v>
              </c:pt>
              <c:pt idx="99">
                <c:v>42394</c:v>
              </c:pt>
              <c:pt idx="100">
                <c:v>42395</c:v>
              </c:pt>
              <c:pt idx="101">
                <c:v>42396</c:v>
              </c:pt>
              <c:pt idx="102">
                <c:v>42397</c:v>
              </c:pt>
              <c:pt idx="103">
                <c:v>42398</c:v>
              </c:pt>
              <c:pt idx="104">
                <c:v>42401</c:v>
              </c:pt>
              <c:pt idx="105">
                <c:v>42402</c:v>
              </c:pt>
              <c:pt idx="106">
                <c:v>42403</c:v>
              </c:pt>
              <c:pt idx="107">
                <c:v>42404</c:v>
              </c:pt>
              <c:pt idx="108">
                <c:v>42405</c:v>
              </c:pt>
              <c:pt idx="109">
                <c:v>42408</c:v>
              </c:pt>
              <c:pt idx="110">
                <c:v>42409</c:v>
              </c:pt>
              <c:pt idx="111">
                <c:v>42410</c:v>
              </c:pt>
              <c:pt idx="112">
                <c:v>42411</c:v>
              </c:pt>
              <c:pt idx="113">
                <c:v>42412</c:v>
              </c:pt>
              <c:pt idx="114">
                <c:v>42415</c:v>
              </c:pt>
              <c:pt idx="115">
                <c:v>42416</c:v>
              </c:pt>
              <c:pt idx="116">
                <c:v>42417</c:v>
              </c:pt>
              <c:pt idx="117">
                <c:v>42418</c:v>
              </c:pt>
              <c:pt idx="118">
                <c:v>42419</c:v>
              </c:pt>
              <c:pt idx="119">
                <c:v>42422</c:v>
              </c:pt>
              <c:pt idx="120">
                <c:v>42423</c:v>
              </c:pt>
              <c:pt idx="121">
                <c:v>42424</c:v>
              </c:pt>
              <c:pt idx="122">
                <c:v>42425</c:v>
              </c:pt>
              <c:pt idx="123">
                <c:v>42426</c:v>
              </c:pt>
              <c:pt idx="124">
                <c:v>42429</c:v>
              </c:pt>
            </c:numLit>
          </c:cat>
          <c:val>
            <c:numLit>
              <c:ptCount val="125"/>
              <c:pt idx="0">
                <c:v>19429.3531249999</c:v>
              </c:pt>
              <c:pt idx="1">
                <c:v>19014.8872222222</c:v>
              </c:pt>
              <c:pt idx="2">
                <c:v>18038.2666666666</c:v>
              </c:pt>
              <c:pt idx="3">
                <c:v>18701.1054545454</c:v>
              </c:pt>
              <c:pt idx="4">
                <c:v>16636.2549999999</c:v>
              </c:pt>
              <c:pt idx="5">
                <c:v>17919.1142857142</c:v>
              </c:pt>
              <c:pt idx="6">
                <c:v>17288.43</c:v>
              </c:pt>
              <c:pt idx="7">
                <c:v>17783.4616666666</c:v>
              </c:pt>
              <c:pt idx="8">
                <c:v>17010.03</c:v>
              </c:pt>
              <c:pt idx="9">
                <c:v>17270.3374999999</c:v>
              </c:pt>
              <c:pt idx="10">
                <c:v>15998.0610526315</c:v>
              </c:pt>
              <c:pt idx="11">
                <c:v>18056.1017647058</c:v>
              </c:pt>
              <c:pt idx="12">
                <c:v>15933.9264705882</c:v>
              </c:pt>
              <c:pt idx="13">
                <c:v>16024.0275</c:v>
              </c:pt>
              <c:pt idx="14">
                <c:v>15551.0109999999</c:v>
              </c:pt>
              <c:pt idx="15">
                <c:v>16575.8217647058</c:v>
              </c:pt>
              <c:pt idx="16">
                <c:v>18525.6163157894</c:v>
              </c:pt>
              <c:pt idx="17">
                <c:v>15934.0729999999</c:v>
              </c:pt>
              <c:pt idx="18">
                <c:v>17715.225625</c:v>
              </c:pt>
              <c:pt idx="19">
                <c:v>15840.6716666666</c:v>
              </c:pt>
              <c:pt idx="20">
                <c:v>17492</c:v>
              </c:pt>
              <c:pt idx="21">
                <c:v>17701.8369999999</c:v>
              </c:pt>
              <c:pt idx="22">
                <c:v>17080.5272727272</c:v>
              </c:pt>
              <c:pt idx="23">
                <c:v>18072.355</c:v>
              </c:pt>
              <c:pt idx="24">
                <c:v>17321.9466666666</c:v>
              </c:pt>
              <c:pt idx="25">
                <c:v>18031.4670588235</c:v>
              </c:pt>
              <c:pt idx="26">
                <c:v>17434.682</c:v>
              </c:pt>
              <c:pt idx="27">
                <c:v>17864.536</c:v>
              </c:pt>
              <c:pt idx="28">
                <c:v>17643.965</c:v>
              </c:pt>
              <c:pt idx="29">
                <c:v>18828.2353846153</c:v>
              </c:pt>
              <c:pt idx="30">
                <c:v>19442.7064285714</c:v>
              </c:pt>
              <c:pt idx="31">
                <c:v>19036.8486666666</c:v>
              </c:pt>
              <c:pt idx="32">
                <c:v>20514.2008333333</c:v>
              </c:pt>
              <c:pt idx="33">
                <c:v>20682.9688888888</c:v>
              </c:pt>
              <c:pt idx="34">
                <c:v>22353.2053846153</c:v>
              </c:pt>
              <c:pt idx="35">
                <c:v>23208.9415384615</c:v>
              </c:pt>
              <c:pt idx="36">
                <c:v>21283.6624999999</c:v>
              </c:pt>
              <c:pt idx="37">
                <c:v>22566.693076923</c:v>
              </c:pt>
              <c:pt idx="38">
                <c:v>20374.4579999999</c:v>
              </c:pt>
              <c:pt idx="39">
                <c:v>19673.8339999999</c:v>
              </c:pt>
              <c:pt idx="40">
                <c:v>18415.8991666666</c:v>
              </c:pt>
              <c:pt idx="41">
                <c:v>19456.6017391304</c:v>
              </c:pt>
              <c:pt idx="42">
                <c:v>15856.9509090909</c:v>
              </c:pt>
              <c:pt idx="43">
                <c:v>18616.7682352941</c:v>
              </c:pt>
              <c:pt idx="44">
                <c:v>16579.7688888888</c:v>
              </c:pt>
              <c:pt idx="45">
                <c:v>19092.0149999999</c:v>
              </c:pt>
              <c:pt idx="46">
                <c:v>18649.89</c:v>
              </c:pt>
              <c:pt idx="47">
                <c:v>21231.3142857142</c:v>
              </c:pt>
              <c:pt idx="48">
                <c:v>20389.016</c:v>
              </c:pt>
              <c:pt idx="49">
                <c:v>20753.3944444444</c:v>
              </c:pt>
              <c:pt idx="50">
                <c:v>21009.5842857142</c:v>
              </c:pt>
              <c:pt idx="51">
                <c:v>21337.464</c:v>
              </c:pt>
              <c:pt idx="52">
                <c:v>20462.4199999999</c:v>
              </c:pt>
              <c:pt idx="53">
                <c:v>21586.5606666666</c:v>
              </c:pt>
              <c:pt idx="54">
                <c:v>21282.4025</c:v>
              </c:pt>
              <c:pt idx="55">
                <c:v>22138.3357142857</c:v>
              </c:pt>
              <c:pt idx="56">
                <c:v>22148.7473333333</c:v>
              </c:pt>
              <c:pt idx="57">
                <c:v>20788.7781818181</c:v>
              </c:pt>
              <c:pt idx="58">
                <c:v>20868.063125</c:v>
              </c:pt>
              <c:pt idx="59">
                <c:v>20080.8954545454</c:v>
              </c:pt>
              <c:pt idx="60">
                <c:v>20921.8778571428</c:v>
              </c:pt>
              <c:pt idx="61">
                <c:v>19935.6562499999</c:v>
              </c:pt>
              <c:pt idx="62">
                <c:v>19395.6445454545</c:v>
              </c:pt>
              <c:pt idx="63">
                <c:v>18251.3399999999</c:v>
              </c:pt>
              <c:pt idx="64">
                <c:v>17472.4436363636</c:v>
              </c:pt>
              <c:pt idx="65">
                <c:v>16914.0358333333</c:v>
              </c:pt>
              <c:pt idx="66">
                <c:v>16057.8871428571</c:v>
              </c:pt>
              <c:pt idx="67">
                <c:v>16060.169</c:v>
              </c:pt>
              <c:pt idx="68">
                <c:v>15709.5527272727</c:v>
              </c:pt>
              <c:pt idx="69">
                <c:v>15385.9461538461</c:v>
              </c:pt>
              <c:pt idx="70">
                <c:v>15101.181875</c:v>
              </c:pt>
              <c:pt idx="71">
                <c:v>13895.8623076923</c:v>
              </c:pt>
              <c:pt idx="72">
                <c:v>13775.9833333333</c:v>
              </c:pt>
              <c:pt idx="73">
                <c:v>14372.7278571428</c:v>
              </c:pt>
              <c:pt idx="74">
                <c:v>14170.4746153846</c:v>
              </c:pt>
              <c:pt idx="75">
                <c:v>12840.8185714285</c:v>
              </c:pt>
              <c:pt idx="76">
                <c:v>12615.4969999999</c:v>
              </c:pt>
              <c:pt idx="77">
                <c:v>12425.151875</c:v>
              </c:pt>
              <c:pt idx="78">
                <c:v>12403.2385714285</c:v>
              </c:pt>
              <c:pt idx="79">
                <c:v>12729.3609090909</c:v>
              </c:pt>
              <c:pt idx="80">
                <c:v>12086.0036363636</c:v>
              </c:pt>
              <c:pt idx="81">
                <c:v>12257.505625</c:v>
              </c:pt>
              <c:pt idx="82">
                <c:v>12497.99625</c:v>
              </c:pt>
              <c:pt idx="83">
                <c:v>12212.61</c:v>
              </c:pt>
              <c:pt idx="84">
                <c:v>12180.1592857142</c:v>
              </c:pt>
              <c:pt idx="85">
                <c:v>11617.626875</c:v>
              </c:pt>
              <c:pt idx="86">
                <c:v>11414.236875</c:v>
              </c:pt>
              <c:pt idx="87">
                <c:v>11218.1406666666</c:v>
              </c:pt>
              <c:pt idx="88">
                <c:v>11609.7757894736</c:v>
              </c:pt>
              <c:pt idx="89">
                <c:v>11439.510625</c:v>
              </c:pt>
              <c:pt idx="90">
                <c:v>10404.2268421052</c:v>
              </c:pt>
              <c:pt idx="91">
                <c:v>10456.6606666666</c:v>
              </c:pt>
              <c:pt idx="92">
                <c:v>10731.4476470588</c:v>
              </c:pt>
              <c:pt idx="93">
                <c:v>10438.4595454545</c:v>
              </c:pt>
              <c:pt idx="94">
                <c:v>10063.5319999999</c:v>
              </c:pt>
              <c:pt idx="95">
                <c:v>9638.41299999999</c:v>
              </c:pt>
              <c:pt idx="96">
                <c:v>9456.29588235294</c:v>
              </c:pt>
              <c:pt idx="97">
                <c:v>10041.2092857142</c:v>
              </c:pt>
              <c:pt idx="98">
                <c:v>10007.7911111111</c:v>
              </c:pt>
              <c:pt idx="99">
                <c:v>9845.46785714285</c:v>
              </c:pt>
              <c:pt idx="100">
                <c:v>9269.97249999999</c:v>
              </c:pt>
              <c:pt idx="101">
                <c:v>8424.06333333333</c:v>
              </c:pt>
              <c:pt idx="102">
                <c:v>9536.82449999999</c:v>
              </c:pt>
              <c:pt idx="103">
                <c:v>8876.89470588235</c:v>
              </c:pt>
              <c:pt idx="104">
                <c:v>9574.328125</c:v>
              </c:pt>
              <c:pt idx="105">
                <c:v>9074.86</c:v>
              </c:pt>
              <c:pt idx="106">
                <c:v>9111.71999999999</c:v>
              </c:pt>
              <c:pt idx="107">
                <c:v>8965.50649999999</c:v>
              </c:pt>
              <c:pt idx="108">
                <c:v>8863.6905</c:v>
              </c:pt>
              <c:pt idx="109">
                <c:v>9253.12470588235</c:v>
              </c:pt>
              <c:pt idx="110">
                <c:v>9723.58789473684</c:v>
              </c:pt>
              <c:pt idx="111">
                <c:v>9090.58888888889</c:v>
              </c:pt>
              <c:pt idx="112">
                <c:v>9540.09235294117</c:v>
              </c:pt>
              <c:pt idx="113">
                <c:v>9367.85173913043</c:v>
              </c:pt>
              <c:pt idx="114">
                <c:v>10153.7666666666</c:v>
              </c:pt>
              <c:pt idx="115">
                <c:v>9520.78217391304</c:v>
              </c:pt>
              <c:pt idx="116">
                <c:v>9303.99294117646</c:v>
              </c:pt>
              <c:pt idx="117">
                <c:v>8591.17249999999</c:v>
              </c:pt>
              <c:pt idx="118">
                <c:v>8926.4</c:v>
              </c:pt>
              <c:pt idx="119">
                <c:v>9121.78571428571</c:v>
              </c:pt>
              <c:pt idx="120">
                <c:v>9414.564</c:v>
              </c:pt>
              <c:pt idx="121">
                <c:v>8715.04333333333</c:v>
              </c:pt>
              <c:pt idx="122">
                <c:v>9465.08733333333</c:v>
              </c:pt>
              <c:pt idx="123">
                <c:v>9236.0445</c:v>
              </c:pt>
              <c:pt idx="124">
                <c:v>9694.07</c:v>
              </c:pt>
            </c:numLit>
          </c:val>
          <c:smooth val="0"/>
        </c:ser>
        <c:marker val="1"/>
        <c:axId val="30248636"/>
        <c:axId val="3802269"/>
      </c:lineChart>
      <c:catAx>
        <c:axId val="30248636"/>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3802269"/>
        <c:crosses val="autoZero"/>
        <c:auto val="0"/>
        <c:lblOffset val="100"/>
        <c:tickLblSkip val="3"/>
        <c:noMultiLvlLbl val="0"/>
      </c:catAx>
      <c:valAx>
        <c:axId val="3802269"/>
        <c:scaling>
          <c:orientation val="minMax"/>
          <c:min val="5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024863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19 de enero al 29 de febrero de 2016 
</a:t>
            </a:r>
            <a:r>
              <a:rPr lang="en-US" cap="none" sz="1000" b="1" i="0" u="none" baseline="0">
                <a:solidFill>
                  <a:srgbClr val="000000"/>
                </a:solidFill>
              </a:rPr>
              <a:t>(en $ por saco de 50 kilos, sin IVA)</a:t>
            </a:r>
          </a:p>
        </c:rich>
      </c:tx>
      <c:layout>
        <c:manualLayout>
          <c:xMode val="factor"/>
          <c:yMode val="factor"/>
          <c:x val="-0.04225"/>
          <c:y val="-0.013"/>
        </c:manualLayout>
      </c:layout>
      <c:spPr>
        <a:noFill/>
        <a:ln w="3175">
          <a:noFill/>
        </a:ln>
      </c:spPr>
    </c:title>
    <c:plotArea>
      <c:layout>
        <c:manualLayout>
          <c:xMode val="edge"/>
          <c:yMode val="edge"/>
          <c:x val="0.0165"/>
          <c:y val="0.10175"/>
          <c:w val="0.812"/>
          <c:h val="0.8082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34220422"/>
        <c:axId val="39548343"/>
      </c:lineChart>
      <c:dateAx>
        <c:axId val="34220422"/>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1000" b="0" i="0" u="none" baseline="0">
                <a:solidFill>
                  <a:srgbClr val="000000"/>
                </a:solidFill>
              </a:defRPr>
            </a:pPr>
          </a:p>
        </c:txPr>
        <c:crossAx val="39548343"/>
        <c:crosses val="autoZero"/>
        <c:auto val="0"/>
        <c:baseTimeUnit val="days"/>
        <c:majorUnit val="1"/>
        <c:majorTimeUnit val="days"/>
        <c:minorUnit val="1"/>
        <c:minorTimeUnit val="days"/>
        <c:noMultiLvlLbl val="0"/>
      </c:dateAx>
      <c:valAx>
        <c:axId val="39548343"/>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34220422"/>
        <c:crossesAt val="1"/>
        <c:crossBetween val="between"/>
        <c:dispUnits/>
      </c:valAx>
      <c:spPr>
        <a:noFill/>
        <a:ln>
          <a:noFill/>
        </a:ln>
      </c:spPr>
    </c:plotArea>
    <c:legend>
      <c:legendPos val="r"/>
      <c:layout>
        <c:manualLayout>
          <c:xMode val="edge"/>
          <c:yMode val="edge"/>
          <c:x val="0.84"/>
          <c:y val="0.06175"/>
          <c:w val="0.159"/>
          <c:h val="0.93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3"/>
        </c:manualLayout>
      </c:layout>
      <c:spPr>
        <a:noFill/>
        <a:ln w="3175">
          <a:noFill/>
        </a:ln>
      </c:spPr>
    </c:title>
    <c:plotArea>
      <c:layout>
        <c:manualLayout>
          <c:xMode val="edge"/>
          <c:yMode val="edge"/>
          <c:x val="0.02825"/>
          <c:y val="0.06875"/>
          <c:w val="0.98225"/>
          <c:h val="0.824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20390768"/>
        <c:axId val="49299185"/>
      </c:lineChart>
      <c:dateAx>
        <c:axId val="20390768"/>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9299185"/>
        <c:crosses val="autoZero"/>
        <c:auto val="0"/>
        <c:baseTimeUnit val="months"/>
        <c:majorUnit val="2"/>
        <c:majorTimeUnit val="months"/>
        <c:minorUnit val="1"/>
        <c:minorTimeUnit val="months"/>
        <c:noMultiLvlLbl val="0"/>
      </c:dateAx>
      <c:valAx>
        <c:axId val="49299185"/>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20390768"/>
        <c:crossesAt val="1"/>
        <c:crossBetween val="between"/>
        <c:dispUnits/>
      </c:valAx>
      <c:spPr>
        <a:noFill/>
        <a:ln>
          <a:noFill/>
        </a:ln>
      </c:spPr>
    </c:plotArea>
    <c:legend>
      <c:legendPos val="r"/>
      <c:layout>
        <c:manualLayout>
          <c:xMode val="edge"/>
          <c:yMode val="edge"/>
          <c:x val="0.314"/>
          <c:y val="0.89075"/>
          <c:w val="0.37075"/>
          <c:h val="0.080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12 de octubre de 2015 al 29 de febrero de 2016 ($/ kilo con IVA)</a:t>
            </a:r>
          </a:p>
        </c:rich>
      </c:tx>
      <c:layout>
        <c:manualLayout>
          <c:xMode val="factor"/>
          <c:yMode val="factor"/>
          <c:x val="-0.00275"/>
          <c:y val="-0.01475"/>
        </c:manualLayout>
      </c:layout>
      <c:spPr>
        <a:noFill/>
        <a:ln w="3175">
          <a:noFill/>
        </a:ln>
      </c:spPr>
    </c:title>
    <c:plotArea>
      <c:layout>
        <c:manualLayout>
          <c:xMode val="edge"/>
          <c:yMode val="edge"/>
          <c:x val="0.05625"/>
          <c:y val="0.0985"/>
          <c:w val="0.93875"/>
          <c:h val="0.798"/>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41039482"/>
        <c:axId val="33811019"/>
      </c:lineChart>
      <c:dateAx>
        <c:axId val="41039482"/>
        <c:scaling>
          <c:orientation val="minMax"/>
        </c:scaling>
        <c:axPos val="b"/>
        <c:delete val="0"/>
        <c:numFmt formatCode="dd/mm" sourceLinked="0"/>
        <c:majorTickMark val="out"/>
        <c:minorTickMark val="none"/>
        <c:tickLblPos val="nextTo"/>
        <c:spPr>
          <a:ln w="3175">
            <a:solidFill>
              <a:srgbClr val="C0C0C0"/>
            </a:solidFill>
          </a:ln>
        </c:spPr>
        <c:crossAx val="33811019"/>
        <c:crosses val="autoZero"/>
        <c:auto val="0"/>
        <c:baseTimeUnit val="days"/>
        <c:majorUnit val="7"/>
        <c:majorTimeUnit val="days"/>
        <c:minorUnit val="1"/>
        <c:minorTimeUnit val="days"/>
        <c:noMultiLvlLbl val="0"/>
      </c:dateAx>
      <c:valAx>
        <c:axId val="33811019"/>
        <c:scaling>
          <c:orientation val="minMax"/>
          <c:max val="1800"/>
          <c:min val="9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41039482"/>
        <c:crossesAt val="1"/>
        <c:crossBetween val="between"/>
        <c:dispUnits/>
      </c:valAx>
      <c:spPr>
        <a:noFill/>
        <a:ln>
          <a:noFill/>
        </a:ln>
      </c:spPr>
    </c:plotArea>
    <c:legend>
      <c:legendPos val="r"/>
      <c:layout>
        <c:manualLayout>
          <c:xMode val="edge"/>
          <c:yMode val="edge"/>
          <c:x val="0.16075"/>
          <c:y val="0.92275"/>
          <c:w val="0.7345"/>
          <c:h val="0.0657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12 de octubre de 2015 al 29 de febrero de 2016 ($/ kilo con IVA)</a:t>
            </a:r>
          </a:p>
        </c:rich>
      </c:tx>
      <c:layout>
        <c:manualLayout>
          <c:xMode val="factor"/>
          <c:yMode val="factor"/>
          <c:x val="-0.0015"/>
          <c:y val="-0.01475"/>
        </c:manualLayout>
      </c:layout>
      <c:spPr>
        <a:noFill/>
        <a:ln w="3175">
          <a:noFill/>
        </a:ln>
      </c:spPr>
    </c:title>
    <c:plotArea>
      <c:layout>
        <c:manualLayout>
          <c:xMode val="edge"/>
          <c:yMode val="edge"/>
          <c:x val="0.02975"/>
          <c:y val="0.097"/>
          <c:w val="0.96525"/>
          <c:h val="0.800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666699"/>
                </a:solidFill>
              </a:ln>
            </c:spPr>
            <c:marker>
              <c:symbol val="none"/>
            </c:marker>
          </c:dPt>
          <c:dPt>
            <c:idx val="1"/>
            <c:spPr>
              <a:ln w="25400">
                <a:solidFill>
                  <a:srgbClr val="666699"/>
                </a:solidFill>
              </a:ln>
            </c:spPr>
            <c:marker>
              <c:symbol val="none"/>
            </c:marker>
          </c:dPt>
          <c:dPt>
            <c:idx val="2"/>
            <c:spPr>
              <a:ln w="25400">
                <a:solidFill>
                  <a:srgbClr val="666699"/>
                </a:solidFill>
              </a:ln>
            </c:spPr>
            <c:marker>
              <c:symbol val="none"/>
            </c:marker>
          </c:dPt>
          <c:dPt>
            <c:idx val="3"/>
            <c:spPr>
              <a:ln w="25400">
                <a:solidFill>
                  <a:srgbClr val="666699"/>
                </a:solidFill>
              </a:ln>
            </c:spPr>
            <c:marker>
              <c:symbol val="none"/>
            </c:marker>
          </c:dPt>
          <c:dPt>
            <c:idx val="4"/>
            <c:spPr>
              <a:ln w="25400">
                <a:solidFill>
                  <a:srgbClr val="666699"/>
                </a:solidFill>
              </a:ln>
            </c:spPr>
            <c:marker>
              <c:symbol val="none"/>
            </c:marker>
          </c:dPt>
          <c:dPt>
            <c:idx val="5"/>
            <c:spPr>
              <a:ln w="25400">
                <a:solidFill>
                  <a:srgbClr val="666699"/>
                </a:solidFill>
              </a:ln>
            </c:spPr>
            <c:marker>
              <c:symbol val="none"/>
            </c:marker>
          </c:dPt>
          <c:dPt>
            <c:idx val="6"/>
            <c:spPr>
              <a:ln w="25400">
                <a:solidFill>
                  <a:srgbClr val="666699"/>
                </a:solidFill>
              </a:ln>
            </c:spPr>
            <c:marker>
              <c:symbol val="none"/>
            </c:marker>
          </c:dPt>
          <c:dPt>
            <c:idx val="7"/>
            <c:spPr>
              <a:solidFill>
                <a:srgbClr val="4572A7"/>
              </a:solidFill>
              <a:ln w="25400">
                <a:solidFill>
                  <a:srgbClr val="666699"/>
                </a:solidFill>
              </a:ln>
            </c:spPr>
            <c:marker>
              <c:symbol val="diamond"/>
              <c:size val="8"/>
              <c:spPr>
                <a:solidFill>
                  <a:srgbClr val="666699"/>
                </a:solidFill>
                <a:ln>
                  <a:solidFill>
                    <a:srgbClr val="666699"/>
                  </a:solidFill>
                </a:ln>
              </c:spPr>
            </c:marker>
          </c:dPt>
          <c:dPt>
            <c:idx val="8"/>
            <c:spPr>
              <a:ln w="25400">
                <a:solidFill>
                  <a:srgbClr val="666699"/>
                </a:solidFill>
              </a:ln>
            </c:spPr>
            <c:marker>
              <c:symbol val="none"/>
            </c:marker>
          </c:dPt>
          <c:dPt>
            <c:idx val="9"/>
            <c:spPr>
              <a:solidFill>
                <a:srgbClr val="4572A7"/>
              </a:solidFill>
              <a:ln w="25400">
                <a:solidFill>
                  <a:srgbClr val="666699"/>
                </a:solidFill>
              </a:ln>
            </c:spPr>
            <c:marker>
              <c:symbol val="diamond"/>
              <c:size val="8"/>
              <c:spPr>
                <a:solidFill>
                  <a:srgbClr val="666699"/>
                </a:solidFill>
                <a:ln>
                  <a:solidFill>
                    <a:srgbClr val="666699"/>
                  </a:solidFill>
                </a:ln>
              </c:spPr>
            </c:marker>
          </c:dPt>
          <c:dPt>
            <c:idx val="10"/>
            <c:spPr>
              <a:solidFill>
                <a:srgbClr val="4572A7"/>
              </a:solidFill>
              <a:ln w="25400">
                <a:solidFill>
                  <a:srgbClr val="666699"/>
                </a:solidFill>
              </a:ln>
            </c:spPr>
            <c:marker>
              <c:symbol val="diamond"/>
              <c:size val="7"/>
              <c:spPr>
                <a:solidFill>
                  <a:srgbClr val="666699"/>
                </a:solidFill>
                <a:ln>
                  <a:solidFill>
                    <a:srgbClr val="666699"/>
                  </a:solidFill>
                </a:ln>
              </c:spPr>
            </c:marker>
          </c:dPt>
          <c:dPt>
            <c:idx val="11"/>
            <c:spPr>
              <a:solidFill>
                <a:srgbClr val="4572A7"/>
              </a:solidFill>
              <a:ln w="25400">
                <a:solidFill>
                  <a:srgbClr val="666699"/>
                </a:solidFill>
              </a:ln>
            </c:spPr>
            <c:marker>
              <c:symbol val="diamond"/>
              <c:size val="8"/>
              <c:spPr>
                <a:solidFill>
                  <a:srgbClr val="666699"/>
                </a:solidFill>
                <a:ln>
                  <a:solidFill>
                    <a:srgbClr val="666699"/>
                  </a:solidFill>
                </a:ln>
              </c:spPr>
            </c:marker>
          </c:dPt>
          <c:dPt>
            <c:idx val="12"/>
            <c:spPr>
              <a:ln w="25400">
                <a:solidFill>
                  <a:srgbClr val="666699"/>
                </a:solidFill>
              </a:ln>
            </c:spPr>
            <c:marker>
              <c:symbol val="none"/>
            </c:marker>
          </c:dPt>
          <c:dPt>
            <c:idx val="16"/>
            <c:spPr>
              <a:ln w="25400">
                <a:solidFill>
                  <a:srgbClr val="666699"/>
                </a:solidFill>
              </a:ln>
            </c:spPr>
            <c:marker>
              <c:symbol val="none"/>
            </c:marker>
          </c:dPt>
          <c:dPt>
            <c:idx val="17"/>
            <c:spPr>
              <a:ln w="25400">
                <a:solidFill>
                  <a:srgbClr val="666699"/>
                </a:solidFill>
              </a:ln>
            </c:spPr>
            <c:marker>
              <c:symbol val="none"/>
            </c:marker>
          </c:dPt>
          <c:dPt>
            <c:idx val="18"/>
            <c:spPr>
              <a:ln w="25400">
                <a:solidFill>
                  <a:srgbClr val="666699"/>
                </a:solidFill>
              </a:ln>
            </c:spPr>
            <c:marker>
              <c:symbol val="none"/>
            </c:marker>
          </c:dPt>
          <c:dPt>
            <c:idx val="19"/>
            <c:spPr>
              <a:ln w="25400">
                <a:solidFill>
                  <a:srgbClr val="666699"/>
                </a:solidFill>
              </a:ln>
            </c:spPr>
            <c:marker>
              <c:symbol val="none"/>
            </c:marker>
          </c:dPt>
          <c:dPt>
            <c:idx val="20"/>
            <c:spPr>
              <a:ln w="25400">
                <a:solidFill>
                  <a:srgbClr val="666699"/>
                </a:solidFill>
              </a:ln>
            </c:spPr>
            <c:marker>
              <c:symbol val="none"/>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35863716"/>
        <c:axId val="54337989"/>
      </c:lineChart>
      <c:dateAx>
        <c:axId val="35863716"/>
        <c:scaling>
          <c:orientation val="minMax"/>
        </c:scaling>
        <c:axPos val="b"/>
        <c:delete val="0"/>
        <c:numFmt formatCode="dd/mm" sourceLinked="0"/>
        <c:majorTickMark val="out"/>
        <c:minorTickMark val="none"/>
        <c:tickLblPos val="nextTo"/>
        <c:spPr>
          <a:ln w="3175">
            <a:solidFill>
              <a:srgbClr val="C0C0C0"/>
            </a:solidFill>
          </a:ln>
        </c:spPr>
        <c:crossAx val="54337989"/>
        <c:crosses val="autoZero"/>
        <c:auto val="0"/>
        <c:baseTimeUnit val="days"/>
        <c:majorUnit val="7"/>
        <c:majorTimeUnit val="days"/>
        <c:minorUnit val="1"/>
        <c:minorTimeUnit val="days"/>
        <c:noMultiLvlLbl val="0"/>
      </c:dateAx>
      <c:valAx>
        <c:axId val="54337989"/>
        <c:scaling>
          <c:orientation val="minMax"/>
          <c:max val="1700"/>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35863716"/>
        <c:crossesAt val="1"/>
        <c:crossBetween val="between"/>
        <c:dispUnits/>
      </c:valAx>
      <c:spPr>
        <a:noFill/>
        <a:ln>
          <a:noFill/>
        </a:ln>
      </c:spPr>
    </c:plotArea>
    <c:legend>
      <c:legendPos val="r"/>
      <c:layout>
        <c:manualLayout>
          <c:xMode val="edge"/>
          <c:yMode val="edge"/>
          <c:x val="0.153"/>
          <c:y val="0.91925"/>
          <c:w val="0.712"/>
          <c:h val="0.067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175"/>
          <c:y val="-0.01075"/>
        </c:manualLayout>
      </c:layout>
      <c:spPr>
        <a:noFill/>
        <a:ln w="3175">
          <a:noFill/>
        </a:ln>
      </c:spPr>
    </c:title>
    <c:plotArea>
      <c:layout>
        <c:manualLayout>
          <c:xMode val="edge"/>
          <c:yMode val="edge"/>
          <c:x val="0.04025"/>
          <c:y val="0.06725"/>
          <c:w val="0.927"/>
          <c:h val="0.863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rend'!$C$7:$C$22</c:f>
              <c:strCache/>
            </c:strRef>
          </c:cat>
          <c:val>
            <c:numRef>
              <c:f>'sup, prod y rend'!$D$7:$D$22</c:f>
              <c:numCache/>
            </c:numRef>
          </c:val>
          <c:smooth val="0"/>
        </c:ser>
        <c:marker val="1"/>
        <c:axId val="19279854"/>
        <c:axId val="39300959"/>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rend'!$C$7:$C$22</c:f>
              <c:strCache/>
            </c:strRef>
          </c:cat>
          <c:val>
            <c:numRef>
              <c:f>'sup, prod y rend'!$E$7:$E$22</c:f>
              <c:numCache/>
            </c:numRef>
          </c:val>
          <c:smooth val="0"/>
        </c:ser>
        <c:marker val="1"/>
        <c:axId val="18164312"/>
        <c:axId val="29261081"/>
      </c:lineChart>
      <c:catAx>
        <c:axId val="1927985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9300959"/>
        <c:crosses val="autoZero"/>
        <c:auto val="1"/>
        <c:lblOffset val="100"/>
        <c:tickLblSkip val="1"/>
        <c:noMultiLvlLbl val="0"/>
      </c:catAx>
      <c:valAx>
        <c:axId val="39300959"/>
        <c:scaling>
          <c:orientation val="minMax"/>
          <c:min val="40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17"/>
              <c:y val="-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19279854"/>
        <c:crossesAt val="1"/>
        <c:crossBetween val="between"/>
        <c:dispUnits/>
      </c:valAx>
      <c:catAx>
        <c:axId val="18164312"/>
        <c:scaling>
          <c:orientation val="minMax"/>
        </c:scaling>
        <c:axPos val="b"/>
        <c:delete val="1"/>
        <c:majorTickMark val="out"/>
        <c:minorTickMark val="none"/>
        <c:tickLblPos val="nextTo"/>
        <c:crossAx val="29261081"/>
        <c:crosses val="autoZero"/>
        <c:auto val="1"/>
        <c:lblOffset val="100"/>
        <c:tickLblSkip val="1"/>
        <c:noMultiLvlLbl val="0"/>
      </c:catAx>
      <c:valAx>
        <c:axId val="29261081"/>
        <c:scaling>
          <c:orientation val="minMax"/>
          <c:min val="8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375"/>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18164312"/>
        <c:crosses val="max"/>
        <c:crossBetween val="between"/>
        <c:dispUnits/>
      </c:valAx>
      <c:spPr>
        <a:noFill/>
        <a:ln>
          <a:noFill/>
        </a:ln>
      </c:spPr>
    </c:plotArea>
    <c:legend>
      <c:legendPos val="r"/>
      <c:layout>
        <c:manualLayout>
          <c:xMode val="edge"/>
          <c:yMode val="edge"/>
          <c:x val="0.14175"/>
          <c:y val="0.92925"/>
          <c:w val="0.626"/>
          <c:h val="0.06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1"/>
        </c:manualLayout>
      </c:layout>
      <c:spPr>
        <a:noFill/>
        <a:ln w="3175">
          <a:noFill/>
        </a:ln>
      </c:spPr>
    </c:title>
    <c:plotArea>
      <c:layout>
        <c:manualLayout>
          <c:xMode val="edge"/>
          <c:yMode val="edge"/>
          <c:x val="0.043"/>
          <c:y val="0.07175"/>
          <c:w val="0.94025"/>
          <c:h val="0.85375"/>
        </c:manualLayout>
      </c:layout>
      <c:barChart>
        <c:barDir val="col"/>
        <c:grouping val="clustered"/>
        <c:varyColors val="0"/>
        <c:ser>
          <c:idx val="0"/>
          <c:order val="0"/>
          <c:tx>
            <c:strRef>
              <c:f>'sup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1"/>
          <c:order val="1"/>
          <c:tx>
            <c:strRef>
              <c:f>'sup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2"/>
          <c:order val="2"/>
          <c:tx>
            <c:strRef>
              <c:f>'sup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overlap val="-27"/>
        <c:gapWidth val="219"/>
        <c:axId val="62023138"/>
        <c:axId val="21337331"/>
      </c:barChart>
      <c:catAx>
        <c:axId val="620231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1337331"/>
        <c:crosses val="autoZero"/>
        <c:auto val="1"/>
        <c:lblOffset val="100"/>
        <c:tickLblSkip val="1"/>
        <c:noMultiLvlLbl val="0"/>
      </c:catAx>
      <c:valAx>
        <c:axId val="21337331"/>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2023138"/>
        <c:crossesAt val="1"/>
        <c:crossBetween val="between"/>
        <c:dispUnits/>
      </c:valAx>
      <c:spPr>
        <a:noFill/>
        <a:ln>
          <a:noFill/>
        </a:ln>
      </c:spPr>
    </c:plotArea>
    <c:legend>
      <c:legendPos val="r"/>
      <c:layout>
        <c:manualLayout>
          <c:xMode val="edge"/>
          <c:yMode val="edge"/>
          <c:x val="0.38175"/>
          <c:y val="0.9285"/>
          <c:w val="0.24175"/>
          <c:h val="0.05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3"/>
        </c:manualLayout>
      </c:layout>
      <c:spPr>
        <a:noFill/>
        <a:ln w="3175">
          <a:noFill/>
        </a:ln>
      </c:spPr>
    </c:title>
    <c:plotArea>
      <c:layout>
        <c:manualLayout>
          <c:xMode val="edge"/>
          <c:yMode val="edge"/>
          <c:x val="0.04525"/>
          <c:y val="0.0705"/>
          <c:w val="0.93975"/>
          <c:h val="0.85175"/>
        </c:manualLayout>
      </c:layout>
      <c:barChart>
        <c:barDir val="col"/>
        <c:grouping val="clustered"/>
        <c:varyColors val="0"/>
        <c:ser>
          <c:idx val="0"/>
          <c:order val="0"/>
          <c:tx>
            <c:strRef>
              <c:f>'prod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1"/>
          <c:order val="1"/>
          <c:tx>
            <c:strRef>
              <c:f>'prod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2"/>
          <c:order val="2"/>
          <c:tx>
            <c:strRef>
              <c:f>'prod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overlap val="-27"/>
        <c:gapWidth val="219"/>
        <c:axId val="57818252"/>
        <c:axId val="50602221"/>
      </c:barChart>
      <c:catAx>
        <c:axId val="578182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0602221"/>
        <c:crosses val="autoZero"/>
        <c:auto val="1"/>
        <c:lblOffset val="100"/>
        <c:tickLblSkip val="1"/>
        <c:noMultiLvlLbl val="0"/>
      </c:catAx>
      <c:valAx>
        <c:axId val="50602221"/>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7818252"/>
        <c:crossesAt val="1"/>
        <c:crossBetween val="between"/>
        <c:dispUnits/>
      </c:valAx>
      <c:spPr>
        <a:noFill/>
        <a:ln>
          <a:noFill/>
        </a:ln>
      </c:spPr>
    </c:plotArea>
    <c:legend>
      <c:legendPos val="r"/>
      <c:layout>
        <c:manualLayout>
          <c:xMode val="edge"/>
          <c:yMode val="edge"/>
          <c:x val="0.37925"/>
          <c:y val="0.93275"/>
          <c:w val="0.24575"/>
          <c:h val="0.05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6</xdr:col>
      <xdr:colOff>914400</xdr:colOff>
      <xdr:row>46</xdr:row>
      <xdr:rowOff>114300</xdr:rowOff>
    </xdr:to>
    <xdr:graphicFrame>
      <xdr:nvGraphicFramePr>
        <xdr:cNvPr id="1" name="Gráfico 1"/>
        <xdr:cNvGraphicFramePr/>
      </xdr:nvGraphicFramePr>
      <xdr:xfrm>
        <a:off x="114300" y="4067175"/>
        <a:ext cx="5867400"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9525</xdr:rowOff>
    </xdr:from>
    <xdr:to>
      <xdr:col>11</xdr:col>
      <xdr:colOff>676275</xdr:colOff>
      <xdr:row>44</xdr:row>
      <xdr:rowOff>0</xdr:rowOff>
    </xdr:to>
    <xdr:graphicFrame>
      <xdr:nvGraphicFramePr>
        <xdr:cNvPr id="1" name="Gráfico 1"/>
        <xdr:cNvGraphicFramePr/>
      </xdr:nvGraphicFramePr>
      <xdr:xfrm>
        <a:off x="76200" y="3486150"/>
        <a:ext cx="8791575"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95250</xdr:rowOff>
    </xdr:from>
    <xdr:to>
      <xdr:col>11</xdr:col>
      <xdr:colOff>676275</xdr:colOff>
      <xdr:row>45</xdr:row>
      <xdr:rowOff>133350</xdr:rowOff>
    </xdr:to>
    <xdr:graphicFrame>
      <xdr:nvGraphicFramePr>
        <xdr:cNvPr id="1" name="Gráfico 1"/>
        <xdr:cNvGraphicFramePr/>
      </xdr:nvGraphicFramePr>
      <xdr:xfrm>
        <a:off x="114300" y="365760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19050</xdr:rowOff>
    </xdr:from>
    <xdr:to>
      <xdr:col>11</xdr:col>
      <xdr:colOff>666750</xdr:colOff>
      <xdr:row>43</xdr:row>
      <xdr:rowOff>142875</xdr:rowOff>
    </xdr:to>
    <xdr:graphicFrame>
      <xdr:nvGraphicFramePr>
        <xdr:cNvPr id="1" name="Gráfico 2"/>
        <xdr:cNvGraphicFramePr/>
      </xdr:nvGraphicFramePr>
      <xdr:xfrm>
        <a:off x="114300" y="3590925"/>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85725</xdr:rowOff>
    </xdr:from>
    <xdr:to>
      <xdr:col>3</xdr:col>
      <xdr:colOff>257175</xdr:colOff>
      <xdr:row>17</xdr:row>
      <xdr:rowOff>85725</xdr:rowOff>
    </xdr:to>
    <xdr:sp>
      <xdr:nvSpPr>
        <xdr:cNvPr id="4" name="Conector recto 10"/>
        <xdr:cNvSpPr>
          <a:spLocks/>
        </xdr:cNvSpPr>
      </xdr:nvSpPr>
      <xdr:spPr>
        <a:xfrm flipV="1">
          <a:off x="3771900" y="2552700"/>
          <a:ext cx="2638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32</xdr:row>
      <xdr:rowOff>104775</xdr:rowOff>
    </xdr:from>
    <xdr:to>
      <xdr:col>3</xdr:col>
      <xdr:colOff>209550</xdr:colOff>
      <xdr:row>32</xdr:row>
      <xdr:rowOff>104775</xdr:rowOff>
    </xdr:to>
    <xdr:sp>
      <xdr:nvSpPr>
        <xdr:cNvPr id="5" name="Conector recto 26"/>
        <xdr:cNvSpPr>
          <a:spLocks/>
        </xdr:cNvSpPr>
      </xdr:nvSpPr>
      <xdr:spPr>
        <a:xfrm flipV="1">
          <a:off x="3905250" y="485775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33</xdr:row>
      <xdr:rowOff>104775</xdr:rowOff>
    </xdr:from>
    <xdr:to>
      <xdr:col>3</xdr:col>
      <xdr:colOff>200025</xdr:colOff>
      <xdr:row>33</xdr:row>
      <xdr:rowOff>104775</xdr:rowOff>
    </xdr:to>
    <xdr:sp>
      <xdr:nvSpPr>
        <xdr:cNvPr id="6" name="Conector recto 27"/>
        <xdr:cNvSpPr>
          <a:spLocks/>
        </xdr:cNvSpPr>
      </xdr:nvSpPr>
      <xdr:spPr>
        <a:xfrm flipV="1">
          <a:off x="5400675" y="50196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85725</xdr:rowOff>
    </xdr:from>
    <xdr:to>
      <xdr:col>3</xdr:col>
      <xdr:colOff>209550</xdr:colOff>
      <xdr:row>34</xdr:row>
      <xdr:rowOff>85725</xdr:rowOff>
    </xdr:to>
    <xdr:sp>
      <xdr:nvSpPr>
        <xdr:cNvPr id="7" name="Conector recto 28"/>
        <xdr:cNvSpPr>
          <a:spLocks/>
        </xdr:cNvSpPr>
      </xdr:nvSpPr>
      <xdr:spPr>
        <a:xfrm flipV="1">
          <a:off x="5467350" y="516255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35</xdr:row>
      <xdr:rowOff>104775</xdr:rowOff>
    </xdr:from>
    <xdr:to>
      <xdr:col>3</xdr:col>
      <xdr:colOff>209550</xdr:colOff>
      <xdr:row>35</xdr:row>
      <xdr:rowOff>104775</xdr:rowOff>
    </xdr:to>
    <xdr:sp>
      <xdr:nvSpPr>
        <xdr:cNvPr id="8" name="Conector recto 29"/>
        <xdr:cNvSpPr>
          <a:spLocks/>
        </xdr:cNvSpPr>
      </xdr:nvSpPr>
      <xdr:spPr>
        <a:xfrm flipV="1">
          <a:off x="5581650" y="534352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31</xdr:row>
      <xdr:rowOff>114300</xdr:rowOff>
    </xdr:from>
    <xdr:to>
      <xdr:col>3</xdr:col>
      <xdr:colOff>209550</xdr:colOff>
      <xdr:row>31</xdr:row>
      <xdr:rowOff>114300</xdr:rowOff>
    </xdr:to>
    <xdr:sp>
      <xdr:nvSpPr>
        <xdr:cNvPr id="9" name="Conector recto 30"/>
        <xdr:cNvSpPr>
          <a:spLocks/>
        </xdr:cNvSpPr>
      </xdr:nvSpPr>
      <xdr:spPr>
        <a:xfrm flipV="1">
          <a:off x="4743450" y="470535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133350</xdr:rowOff>
    </xdr:from>
    <xdr:to>
      <xdr:col>3</xdr:col>
      <xdr:colOff>219075</xdr:colOff>
      <xdr:row>30</xdr:row>
      <xdr:rowOff>133350</xdr:rowOff>
    </xdr:to>
    <xdr:sp>
      <xdr:nvSpPr>
        <xdr:cNvPr id="10" name="Conector recto 31"/>
        <xdr:cNvSpPr>
          <a:spLocks/>
        </xdr:cNvSpPr>
      </xdr:nvSpPr>
      <xdr:spPr>
        <a:xfrm flipV="1">
          <a:off x="5334000" y="4562475"/>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29</xdr:row>
      <xdr:rowOff>114300</xdr:rowOff>
    </xdr:from>
    <xdr:to>
      <xdr:col>3</xdr:col>
      <xdr:colOff>247650</xdr:colOff>
      <xdr:row>29</xdr:row>
      <xdr:rowOff>114300</xdr:rowOff>
    </xdr:to>
    <xdr:sp>
      <xdr:nvSpPr>
        <xdr:cNvPr id="11" name="Conector recto 33"/>
        <xdr:cNvSpPr>
          <a:spLocks/>
        </xdr:cNvSpPr>
      </xdr:nvSpPr>
      <xdr:spPr>
        <a:xfrm flipV="1">
          <a:off x="5448300" y="43815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114300</xdr:rowOff>
    </xdr:from>
    <xdr:to>
      <xdr:col>3</xdr:col>
      <xdr:colOff>238125</xdr:colOff>
      <xdr:row>27</xdr:row>
      <xdr:rowOff>114300</xdr:rowOff>
    </xdr:to>
    <xdr:sp>
      <xdr:nvSpPr>
        <xdr:cNvPr id="13" name="Conector recto 35"/>
        <xdr:cNvSpPr>
          <a:spLocks/>
        </xdr:cNvSpPr>
      </xdr:nvSpPr>
      <xdr:spPr>
        <a:xfrm flipV="1">
          <a:off x="4695825" y="4057650"/>
          <a:ext cx="1695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26</xdr:row>
      <xdr:rowOff>104775</xdr:rowOff>
    </xdr:from>
    <xdr:to>
      <xdr:col>3</xdr:col>
      <xdr:colOff>209550</xdr:colOff>
      <xdr:row>26</xdr:row>
      <xdr:rowOff>104775</xdr:rowOff>
    </xdr:to>
    <xdr:sp>
      <xdr:nvSpPr>
        <xdr:cNvPr id="14" name="Conector recto 36"/>
        <xdr:cNvSpPr>
          <a:spLocks/>
        </xdr:cNvSpPr>
      </xdr:nvSpPr>
      <xdr:spPr>
        <a:xfrm flipV="1">
          <a:off x="4886325"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12</xdr:row>
      <xdr:rowOff>104775</xdr:rowOff>
    </xdr:from>
    <xdr:to>
      <xdr:col>3</xdr:col>
      <xdr:colOff>247650</xdr:colOff>
      <xdr:row>12</xdr:row>
      <xdr:rowOff>104775</xdr:rowOff>
    </xdr:to>
    <xdr:sp>
      <xdr:nvSpPr>
        <xdr:cNvPr id="16" name="Conector recto 38"/>
        <xdr:cNvSpPr>
          <a:spLocks/>
        </xdr:cNvSpPr>
      </xdr:nvSpPr>
      <xdr:spPr>
        <a:xfrm flipV="1">
          <a:off x="4886325" y="17621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114300</xdr:rowOff>
    </xdr:from>
    <xdr:to>
      <xdr:col>3</xdr:col>
      <xdr:colOff>247650</xdr:colOff>
      <xdr:row>13</xdr:row>
      <xdr:rowOff>114300</xdr:rowOff>
    </xdr:to>
    <xdr:sp>
      <xdr:nvSpPr>
        <xdr:cNvPr id="17" name="Conector recto 39"/>
        <xdr:cNvSpPr>
          <a:spLocks/>
        </xdr:cNvSpPr>
      </xdr:nvSpPr>
      <xdr:spPr>
        <a:xfrm flipV="1">
          <a:off x="5172075" y="19335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95250</xdr:rowOff>
    </xdr:from>
    <xdr:to>
      <xdr:col>3</xdr:col>
      <xdr:colOff>247650</xdr:colOff>
      <xdr:row>14</xdr:row>
      <xdr:rowOff>95250</xdr:rowOff>
    </xdr:to>
    <xdr:sp>
      <xdr:nvSpPr>
        <xdr:cNvPr id="18" name="Conector recto 40"/>
        <xdr:cNvSpPr>
          <a:spLocks/>
        </xdr:cNvSpPr>
      </xdr:nvSpPr>
      <xdr:spPr>
        <a:xfrm flipV="1">
          <a:off x="5172075" y="207645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85725</xdr:rowOff>
    </xdr:from>
    <xdr:to>
      <xdr:col>3</xdr:col>
      <xdr:colOff>257175</xdr:colOff>
      <xdr:row>15</xdr:row>
      <xdr:rowOff>85725</xdr:rowOff>
    </xdr:to>
    <xdr:sp>
      <xdr:nvSpPr>
        <xdr:cNvPr id="19" name="Conector recto 41"/>
        <xdr:cNvSpPr>
          <a:spLocks/>
        </xdr:cNvSpPr>
      </xdr:nvSpPr>
      <xdr:spPr>
        <a:xfrm flipV="1">
          <a:off x="5467350" y="2228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16</xdr:row>
      <xdr:rowOff>104775</xdr:rowOff>
    </xdr:from>
    <xdr:to>
      <xdr:col>3</xdr:col>
      <xdr:colOff>247650</xdr:colOff>
      <xdr:row>16</xdr:row>
      <xdr:rowOff>104775</xdr:rowOff>
    </xdr:to>
    <xdr:sp>
      <xdr:nvSpPr>
        <xdr:cNvPr id="20" name="Conector recto 42"/>
        <xdr:cNvSpPr>
          <a:spLocks/>
        </xdr:cNvSpPr>
      </xdr:nvSpPr>
      <xdr:spPr>
        <a:xfrm flipV="1">
          <a:off x="56864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18</xdr:row>
      <xdr:rowOff>104775</xdr:rowOff>
    </xdr:from>
    <xdr:to>
      <xdr:col>3</xdr:col>
      <xdr:colOff>219075</xdr:colOff>
      <xdr:row>18</xdr:row>
      <xdr:rowOff>104775</xdr:rowOff>
    </xdr:to>
    <xdr:sp>
      <xdr:nvSpPr>
        <xdr:cNvPr id="21" name="Conector recto 43"/>
        <xdr:cNvSpPr>
          <a:spLocks/>
        </xdr:cNvSpPr>
      </xdr:nvSpPr>
      <xdr:spPr>
        <a:xfrm flipV="1">
          <a:off x="5400675" y="27336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19</xdr:row>
      <xdr:rowOff>104775</xdr:rowOff>
    </xdr:from>
    <xdr:to>
      <xdr:col>3</xdr:col>
      <xdr:colOff>209550</xdr:colOff>
      <xdr:row>19</xdr:row>
      <xdr:rowOff>104775</xdr:rowOff>
    </xdr:to>
    <xdr:sp>
      <xdr:nvSpPr>
        <xdr:cNvPr id="22" name="Conector recto 44"/>
        <xdr:cNvSpPr>
          <a:spLocks/>
        </xdr:cNvSpPr>
      </xdr:nvSpPr>
      <xdr:spPr>
        <a:xfrm flipV="1">
          <a:off x="5467350" y="289560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20</xdr:row>
      <xdr:rowOff>85725</xdr:rowOff>
    </xdr:from>
    <xdr:to>
      <xdr:col>3</xdr:col>
      <xdr:colOff>209550</xdr:colOff>
      <xdr:row>20</xdr:row>
      <xdr:rowOff>85725</xdr:rowOff>
    </xdr:to>
    <xdr:sp>
      <xdr:nvSpPr>
        <xdr:cNvPr id="23" name="Conector recto 45"/>
        <xdr:cNvSpPr>
          <a:spLocks/>
        </xdr:cNvSpPr>
      </xdr:nvSpPr>
      <xdr:spPr>
        <a:xfrm flipV="1">
          <a:off x="5581650" y="303847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95250</xdr:rowOff>
    </xdr:from>
    <xdr:to>
      <xdr:col>3</xdr:col>
      <xdr:colOff>190500</xdr:colOff>
      <xdr:row>21</xdr:row>
      <xdr:rowOff>95250</xdr:rowOff>
    </xdr:to>
    <xdr:sp>
      <xdr:nvSpPr>
        <xdr:cNvPr id="24" name="Conector recto 46"/>
        <xdr:cNvSpPr>
          <a:spLocks/>
        </xdr:cNvSpPr>
      </xdr:nvSpPr>
      <xdr:spPr>
        <a:xfrm flipV="1">
          <a:off x="6200775" y="3209925"/>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4591050</xdr:colOff>
      <xdr:row>22</xdr:row>
      <xdr:rowOff>104775</xdr:rowOff>
    </xdr:from>
    <xdr:to>
      <xdr:col>3</xdr:col>
      <xdr:colOff>209550</xdr:colOff>
      <xdr:row>22</xdr:row>
      <xdr:rowOff>104775</xdr:rowOff>
    </xdr:to>
    <xdr:sp>
      <xdr:nvSpPr>
        <xdr:cNvPr id="25" name="Conector recto 47"/>
        <xdr:cNvSpPr>
          <a:spLocks/>
        </xdr:cNvSpPr>
      </xdr:nvSpPr>
      <xdr:spPr>
        <a:xfrm flipH="1">
          <a:off x="5657850" y="338137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7</xdr:col>
      <xdr:colOff>152400</xdr:colOff>
      <xdr:row>40</xdr:row>
      <xdr:rowOff>142875</xdr:rowOff>
    </xdr:to>
    <xdr:graphicFrame>
      <xdr:nvGraphicFramePr>
        <xdr:cNvPr id="1" name="Gráfico 2"/>
        <xdr:cNvGraphicFramePr/>
      </xdr:nvGraphicFramePr>
      <xdr:xfrm>
        <a:off x="38100" y="4962525"/>
        <a:ext cx="6391275" cy="35623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57175"/>
    <xdr:sp>
      <xdr:nvSpPr>
        <xdr:cNvPr id="2" name="1 CuadroTexto"/>
        <xdr:cNvSpPr txBox="1">
          <a:spLocks noChangeArrowheads="1"/>
        </xdr:cNvSpPr>
      </xdr:nvSpPr>
      <xdr:spPr>
        <a:xfrm>
          <a:off x="66675" y="8201025"/>
          <a:ext cx="1000125"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28575</xdr:rowOff>
    </xdr:from>
    <xdr:to>
      <xdr:col>12</xdr:col>
      <xdr:colOff>190500</xdr:colOff>
      <xdr:row>56</xdr:row>
      <xdr:rowOff>85725</xdr:rowOff>
    </xdr:to>
    <xdr:graphicFrame>
      <xdr:nvGraphicFramePr>
        <xdr:cNvPr id="1" name="Gráfico 2"/>
        <xdr:cNvGraphicFramePr/>
      </xdr:nvGraphicFramePr>
      <xdr:xfrm>
        <a:off x="76200" y="6696075"/>
        <a:ext cx="8362950" cy="3714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13</xdr:col>
      <xdr:colOff>9525</xdr:colOff>
      <xdr:row>60</xdr:row>
      <xdr:rowOff>9525</xdr:rowOff>
    </xdr:to>
    <xdr:graphicFrame>
      <xdr:nvGraphicFramePr>
        <xdr:cNvPr id="1" name="Gráfico 1"/>
        <xdr:cNvGraphicFramePr/>
      </xdr:nvGraphicFramePr>
      <xdr:xfrm>
        <a:off x="76200" y="6172200"/>
        <a:ext cx="10201275" cy="42957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81175" cy="257175"/>
    <xdr:sp>
      <xdr:nvSpPr>
        <xdr:cNvPr id="2" name="1 CuadroTexto"/>
        <xdr:cNvSpPr txBox="1">
          <a:spLocks noChangeArrowheads="1"/>
        </xdr:cNvSpPr>
      </xdr:nvSpPr>
      <xdr:spPr>
        <a:xfrm>
          <a:off x="85725" y="10125075"/>
          <a:ext cx="1781175"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0.94675</cdr:y>
    </cdr:from>
    <cdr:to>
      <cdr:x>0.245</cdr:x>
      <cdr:y>1</cdr:y>
    </cdr:to>
    <cdr:sp>
      <cdr:nvSpPr>
        <cdr:cNvPr id="1" name="1 CuadroTexto"/>
        <cdr:cNvSpPr txBox="1">
          <a:spLocks noChangeArrowheads="1"/>
        </cdr:cNvSpPr>
      </cdr:nvSpPr>
      <cdr:spPr>
        <a:xfrm>
          <a:off x="0" y="3543300"/>
          <a:ext cx="2038350"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38100</xdr:rowOff>
    </xdr:from>
    <xdr:to>
      <xdr:col>9</xdr:col>
      <xdr:colOff>704850</xdr:colOff>
      <xdr:row>45</xdr:row>
      <xdr:rowOff>47625</xdr:rowOff>
    </xdr:to>
    <xdr:graphicFrame>
      <xdr:nvGraphicFramePr>
        <xdr:cNvPr id="1" name="Gráfico 1"/>
        <xdr:cNvGraphicFramePr/>
      </xdr:nvGraphicFramePr>
      <xdr:xfrm>
        <a:off x="85725" y="3667125"/>
        <a:ext cx="833437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28</xdr:row>
      <xdr:rowOff>9525</xdr:rowOff>
    </xdr:from>
    <xdr:to>
      <xdr:col>10</xdr:col>
      <xdr:colOff>19050</xdr:colOff>
      <xdr:row>58</xdr:row>
      <xdr:rowOff>171450</xdr:rowOff>
    </xdr:to>
    <xdr:graphicFrame>
      <xdr:nvGraphicFramePr>
        <xdr:cNvPr id="1" name="Gráfico 1"/>
        <xdr:cNvGraphicFramePr/>
      </xdr:nvGraphicFramePr>
      <xdr:xfrm>
        <a:off x="657225" y="5457825"/>
        <a:ext cx="7200900" cy="588645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9525</xdr:rowOff>
    </xdr:from>
    <xdr:to>
      <xdr:col>18</xdr:col>
      <xdr:colOff>57150</xdr:colOff>
      <xdr:row>58</xdr:row>
      <xdr:rowOff>152400</xdr:rowOff>
    </xdr:to>
    <xdr:graphicFrame>
      <xdr:nvGraphicFramePr>
        <xdr:cNvPr id="2" name="Gráfico 4"/>
        <xdr:cNvGraphicFramePr/>
      </xdr:nvGraphicFramePr>
      <xdr:xfrm>
        <a:off x="7867650" y="5457825"/>
        <a:ext cx="6867525" cy="58674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90" zoomScaleNormal="90" zoomScalePageLayoutView="90" workbookViewId="0" topLeftCell="A1">
      <selection activeCell="A1" sqref="A1"/>
    </sheetView>
  </sheetViews>
  <sheetFormatPr defaultColWidth="10.8515625" defaultRowHeight="15"/>
  <cols>
    <col min="1" max="27" width="10.8515625" style="85" customWidth="1"/>
    <col min="28" max="16384" width="10.8515625" style="85" customWidth="1"/>
  </cols>
  <sheetData>
    <row r="1" ht="15">
      <c r="A1" s="88"/>
    </row>
    <row r="13" spans="6:10" ht="25.5">
      <c r="F13" s="89"/>
      <c r="G13" s="89"/>
      <c r="H13" s="90"/>
      <c r="I13" s="90"/>
      <c r="J13" s="90"/>
    </row>
    <row r="14" spans="5:7" ht="15">
      <c r="E14" s="86"/>
      <c r="F14" s="86"/>
      <c r="G14" s="86"/>
    </row>
    <row r="15" spans="5:10" ht="15.75">
      <c r="E15" s="91"/>
      <c r="F15" s="92"/>
      <c r="G15" s="92"/>
      <c r="H15" s="93"/>
      <c r="I15" s="93"/>
      <c r="J15" s="93"/>
    </row>
    <row r="20" ht="25.5">
      <c r="D20" s="89" t="s">
        <v>114</v>
      </c>
    </row>
    <row r="39" spans="4:6" ht="15.75">
      <c r="D39" s="288"/>
      <c r="E39" s="289"/>
      <c r="F39" s="289"/>
    </row>
    <row r="42" ht="15.75">
      <c r="E42" s="192" t="s">
        <v>230</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E48"/>
  <sheetViews>
    <sheetView zoomScale="70" zoomScaleNormal="70" zoomScalePageLayoutView="60" workbookViewId="0" topLeftCell="A1">
      <selection activeCell="T2" sqref="T2"/>
    </sheetView>
  </sheetViews>
  <sheetFormatPr defaultColWidth="10.8515625" defaultRowHeight="15"/>
  <cols>
    <col min="1" max="1" width="1.7109375" style="206" customWidth="1"/>
    <col min="2" max="2" width="12.140625" style="206" customWidth="1"/>
    <col min="3" max="3" width="11.8515625" style="206" customWidth="1"/>
    <col min="4" max="4" width="13.7109375" style="206" customWidth="1"/>
    <col min="5" max="5" width="14.421875" style="206" customWidth="1"/>
    <col min="6" max="7" width="12.00390625" style="206" customWidth="1"/>
    <col min="8" max="8" width="12.7109375" style="206" customWidth="1"/>
    <col min="9" max="9" width="14.00390625" style="206" customWidth="1"/>
    <col min="10" max="10" width="13.00390625" style="206" customWidth="1"/>
    <col min="11" max="11" width="12.00390625" style="206" customWidth="1"/>
    <col min="12" max="12" width="13.8515625" style="206" customWidth="1"/>
    <col min="13" max="13" width="13.421875" style="206" customWidth="1"/>
    <col min="14" max="14" width="12.28125" style="206" customWidth="1"/>
    <col min="15" max="15" width="12.00390625" style="206" customWidth="1"/>
    <col min="16" max="18" width="13.00390625" style="206" customWidth="1"/>
    <col min="19" max="19" width="2.140625" style="206" customWidth="1"/>
    <col min="20" max="20" width="10.8515625" style="206" customWidth="1"/>
    <col min="21" max="21" width="10.8515625" style="235" customWidth="1"/>
    <col min="22" max="22" width="10.8515625" style="277" hidden="1" customWidth="1"/>
    <col min="23" max="23" width="9.28125" style="277" hidden="1" customWidth="1"/>
    <col min="24" max="24" width="13.00390625" style="277" hidden="1" customWidth="1"/>
    <col min="25" max="25" width="13.140625" style="277" hidden="1" customWidth="1"/>
    <col min="26" max="26" width="7.140625" style="277" hidden="1" customWidth="1"/>
    <col min="27" max="27" width="8.140625" style="277" hidden="1" customWidth="1"/>
    <col min="28" max="28" width="9.28125" style="277" hidden="1" customWidth="1"/>
    <col min="29" max="29" width="15.7109375" style="277" hidden="1" customWidth="1"/>
    <col min="30" max="30" width="13.140625" style="277" hidden="1" customWidth="1"/>
    <col min="31" max="31" width="10.8515625" style="235" customWidth="1"/>
    <col min="32" max="16384" width="10.8515625" style="206" customWidth="1"/>
  </cols>
  <sheetData>
    <row r="1" ht="8.25" customHeight="1"/>
    <row r="2" spans="2:20" ht="15.75">
      <c r="B2" s="320" t="s">
        <v>61</v>
      </c>
      <c r="C2" s="320"/>
      <c r="D2" s="320"/>
      <c r="E2" s="320"/>
      <c r="F2" s="320"/>
      <c r="G2" s="320"/>
      <c r="H2" s="320"/>
      <c r="I2" s="320"/>
      <c r="J2" s="320"/>
      <c r="K2" s="320"/>
      <c r="L2" s="320"/>
      <c r="M2" s="320"/>
      <c r="N2" s="320"/>
      <c r="O2" s="320"/>
      <c r="P2" s="320"/>
      <c r="Q2" s="320"/>
      <c r="R2" s="320"/>
      <c r="S2" s="208"/>
      <c r="T2" s="209" t="s">
        <v>161</v>
      </c>
    </row>
    <row r="3" spans="2:19" ht="15.75">
      <c r="B3" s="320" t="s">
        <v>157</v>
      </c>
      <c r="C3" s="320"/>
      <c r="D3" s="320"/>
      <c r="E3" s="320"/>
      <c r="F3" s="320"/>
      <c r="G3" s="320"/>
      <c r="H3" s="320"/>
      <c r="I3" s="320"/>
      <c r="J3" s="320"/>
      <c r="K3" s="320"/>
      <c r="L3" s="320"/>
      <c r="M3" s="320"/>
      <c r="N3" s="320"/>
      <c r="O3" s="320"/>
      <c r="P3" s="320"/>
      <c r="Q3" s="320"/>
      <c r="R3" s="320"/>
      <c r="S3" s="208"/>
    </row>
    <row r="4" spans="2:19" ht="15.75">
      <c r="B4" s="320" t="s">
        <v>112</v>
      </c>
      <c r="C4" s="320"/>
      <c r="D4" s="320"/>
      <c r="E4" s="320"/>
      <c r="F4" s="320"/>
      <c r="G4" s="320"/>
      <c r="H4" s="320"/>
      <c r="I4" s="320"/>
      <c r="J4" s="320"/>
      <c r="K4" s="320"/>
      <c r="L4" s="320"/>
      <c r="M4" s="320"/>
      <c r="N4" s="320"/>
      <c r="O4" s="320"/>
      <c r="P4" s="320"/>
      <c r="Q4" s="320"/>
      <c r="R4" s="320"/>
      <c r="S4" s="208"/>
    </row>
    <row r="5" spans="3:20" ht="15.75">
      <c r="C5" s="321" t="s">
        <v>144</v>
      </c>
      <c r="D5" s="321"/>
      <c r="E5" s="321"/>
      <c r="F5" s="321"/>
      <c r="G5" s="321"/>
      <c r="H5" s="321"/>
      <c r="I5" s="321"/>
      <c r="J5" s="321"/>
      <c r="K5" s="321" t="s">
        <v>143</v>
      </c>
      <c r="L5" s="321"/>
      <c r="M5" s="321"/>
      <c r="N5" s="321"/>
      <c r="O5" s="321"/>
      <c r="P5" s="321"/>
      <c r="Q5" s="321"/>
      <c r="R5" s="321"/>
      <c r="S5" s="210"/>
      <c r="T5" s="207"/>
    </row>
    <row r="6" spans="2:30" ht="27">
      <c r="B6" s="224" t="s">
        <v>146</v>
      </c>
      <c r="C6" s="225" t="s">
        <v>174</v>
      </c>
      <c r="D6" s="226" t="s">
        <v>24</v>
      </c>
      <c r="E6" s="226" t="s">
        <v>23</v>
      </c>
      <c r="F6" s="226" t="s">
        <v>145</v>
      </c>
      <c r="G6" s="226" t="s">
        <v>20</v>
      </c>
      <c r="H6" s="226" t="s">
        <v>19</v>
      </c>
      <c r="I6" s="226" t="s">
        <v>18</v>
      </c>
      <c r="J6" s="227" t="s">
        <v>16</v>
      </c>
      <c r="K6" s="225" t="s">
        <v>174</v>
      </c>
      <c r="L6" s="226" t="s">
        <v>24</v>
      </c>
      <c r="M6" s="226" t="s">
        <v>23</v>
      </c>
      <c r="N6" s="226" t="s">
        <v>145</v>
      </c>
      <c r="O6" s="226" t="s">
        <v>20</v>
      </c>
      <c r="P6" s="226" t="s">
        <v>19</v>
      </c>
      <c r="Q6" s="226" t="s">
        <v>18</v>
      </c>
      <c r="R6" s="227" t="s">
        <v>16</v>
      </c>
      <c r="S6" s="211"/>
      <c r="T6" s="207"/>
      <c r="W6" s="278" t="s">
        <v>174</v>
      </c>
      <c r="X6" s="278" t="s">
        <v>24</v>
      </c>
      <c r="Y6" s="278" t="s">
        <v>23</v>
      </c>
      <c r="Z6" s="278" t="s">
        <v>145</v>
      </c>
      <c r="AA6" s="278" t="s">
        <v>20</v>
      </c>
      <c r="AB6" s="278" t="s">
        <v>19</v>
      </c>
      <c r="AC6" s="278" t="s">
        <v>18</v>
      </c>
      <c r="AD6" s="278" t="s">
        <v>16</v>
      </c>
    </row>
    <row r="7" spans="2:31" ht="15">
      <c r="B7" s="212">
        <v>42289</v>
      </c>
      <c r="C7" s="213">
        <v>1370</v>
      </c>
      <c r="D7" s="214">
        <v>1391</v>
      </c>
      <c r="E7" s="214">
        <v>1480</v>
      </c>
      <c r="F7" s="214">
        <v>1374</v>
      </c>
      <c r="G7" s="214">
        <v>1478</v>
      </c>
      <c r="H7" s="214">
        <v>1370.5</v>
      </c>
      <c r="I7" s="214">
        <v>1460</v>
      </c>
      <c r="J7" s="215">
        <v>1249</v>
      </c>
      <c r="K7" s="213">
        <v>717</v>
      </c>
      <c r="L7" s="214">
        <v>742</v>
      </c>
      <c r="M7" s="214">
        <v>612.5</v>
      </c>
      <c r="N7" s="214">
        <v>691.5</v>
      </c>
      <c r="O7" s="214">
        <v>608.5</v>
      </c>
      <c r="P7" s="214">
        <v>522</v>
      </c>
      <c r="Q7" s="214">
        <v>525</v>
      </c>
      <c r="R7" s="215">
        <v>500</v>
      </c>
      <c r="S7" s="216"/>
      <c r="T7" s="207"/>
      <c r="W7" s="279">
        <f>+IF(K7="","",((C7-K7)/K7))</f>
        <v>0.9107391910739191</v>
      </c>
      <c r="X7" s="279">
        <f aca="true" t="shared" si="0" ref="X7:AD22">+IF(L7="","",((D7-L7)/L7))</f>
        <v>0.8746630727762803</v>
      </c>
      <c r="Y7" s="279">
        <f t="shared" si="0"/>
        <v>1.416326530612245</v>
      </c>
      <c r="Z7" s="279">
        <f t="shared" si="0"/>
        <v>0.9869848156182213</v>
      </c>
      <c r="AA7" s="279">
        <f t="shared" si="0"/>
        <v>1.428923582580115</v>
      </c>
      <c r="AB7" s="279">
        <f t="shared" si="0"/>
        <v>1.6254789272030652</v>
      </c>
      <c r="AC7" s="279">
        <f t="shared" si="0"/>
        <v>1.7809523809523808</v>
      </c>
      <c r="AD7" s="279">
        <f t="shared" si="0"/>
        <v>1.498</v>
      </c>
      <c r="AE7" s="236"/>
    </row>
    <row r="8" spans="2:31" ht="15">
      <c r="B8" s="212">
        <v>42296</v>
      </c>
      <c r="C8" s="213">
        <v>1508.5</v>
      </c>
      <c r="D8" s="214">
        <v>1493</v>
      </c>
      <c r="E8" s="214">
        <v>1479.5</v>
      </c>
      <c r="F8" s="214">
        <v>1442.5</v>
      </c>
      <c r="G8" s="214">
        <v>1502</v>
      </c>
      <c r="H8" s="214">
        <v>1398</v>
      </c>
      <c r="I8" s="214">
        <v>1476.5</v>
      </c>
      <c r="J8" s="215">
        <v>1199</v>
      </c>
      <c r="K8" s="213">
        <v>725</v>
      </c>
      <c r="L8" s="214">
        <v>738</v>
      </c>
      <c r="M8" s="214">
        <v>678.5</v>
      </c>
      <c r="N8" s="214">
        <v>812.5</v>
      </c>
      <c r="O8" s="214">
        <v>683.5</v>
      </c>
      <c r="P8" s="214">
        <v>602</v>
      </c>
      <c r="Q8" s="214">
        <v>506</v>
      </c>
      <c r="R8" s="215">
        <v>500</v>
      </c>
      <c r="S8" s="216"/>
      <c r="T8" s="207"/>
      <c r="W8" s="279">
        <f aca="true" t="shared" si="1" ref="W8:W27">+IF(K8="","",((C8-K8)/K8))</f>
        <v>1.0806896551724139</v>
      </c>
      <c r="X8" s="279">
        <f t="shared" si="0"/>
        <v>1.0230352303523036</v>
      </c>
      <c r="Y8" s="279">
        <f t="shared" si="0"/>
        <v>1.180545320560059</v>
      </c>
      <c r="Z8" s="279">
        <f t="shared" si="0"/>
        <v>0.7753846153846153</v>
      </c>
      <c r="AA8" s="279">
        <f t="shared" si="0"/>
        <v>1.1975128017556693</v>
      </c>
      <c r="AB8" s="279">
        <f t="shared" si="0"/>
        <v>1.3222591362126246</v>
      </c>
      <c r="AC8" s="279">
        <f t="shared" si="0"/>
        <v>1.91798418972332</v>
      </c>
      <c r="AD8" s="279">
        <f t="shared" si="0"/>
        <v>1.398</v>
      </c>
      <c r="AE8" s="236"/>
    </row>
    <row r="9" spans="2:30" ht="15">
      <c r="B9" s="212">
        <v>42303</v>
      </c>
      <c r="C9" s="213">
        <v>1430</v>
      </c>
      <c r="D9" s="214">
        <v>1489</v>
      </c>
      <c r="E9" s="214">
        <v>1489.5</v>
      </c>
      <c r="F9" s="214">
        <v>1432</v>
      </c>
      <c r="G9" s="214">
        <v>1463</v>
      </c>
      <c r="H9" s="214">
        <v>1405.5</v>
      </c>
      <c r="I9" s="214">
        <v>1484</v>
      </c>
      <c r="J9" s="215">
        <v>1500</v>
      </c>
      <c r="K9" s="213">
        <v>750</v>
      </c>
      <c r="L9" s="214">
        <v>762</v>
      </c>
      <c r="M9" s="214">
        <v>519</v>
      </c>
      <c r="N9" s="214">
        <v>751.5</v>
      </c>
      <c r="O9" s="214">
        <v>666.5</v>
      </c>
      <c r="P9" s="214">
        <v>638</v>
      </c>
      <c r="Q9" s="214">
        <v>754</v>
      </c>
      <c r="R9" s="215">
        <v>500</v>
      </c>
      <c r="S9" s="216"/>
      <c r="T9" s="207"/>
      <c r="W9" s="279">
        <f t="shared" si="1"/>
        <v>0.9066666666666666</v>
      </c>
      <c r="X9" s="279">
        <f t="shared" si="0"/>
        <v>0.9540682414698163</v>
      </c>
      <c r="Y9" s="279">
        <f t="shared" si="0"/>
        <v>1.869942196531792</v>
      </c>
      <c r="Z9" s="279">
        <f t="shared" si="0"/>
        <v>0.9055222887558216</v>
      </c>
      <c r="AA9" s="279">
        <f t="shared" si="0"/>
        <v>1.1950487621905477</v>
      </c>
      <c r="AB9" s="279">
        <f t="shared" si="0"/>
        <v>1.2029780564263324</v>
      </c>
      <c r="AC9" s="279">
        <f t="shared" si="0"/>
        <v>0.9681697612732095</v>
      </c>
      <c r="AD9" s="279">
        <f t="shared" si="0"/>
        <v>2</v>
      </c>
    </row>
    <row r="10" spans="2:30" ht="15">
      <c r="B10" s="212">
        <v>42310</v>
      </c>
      <c r="C10" s="213">
        <v>1521.5</v>
      </c>
      <c r="D10" s="214">
        <v>1499</v>
      </c>
      <c r="E10" s="214">
        <v>1481.5</v>
      </c>
      <c r="F10" s="214">
        <v>1476</v>
      </c>
      <c r="G10" s="214">
        <v>1525</v>
      </c>
      <c r="H10" s="214">
        <v>1300.5</v>
      </c>
      <c r="I10" s="214">
        <v>1491</v>
      </c>
      <c r="J10" s="215">
        <v>1507</v>
      </c>
      <c r="K10" s="213">
        <v>731.5</v>
      </c>
      <c r="L10" s="214">
        <v>735</v>
      </c>
      <c r="M10" s="214">
        <v>519</v>
      </c>
      <c r="N10" s="214">
        <v>626</v>
      </c>
      <c r="O10" s="214">
        <v>637.5</v>
      </c>
      <c r="P10" s="214">
        <v>571.5</v>
      </c>
      <c r="Q10" s="214">
        <v>938</v>
      </c>
      <c r="R10" s="215">
        <v>500</v>
      </c>
      <c r="S10" s="216"/>
      <c r="T10" s="207"/>
      <c r="W10" s="279">
        <f t="shared" si="1"/>
        <v>1.0799726589200274</v>
      </c>
      <c r="X10" s="279">
        <f t="shared" si="0"/>
        <v>1.0394557823129251</v>
      </c>
      <c r="Y10" s="279">
        <f t="shared" si="0"/>
        <v>1.8545279383429671</v>
      </c>
      <c r="Z10" s="279">
        <f t="shared" si="0"/>
        <v>1.3578274760383386</v>
      </c>
      <c r="AA10" s="279">
        <f t="shared" si="0"/>
        <v>1.392156862745098</v>
      </c>
      <c r="AB10" s="279">
        <f t="shared" si="0"/>
        <v>1.2755905511811023</v>
      </c>
      <c r="AC10" s="279">
        <f t="shared" si="0"/>
        <v>0.5895522388059702</v>
      </c>
      <c r="AD10" s="279">
        <f t="shared" si="0"/>
        <v>2.014</v>
      </c>
    </row>
    <row r="11" spans="2:30" ht="15">
      <c r="B11" s="212">
        <v>42317</v>
      </c>
      <c r="C11" s="213">
        <v>1440</v>
      </c>
      <c r="D11" s="214">
        <v>1500</v>
      </c>
      <c r="E11" s="214">
        <v>1501</v>
      </c>
      <c r="F11" s="214">
        <v>1513</v>
      </c>
      <c r="G11" s="214">
        <v>1491</v>
      </c>
      <c r="H11" s="214">
        <v>1217.5</v>
      </c>
      <c r="I11" s="214">
        <v>1472</v>
      </c>
      <c r="J11" s="215">
        <v>1177</v>
      </c>
      <c r="K11" s="213">
        <v>706</v>
      </c>
      <c r="L11" s="214">
        <v>767</v>
      </c>
      <c r="M11" s="214">
        <v>596</v>
      </c>
      <c r="N11" s="214">
        <v>729</v>
      </c>
      <c r="O11" s="214">
        <v>641.5</v>
      </c>
      <c r="P11" s="214">
        <v>599</v>
      </c>
      <c r="Q11" s="214">
        <v>1581.5</v>
      </c>
      <c r="R11" s="215">
        <v>500</v>
      </c>
      <c r="S11" s="216"/>
      <c r="T11" s="207"/>
      <c r="W11" s="279">
        <f t="shared" si="1"/>
        <v>1.0396600566572238</v>
      </c>
      <c r="X11" s="279">
        <f t="shared" si="0"/>
        <v>0.9556714471968709</v>
      </c>
      <c r="Y11" s="279">
        <f t="shared" si="0"/>
        <v>1.5184563758389262</v>
      </c>
      <c r="Z11" s="279">
        <f t="shared" si="0"/>
        <v>1.075445816186557</v>
      </c>
      <c r="AA11" s="279">
        <f t="shared" si="0"/>
        <v>1.3242400623538582</v>
      </c>
      <c r="AB11" s="279">
        <f t="shared" si="0"/>
        <v>1.0325542570951587</v>
      </c>
      <c r="AC11" s="279">
        <f t="shared" si="0"/>
        <v>-0.069238065128043</v>
      </c>
      <c r="AD11" s="279">
        <f t="shared" si="0"/>
        <v>1.354</v>
      </c>
    </row>
    <row r="12" spans="2:30" ht="15">
      <c r="B12" s="212">
        <v>42324</v>
      </c>
      <c r="C12" s="213">
        <v>1549.5</v>
      </c>
      <c r="D12" s="214">
        <v>1546.5</v>
      </c>
      <c r="E12" s="214">
        <v>1546.5</v>
      </c>
      <c r="F12" s="214">
        <v>1433.5</v>
      </c>
      <c r="G12" s="214">
        <v>1548</v>
      </c>
      <c r="H12" s="214">
        <v>1434.5</v>
      </c>
      <c r="I12" s="214">
        <v>1548</v>
      </c>
      <c r="J12" s="215">
        <v>1225.5</v>
      </c>
      <c r="K12" s="213">
        <v>730</v>
      </c>
      <c r="L12" s="214">
        <v>792</v>
      </c>
      <c r="M12" s="214">
        <v>792</v>
      </c>
      <c r="N12" s="214">
        <v>773</v>
      </c>
      <c r="O12" s="214">
        <v>640</v>
      </c>
      <c r="P12" s="214">
        <v>614</v>
      </c>
      <c r="Q12" s="214">
        <v>1013</v>
      </c>
      <c r="R12" s="215">
        <v>500</v>
      </c>
      <c r="S12" s="216"/>
      <c r="T12" s="207"/>
      <c r="W12" s="279">
        <f t="shared" si="1"/>
        <v>1.1226027397260274</v>
      </c>
      <c r="X12" s="279">
        <f t="shared" si="0"/>
        <v>0.9526515151515151</v>
      </c>
      <c r="Y12" s="279">
        <f t="shared" si="0"/>
        <v>0.9526515151515151</v>
      </c>
      <c r="Z12" s="279">
        <f t="shared" si="0"/>
        <v>0.8544631306597671</v>
      </c>
      <c r="AA12" s="279">
        <f t="shared" si="0"/>
        <v>1.41875</v>
      </c>
      <c r="AB12" s="279">
        <f t="shared" si="0"/>
        <v>1.3363192182410424</v>
      </c>
      <c r="AC12" s="279">
        <f t="shared" si="0"/>
        <v>0.5281342546890424</v>
      </c>
      <c r="AD12" s="279">
        <f t="shared" si="0"/>
        <v>1.451</v>
      </c>
    </row>
    <row r="13" spans="2:30" ht="15">
      <c r="B13" s="212">
        <v>42331</v>
      </c>
      <c r="C13" s="213">
        <v>1564</v>
      </c>
      <c r="D13" s="214">
        <v>1605</v>
      </c>
      <c r="E13" s="214">
        <v>1605</v>
      </c>
      <c r="F13" s="214">
        <v>1589.5</v>
      </c>
      <c r="G13" s="214">
        <v>1532</v>
      </c>
      <c r="H13" s="214">
        <v>1476</v>
      </c>
      <c r="I13" s="214">
        <v>1646</v>
      </c>
      <c r="J13" s="215">
        <v>1297</v>
      </c>
      <c r="K13" s="213">
        <v>706</v>
      </c>
      <c r="L13" s="214">
        <v>763</v>
      </c>
      <c r="M13" s="214">
        <v>763</v>
      </c>
      <c r="N13" s="214">
        <v>619.5</v>
      </c>
      <c r="O13" s="214">
        <v>612</v>
      </c>
      <c r="P13" s="214">
        <v>589</v>
      </c>
      <c r="Q13" s="214">
        <v>863</v>
      </c>
      <c r="R13" s="215">
        <v>1000</v>
      </c>
      <c r="S13" s="216"/>
      <c r="T13" s="207"/>
      <c r="W13" s="279">
        <f t="shared" si="1"/>
        <v>1.2152974504249292</v>
      </c>
      <c r="X13" s="279">
        <f t="shared" si="0"/>
        <v>1.1035386631716908</v>
      </c>
      <c r="Y13" s="279">
        <f t="shared" si="0"/>
        <v>1.1035386631716908</v>
      </c>
      <c r="Z13" s="279">
        <f t="shared" si="0"/>
        <v>1.565778853914447</v>
      </c>
      <c r="AA13" s="279">
        <f t="shared" si="0"/>
        <v>1.5032679738562091</v>
      </c>
      <c r="AB13" s="279">
        <f t="shared" si="0"/>
        <v>1.5059422750424447</v>
      </c>
      <c r="AC13" s="279">
        <f t="shared" si="0"/>
        <v>0.9073001158748552</v>
      </c>
      <c r="AD13" s="279">
        <f t="shared" si="0"/>
        <v>0.297</v>
      </c>
    </row>
    <row r="14" spans="2:30" ht="15">
      <c r="B14" s="212">
        <v>42338</v>
      </c>
      <c r="C14" s="213">
        <v>1440</v>
      </c>
      <c r="D14" s="214">
        <v>1685</v>
      </c>
      <c r="E14" s="214">
        <v>1685</v>
      </c>
      <c r="F14" s="214">
        <v>1511</v>
      </c>
      <c r="G14" s="214">
        <v>1543</v>
      </c>
      <c r="H14" s="214">
        <v>1451.5</v>
      </c>
      <c r="I14" s="214">
        <v>1623</v>
      </c>
      <c r="J14" s="215">
        <v>1262.5</v>
      </c>
      <c r="K14" s="213">
        <v>775</v>
      </c>
      <c r="L14" s="214">
        <v>740</v>
      </c>
      <c r="M14" s="214">
        <v>740</v>
      </c>
      <c r="N14" s="214">
        <v>593.5</v>
      </c>
      <c r="O14" s="214">
        <v>561</v>
      </c>
      <c r="P14" s="214">
        <v>552.5</v>
      </c>
      <c r="Q14" s="214">
        <v>881</v>
      </c>
      <c r="R14" s="215">
        <v>1000</v>
      </c>
      <c r="S14" s="216"/>
      <c r="T14" s="207"/>
      <c r="W14" s="279">
        <f t="shared" si="1"/>
        <v>0.8580645161290322</v>
      </c>
      <c r="X14" s="279">
        <f t="shared" si="0"/>
        <v>1.277027027027027</v>
      </c>
      <c r="Y14" s="279">
        <f t="shared" si="0"/>
        <v>1.277027027027027</v>
      </c>
      <c r="Z14" s="279">
        <f t="shared" si="0"/>
        <v>1.5459140690817186</v>
      </c>
      <c r="AA14" s="279">
        <f t="shared" si="0"/>
        <v>1.750445632798574</v>
      </c>
      <c r="AB14" s="279">
        <f t="shared" si="0"/>
        <v>1.6271493212669683</v>
      </c>
      <c r="AC14" s="279">
        <f t="shared" si="0"/>
        <v>0.8422247446083996</v>
      </c>
      <c r="AD14" s="279">
        <f t="shared" si="0"/>
        <v>0.2625</v>
      </c>
    </row>
    <row r="15" spans="2:30" ht="15">
      <c r="B15" s="212">
        <v>42345</v>
      </c>
      <c r="C15" s="213">
        <v>1759</v>
      </c>
      <c r="D15" s="214">
        <v>1583</v>
      </c>
      <c r="E15" s="214">
        <v>1583</v>
      </c>
      <c r="F15" s="214">
        <v>1515</v>
      </c>
      <c r="G15" s="214">
        <v>1539</v>
      </c>
      <c r="H15" s="214">
        <v>1593</v>
      </c>
      <c r="I15" s="214">
        <v>1493</v>
      </c>
      <c r="J15" s="215">
        <v>1668</v>
      </c>
      <c r="K15" s="213"/>
      <c r="L15" s="214">
        <v>672</v>
      </c>
      <c r="M15" s="214">
        <v>672</v>
      </c>
      <c r="N15" s="214">
        <v>592</v>
      </c>
      <c r="O15" s="214">
        <v>454</v>
      </c>
      <c r="P15" s="214">
        <v>492</v>
      </c>
      <c r="Q15" s="214">
        <v>583</v>
      </c>
      <c r="R15" s="215">
        <v>725</v>
      </c>
      <c r="S15" s="216"/>
      <c r="T15" s="207"/>
      <c r="W15" s="279">
        <f t="shared" si="1"/>
      </c>
      <c r="X15" s="279">
        <f t="shared" si="0"/>
        <v>1.3556547619047619</v>
      </c>
      <c r="Y15" s="279">
        <f t="shared" si="0"/>
        <v>1.3556547619047619</v>
      </c>
      <c r="Z15" s="279">
        <f t="shared" si="0"/>
        <v>1.5591216216216217</v>
      </c>
      <c r="AA15" s="279">
        <f t="shared" si="0"/>
        <v>2.3898678414096914</v>
      </c>
      <c r="AB15" s="279">
        <f t="shared" si="0"/>
        <v>2.2378048780487805</v>
      </c>
      <c r="AC15" s="279">
        <f t="shared" si="0"/>
        <v>1.5608919382504287</v>
      </c>
      <c r="AD15" s="279">
        <f t="shared" si="0"/>
        <v>1.3006896551724139</v>
      </c>
    </row>
    <row r="16" spans="2:30" ht="15">
      <c r="B16" s="212">
        <v>42352</v>
      </c>
      <c r="C16" s="213"/>
      <c r="D16" s="214">
        <v>1621</v>
      </c>
      <c r="E16" s="214">
        <v>1463</v>
      </c>
      <c r="F16" s="214">
        <v>1529</v>
      </c>
      <c r="G16" s="214">
        <v>1537</v>
      </c>
      <c r="H16" s="214">
        <v>1574</v>
      </c>
      <c r="I16" s="214">
        <v>1570</v>
      </c>
      <c r="J16" s="215">
        <v>1639</v>
      </c>
      <c r="K16" s="213">
        <v>625</v>
      </c>
      <c r="L16" s="214">
        <v>631</v>
      </c>
      <c r="M16" s="214">
        <v>508</v>
      </c>
      <c r="N16" s="214">
        <v>538</v>
      </c>
      <c r="O16" s="214">
        <v>442</v>
      </c>
      <c r="P16" s="214">
        <v>457</v>
      </c>
      <c r="Q16" s="214">
        <v>513</v>
      </c>
      <c r="R16" s="215">
        <v>600</v>
      </c>
      <c r="S16" s="216"/>
      <c r="T16" s="207"/>
      <c r="W16" s="279">
        <f t="shared" si="1"/>
        <v>-1</v>
      </c>
      <c r="X16" s="279">
        <f t="shared" si="0"/>
        <v>1.5689381933438986</v>
      </c>
      <c r="Y16" s="279">
        <f t="shared" si="0"/>
        <v>1.8799212598425197</v>
      </c>
      <c r="Z16" s="279">
        <f t="shared" si="0"/>
        <v>1.842007434944238</v>
      </c>
      <c r="AA16" s="279">
        <f t="shared" si="0"/>
        <v>2.47737556561086</v>
      </c>
      <c r="AB16" s="279">
        <f t="shared" si="0"/>
        <v>2.4442013129102844</v>
      </c>
      <c r="AC16" s="279">
        <f t="shared" si="0"/>
        <v>2.060428849902534</v>
      </c>
      <c r="AD16" s="279">
        <f t="shared" si="0"/>
        <v>1.7316666666666667</v>
      </c>
    </row>
    <row r="17" spans="2:30" ht="15">
      <c r="B17" s="212">
        <v>42359</v>
      </c>
      <c r="C17" s="213">
        <v>1669</v>
      </c>
      <c r="D17" s="214">
        <v>1683</v>
      </c>
      <c r="E17" s="214">
        <v>1499</v>
      </c>
      <c r="F17" s="214">
        <v>1530</v>
      </c>
      <c r="G17" s="214">
        <v>1547</v>
      </c>
      <c r="H17" s="214">
        <v>1494</v>
      </c>
      <c r="I17" s="214">
        <v>1282</v>
      </c>
      <c r="J17" s="215">
        <v>1662</v>
      </c>
      <c r="K17" s="213"/>
      <c r="L17" s="214">
        <v>647</v>
      </c>
      <c r="M17" s="214">
        <v>508</v>
      </c>
      <c r="N17" s="214">
        <v>505</v>
      </c>
      <c r="O17" s="214">
        <v>463</v>
      </c>
      <c r="P17" s="214">
        <v>425</v>
      </c>
      <c r="Q17" s="214">
        <v>508</v>
      </c>
      <c r="R17" s="215">
        <v>525</v>
      </c>
      <c r="S17" s="216"/>
      <c r="T17" s="207"/>
      <c r="W17" s="279">
        <f t="shared" si="1"/>
      </c>
      <c r="X17" s="279">
        <f t="shared" si="0"/>
        <v>1.6012364760432767</v>
      </c>
      <c r="Y17" s="279">
        <f t="shared" si="0"/>
        <v>1.9507874015748032</v>
      </c>
      <c r="Z17" s="279">
        <f t="shared" si="0"/>
        <v>2.0297029702970297</v>
      </c>
      <c r="AA17" s="279">
        <f t="shared" si="0"/>
        <v>2.3412526997840173</v>
      </c>
      <c r="AB17" s="279">
        <f t="shared" si="0"/>
        <v>2.5152941176470587</v>
      </c>
      <c r="AC17" s="279">
        <f t="shared" si="0"/>
        <v>1.5236220472440944</v>
      </c>
      <c r="AD17" s="279">
        <f t="shared" si="0"/>
        <v>2.165714285714286</v>
      </c>
    </row>
    <row r="18" spans="2:30" ht="15">
      <c r="B18" s="212">
        <v>42366</v>
      </c>
      <c r="C18" s="213">
        <v>1644</v>
      </c>
      <c r="D18" s="214">
        <v>1506</v>
      </c>
      <c r="E18" s="214">
        <v>1364</v>
      </c>
      <c r="F18" s="214">
        <v>1484</v>
      </c>
      <c r="G18" s="214">
        <v>1532</v>
      </c>
      <c r="H18" s="214">
        <v>1262</v>
      </c>
      <c r="I18" s="214">
        <v>1557</v>
      </c>
      <c r="J18" s="215">
        <v>1623</v>
      </c>
      <c r="K18" s="213">
        <v>683</v>
      </c>
      <c r="L18" s="214">
        <v>646</v>
      </c>
      <c r="M18" s="214">
        <v>483</v>
      </c>
      <c r="N18" s="214">
        <v>523</v>
      </c>
      <c r="O18" s="214">
        <v>501</v>
      </c>
      <c r="P18" s="214">
        <v>401</v>
      </c>
      <c r="Q18" s="214">
        <v>442</v>
      </c>
      <c r="R18" s="215">
        <v>600</v>
      </c>
      <c r="S18" s="216"/>
      <c r="T18" s="207"/>
      <c r="W18" s="279">
        <f t="shared" si="1"/>
        <v>1.4070278184480234</v>
      </c>
      <c r="X18" s="279">
        <f t="shared" si="0"/>
        <v>1.3312693498452013</v>
      </c>
      <c r="Y18" s="279">
        <f t="shared" si="0"/>
        <v>1.824016563146998</v>
      </c>
      <c r="Z18" s="279">
        <f t="shared" si="0"/>
        <v>1.8374760994263861</v>
      </c>
      <c r="AA18" s="279">
        <f t="shared" si="0"/>
        <v>2.057884231536926</v>
      </c>
      <c r="AB18" s="279">
        <f t="shared" si="0"/>
        <v>2.14713216957606</v>
      </c>
      <c r="AC18" s="279">
        <f t="shared" si="0"/>
        <v>2.52262443438914</v>
      </c>
      <c r="AD18" s="279">
        <f t="shared" si="0"/>
        <v>1.705</v>
      </c>
    </row>
    <row r="19" spans="2:30" ht="15">
      <c r="B19" s="212">
        <v>42373</v>
      </c>
      <c r="C19" s="213">
        <v>1513</v>
      </c>
      <c r="D19" s="214">
        <v>1589</v>
      </c>
      <c r="E19" s="214">
        <v>1520</v>
      </c>
      <c r="F19" s="214">
        <v>1517</v>
      </c>
      <c r="G19" s="214">
        <v>1527</v>
      </c>
      <c r="H19" s="214">
        <v>1505</v>
      </c>
      <c r="I19" s="214">
        <v>1510</v>
      </c>
      <c r="J19" s="215">
        <v>1560</v>
      </c>
      <c r="K19" s="213">
        <v>596</v>
      </c>
      <c r="L19" s="214">
        <v>588</v>
      </c>
      <c r="M19" s="214">
        <v>415</v>
      </c>
      <c r="N19" s="214">
        <v>494</v>
      </c>
      <c r="O19" s="214">
        <v>471</v>
      </c>
      <c r="P19" s="214">
        <v>418</v>
      </c>
      <c r="Q19" s="214">
        <v>463</v>
      </c>
      <c r="R19" s="215">
        <v>425</v>
      </c>
      <c r="S19" s="216"/>
      <c r="T19" s="207"/>
      <c r="W19" s="279">
        <f t="shared" si="1"/>
        <v>1.5385906040268456</v>
      </c>
      <c r="X19" s="279">
        <f t="shared" si="0"/>
        <v>1.7023809523809523</v>
      </c>
      <c r="Y19" s="279">
        <f t="shared" si="0"/>
        <v>2.6626506024096384</v>
      </c>
      <c r="Z19" s="279">
        <f t="shared" si="0"/>
        <v>2.07085020242915</v>
      </c>
      <c r="AA19" s="279">
        <f t="shared" si="0"/>
        <v>2.2420382165605095</v>
      </c>
      <c r="AB19" s="279">
        <f t="shared" si="0"/>
        <v>2.6004784688995217</v>
      </c>
      <c r="AC19" s="279">
        <f t="shared" si="0"/>
        <v>2.26133909287257</v>
      </c>
      <c r="AD19" s="279">
        <f t="shared" si="0"/>
        <v>2.6705882352941175</v>
      </c>
    </row>
    <row r="20" spans="2:30" ht="15">
      <c r="B20" s="212">
        <v>42380</v>
      </c>
      <c r="C20" s="213">
        <v>1539</v>
      </c>
      <c r="D20" s="214">
        <v>1559</v>
      </c>
      <c r="E20" s="214">
        <v>1413</v>
      </c>
      <c r="F20" s="214">
        <v>1460</v>
      </c>
      <c r="G20" s="214">
        <v>1426</v>
      </c>
      <c r="H20" s="214">
        <v>1365</v>
      </c>
      <c r="I20" s="214">
        <v>1430</v>
      </c>
      <c r="J20" s="215">
        <v>1336</v>
      </c>
      <c r="K20" s="213">
        <v>640</v>
      </c>
      <c r="L20" s="214">
        <v>577</v>
      </c>
      <c r="M20" s="214">
        <v>400</v>
      </c>
      <c r="N20" s="214">
        <v>464</v>
      </c>
      <c r="O20" s="214">
        <v>433</v>
      </c>
      <c r="P20" s="214">
        <v>390</v>
      </c>
      <c r="Q20" s="214">
        <v>419</v>
      </c>
      <c r="R20" s="215"/>
      <c r="S20" s="216"/>
      <c r="T20" s="207"/>
      <c r="W20" s="279">
        <f t="shared" si="1"/>
        <v>1.4046875</v>
      </c>
      <c r="X20" s="279">
        <f t="shared" si="0"/>
        <v>1.7019064124783363</v>
      </c>
      <c r="Y20" s="279">
        <f t="shared" si="0"/>
        <v>2.5325</v>
      </c>
      <c r="Z20" s="279">
        <f t="shared" si="0"/>
        <v>2.146551724137931</v>
      </c>
      <c r="AA20" s="279">
        <f t="shared" si="0"/>
        <v>2.2933025404157044</v>
      </c>
      <c r="AB20" s="279">
        <f t="shared" si="0"/>
        <v>2.5</v>
      </c>
      <c r="AC20" s="279">
        <f t="shared" si="0"/>
        <v>2.412887828162291</v>
      </c>
      <c r="AD20" s="279">
        <f t="shared" si="0"/>
      </c>
    </row>
    <row r="21" spans="2:30" ht="15">
      <c r="B21" s="212">
        <v>42387</v>
      </c>
      <c r="C21" s="213">
        <v>1325</v>
      </c>
      <c r="D21" s="214">
        <v>1508</v>
      </c>
      <c r="E21" s="214">
        <v>1265</v>
      </c>
      <c r="F21" s="214">
        <v>1383</v>
      </c>
      <c r="G21" s="214">
        <v>1335</v>
      </c>
      <c r="H21" s="214">
        <v>1200</v>
      </c>
      <c r="I21" s="214">
        <v>1341</v>
      </c>
      <c r="J21" s="215">
        <v>1226</v>
      </c>
      <c r="K21" s="213">
        <v>575</v>
      </c>
      <c r="L21" s="214">
        <v>608</v>
      </c>
      <c r="M21" s="214">
        <v>384</v>
      </c>
      <c r="N21" s="214">
        <v>467</v>
      </c>
      <c r="O21" s="214">
        <v>442</v>
      </c>
      <c r="P21" s="214">
        <v>381</v>
      </c>
      <c r="Q21" s="214">
        <v>425</v>
      </c>
      <c r="R21" s="215">
        <v>350</v>
      </c>
      <c r="S21" s="216"/>
      <c r="T21" s="207"/>
      <c r="W21" s="279">
        <f t="shared" si="1"/>
        <v>1.3043478260869565</v>
      </c>
      <c r="X21" s="279">
        <f t="shared" si="0"/>
        <v>1.480263157894737</v>
      </c>
      <c r="Y21" s="279">
        <f t="shared" si="0"/>
        <v>2.2942708333333335</v>
      </c>
      <c r="Z21" s="279">
        <f t="shared" si="0"/>
        <v>1.9614561027837258</v>
      </c>
      <c r="AA21" s="279">
        <f t="shared" si="0"/>
        <v>2.020361990950226</v>
      </c>
      <c r="AB21" s="279">
        <f t="shared" si="0"/>
        <v>2.1496062992125986</v>
      </c>
      <c r="AC21" s="279">
        <f t="shared" si="0"/>
        <v>2.155294117647059</v>
      </c>
      <c r="AD21" s="279">
        <f t="shared" si="0"/>
        <v>2.5028571428571427</v>
      </c>
    </row>
    <row r="22" spans="2:30" ht="15">
      <c r="B22" s="212">
        <v>42394</v>
      </c>
      <c r="C22" s="213">
        <v>1072</v>
      </c>
      <c r="D22" s="214">
        <v>1461</v>
      </c>
      <c r="E22" s="214">
        <v>1202</v>
      </c>
      <c r="F22" s="214">
        <v>1277</v>
      </c>
      <c r="G22" s="214">
        <v>1205</v>
      </c>
      <c r="H22" s="214">
        <v>1124</v>
      </c>
      <c r="I22" s="214">
        <v>1272</v>
      </c>
      <c r="J22" s="215">
        <v>1138</v>
      </c>
      <c r="K22" s="213">
        <v>600</v>
      </c>
      <c r="L22" s="214">
        <v>583</v>
      </c>
      <c r="M22" s="214">
        <v>375</v>
      </c>
      <c r="N22" s="214">
        <v>478</v>
      </c>
      <c r="O22" s="214">
        <v>437</v>
      </c>
      <c r="P22" s="214">
        <v>341</v>
      </c>
      <c r="Q22" s="214">
        <v>413</v>
      </c>
      <c r="R22" s="215">
        <v>388</v>
      </c>
      <c r="S22" s="216"/>
      <c r="T22" s="207"/>
      <c r="W22" s="279">
        <f t="shared" si="1"/>
        <v>0.7866666666666666</v>
      </c>
      <c r="X22" s="279">
        <f t="shared" si="0"/>
        <v>1.5060034305317325</v>
      </c>
      <c r="Y22" s="279">
        <f t="shared" si="0"/>
        <v>2.2053333333333334</v>
      </c>
      <c r="Z22" s="279">
        <f t="shared" si="0"/>
        <v>1.6715481171548117</v>
      </c>
      <c r="AA22" s="279">
        <f t="shared" si="0"/>
        <v>1.757437070938215</v>
      </c>
      <c r="AB22" s="279">
        <f t="shared" si="0"/>
        <v>2.2961876832844577</v>
      </c>
      <c r="AC22" s="279">
        <f t="shared" si="0"/>
        <v>2.079903147699758</v>
      </c>
      <c r="AD22" s="279">
        <f t="shared" si="0"/>
        <v>1.9329896907216495</v>
      </c>
    </row>
    <row r="23" spans="2:30" ht="15">
      <c r="B23" s="212">
        <v>42401</v>
      </c>
      <c r="C23" s="213">
        <v>1324</v>
      </c>
      <c r="D23" s="214">
        <v>1485</v>
      </c>
      <c r="E23" s="214">
        <v>1349</v>
      </c>
      <c r="F23" s="214">
        <v>1396</v>
      </c>
      <c r="G23" s="214">
        <v>1366</v>
      </c>
      <c r="H23" s="214">
        <v>1280</v>
      </c>
      <c r="I23" s="214">
        <v>1379</v>
      </c>
      <c r="J23" s="215">
        <v>1381</v>
      </c>
      <c r="K23" s="213">
        <v>560</v>
      </c>
      <c r="L23" s="214">
        <v>500</v>
      </c>
      <c r="M23" s="214">
        <v>341</v>
      </c>
      <c r="N23" s="214">
        <v>439</v>
      </c>
      <c r="O23" s="214">
        <v>433</v>
      </c>
      <c r="P23" s="214">
        <v>364</v>
      </c>
      <c r="Q23" s="214">
        <v>373</v>
      </c>
      <c r="R23" s="215">
        <v>363</v>
      </c>
      <c r="S23" s="216"/>
      <c r="T23" s="207"/>
      <c r="W23" s="279">
        <f t="shared" si="1"/>
        <v>1.3642857142857143</v>
      </c>
      <c r="X23" s="279">
        <f aca="true" t="shared" si="2" ref="X23:AD27">+IF(L23="","",((D23-L23)/L23))</f>
        <v>1.97</v>
      </c>
      <c r="Y23" s="279">
        <f t="shared" si="2"/>
        <v>2.9560117302052786</v>
      </c>
      <c r="Z23" s="279">
        <f t="shared" si="2"/>
        <v>2.1799544419134396</v>
      </c>
      <c r="AA23" s="279">
        <f t="shared" si="2"/>
        <v>2.1547344110854505</v>
      </c>
      <c r="AB23" s="279">
        <f t="shared" si="2"/>
        <v>2.5164835164835164</v>
      </c>
      <c r="AC23" s="279">
        <f t="shared" si="2"/>
        <v>2.6970509383378016</v>
      </c>
      <c r="AD23" s="279">
        <f t="shared" si="2"/>
        <v>2.8044077134986227</v>
      </c>
    </row>
    <row r="24" spans="2:30" ht="15">
      <c r="B24" s="212">
        <v>42408</v>
      </c>
      <c r="C24" s="213">
        <v>1337</v>
      </c>
      <c r="D24" s="214">
        <v>1385</v>
      </c>
      <c r="E24" s="214">
        <v>1358</v>
      </c>
      <c r="F24" s="214">
        <v>1338</v>
      </c>
      <c r="G24" s="214">
        <v>1377.5</v>
      </c>
      <c r="H24" s="214">
        <v>1222</v>
      </c>
      <c r="I24" s="214">
        <v>1344</v>
      </c>
      <c r="J24" s="215">
        <v>1207</v>
      </c>
      <c r="K24" s="213">
        <v>545</v>
      </c>
      <c r="L24" s="214">
        <v>493</v>
      </c>
      <c r="M24" s="214">
        <v>375</v>
      </c>
      <c r="N24" s="214">
        <v>434</v>
      </c>
      <c r="O24" s="214">
        <v>422</v>
      </c>
      <c r="P24" s="214">
        <v>338</v>
      </c>
      <c r="Q24" s="214">
        <v>394</v>
      </c>
      <c r="R24" s="215">
        <v>425</v>
      </c>
      <c r="S24" s="216"/>
      <c r="T24" s="207"/>
      <c r="W24" s="279">
        <f t="shared" si="1"/>
        <v>1.453211009174312</v>
      </c>
      <c r="X24" s="279">
        <f t="shared" si="2"/>
        <v>1.8093306288032454</v>
      </c>
      <c r="Y24" s="279">
        <f t="shared" si="2"/>
        <v>2.6213333333333333</v>
      </c>
      <c r="Z24" s="279">
        <f t="shared" si="2"/>
        <v>2.0829493087557602</v>
      </c>
      <c r="AA24" s="279">
        <f t="shared" si="2"/>
        <v>2.264218009478673</v>
      </c>
      <c r="AB24" s="279">
        <f t="shared" si="2"/>
        <v>2.6153846153846154</v>
      </c>
      <c r="AC24" s="279">
        <f t="shared" si="2"/>
        <v>2.4111675126903553</v>
      </c>
      <c r="AD24" s="279">
        <f t="shared" si="2"/>
        <v>1.84</v>
      </c>
    </row>
    <row r="25" spans="2:30" ht="15">
      <c r="B25" s="212">
        <v>42415</v>
      </c>
      <c r="C25" s="213">
        <v>1247</v>
      </c>
      <c r="D25" s="214">
        <v>1387</v>
      </c>
      <c r="E25" s="214">
        <v>1352</v>
      </c>
      <c r="F25" s="214">
        <v>1333</v>
      </c>
      <c r="G25" s="214">
        <v>1396</v>
      </c>
      <c r="H25" s="214">
        <v>1298</v>
      </c>
      <c r="I25" s="214">
        <v>1366</v>
      </c>
      <c r="J25" s="215">
        <v>1266</v>
      </c>
      <c r="K25" s="213">
        <v>600</v>
      </c>
      <c r="L25" s="214">
        <v>515</v>
      </c>
      <c r="M25" s="214">
        <v>325</v>
      </c>
      <c r="N25" s="214">
        <v>448</v>
      </c>
      <c r="O25" s="214">
        <v>433</v>
      </c>
      <c r="P25" s="214">
        <v>344</v>
      </c>
      <c r="Q25" s="214">
        <v>341</v>
      </c>
      <c r="R25" s="215">
        <v>400</v>
      </c>
      <c r="S25" s="216"/>
      <c r="T25" s="207"/>
      <c r="W25" s="279">
        <f t="shared" si="1"/>
        <v>1.0783333333333334</v>
      </c>
      <c r="X25" s="279">
        <f t="shared" si="2"/>
        <v>1.6932038834951457</v>
      </c>
      <c r="Y25" s="279">
        <f t="shared" si="2"/>
        <v>3.16</v>
      </c>
      <c r="Z25" s="279">
        <f t="shared" si="2"/>
        <v>1.9754464285714286</v>
      </c>
      <c r="AA25" s="279">
        <f t="shared" si="2"/>
        <v>2.224018475750577</v>
      </c>
      <c r="AB25" s="279">
        <f t="shared" si="2"/>
        <v>2.7732558139534884</v>
      </c>
      <c r="AC25" s="279">
        <f t="shared" si="2"/>
        <v>3.005865102639296</v>
      </c>
      <c r="AD25" s="279">
        <f t="shared" si="2"/>
        <v>2.165</v>
      </c>
    </row>
    <row r="26" spans="2:31" ht="15">
      <c r="B26" s="212">
        <v>42422</v>
      </c>
      <c r="C26" s="213">
        <v>1349</v>
      </c>
      <c r="D26" s="214">
        <v>1330</v>
      </c>
      <c r="E26" s="214">
        <v>1343</v>
      </c>
      <c r="F26" s="214">
        <v>1371</v>
      </c>
      <c r="G26" s="214">
        <v>1380</v>
      </c>
      <c r="H26" s="214">
        <v>1270</v>
      </c>
      <c r="I26" s="214">
        <v>1364</v>
      </c>
      <c r="J26" s="215">
        <v>1272</v>
      </c>
      <c r="K26" s="213">
        <v>550</v>
      </c>
      <c r="L26" s="214">
        <v>519</v>
      </c>
      <c r="M26" s="214">
        <v>338</v>
      </c>
      <c r="N26" s="214">
        <v>450</v>
      </c>
      <c r="O26" s="214">
        <v>450</v>
      </c>
      <c r="P26" s="214">
        <v>332</v>
      </c>
      <c r="Q26" s="214">
        <v>344</v>
      </c>
      <c r="R26" s="215">
        <v>388</v>
      </c>
      <c r="S26" s="216"/>
      <c r="T26" s="207"/>
      <c r="U26" s="236"/>
      <c r="V26" s="280"/>
      <c r="W26" s="279">
        <f t="shared" si="1"/>
        <v>1.4527272727272726</v>
      </c>
      <c r="X26" s="279">
        <f t="shared" si="2"/>
        <v>1.5626204238921002</v>
      </c>
      <c r="Y26" s="279">
        <f t="shared" si="2"/>
        <v>2.973372781065089</v>
      </c>
      <c r="Z26" s="279">
        <f t="shared" si="2"/>
        <v>2.046666666666667</v>
      </c>
      <c r="AA26" s="279">
        <f t="shared" si="2"/>
        <v>2.066666666666667</v>
      </c>
      <c r="AB26" s="279">
        <f t="shared" si="2"/>
        <v>2.825301204819277</v>
      </c>
      <c r="AC26" s="279">
        <f t="shared" si="2"/>
        <v>2.9651162790697674</v>
      </c>
      <c r="AD26" s="279">
        <f t="shared" si="2"/>
        <v>2.2783505154639174</v>
      </c>
      <c r="AE26" s="236"/>
    </row>
    <row r="27" spans="2:31" ht="15">
      <c r="B27" s="217">
        <v>42429</v>
      </c>
      <c r="C27" s="218">
        <v>1026</v>
      </c>
      <c r="D27" s="219">
        <v>1309</v>
      </c>
      <c r="E27" s="219">
        <v>1265</v>
      </c>
      <c r="F27" s="219">
        <v>1201</v>
      </c>
      <c r="G27" s="219">
        <v>1279</v>
      </c>
      <c r="H27" s="219">
        <v>1135</v>
      </c>
      <c r="I27" s="219">
        <v>1205</v>
      </c>
      <c r="J27" s="220">
        <v>1194</v>
      </c>
      <c r="K27" s="218">
        <v>520</v>
      </c>
      <c r="L27" s="219">
        <v>533</v>
      </c>
      <c r="M27" s="219">
        <v>371</v>
      </c>
      <c r="N27" s="219">
        <v>441</v>
      </c>
      <c r="O27" s="219">
        <v>444</v>
      </c>
      <c r="P27" s="219">
        <v>387</v>
      </c>
      <c r="Q27" s="219">
        <v>354</v>
      </c>
      <c r="R27" s="220">
        <v>325</v>
      </c>
      <c r="S27" s="216"/>
      <c r="T27" s="221"/>
      <c r="U27" s="236"/>
      <c r="V27" s="280"/>
      <c r="W27" s="279">
        <f t="shared" si="1"/>
        <v>0.9730769230769231</v>
      </c>
      <c r="X27" s="279">
        <f t="shared" si="2"/>
        <v>1.4559099437148217</v>
      </c>
      <c r="Y27" s="279">
        <f t="shared" si="2"/>
        <v>2.4097035040431267</v>
      </c>
      <c r="Z27" s="279">
        <f t="shared" si="2"/>
        <v>1.7233560090702948</v>
      </c>
      <c r="AA27" s="279">
        <f t="shared" si="2"/>
        <v>1.8806306306306306</v>
      </c>
      <c r="AB27" s="279">
        <f t="shared" si="2"/>
        <v>1.9328165374677002</v>
      </c>
      <c r="AC27" s="279">
        <f t="shared" si="2"/>
        <v>2.403954802259887</v>
      </c>
      <c r="AD27" s="279">
        <f t="shared" si="2"/>
        <v>2.6738461538461538</v>
      </c>
      <c r="AE27" s="236"/>
    </row>
    <row r="28" spans="2:31" ht="15.75">
      <c r="B28" s="206" t="s">
        <v>207</v>
      </c>
      <c r="P28" s="222"/>
      <c r="Q28" s="222"/>
      <c r="T28" s="221"/>
      <c r="U28" s="236"/>
      <c r="V28" s="281" t="s">
        <v>213</v>
      </c>
      <c r="W28" s="282">
        <f>+_xlfn.STDEV.S(W7:W27)</f>
        <v>0.5462028192477604</v>
      </c>
      <c r="X28" s="282">
        <f aca="true" t="shared" si="3" ref="X28:AD28">+_xlfn.STDEV.S(X7:X27)</f>
        <v>0.3256103819710793</v>
      </c>
      <c r="Y28" s="282">
        <f t="shared" si="3"/>
        <v>0.6625990374364235</v>
      </c>
      <c r="Z28" s="282">
        <f t="shared" si="3"/>
        <v>0.46355800080250636</v>
      </c>
      <c r="AA28" s="282">
        <f t="shared" si="3"/>
        <v>0.426051313156211</v>
      </c>
      <c r="AB28" s="282">
        <f t="shared" si="3"/>
        <v>0.5787405257924175</v>
      </c>
      <c r="AC28" s="282">
        <f t="shared" si="3"/>
        <v>0.8621182866670372</v>
      </c>
      <c r="AD28" s="282">
        <f t="shared" si="3"/>
        <v>0.6914739751355162</v>
      </c>
      <c r="AE28" s="236"/>
    </row>
    <row r="29" spans="20:31" ht="15.75">
      <c r="T29" s="207"/>
      <c r="V29" s="283" t="s">
        <v>214</v>
      </c>
      <c r="W29" s="282">
        <f>+AVERAGE(W7:W27)</f>
        <v>1.0514025053998046</v>
      </c>
      <c r="X29" s="282">
        <f aca="true" t="shared" si="4" ref="X29:AD29">+AVERAGE(X7:X27)</f>
        <v>1.3770870758946014</v>
      </c>
      <c r="Y29" s="282">
        <f t="shared" si="4"/>
        <v>1.999931984353735</v>
      </c>
      <c r="Z29" s="282">
        <f t="shared" si="4"/>
        <v>1.6283051520672365</v>
      </c>
      <c r="AA29" s="282">
        <f t="shared" si="4"/>
        <v>1.8752444775761061</v>
      </c>
      <c r="AB29" s="282">
        <f t="shared" si="4"/>
        <v>2.022962779064576</v>
      </c>
      <c r="AC29" s="282">
        <f t="shared" si="4"/>
        <v>1.78691551009353</v>
      </c>
      <c r="AD29" s="282">
        <f t="shared" si="4"/>
        <v>1.8022805029617488</v>
      </c>
      <c r="AE29" s="236"/>
    </row>
    <row r="30" spans="20:31" ht="15">
      <c r="T30" s="207"/>
      <c r="AE30" s="236"/>
    </row>
    <row r="31" ht="15">
      <c r="T31" s="207"/>
    </row>
    <row r="32" ht="15">
      <c r="T32" s="207"/>
    </row>
    <row r="33" ht="15">
      <c r="T33" s="207"/>
    </row>
    <row r="34" ht="15">
      <c r="T34" s="207"/>
    </row>
    <row r="35" ht="15">
      <c r="T35" s="207"/>
    </row>
    <row r="36" ht="15">
      <c r="T36" s="207"/>
    </row>
    <row r="37" ht="15">
      <c r="T37" s="207"/>
    </row>
    <row r="48" ht="15">
      <c r="C48" s="206" t="s">
        <v>207</v>
      </c>
    </row>
  </sheetData>
  <sheetProtection/>
  <mergeCells count="5">
    <mergeCell ref="B2:R2"/>
    <mergeCell ref="B3:R3"/>
    <mergeCell ref="B4:R4"/>
    <mergeCell ref="C5:J5"/>
    <mergeCell ref="K5:R5"/>
  </mergeCells>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48"/>
  <sheetViews>
    <sheetView zoomScale="80" zoomScaleNormal="80" zoomScaleSheetLayoutView="80" zoomScalePageLayoutView="60" workbookViewId="0" topLeftCell="A1">
      <selection activeCell="H2" sqref="H2"/>
    </sheetView>
  </sheetViews>
  <sheetFormatPr defaultColWidth="14.421875" defaultRowHeight="15"/>
  <cols>
    <col min="1" max="1" width="1.421875" style="22" customWidth="1"/>
    <col min="2" max="2" width="14.421875" style="22" customWidth="1"/>
    <col min="3" max="3" width="14.00390625" style="22" customWidth="1"/>
    <col min="4" max="4" width="13.421875" style="22" customWidth="1"/>
    <col min="5" max="5" width="14.421875" style="22" customWidth="1"/>
    <col min="6" max="6" width="18.28125" style="22" customWidth="1"/>
    <col min="7" max="8" width="14.421875" style="22" customWidth="1"/>
    <col min="9" max="9" width="10.421875" style="233" customWidth="1"/>
    <col min="10" max="10" width="7.28125" style="196" hidden="1" customWidth="1"/>
    <col min="11" max="12" width="8.421875" style="196" hidden="1" customWidth="1"/>
    <col min="13" max="13" width="14.421875" style="233" customWidth="1"/>
    <col min="14" max="16384" width="14.421875" style="22" customWidth="1"/>
  </cols>
  <sheetData>
    <row r="1" ht="6" customHeight="1"/>
    <row r="2" spans="1:9" ht="12.75">
      <c r="A2" s="2"/>
      <c r="C2" s="323" t="s">
        <v>15</v>
      </c>
      <c r="D2" s="323"/>
      <c r="E2" s="323"/>
      <c r="F2" s="323"/>
      <c r="H2" s="52" t="s">
        <v>161</v>
      </c>
      <c r="I2" s="232"/>
    </row>
    <row r="3" spans="1:6" ht="12.75">
      <c r="A3" s="2"/>
      <c r="C3" s="323" t="s">
        <v>126</v>
      </c>
      <c r="D3" s="323"/>
      <c r="E3" s="323"/>
      <c r="F3" s="323"/>
    </row>
    <row r="4" spans="1:6" ht="12.75">
      <c r="A4" s="2"/>
      <c r="C4" s="27"/>
      <c r="D4" s="27"/>
      <c r="E4" s="27"/>
      <c r="F4" s="27"/>
    </row>
    <row r="5" spans="1:6" ht="12.75" customHeight="1">
      <c r="A5" s="2"/>
      <c r="C5" s="324" t="s">
        <v>13</v>
      </c>
      <c r="D5" s="326" t="s">
        <v>163</v>
      </c>
      <c r="E5" s="326" t="s">
        <v>164</v>
      </c>
      <c r="F5" s="326" t="s">
        <v>165</v>
      </c>
    </row>
    <row r="6" spans="1:6" ht="12.75">
      <c r="A6" s="2"/>
      <c r="C6" s="325"/>
      <c r="D6" s="327"/>
      <c r="E6" s="327"/>
      <c r="F6" s="327"/>
    </row>
    <row r="7" spans="1:9" ht="12.75">
      <c r="A7" s="2"/>
      <c r="C7" s="27" t="s">
        <v>12</v>
      </c>
      <c r="D7" s="100">
        <v>63110</v>
      </c>
      <c r="E7" s="100">
        <v>1210044.3</v>
      </c>
      <c r="F7" s="107">
        <v>19.173574710822372</v>
      </c>
      <c r="H7" s="166"/>
      <c r="I7" s="231"/>
    </row>
    <row r="8" spans="1:12" ht="12.75">
      <c r="A8" s="2"/>
      <c r="C8" s="27" t="s">
        <v>11</v>
      </c>
      <c r="D8" s="100">
        <v>61360</v>
      </c>
      <c r="E8" s="100">
        <v>1303267.5</v>
      </c>
      <c r="F8" s="107">
        <v>21.239691981747065</v>
      </c>
      <c r="J8" s="257">
        <f aca="true" t="shared" si="0" ref="J8:J22">+(D8-D7)/D7</f>
        <v>-0.027729361432419584</v>
      </c>
      <c r="K8" s="257">
        <f aca="true" t="shared" si="1" ref="K8:L22">+(E8-E7)/E7</f>
        <v>0.07704114634480734</v>
      </c>
      <c r="L8" s="257">
        <f t="shared" si="1"/>
        <v>0.10775858451468047</v>
      </c>
    </row>
    <row r="9" spans="1:12" ht="12.75">
      <c r="A9" s="2"/>
      <c r="C9" s="27" t="s">
        <v>10</v>
      </c>
      <c r="D9" s="100">
        <v>56000</v>
      </c>
      <c r="E9" s="100">
        <v>1093728.4</v>
      </c>
      <c r="F9" s="107">
        <v>19.530864285714287</v>
      </c>
      <c r="J9" s="257">
        <f t="shared" si="0"/>
        <v>-0.08735332464146023</v>
      </c>
      <c r="K9" s="257">
        <f t="shared" si="1"/>
        <v>-0.16077980921031185</v>
      </c>
      <c r="L9" s="257">
        <f t="shared" si="1"/>
        <v>-0.08045444809187004</v>
      </c>
    </row>
    <row r="10" spans="1:12" ht="12.75">
      <c r="A10" s="2"/>
      <c r="C10" s="27" t="s">
        <v>9</v>
      </c>
      <c r="D10" s="100">
        <v>59560</v>
      </c>
      <c r="E10" s="100">
        <v>1144170</v>
      </c>
      <c r="F10" s="107">
        <v>19.210376091336467</v>
      </c>
      <c r="J10" s="257">
        <f t="shared" si="0"/>
        <v>0.06357142857142857</v>
      </c>
      <c r="K10" s="257">
        <f t="shared" si="1"/>
        <v>0.04611894506899528</v>
      </c>
      <c r="L10" s="257">
        <f t="shared" si="1"/>
        <v>-0.016409319612764834</v>
      </c>
    </row>
    <row r="11" spans="1:12" ht="12.75">
      <c r="A11" s="2"/>
      <c r="C11" s="27" t="s">
        <v>8</v>
      </c>
      <c r="D11" s="100">
        <v>55620</v>
      </c>
      <c r="E11" s="100">
        <v>1115735.7</v>
      </c>
      <c r="F11" s="107">
        <v>20.059973031283707</v>
      </c>
      <c r="G11" s="61"/>
      <c r="J11" s="257">
        <f t="shared" si="0"/>
        <v>-0.0661517797179315</v>
      </c>
      <c r="K11" s="257">
        <f t="shared" si="1"/>
        <v>-0.02485146438029318</v>
      </c>
      <c r="L11" s="257">
        <f t="shared" si="1"/>
        <v>0.04422593997680206</v>
      </c>
    </row>
    <row r="12" spans="1:12" ht="12.75">
      <c r="A12" s="2"/>
      <c r="C12" s="27" t="s">
        <v>7</v>
      </c>
      <c r="D12" s="100">
        <v>63200</v>
      </c>
      <c r="E12" s="100">
        <v>1391378.2</v>
      </c>
      <c r="F12" s="107">
        <v>22.015477848101266</v>
      </c>
      <c r="J12" s="257">
        <f t="shared" si="0"/>
        <v>0.1362819129809421</v>
      </c>
      <c r="K12" s="257">
        <f t="shared" si="1"/>
        <v>0.2470499958009769</v>
      </c>
      <c r="L12" s="257">
        <f t="shared" si="1"/>
        <v>0.09748292351978398</v>
      </c>
    </row>
    <row r="13" spans="1:12" ht="12.75">
      <c r="A13" s="2"/>
      <c r="C13" s="27" t="s">
        <v>6</v>
      </c>
      <c r="D13" s="100">
        <v>54145</v>
      </c>
      <c r="E13" s="100">
        <v>834859.9</v>
      </c>
      <c r="F13" s="107">
        <v>15.41896574014221</v>
      </c>
      <c r="J13" s="257">
        <f t="shared" si="0"/>
        <v>-0.1432753164556962</v>
      </c>
      <c r="K13" s="257">
        <f t="shared" si="1"/>
        <v>-0.39997629688319103</v>
      </c>
      <c r="L13" s="257">
        <f t="shared" si="1"/>
        <v>-0.29963065773418923</v>
      </c>
    </row>
    <row r="14" spans="1:12" ht="12.75">
      <c r="A14" s="2"/>
      <c r="C14" s="27" t="s">
        <v>5</v>
      </c>
      <c r="D14" s="100">
        <v>55976</v>
      </c>
      <c r="E14" s="100">
        <v>965939.5</v>
      </c>
      <c r="F14" s="107">
        <v>17.25631520651708</v>
      </c>
      <c r="J14" s="257">
        <f t="shared" si="0"/>
        <v>0.03381660356450272</v>
      </c>
      <c r="K14" s="257">
        <f t="shared" si="1"/>
        <v>0.1570079003674748</v>
      </c>
      <c r="L14" s="257">
        <f t="shared" si="1"/>
        <v>0.11916165437682093</v>
      </c>
    </row>
    <row r="15" spans="1:12" ht="12.75">
      <c r="A15" s="2"/>
      <c r="C15" s="27" t="s">
        <v>4</v>
      </c>
      <c r="D15" s="100">
        <v>45078</v>
      </c>
      <c r="E15" s="100">
        <v>924548.1</v>
      </c>
      <c r="F15" s="107">
        <v>20.50996273126581</v>
      </c>
      <c r="J15" s="257">
        <f t="shared" si="0"/>
        <v>-0.19469058167786193</v>
      </c>
      <c r="K15" s="257">
        <f t="shared" si="1"/>
        <v>-0.04285092389326663</v>
      </c>
      <c r="L15" s="257">
        <f t="shared" si="1"/>
        <v>0.18854822051001624</v>
      </c>
    </row>
    <row r="16" spans="1:12" ht="12.75">
      <c r="A16" s="2"/>
      <c r="C16" s="27" t="s">
        <v>3</v>
      </c>
      <c r="D16" s="100">
        <v>50771</v>
      </c>
      <c r="E16" s="100">
        <v>1081349.2</v>
      </c>
      <c r="F16" s="107">
        <v>21.3</v>
      </c>
      <c r="J16" s="257">
        <f t="shared" si="0"/>
        <v>0.12629220462309773</v>
      </c>
      <c r="K16" s="257">
        <f t="shared" si="1"/>
        <v>0.1695975579853552</v>
      </c>
      <c r="L16" s="257">
        <f t="shared" si="1"/>
        <v>0.03851968329176157</v>
      </c>
    </row>
    <row r="17" spans="1:12" ht="12.75">
      <c r="A17" s="2"/>
      <c r="C17" s="27" t="s">
        <v>2</v>
      </c>
      <c r="D17" s="100">
        <v>53653</v>
      </c>
      <c r="E17" s="100">
        <v>1676444</v>
      </c>
      <c r="F17" s="107">
        <v>31.25</v>
      </c>
      <c r="J17" s="257">
        <f t="shared" si="0"/>
        <v>0.05676468850327943</v>
      </c>
      <c r="K17" s="257">
        <f t="shared" si="1"/>
        <v>0.5503262035982457</v>
      </c>
      <c r="L17" s="257">
        <f t="shared" si="1"/>
        <v>0.46713615023474175</v>
      </c>
    </row>
    <row r="18" spans="1:12" ht="12.75">
      <c r="A18" s="2"/>
      <c r="C18" s="27" t="s">
        <v>125</v>
      </c>
      <c r="D18" s="100">
        <v>41534</v>
      </c>
      <c r="E18" s="100">
        <v>1093452</v>
      </c>
      <c r="F18" s="107">
        <v>26.33</v>
      </c>
      <c r="G18" s="59"/>
      <c r="J18" s="257">
        <f t="shared" si="0"/>
        <v>-0.22587739734963563</v>
      </c>
      <c r="K18" s="257">
        <f t="shared" si="1"/>
        <v>-0.3477551293094192</v>
      </c>
      <c r="L18" s="257">
        <f t="shared" si="1"/>
        <v>-0.15744000000000005</v>
      </c>
    </row>
    <row r="19" spans="1:12" ht="12.75">
      <c r="A19" s="2"/>
      <c r="C19" s="27" t="s">
        <v>134</v>
      </c>
      <c r="D19" s="100">
        <v>49576</v>
      </c>
      <c r="E19" s="100">
        <v>1159022.1</v>
      </c>
      <c r="F19" s="107">
        <v>23.3786933193481</v>
      </c>
      <c r="G19" s="59"/>
      <c r="J19" s="257">
        <f t="shared" si="0"/>
        <v>0.19362450040930324</v>
      </c>
      <c r="K19" s="257">
        <f t="shared" si="1"/>
        <v>0.059966143918526</v>
      </c>
      <c r="L19" s="257">
        <f t="shared" si="1"/>
        <v>-0.1120891257368743</v>
      </c>
    </row>
    <row r="20" spans="1:12" ht="12.75" customHeight="1">
      <c r="A20" s="2"/>
      <c r="C20" s="27" t="s">
        <v>155</v>
      </c>
      <c r="D20" s="100">
        <v>48965</v>
      </c>
      <c r="E20" s="100">
        <f>+D20*F20</f>
        <v>1061324.9400000002</v>
      </c>
      <c r="F20" s="107">
        <v>21.675174920861842</v>
      </c>
      <c r="G20" s="110"/>
      <c r="J20" s="257">
        <f t="shared" si="0"/>
        <v>-0.0123245118605777</v>
      </c>
      <c r="K20" s="257">
        <f t="shared" si="1"/>
        <v>-0.0842927498966585</v>
      </c>
      <c r="L20" s="257">
        <f t="shared" si="1"/>
        <v>-0.07286627936029394</v>
      </c>
    </row>
    <row r="21" spans="1:12" ht="12.75">
      <c r="A21" s="2"/>
      <c r="C21" s="27" t="s">
        <v>201</v>
      </c>
      <c r="D21" s="100">
        <v>50526.3379674093</v>
      </c>
      <c r="E21" s="100">
        <v>960502</v>
      </c>
      <c r="F21" s="107">
        <v>19.01</v>
      </c>
      <c r="G21" s="187"/>
      <c r="I21" s="260"/>
      <c r="J21" s="257">
        <f t="shared" si="0"/>
        <v>0.03188681644867357</v>
      </c>
      <c r="K21" s="257">
        <f t="shared" si="1"/>
        <v>-0.09499723995932872</v>
      </c>
      <c r="L21" s="257">
        <f t="shared" si="1"/>
        <v>-0.12295978835661772</v>
      </c>
    </row>
    <row r="22" spans="1:12" ht="12.75" customHeight="1">
      <c r="A22" s="2"/>
      <c r="C22" s="27" t="s">
        <v>208</v>
      </c>
      <c r="D22" s="100">
        <v>52338</v>
      </c>
      <c r="E22" s="100">
        <f>+D22*F22</f>
        <v>1120033.2</v>
      </c>
      <c r="F22" s="107">
        <v>21.4</v>
      </c>
      <c r="G22" s="191"/>
      <c r="J22" s="257">
        <f t="shared" si="0"/>
        <v>0.03585579532320874</v>
      </c>
      <c r="K22" s="257">
        <f t="shared" si="1"/>
        <v>0.1660914813295547</v>
      </c>
      <c r="L22" s="257">
        <f t="shared" si="1"/>
        <v>0.12572330352446065</v>
      </c>
    </row>
    <row r="23" spans="1:7" ht="12.75">
      <c r="A23" s="2"/>
      <c r="B23" s="191"/>
      <c r="C23" s="223" t="s">
        <v>138</v>
      </c>
      <c r="D23" s="205"/>
      <c r="E23" s="205"/>
      <c r="F23" s="205"/>
      <c r="G23" s="191"/>
    </row>
    <row r="24" spans="1:8" ht="26.25" customHeight="1">
      <c r="A24" s="2"/>
      <c r="C24" s="322" t="s">
        <v>220</v>
      </c>
      <c r="D24" s="322"/>
      <c r="E24" s="322"/>
      <c r="F24" s="322"/>
      <c r="G24" s="322"/>
      <c r="H24" s="322"/>
    </row>
    <row r="25" ht="12.75">
      <c r="G25" s="60"/>
    </row>
    <row r="31" ht="15">
      <c r="K31" s="258"/>
    </row>
    <row r="43" spans="8:9" ht="12.75">
      <c r="H43" s="60"/>
      <c r="I43" s="237"/>
    </row>
    <row r="48" ht="12.75">
      <c r="B48" s="28" t="s">
        <v>138</v>
      </c>
    </row>
  </sheetData>
  <sheetProtection/>
  <mergeCells count="7">
    <mergeCell ref="C24:H24"/>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50"/>
  <sheetViews>
    <sheetView zoomScale="80" zoomScaleNormal="80" zoomScalePageLayoutView="90" workbookViewId="0" topLeftCell="A1">
      <selection activeCell="N2" sqref="N2"/>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6384" width="15.8515625" style="22" customWidth="1"/>
  </cols>
  <sheetData>
    <row r="1" ht="6" customHeight="1"/>
    <row r="2" spans="2:14" ht="12.75">
      <c r="B2" s="310" t="s">
        <v>110</v>
      </c>
      <c r="C2" s="310"/>
      <c r="D2" s="310"/>
      <c r="E2" s="310"/>
      <c r="F2" s="310"/>
      <c r="G2" s="310"/>
      <c r="H2" s="310"/>
      <c r="I2" s="310"/>
      <c r="J2" s="310"/>
      <c r="K2" s="310"/>
      <c r="L2" s="310"/>
      <c r="M2" s="125"/>
      <c r="N2" s="52" t="s">
        <v>161</v>
      </c>
    </row>
    <row r="3" spans="2:13" ht="12.75" customHeight="1">
      <c r="B3" s="310" t="s">
        <v>50</v>
      </c>
      <c r="C3" s="310"/>
      <c r="D3" s="310"/>
      <c r="E3" s="310"/>
      <c r="F3" s="310"/>
      <c r="G3" s="310"/>
      <c r="H3" s="310"/>
      <c r="I3" s="310"/>
      <c r="J3" s="310"/>
      <c r="K3" s="310"/>
      <c r="L3" s="310"/>
      <c r="M3" s="125"/>
    </row>
    <row r="4" spans="2:13" ht="12.75">
      <c r="B4" s="310" t="s">
        <v>28</v>
      </c>
      <c r="C4" s="310"/>
      <c r="D4" s="310"/>
      <c r="E4" s="310"/>
      <c r="F4" s="310"/>
      <c r="G4" s="310"/>
      <c r="H4" s="310"/>
      <c r="I4" s="310"/>
      <c r="J4" s="310"/>
      <c r="K4" s="310"/>
      <c r="L4" s="310"/>
      <c r="M4" s="125"/>
    </row>
    <row r="5" spans="2:11" ht="12.75">
      <c r="B5" s="2"/>
      <c r="C5" s="2"/>
      <c r="D5" s="2"/>
      <c r="E5" s="2"/>
      <c r="F5" s="2"/>
      <c r="G5" s="2"/>
      <c r="H5" s="2"/>
      <c r="I5" s="2"/>
      <c r="J5" s="57"/>
      <c r="K5" s="2"/>
    </row>
    <row r="6" spans="2:13" ht="12.75">
      <c r="B6" s="328" t="s">
        <v>13</v>
      </c>
      <c r="C6" s="79" t="s">
        <v>25</v>
      </c>
      <c r="D6" s="79" t="s">
        <v>25</v>
      </c>
      <c r="E6" s="79" t="s">
        <v>27</v>
      </c>
      <c r="F6" s="79" t="s">
        <v>25</v>
      </c>
      <c r="G6" s="79" t="s">
        <v>26</v>
      </c>
      <c r="H6" s="79" t="s">
        <v>26</v>
      </c>
      <c r="I6" s="79" t="s">
        <v>25</v>
      </c>
      <c r="J6" s="79" t="s">
        <v>25</v>
      </c>
      <c r="K6" s="79" t="s">
        <v>25</v>
      </c>
      <c r="L6" s="79" t="s">
        <v>167</v>
      </c>
      <c r="M6" s="148"/>
    </row>
    <row r="7" spans="2:13" ht="12.75">
      <c r="B7" s="329"/>
      <c r="C7" s="80" t="s">
        <v>24</v>
      </c>
      <c r="D7" s="80" t="s">
        <v>23</v>
      </c>
      <c r="E7" s="80" t="s">
        <v>22</v>
      </c>
      <c r="F7" s="80" t="s">
        <v>21</v>
      </c>
      <c r="G7" s="80" t="s">
        <v>20</v>
      </c>
      <c r="H7" s="80" t="s">
        <v>19</v>
      </c>
      <c r="I7" s="80" t="s">
        <v>18</v>
      </c>
      <c r="J7" s="80" t="s">
        <v>17</v>
      </c>
      <c r="K7" s="80" t="s">
        <v>16</v>
      </c>
      <c r="L7" s="80" t="s">
        <v>168</v>
      </c>
      <c r="M7" s="148"/>
    </row>
    <row r="8" spans="2:15" ht="12.75">
      <c r="B8" s="82" t="s">
        <v>11</v>
      </c>
      <c r="C8" s="81">
        <v>5960</v>
      </c>
      <c r="D8" s="81">
        <v>1480</v>
      </c>
      <c r="E8" s="81">
        <v>4280</v>
      </c>
      <c r="F8" s="81">
        <v>2960</v>
      </c>
      <c r="G8" s="81">
        <v>4170</v>
      </c>
      <c r="H8" s="81">
        <v>5240</v>
      </c>
      <c r="I8" s="81">
        <v>18030</v>
      </c>
      <c r="J8" s="82"/>
      <c r="K8" s="81">
        <v>17930</v>
      </c>
      <c r="L8" s="81"/>
      <c r="M8" s="81"/>
      <c r="N8" s="58"/>
      <c r="O8" s="58"/>
    </row>
    <row r="9" spans="2:15" ht="12.75">
      <c r="B9" s="82" t="s">
        <v>10</v>
      </c>
      <c r="C9" s="81">
        <v>5420</v>
      </c>
      <c r="D9" s="81">
        <v>1190</v>
      </c>
      <c r="E9" s="81">
        <v>4090</v>
      </c>
      <c r="F9" s="81">
        <v>3140</v>
      </c>
      <c r="G9" s="81">
        <v>3850</v>
      </c>
      <c r="H9" s="81">
        <v>5690</v>
      </c>
      <c r="I9" s="81">
        <v>15000</v>
      </c>
      <c r="J9" s="82"/>
      <c r="K9" s="81">
        <v>16310</v>
      </c>
      <c r="L9" s="81"/>
      <c r="M9" s="81"/>
      <c r="N9" s="58"/>
      <c r="O9" s="58"/>
    </row>
    <row r="10" spans="2:15" ht="12.75">
      <c r="B10" s="82" t="s">
        <v>9</v>
      </c>
      <c r="C10" s="81">
        <v>5400</v>
      </c>
      <c r="D10" s="81">
        <v>1200</v>
      </c>
      <c r="E10" s="81">
        <v>4000</v>
      </c>
      <c r="F10" s="81">
        <v>3450</v>
      </c>
      <c r="G10" s="81">
        <v>3800</v>
      </c>
      <c r="H10" s="81">
        <v>6400</v>
      </c>
      <c r="I10" s="81">
        <v>16800</v>
      </c>
      <c r="J10" s="82"/>
      <c r="K10" s="81">
        <v>17200</v>
      </c>
      <c r="L10" s="81"/>
      <c r="M10" s="81"/>
      <c r="N10" s="58"/>
      <c r="O10" s="58"/>
    </row>
    <row r="11" spans="2:15" ht="12.75">
      <c r="B11" s="82" t="s">
        <v>8</v>
      </c>
      <c r="C11" s="81">
        <v>4960</v>
      </c>
      <c r="D11" s="81">
        <v>1550</v>
      </c>
      <c r="E11" s="81">
        <v>3260</v>
      </c>
      <c r="F11" s="81">
        <v>2820</v>
      </c>
      <c r="G11" s="81">
        <v>2800</v>
      </c>
      <c r="H11" s="81">
        <v>6290</v>
      </c>
      <c r="I11" s="81">
        <v>15620</v>
      </c>
      <c r="J11" s="82"/>
      <c r="K11" s="81">
        <v>17010</v>
      </c>
      <c r="L11" s="81"/>
      <c r="M11" s="81"/>
      <c r="N11" s="58"/>
      <c r="O11" s="58"/>
    </row>
    <row r="12" spans="2:15" ht="12.75">
      <c r="B12" s="82" t="s">
        <v>7</v>
      </c>
      <c r="C12" s="81">
        <v>5590</v>
      </c>
      <c r="D12" s="81">
        <v>1870</v>
      </c>
      <c r="E12" s="81">
        <v>4000</v>
      </c>
      <c r="F12" s="81">
        <v>3410</v>
      </c>
      <c r="G12" s="81">
        <v>3740</v>
      </c>
      <c r="H12" s="81">
        <v>6600</v>
      </c>
      <c r="I12" s="81">
        <v>17980</v>
      </c>
      <c r="J12" s="82"/>
      <c r="K12" s="81">
        <v>18700</v>
      </c>
      <c r="L12" s="81"/>
      <c r="M12" s="81"/>
      <c r="N12" s="58"/>
      <c r="O12" s="58"/>
    </row>
    <row r="13" spans="2:15" ht="12.75">
      <c r="B13" s="82" t="s">
        <v>6</v>
      </c>
      <c r="C13" s="83">
        <v>3236.8</v>
      </c>
      <c r="D13" s="83">
        <v>2184.18</v>
      </c>
      <c r="E13" s="83">
        <v>5236.7</v>
      </c>
      <c r="F13" s="83">
        <v>1711.1</v>
      </c>
      <c r="G13" s="83">
        <v>3368.74</v>
      </c>
      <c r="H13" s="83">
        <v>8440.58</v>
      </c>
      <c r="I13" s="83">
        <v>14058.9</v>
      </c>
      <c r="J13" s="83">
        <v>3971.3</v>
      </c>
      <c r="K13" s="83">
        <v>11228.6</v>
      </c>
      <c r="L13" s="83"/>
      <c r="M13" s="83"/>
      <c r="N13" s="58"/>
      <c r="O13" s="58"/>
    </row>
    <row r="14" spans="2:17" ht="12.75">
      <c r="B14" s="82" t="s">
        <v>5</v>
      </c>
      <c r="C14" s="81">
        <v>3520</v>
      </c>
      <c r="D14" s="81">
        <v>2040</v>
      </c>
      <c r="E14" s="81">
        <v>5610</v>
      </c>
      <c r="F14" s="81">
        <v>1570</v>
      </c>
      <c r="G14" s="81">
        <v>3430</v>
      </c>
      <c r="H14" s="81">
        <v>8100</v>
      </c>
      <c r="I14" s="81">
        <v>14800</v>
      </c>
      <c r="J14" s="81">
        <v>4240</v>
      </c>
      <c r="K14" s="81">
        <v>11960</v>
      </c>
      <c r="L14" s="81"/>
      <c r="M14" s="81"/>
      <c r="N14" s="58"/>
      <c r="O14" s="58"/>
      <c r="Q14" s="58"/>
    </row>
    <row r="15" spans="2:15" ht="12.75">
      <c r="B15" s="82" t="s">
        <v>4</v>
      </c>
      <c r="C15" s="81">
        <v>2996</v>
      </c>
      <c r="D15" s="81">
        <v>606</v>
      </c>
      <c r="E15" s="81">
        <v>2760</v>
      </c>
      <c r="F15" s="81">
        <v>259</v>
      </c>
      <c r="G15" s="81">
        <v>2183</v>
      </c>
      <c r="H15" s="81">
        <v>7025</v>
      </c>
      <c r="I15" s="81">
        <v>13473</v>
      </c>
      <c r="J15" s="81">
        <v>4567</v>
      </c>
      <c r="K15" s="81">
        <v>10522</v>
      </c>
      <c r="L15" s="81"/>
      <c r="M15" s="81"/>
      <c r="N15" s="58"/>
      <c r="O15" s="58"/>
    </row>
    <row r="16" spans="2:15" ht="12.75">
      <c r="B16" s="82" t="s">
        <v>3</v>
      </c>
      <c r="C16" s="81">
        <v>3421</v>
      </c>
      <c r="D16" s="81">
        <v>447</v>
      </c>
      <c r="E16" s="81">
        <v>3493</v>
      </c>
      <c r="F16" s="81">
        <v>1981</v>
      </c>
      <c r="G16" s="81">
        <v>4589</v>
      </c>
      <c r="H16" s="81">
        <v>8958</v>
      </c>
      <c r="I16" s="81">
        <v>16756</v>
      </c>
      <c r="J16" s="81">
        <v>3767</v>
      </c>
      <c r="K16" s="81">
        <v>6672</v>
      </c>
      <c r="L16" s="81"/>
      <c r="M16" s="81"/>
      <c r="N16" s="58"/>
      <c r="O16" s="58"/>
    </row>
    <row r="17" spans="2:15" ht="12.75">
      <c r="B17" s="82" t="s">
        <v>2</v>
      </c>
      <c r="C17" s="81">
        <v>3208</v>
      </c>
      <c r="D17" s="81">
        <v>1493</v>
      </c>
      <c r="E17" s="81">
        <v>3750</v>
      </c>
      <c r="F17" s="81">
        <v>887</v>
      </c>
      <c r="G17" s="81">
        <v>4584</v>
      </c>
      <c r="H17" s="81">
        <v>9385</v>
      </c>
      <c r="I17" s="81">
        <v>17757</v>
      </c>
      <c r="J17" s="81">
        <v>3839</v>
      </c>
      <c r="K17" s="81">
        <v>8063</v>
      </c>
      <c r="L17" s="81"/>
      <c r="M17" s="81"/>
      <c r="N17" s="58"/>
      <c r="O17" s="58"/>
    </row>
    <row r="18" spans="2:28" ht="12.75">
      <c r="B18" s="82" t="s">
        <v>125</v>
      </c>
      <c r="C18" s="81">
        <v>1865</v>
      </c>
      <c r="D18" s="81">
        <v>1421</v>
      </c>
      <c r="E18" s="81">
        <v>3607</v>
      </c>
      <c r="F18" s="81">
        <v>1681</v>
      </c>
      <c r="G18" s="81">
        <v>2080</v>
      </c>
      <c r="H18" s="81">
        <v>5998</v>
      </c>
      <c r="I18" s="81">
        <v>10383</v>
      </c>
      <c r="J18" s="81">
        <v>3393</v>
      </c>
      <c r="K18" s="81">
        <v>10419</v>
      </c>
      <c r="L18" s="81">
        <v>687</v>
      </c>
      <c r="M18" s="81"/>
      <c r="N18" s="58"/>
      <c r="O18" s="58"/>
      <c r="P18" s="166"/>
      <c r="Q18" s="166"/>
      <c r="R18" s="166"/>
      <c r="S18" s="166"/>
      <c r="T18" s="166"/>
      <c r="U18" s="166"/>
      <c r="V18" s="166"/>
      <c r="W18" s="166"/>
      <c r="X18" s="166"/>
      <c r="Y18" s="166"/>
      <c r="Z18" s="166"/>
      <c r="AA18" s="166"/>
      <c r="AB18" s="166"/>
    </row>
    <row r="19" spans="2:23" ht="12.75">
      <c r="B19" s="82" t="s">
        <v>134</v>
      </c>
      <c r="C19" s="81">
        <v>2546</v>
      </c>
      <c r="D19" s="81">
        <v>1103</v>
      </c>
      <c r="E19" s="81">
        <v>5104</v>
      </c>
      <c r="F19" s="81">
        <v>942</v>
      </c>
      <c r="G19" s="81">
        <v>3017</v>
      </c>
      <c r="H19" s="81">
        <v>8372</v>
      </c>
      <c r="I19" s="81">
        <v>14459</v>
      </c>
      <c r="J19" s="81">
        <v>3334</v>
      </c>
      <c r="K19" s="81">
        <v>10012</v>
      </c>
      <c r="L19" s="81">
        <v>687</v>
      </c>
      <c r="M19" s="81"/>
      <c r="N19" s="58"/>
      <c r="O19" s="58"/>
      <c r="P19" s="166"/>
      <c r="Q19" s="166"/>
      <c r="R19" s="166"/>
      <c r="S19" s="166"/>
      <c r="T19" s="166"/>
      <c r="U19" s="166"/>
      <c r="V19" s="166"/>
      <c r="W19" s="166"/>
    </row>
    <row r="20" spans="2:23" ht="12.75">
      <c r="B20" s="82" t="s">
        <v>155</v>
      </c>
      <c r="C20" s="81">
        <v>2197</v>
      </c>
      <c r="D20" s="81">
        <v>1480</v>
      </c>
      <c r="E20" s="81">
        <v>3299</v>
      </c>
      <c r="F20" s="81">
        <v>1394</v>
      </c>
      <c r="G20" s="81">
        <v>3557</v>
      </c>
      <c r="H20" s="81">
        <v>8532</v>
      </c>
      <c r="I20" s="81">
        <v>13054</v>
      </c>
      <c r="J20" s="81">
        <v>4007</v>
      </c>
      <c r="K20" s="81">
        <v>10758</v>
      </c>
      <c r="L20" s="81">
        <v>687</v>
      </c>
      <c r="M20" s="81"/>
      <c r="N20" s="58"/>
      <c r="O20" s="58"/>
      <c r="P20" s="166"/>
      <c r="Q20" s="166"/>
      <c r="R20" s="166"/>
      <c r="S20" s="166"/>
      <c r="T20" s="166"/>
      <c r="U20" s="166"/>
      <c r="V20" s="166"/>
      <c r="W20" s="166"/>
    </row>
    <row r="21" spans="2:23" ht="12.75">
      <c r="B21" s="121" t="s">
        <v>201</v>
      </c>
      <c r="C21" s="84">
        <v>1874.8517657009927</v>
      </c>
      <c r="D21" s="84">
        <v>1451.319986235742</v>
      </c>
      <c r="E21" s="84">
        <v>4939.809486900715</v>
      </c>
      <c r="F21" s="84">
        <v>2047.895051547505</v>
      </c>
      <c r="G21" s="84">
        <v>3593.539657032328</v>
      </c>
      <c r="H21" s="84">
        <v>8685.459966446108</v>
      </c>
      <c r="I21" s="84">
        <v>16788.425585779605</v>
      </c>
      <c r="J21" s="84">
        <v>3490.6066401256444</v>
      </c>
      <c r="K21" s="84">
        <v>6967.429827640695</v>
      </c>
      <c r="L21" s="84">
        <v>687</v>
      </c>
      <c r="M21" s="84"/>
      <c r="N21" s="193"/>
      <c r="O21" s="193"/>
      <c r="P21" s="193"/>
      <c r="Q21" s="166"/>
      <c r="R21" s="193"/>
      <c r="S21" s="166"/>
      <c r="T21" s="166"/>
      <c r="U21" s="166"/>
      <c r="V21" s="166"/>
      <c r="W21" s="166"/>
    </row>
    <row r="22" spans="2:14" ht="12.75">
      <c r="B22" s="29" t="s">
        <v>139</v>
      </c>
      <c r="N22" s="58"/>
    </row>
    <row r="24" ht="12.75">
      <c r="N24" s="58"/>
    </row>
    <row r="44" ht="12.75">
      <c r="B44" s="29" t="s">
        <v>139</v>
      </c>
    </row>
    <row r="45" ht="12.75">
      <c r="B45" s="167" t="s">
        <v>138</v>
      </c>
    </row>
    <row r="46" spans="3:12" ht="12.75">
      <c r="C46" s="195"/>
      <c r="D46" s="195"/>
      <c r="E46" s="195"/>
      <c r="F46" s="195"/>
      <c r="G46" s="195"/>
      <c r="H46" s="195"/>
      <c r="I46" s="195"/>
      <c r="J46" s="195"/>
      <c r="K46" s="195"/>
      <c r="L46" s="195"/>
    </row>
    <row r="48" spans="8:11" ht="12.75">
      <c r="H48" s="166"/>
      <c r="I48" s="166"/>
      <c r="J48" s="166"/>
      <c r="K48" s="166"/>
    </row>
    <row r="49" spans="8:11" ht="12.75">
      <c r="H49" s="166"/>
      <c r="I49" s="166"/>
      <c r="J49" s="166"/>
      <c r="K49" s="166"/>
    </row>
    <row r="50" ht="12.75">
      <c r="M50" s="106"/>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7"/>
  <sheetViews>
    <sheetView zoomScale="80" zoomScaleNormal="80" zoomScalePageLayoutView="40" workbookViewId="0" topLeftCell="A1">
      <selection activeCell="N2" sqref="N2"/>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6384" width="10.8515625" style="22" customWidth="1"/>
  </cols>
  <sheetData>
    <row r="1" ht="6.75" customHeight="1"/>
    <row r="2" spans="2:14" ht="12.75">
      <c r="B2" s="332" t="s">
        <v>67</v>
      </c>
      <c r="C2" s="332"/>
      <c r="D2" s="332"/>
      <c r="E2" s="332"/>
      <c r="F2" s="332"/>
      <c r="G2" s="332"/>
      <c r="H2" s="332"/>
      <c r="I2" s="332"/>
      <c r="J2" s="332"/>
      <c r="K2" s="332"/>
      <c r="L2" s="332"/>
      <c r="M2" s="125"/>
      <c r="N2" s="52" t="s">
        <v>161</v>
      </c>
    </row>
    <row r="3" spans="2:13" ht="14.25" customHeight="1">
      <c r="B3" s="332" t="s">
        <v>49</v>
      </c>
      <c r="C3" s="332"/>
      <c r="D3" s="332"/>
      <c r="E3" s="332"/>
      <c r="F3" s="332"/>
      <c r="G3" s="332"/>
      <c r="H3" s="332"/>
      <c r="I3" s="332"/>
      <c r="J3" s="332"/>
      <c r="K3" s="332"/>
      <c r="L3" s="332"/>
      <c r="M3" s="125"/>
    </row>
    <row r="4" spans="2:13" ht="12.75">
      <c r="B4" s="332" t="s">
        <v>29</v>
      </c>
      <c r="C4" s="332"/>
      <c r="D4" s="332"/>
      <c r="E4" s="332"/>
      <c r="F4" s="332"/>
      <c r="G4" s="332"/>
      <c r="H4" s="332"/>
      <c r="I4" s="332"/>
      <c r="J4" s="332"/>
      <c r="K4" s="332"/>
      <c r="L4" s="332"/>
      <c r="M4" s="125"/>
    </row>
    <row r="5" spans="2:12" ht="12.75">
      <c r="B5" s="149"/>
      <c r="C5" s="149"/>
      <c r="D5" s="149"/>
      <c r="E5" s="149"/>
      <c r="F5" s="149"/>
      <c r="G5" s="149"/>
      <c r="H5" s="149"/>
      <c r="I5" s="149"/>
      <c r="J5" s="150"/>
      <c r="K5" s="149"/>
      <c r="L5" s="151"/>
    </row>
    <row r="6" spans="2:13" ht="12.75">
      <c r="B6" s="330" t="s">
        <v>13</v>
      </c>
      <c r="C6" s="127" t="s">
        <v>25</v>
      </c>
      <c r="D6" s="127" t="s">
        <v>25</v>
      </c>
      <c r="E6" s="127" t="s">
        <v>27</v>
      </c>
      <c r="F6" s="127" t="s">
        <v>25</v>
      </c>
      <c r="G6" s="127" t="s">
        <v>26</v>
      </c>
      <c r="H6" s="127" t="s">
        <v>26</v>
      </c>
      <c r="I6" s="127" t="s">
        <v>25</v>
      </c>
      <c r="J6" s="127" t="s">
        <v>25</v>
      </c>
      <c r="K6" s="127" t="s">
        <v>25</v>
      </c>
      <c r="L6" s="127" t="s">
        <v>167</v>
      </c>
      <c r="M6" s="1"/>
    </row>
    <row r="7" spans="2:13" ht="12.75">
      <c r="B7" s="331"/>
      <c r="C7" s="128" t="s">
        <v>24</v>
      </c>
      <c r="D7" s="128" t="s">
        <v>23</v>
      </c>
      <c r="E7" s="128" t="s">
        <v>22</v>
      </c>
      <c r="F7" s="128" t="s">
        <v>21</v>
      </c>
      <c r="G7" s="128" t="s">
        <v>20</v>
      </c>
      <c r="H7" s="128" t="s">
        <v>19</v>
      </c>
      <c r="I7" s="128" t="s">
        <v>18</v>
      </c>
      <c r="J7" s="128" t="s">
        <v>17</v>
      </c>
      <c r="K7" s="128" t="s">
        <v>16</v>
      </c>
      <c r="L7" s="128" t="s">
        <v>168</v>
      </c>
      <c r="M7" s="1"/>
    </row>
    <row r="8" spans="2:13" ht="12.75">
      <c r="B8" s="152" t="s">
        <v>11</v>
      </c>
      <c r="C8" s="101">
        <v>131241.4</v>
      </c>
      <c r="D8" s="153">
        <v>21402.7</v>
      </c>
      <c r="E8" s="153">
        <v>82529.4</v>
      </c>
      <c r="F8" s="153">
        <v>49669.7</v>
      </c>
      <c r="G8" s="153">
        <v>62218.6</v>
      </c>
      <c r="H8" s="153">
        <v>104593.9</v>
      </c>
      <c r="I8" s="153">
        <v>420346.7</v>
      </c>
      <c r="J8" s="152"/>
      <c r="K8" s="153">
        <v>419319.1</v>
      </c>
      <c r="L8" s="153"/>
      <c r="M8" s="81"/>
    </row>
    <row r="9" spans="2:13" ht="12.75">
      <c r="B9" s="154" t="s">
        <v>10</v>
      </c>
      <c r="C9" s="155">
        <v>110721.3</v>
      </c>
      <c r="D9" s="155">
        <v>14420.5</v>
      </c>
      <c r="E9" s="155">
        <v>63776.2</v>
      </c>
      <c r="F9" s="155">
        <v>57186.7</v>
      </c>
      <c r="G9" s="155">
        <v>57216.7</v>
      </c>
      <c r="H9" s="155">
        <v>113195.2</v>
      </c>
      <c r="I9" s="155">
        <v>297628.6</v>
      </c>
      <c r="J9" s="154"/>
      <c r="K9" s="155">
        <v>367637.1</v>
      </c>
      <c r="L9" s="155"/>
      <c r="M9" s="81"/>
    </row>
    <row r="10" spans="2:13" ht="12.75">
      <c r="B10" s="154" t="s">
        <v>9</v>
      </c>
      <c r="C10" s="155">
        <v>109620</v>
      </c>
      <c r="D10" s="155">
        <v>15000</v>
      </c>
      <c r="E10" s="155">
        <v>63360</v>
      </c>
      <c r="F10" s="155">
        <v>65550</v>
      </c>
      <c r="G10" s="155">
        <v>57190</v>
      </c>
      <c r="H10" s="155">
        <v>128320</v>
      </c>
      <c r="I10" s="155">
        <v>302400</v>
      </c>
      <c r="J10" s="154"/>
      <c r="K10" s="155">
        <v>390784</v>
      </c>
      <c r="L10" s="155"/>
      <c r="M10" s="81"/>
    </row>
    <row r="11" spans="2:13" ht="12.75">
      <c r="B11" s="154" t="s">
        <v>8</v>
      </c>
      <c r="C11" s="155">
        <v>106540.8</v>
      </c>
      <c r="D11" s="155">
        <v>25575</v>
      </c>
      <c r="E11" s="155">
        <v>43227.6</v>
      </c>
      <c r="F11" s="155">
        <v>56512.8</v>
      </c>
      <c r="G11" s="155">
        <v>42448</v>
      </c>
      <c r="H11" s="155">
        <v>127498.3</v>
      </c>
      <c r="I11" s="155">
        <v>321303.4</v>
      </c>
      <c r="J11" s="154"/>
      <c r="K11" s="155">
        <v>380683.8</v>
      </c>
      <c r="L11" s="155"/>
      <c r="M11" s="81"/>
    </row>
    <row r="12" spans="2:13" ht="12.75">
      <c r="B12" s="154" t="s">
        <v>7</v>
      </c>
      <c r="C12" s="155">
        <v>120464.5</v>
      </c>
      <c r="D12" s="155">
        <v>31322.5</v>
      </c>
      <c r="E12" s="155">
        <v>59440</v>
      </c>
      <c r="F12" s="155">
        <v>44261.8</v>
      </c>
      <c r="G12" s="155">
        <v>63355.6</v>
      </c>
      <c r="H12" s="155">
        <v>131670</v>
      </c>
      <c r="I12" s="155">
        <v>446083.8</v>
      </c>
      <c r="J12" s="154"/>
      <c r="K12" s="155">
        <v>482834</v>
      </c>
      <c r="L12" s="155"/>
      <c r="M12" s="81"/>
    </row>
    <row r="13" spans="2:13" ht="12.75">
      <c r="B13" s="154" t="s">
        <v>6</v>
      </c>
      <c r="C13" s="155">
        <v>56405.8</v>
      </c>
      <c r="D13" s="155">
        <v>20394.8</v>
      </c>
      <c r="E13" s="155">
        <v>87051.9</v>
      </c>
      <c r="F13" s="155">
        <v>22726.8</v>
      </c>
      <c r="G13" s="155">
        <v>44973.2</v>
      </c>
      <c r="H13" s="155">
        <v>97715.5</v>
      </c>
      <c r="I13" s="155">
        <v>212544.8</v>
      </c>
      <c r="J13" s="155">
        <v>72423.3</v>
      </c>
      <c r="K13" s="155">
        <v>213984.4</v>
      </c>
      <c r="L13" s="155"/>
      <c r="M13" s="81"/>
    </row>
    <row r="14" spans="2:13" ht="12.75">
      <c r="B14" s="154" t="s">
        <v>5</v>
      </c>
      <c r="C14" s="155">
        <v>66880</v>
      </c>
      <c r="D14" s="155">
        <v>27744</v>
      </c>
      <c r="E14" s="155">
        <v>86001.3</v>
      </c>
      <c r="F14" s="155">
        <v>26690</v>
      </c>
      <c r="G14" s="155">
        <v>58550.1</v>
      </c>
      <c r="H14" s="155">
        <v>135270</v>
      </c>
      <c r="I14" s="155">
        <v>220224</v>
      </c>
      <c r="J14" s="155">
        <v>86623.2</v>
      </c>
      <c r="K14" s="155">
        <v>251518.8</v>
      </c>
      <c r="L14" s="155"/>
      <c r="M14" s="81"/>
    </row>
    <row r="15" spans="2:13" ht="12.75">
      <c r="B15" s="154" t="s">
        <v>4</v>
      </c>
      <c r="C15" s="155">
        <v>51591.1</v>
      </c>
      <c r="D15" s="155">
        <v>8350.7</v>
      </c>
      <c r="E15" s="155">
        <v>53081.5</v>
      </c>
      <c r="F15" s="155">
        <v>3752.9</v>
      </c>
      <c r="G15" s="155">
        <v>31915.5</v>
      </c>
      <c r="H15" s="155">
        <v>109800.8</v>
      </c>
      <c r="I15" s="155">
        <v>265552.8</v>
      </c>
      <c r="J15" s="155">
        <v>121619.2</v>
      </c>
      <c r="K15" s="155">
        <v>272625</v>
      </c>
      <c r="L15" s="155"/>
      <c r="M15" s="81"/>
    </row>
    <row r="16" spans="2:13" ht="12.75">
      <c r="B16" s="154" t="s">
        <v>3</v>
      </c>
      <c r="C16" s="155">
        <v>78466.3</v>
      </c>
      <c r="D16" s="155">
        <v>11764.2</v>
      </c>
      <c r="E16" s="155">
        <v>86174.8</v>
      </c>
      <c r="F16" s="155">
        <v>38358</v>
      </c>
      <c r="G16" s="155">
        <v>57455.5</v>
      </c>
      <c r="H16" s="155">
        <v>165633.4</v>
      </c>
      <c r="I16" s="155">
        <v>315519.2</v>
      </c>
      <c r="J16" s="155">
        <v>124687.7</v>
      </c>
      <c r="K16" s="155">
        <v>197024.2</v>
      </c>
      <c r="L16" s="155"/>
      <c r="M16" s="81"/>
    </row>
    <row r="17" spans="2:13" ht="12.75">
      <c r="B17" s="154" t="s">
        <v>2</v>
      </c>
      <c r="C17" s="155">
        <v>75516</v>
      </c>
      <c r="D17" s="155">
        <v>31084</v>
      </c>
      <c r="E17" s="155">
        <v>79125</v>
      </c>
      <c r="F17" s="155">
        <v>15805</v>
      </c>
      <c r="G17" s="155">
        <v>111620</v>
      </c>
      <c r="H17" s="155">
        <v>255835</v>
      </c>
      <c r="I17" s="155">
        <v>615990</v>
      </c>
      <c r="J17" s="155">
        <v>142120</v>
      </c>
      <c r="K17" s="155">
        <v>343081</v>
      </c>
      <c r="L17" s="155"/>
      <c r="M17" s="81"/>
    </row>
    <row r="18" spans="2:13" ht="12.75">
      <c r="B18" s="154" t="s">
        <v>125</v>
      </c>
      <c r="C18" s="155">
        <v>41067.3</v>
      </c>
      <c r="D18" s="155">
        <v>16000.460000000001</v>
      </c>
      <c r="E18" s="155">
        <v>88299.36</v>
      </c>
      <c r="F18" s="155">
        <v>25652.06</v>
      </c>
      <c r="G18" s="155">
        <v>34486.4</v>
      </c>
      <c r="H18" s="155">
        <v>101006.31999999999</v>
      </c>
      <c r="I18" s="155">
        <v>272034.6</v>
      </c>
      <c r="J18" s="155">
        <v>122928.38999999998</v>
      </c>
      <c r="K18" s="155">
        <v>385711.38</v>
      </c>
      <c r="L18" s="155"/>
      <c r="M18" s="81"/>
    </row>
    <row r="19" spans="2:13" ht="12.75">
      <c r="B19" s="154" t="s">
        <v>134</v>
      </c>
      <c r="C19" s="155">
        <v>51863.11990316702</v>
      </c>
      <c r="D19" s="155">
        <v>16391.720884117247</v>
      </c>
      <c r="E19" s="155">
        <v>112644.46653744439</v>
      </c>
      <c r="F19" s="155">
        <v>19220.222324539445</v>
      </c>
      <c r="G19" s="155">
        <v>69067.98620052033</v>
      </c>
      <c r="H19" s="155">
        <v>152632.15975101327</v>
      </c>
      <c r="I19" s="155">
        <v>314581.7498466616</v>
      </c>
      <c r="J19" s="155">
        <v>76034.57195077253</v>
      </c>
      <c r="K19" s="155">
        <v>340220.209903059</v>
      </c>
      <c r="L19" s="155"/>
      <c r="M19" s="81"/>
    </row>
    <row r="20" spans="2:13" ht="12.75">
      <c r="B20" s="154" t="s">
        <v>155</v>
      </c>
      <c r="C20" s="155">
        <v>47235.5</v>
      </c>
      <c r="D20" s="155">
        <v>18070.8</v>
      </c>
      <c r="E20" s="155">
        <v>77889.39</v>
      </c>
      <c r="F20" s="155">
        <v>17620.16</v>
      </c>
      <c r="G20" s="155">
        <v>45494.03</v>
      </c>
      <c r="H20" s="155">
        <v>131819.4</v>
      </c>
      <c r="I20" s="155">
        <v>272045.36</v>
      </c>
      <c r="J20" s="155">
        <v>100735.98000000001</v>
      </c>
      <c r="K20" s="155">
        <v>344148.42000000004</v>
      </c>
      <c r="L20" s="155">
        <v>6265.9</v>
      </c>
      <c r="M20" s="81"/>
    </row>
    <row r="21" spans="2:15" ht="17.25" customHeight="1">
      <c r="B21" s="156" t="s">
        <v>201</v>
      </c>
      <c r="C21" s="157">
        <v>43406.3</v>
      </c>
      <c r="D21" s="157">
        <v>21881.1</v>
      </c>
      <c r="E21" s="157">
        <v>112928.4</v>
      </c>
      <c r="F21" s="157">
        <v>33402.9</v>
      </c>
      <c r="G21" s="157">
        <v>59085.4</v>
      </c>
      <c r="H21" s="157">
        <v>137049.3</v>
      </c>
      <c r="I21" s="157">
        <v>305709.5</v>
      </c>
      <c r="J21" s="157">
        <v>62139.8</v>
      </c>
      <c r="K21" s="157">
        <v>178633.9</v>
      </c>
      <c r="L21" s="157">
        <f>+'sup región'!L21*'rend región'!L21</f>
        <v>6265.44</v>
      </c>
      <c r="M21" s="81"/>
      <c r="N21" s="197"/>
      <c r="O21" s="58"/>
    </row>
    <row r="22" spans="2:12" ht="12.75">
      <c r="B22" s="167" t="s">
        <v>138</v>
      </c>
      <c r="C22" s="149"/>
      <c r="D22" s="149"/>
      <c r="E22" s="149"/>
      <c r="F22" s="149"/>
      <c r="G22" s="149"/>
      <c r="H22" s="149"/>
      <c r="I22" s="149"/>
      <c r="J22" s="149"/>
      <c r="K22" s="149"/>
      <c r="L22" s="151"/>
    </row>
    <row r="23" spans="2:12" ht="12.75">
      <c r="B23" s="151"/>
      <c r="C23" s="151"/>
      <c r="D23" s="151"/>
      <c r="E23" s="151"/>
      <c r="F23" s="151"/>
      <c r="G23" s="151"/>
      <c r="H23" s="151"/>
      <c r="I23" s="151"/>
      <c r="J23" s="151"/>
      <c r="K23" s="151"/>
      <c r="L23" s="151"/>
    </row>
    <row r="24" spans="2:12" ht="12.75">
      <c r="B24" s="151"/>
      <c r="C24" s="151"/>
      <c r="D24" s="151"/>
      <c r="E24" s="151"/>
      <c r="F24" s="151"/>
      <c r="G24" s="151"/>
      <c r="H24" s="151"/>
      <c r="I24" s="151"/>
      <c r="J24" s="151"/>
      <c r="K24" s="151"/>
      <c r="L24" s="151"/>
    </row>
    <row r="25" spans="2:12" ht="12.75">
      <c r="B25" s="151"/>
      <c r="C25" s="151"/>
      <c r="D25" s="151"/>
      <c r="E25" s="151"/>
      <c r="F25" s="151"/>
      <c r="G25" s="151"/>
      <c r="H25" s="151"/>
      <c r="I25" s="151"/>
      <c r="J25" s="151"/>
      <c r="K25" s="151"/>
      <c r="L25" s="151"/>
    </row>
    <row r="26" spans="2:12" ht="12.75">
      <c r="B26" s="151"/>
      <c r="C26" s="151"/>
      <c r="D26" s="151"/>
      <c r="E26" s="151"/>
      <c r="F26" s="151"/>
      <c r="G26" s="151"/>
      <c r="H26" s="151"/>
      <c r="I26" s="151"/>
      <c r="J26" s="151"/>
      <c r="K26" s="151"/>
      <c r="L26" s="151"/>
    </row>
    <row r="27" spans="2:12" ht="12.75">
      <c r="B27" s="151"/>
      <c r="C27" s="151"/>
      <c r="D27" s="151"/>
      <c r="E27" s="151"/>
      <c r="F27" s="151"/>
      <c r="G27" s="151"/>
      <c r="H27" s="151"/>
      <c r="I27" s="151"/>
      <c r="J27" s="151"/>
      <c r="K27" s="151"/>
      <c r="L27" s="151"/>
    </row>
    <row r="28" spans="2:12" ht="12.75">
      <c r="B28" s="151"/>
      <c r="C28" s="151"/>
      <c r="D28" s="151"/>
      <c r="E28" s="151"/>
      <c r="F28" s="151"/>
      <c r="G28" s="151"/>
      <c r="H28" s="151"/>
      <c r="I28" s="151"/>
      <c r="J28" s="151"/>
      <c r="K28" s="151"/>
      <c r="L28" s="151"/>
    </row>
    <row r="29" spans="2:12" ht="12.75">
      <c r="B29" s="151"/>
      <c r="C29" s="151"/>
      <c r="D29" s="151"/>
      <c r="E29" s="151"/>
      <c r="F29" s="151"/>
      <c r="G29" s="151"/>
      <c r="H29" s="151"/>
      <c r="I29" s="151"/>
      <c r="J29" s="151"/>
      <c r="K29" s="151"/>
      <c r="L29" s="151"/>
    </row>
    <row r="30" spans="2:12" ht="12.75">
      <c r="B30" s="151"/>
      <c r="C30" s="151"/>
      <c r="D30" s="151"/>
      <c r="E30" s="151"/>
      <c r="F30" s="151"/>
      <c r="G30" s="151"/>
      <c r="H30" s="151"/>
      <c r="I30" s="151"/>
      <c r="J30" s="151"/>
      <c r="K30" s="151"/>
      <c r="L30" s="151"/>
    </row>
    <row r="31" spans="2:12" ht="12.75">
      <c r="B31" s="151"/>
      <c r="C31" s="151"/>
      <c r="D31" s="151"/>
      <c r="E31" s="151"/>
      <c r="F31" s="151"/>
      <c r="G31" s="151"/>
      <c r="H31" s="151"/>
      <c r="I31" s="151"/>
      <c r="J31" s="151"/>
      <c r="K31" s="151"/>
      <c r="L31" s="151"/>
    </row>
    <row r="32" spans="2:12" ht="12.75">
      <c r="B32" s="151"/>
      <c r="C32" s="151"/>
      <c r="D32" s="151"/>
      <c r="E32" s="151"/>
      <c r="F32" s="151"/>
      <c r="G32" s="151"/>
      <c r="H32" s="151"/>
      <c r="I32" s="151"/>
      <c r="J32" s="151"/>
      <c r="K32" s="151"/>
      <c r="L32" s="151"/>
    </row>
    <row r="33" spans="2:12" ht="12.75">
      <c r="B33" s="151"/>
      <c r="C33" s="151"/>
      <c r="D33" s="151"/>
      <c r="E33" s="151"/>
      <c r="F33" s="151"/>
      <c r="G33" s="151"/>
      <c r="H33" s="151"/>
      <c r="I33" s="151"/>
      <c r="J33" s="151"/>
      <c r="K33" s="151"/>
      <c r="L33" s="151"/>
    </row>
    <row r="34" spans="2:12" ht="12.75">
      <c r="B34" s="151"/>
      <c r="C34" s="151"/>
      <c r="D34" s="151"/>
      <c r="E34" s="151"/>
      <c r="F34" s="151"/>
      <c r="G34" s="151"/>
      <c r="H34" s="151"/>
      <c r="I34" s="151"/>
      <c r="J34" s="151"/>
      <c r="K34" s="151"/>
      <c r="L34" s="151"/>
    </row>
    <row r="35" spans="2:12" ht="12.75">
      <c r="B35" s="151"/>
      <c r="C35" s="151"/>
      <c r="D35" s="151"/>
      <c r="E35" s="151"/>
      <c r="F35" s="151"/>
      <c r="G35" s="151"/>
      <c r="H35" s="151"/>
      <c r="I35" s="151"/>
      <c r="J35" s="151"/>
      <c r="K35" s="151"/>
      <c r="L35" s="151"/>
    </row>
    <row r="36" spans="2:12" ht="12.75">
      <c r="B36" s="151"/>
      <c r="C36" s="151"/>
      <c r="D36" s="151"/>
      <c r="E36" s="151"/>
      <c r="F36" s="151"/>
      <c r="G36" s="151"/>
      <c r="H36" s="151"/>
      <c r="I36" s="151"/>
      <c r="J36" s="151"/>
      <c r="K36" s="151"/>
      <c r="L36" s="151"/>
    </row>
    <row r="37" spans="2:12" ht="12.75">
      <c r="B37" s="151"/>
      <c r="C37" s="151"/>
      <c r="D37" s="151"/>
      <c r="E37" s="151"/>
      <c r="F37" s="151"/>
      <c r="G37" s="151"/>
      <c r="H37" s="151"/>
      <c r="I37" s="151"/>
      <c r="J37" s="151"/>
      <c r="K37" s="151"/>
      <c r="L37" s="151"/>
    </row>
    <row r="38" spans="2:12" ht="12.75">
      <c r="B38" s="151"/>
      <c r="C38" s="151"/>
      <c r="D38" s="151"/>
      <c r="E38" s="151"/>
      <c r="F38" s="151"/>
      <c r="G38" s="151"/>
      <c r="H38" s="151"/>
      <c r="I38" s="151"/>
      <c r="J38" s="151"/>
      <c r="K38" s="151"/>
      <c r="L38" s="151"/>
    </row>
    <row r="39" spans="2:12" ht="12.75">
      <c r="B39" s="151"/>
      <c r="C39" s="151"/>
      <c r="D39" s="151"/>
      <c r="E39" s="151"/>
      <c r="F39" s="151"/>
      <c r="G39" s="151"/>
      <c r="H39" s="151"/>
      <c r="I39" s="151"/>
      <c r="J39" s="151"/>
      <c r="K39" s="151"/>
      <c r="L39" s="151"/>
    </row>
    <row r="40" spans="2:12" ht="12.75">
      <c r="B40" s="151"/>
      <c r="C40" s="151"/>
      <c r="D40" s="151"/>
      <c r="E40" s="151"/>
      <c r="F40" s="151"/>
      <c r="G40" s="151"/>
      <c r="H40" s="151"/>
      <c r="I40" s="151"/>
      <c r="J40" s="151"/>
      <c r="K40" s="151"/>
      <c r="L40" s="151"/>
    </row>
    <row r="41" spans="2:12" ht="12.75">
      <c r="B41" s="151"/>
      <c r="C41" s="151"/>
      <c r="D41" s="151"/>
      <c r="E41" s="151"/>
      <c r="F41" s="151"/>
      <c r="G41" s="151"/>
      <c r="H41" s="151"/>
      <c r="I41" s="151"/>
      <c r="J41" s="151"/>
      <c r="K41" s="151"/>
      <c r="L41" s="151"/>
    </row>
    <row r="42" spans="2:12" ht="12.75">
      <c r="B42" s="151"/>
      <c r="C42" s="151"/>
      <c r="D42" s="151"/>
      <c r="E42" s="151"/>
      <c r="F42" s="151"/>
      <c r="G42" s="151"/>
      <c r="H42" s="151"/>
      <c r="I42" s="151"/>
      <c r="J42" s="151"/>
      <c r="K42" s="151"/>
      <c r="L42" s="151"/>
    </row>
    <row r="43" spans="2:12" ht="12.75">
      <c r="B43" s="151"/>
      <c r="C43" s="151"/>
      <c r="D43" s="151"/>
      <c r="E43" s="151"/>
      <c r="F43" s="151"/>
      <c r="G43" s="151"/>
      <c r="H43" s="151"/>
      <c r="I43" s="151"/>
      <c r="J43" s="151"/>
      <c r="K43" s="151"/>
      <c r="L43" s="151"/>
    </row>
    <row r="44" spans="2:12" ht="12.75">
      <c r="B44" s="151"/>
      <c r="C44" s="151"/>
      <c r="D44" s="151"/>
      <c r="E44" s="151"/>
      <c r="F44" s="151"/>
      <c r="G44" s="151"/>
      <c r="H44" s="151"/>
      <c r="I44" s="151"/>
      <c r="J44" s="151"/>
      <c r="K44" s="151"/>
      <c r="L44" s="151"/>
    </row>
    <row r="45" spans="3:12" ht="12.75">
      <c r="C45" s="151"/>
      <c r="D45" s="151"/>
      <c r="E45" s="151"/>
      <c r="F45" s="151"/>
      <c r="G45" s="151"/>
      <c r="H45" s="151"/>
      <c r="I45" s="151"/>
      <c r="J45" s="151"/>
      <c r="K45" s="151"/>
      <c r="L45" s="151"/>
    </row>
    <row r="46" spans="2:12" ht="12.75">
      <c r="B46" s="151"/>
      <c r="C46" s="151"/>
      <c r="D46" s="151"/>
      <c r="E46" s="151"/>
      <c r="F46" s="151"/>
      <c r="G46" s="151"/>
      <c r="H46" s="151"/>
      <c r="I46" s="151"/>
      <c r="J46" s="151"/>
      <c r="K46" s="151"/>
      <c r="L46" s="151"/>
    </row>
    <row r="47" ht="12.75">
      <c r="B47" s="167" t="s">
        <v>138</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8"/>
  <sheetViews>
    <sheetView zoomScale="90" zoomScaleNormal="90" zoomScalePageLayoutView="60" workbookViewId="0" topLeftCell="A1">
      <selection activeCell="N2" sqref="N2"/>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6384" width="10.8515625" style="22" customWidth="1"/>
  </cols>
  <sheetData>
    <row r="1" ht="6.75" customHeight="1"/>
    <row r="2" spans="2:19" ht="12.75">
      <c r="B2" s="310" t="s">
        <v>149</v>
      </c>
      <c r="C2" s="310"/>
      <c r="D2" s="310"/>
      <c r="E2" s="310"/>
      <c r="F2" s="310"/>
      <c r="G2" s="310"/>
      <c r="H2" s="310"/>
      <c r="I2" s="310"/>
      <c r="J2" s="310"/>
      <c r="K2" s="310"/>
      <c r="L2" s="310"/>
      <c r="M2" s="125"/>
      <c r="N2" s="52" t="s">
        <v>161</v>
      </c>
      <c r="O2" s="38"/>
      <c r="P2" s="38"/>
      <c r="Q2" s="38"/>
      <c r="R2" s="38"/>
      <c r="S2" s="38"/>
    </row>
    <row r="3" spans="2:19" ht="12.75">
      <c r="B3" s="310" t="s">
        <v>48</v>
      </c>
      <c r="C3" s="310"/>
      <c r="D3" s="310"/>
      <c r="E3" s="310"/>
      <c r="F3" s="310"/>
      <c r="G3" s="310"/>
      <c r="H3" s="310"/>
      <c r="I3" s="310"/>
      <c r="J3" s="310"/>
      <c r="K3" s="310"/>
      <c r="L3" s="310"/>
      <c r="M3" s="125"/>
      <c r="N3" s="38"/>
      <c r="O3" s="38"/>
      <c r="P3" s="38"/>
      <c r="Q3" s="38"/>
      <c r="R3" s="38"/>
      <c r="S3" s="38"/>
    </row>
    <row r="4" spans="2:19" ht="15" customHeight="1">
      <c r="B4" s="310" t="s">
        <v>30</v>
      </c>
      <c r="C4" s="310"/>
      <c r="D4" s="310"/>
      <c r="E4" s="310"/>
      <c r="F4" s="310"/>
      <c r="G4" s="310"/>
      <c r="H4" s="310"/>
      <c r="I4" s="310"/>
      <c r="J4" s="310"/>
      <c r="K4" s="310"/>
      <c r="L4" s="310"/>
      <c r="M4" s="125"/>
      <c r="N4" s="38"/>
      <c r="O4" s="38"/>
      <c r="P4" s="38"/>
      <c r="Q4" s="38"/>
      <c r="R4" s="38"/>
      <c r="S4" s="38"/>
    </row>
    <row r="5" spans="2:19" ht="12.75">
      <c r="B5" s="2"/>
      <c r="C5" s="2"/>
      <c r="D5" s="2"/>
      <c r="E5" s="2"/>
      <c r="F5" s="2"/>
      <c r="G5" s="2"/>
      <c r="H5" s="2"/>
      <c r="I5" s="2"/>
      <c r="J5" s="2"/>
      <c r="K5" s="2"/>
      <c r="L5" s="2"/>
      <c r="M5" s="2"/>
      <c r="N5" s="2"/>
      <c r="O5" s="2"/>
      <c r="P5" s="2"/>
      <c r="Q5" s="2"/>
      <c r="R5" s="2"/>
      <c r="S5" s="2"/>
    </row>
    <row r="6" spans="2:19" ht="15" customHeight="1">
      <c r="B6" s="330" t="s">
        <v>13</v>
      </c>
      <c r="C6" s="4" t="s">
        <v>25</v>
      </c>
      <c r="D6" s="4" t="s">
        <v>25</v>
      </c>
      <c r="E6" s="4" t="s">
        <v>27</v>
      </c>
      <c r="F6" s="4" t="s">
        <v>25</v>
      </c>
      <c r="G6" s="4" t="s">
        <v>26</v>
      </c>
      <c r="H6" s="4" t="s">
        <v>26</v>
      </c>
      <c r="I6" s="4" t="s">
        <v>25</v>
      </c>
      <c r="J6" s="4" t="s">
        <v>25</v>
      </c>
      <c r="K6" s="4" t="s">
        <v>25</v>
      </c>
      <c r="L6" s="4" t="s">
        <v>167</v>
      </c>
      <c r="M6" s="1"/>
      <c r="N6" s="1"/>
      <c r="O6" s="1"/>
      <c r="P6" s="1"/>
      <c r="Q6" s="1"/>
      <c r="R6" s="1"/>
      <c r="S6" s="1"/>
    </row>
    <row r="7" spans="2:19" ht="15" customHeight="1">
      <c r="B7" s="331"/>
      <c r="C7" s="3" t="s">
        <v>24</v>
      </c>
      <c r="D7" s="3" t="s">
        <v>23</v>
      </c>
      <c r="E7" s="3" t="s">
        <v>22</v>
      </c>
      <c r="F7" s="3" t="s">
        <v>21</v>
      </c>
      <c r="G7" s="3" t="s">
        <v>20</v>
      </c>
      <c r="H7" s="3" t="s">
        <v>19</v>
      </c>
      <c r="I7" s="3" t="s">
        <v>18</v>
      </c>
      <c r="J7" s="3" t="s">
        <v>17</v>
      </c>
      <c r="K7" s="3" t="s">
        <v>16</v>
      </c>
      <c r="L7" s="3" t="s">
        <v>168</v>
      </c>
      <c r="M7" s="1"/>
      <c r="N7" s="1"/>
      <c r="O7" s="1"/>
      <c r="P7" s="1"/>
      <c r="Q7" s="1"/>
      <c r="R7" s="1"/>
      <c r="S7" s="1"/>
    </row>
    <row r="8" spans="2:19" ht="12.75" customHeight="1">
      <c r="B8" s="82" t="s">
        <v>11</v>
      </c>
      <c r="C8" s="102">
        <v>22.020369127516776</v>
      </c>
      <c r="D8" s="103">
        <v>14.461283783783784</v>
      </c>
      <c r="E8" s="103">
        <v>19.28257009345794</v>
      </c>
      <c r="F8" s="103">
        <v>16.780304054054053</v>
      </c>
      <c r="G8" s="103">
        <v>14.920527577937651</v>
      </c>
      <c r="H8" s="103">
        <v>19.960667938931298</v>
      </c>
      <c r="I8" s="103">
        <v>23.313738214087632</v>
      </c>
      <c r="J8" s="103"/>
      <c r="K8" s="103">
        <v>23.38645287228109</v>
      </c>
      <c r="L8" s="103"/>
      <c r="M8" s="103"/>
      <c r="N8" s="53"/>
      <c r="O8" s="53"/>
      <c r="P8" s="53"/>
      <c r="Q8" s="53"/>
      <c r="R8" s="53"/>
      <c r="S8" s="53"/>
    </row>
    <row r="9" spans="2:19" ht="12.75" customHeight="1">
      <c r="B9" s="82" t="s">
        <v>10</v>
      </c>
      <c r="C9" s="103">
        <v>20.42828413284133</v>
      </c>
      <c r="D9" s="103">
        <v>12.118067226890757</v>
      </c>
      <c r="E9" s="103">
        <v>15.59320293398533</v>
      </c>
      <c r="F9" s="103">
        <v>18.21232484076433</v>
      </c>
      <c r="G9" s="103">
        <v>14.86148051948052</v>
      </c>
      <c r="H9" s="103">
        <v>19.89370826010545</v>
      </c>
      <c r="I9" s="103">
        <v>19.841906666666667</v>
      </c>
      <c r="J9" s="103"/>
      <c r="K9" s="103">
        <v>22.54059472716125</v>
      </c>
      <c r="L9" s="103"/>
      <c r="M9" s="103"/>
      <c r="N9" s="53"/>
      <c r="O9" s="53"/>
      <c r="P9" s="53"/>
      <c r="Q9" s="53"/>
      <c r="R9" s="53"/>
      <c r="S9" s="53"/>
    </row>
    <row r="10" spans="2:19" ht="12.75" customHeight="1">
      <c r="B10" s="82" t="s">
        <v>9</v>
      </c>
      <c r="C10" s="103">
        <v>20.3</v>
      </c>
      <c r="D10" s="103">
        <v>12.5</v>
      </c>
      <c r="E10" s="103">
        <v>15.84</v>
      </c>
      <c r="F10" s="103">
        <v>19</v>
      </c>
      <c r="G10" s="103">
        <v>15.05</v>
      </c>
      <c r="H10" s="103">
        <v>20.05</v>
      </c>
      <c r="I10" s="103">
        <v>18</v>
      </c>
      <c r="J10" s="103"/>
      <c r="K10" s="103">
        <v>22.72</v>
      </c>
      <c r="L10" s="103"/>
      <c r="M10" s="103"/>
      <c r="N10" s="53"/>
      <c r="O10" s="53"/>
      <c r="P10" s="53"/>
      <c r="Q10" s="53"/>
      <c r="R10" s="53"/>
      <c r="S10" s="53"/>
    </row>
    <row r="11" spans="2:19" ht="12.75" customHeight="1">
      <c r="B11" s="82" t="s">
        <v>8</v>
      </c>
      <c r="C11" s="103">
        <v>21.48</v>
      </c>
      <c r="D11" s="103">
        <v>16.5</v>
      </c>
      <c r="E11" s="103">
        <v>13.26</v>
      </c>
      <c r="F11" s="103">
        <v>20.04</v>
      </c>
      <c r="G11" s="103">
        <v>15.16</v>
      </c>
      <c r="H11" s="103">
        <v>20.27</v>
      </c>
      <c r="I11" s="103">
        <v>20.57</v>
      </c>
      <c r="J11" s="82"/>
      <c r="K11" s="103">
        <v>22.380000000000003</v>
      </c>
      <c r="L11" s="103"/>
      <c r="M11" s="103"/>
      <c r="N11" s="53"/>
      <c r="O11" s="53"/>
      <c r="P11" s="53"/>
      <c r="Q11" s="53"/>
      <c r="R11" s="53"/>
      <c r="S11" s="53"/>
    </row>
    <row r="12" spans="2:19" ht="12.75" customHeight="1">
      <c r="B12" s="82" t="s">
        <v>7</v>
      </c>
      <c r="C12" s="103">
        <v>21.55</v>
      </c>
      <c r="D12" s="103">
        <v>16.75</v>
      </c>
      <c r="E12" s="103">
        <v>14.86</v>
      </c>
      <c r="F12" s="103">
        <v>12.98</v>
      </c>
      <c r="G12" s="103">
        <v>16.94</v>
      </c>
      <c r="H12" s="103">
        <v>19.95</v>
      </c>
      <c r="I12" s="103">
        <v>24.81</v>
      </c>
      <c r="J12" s="82"/>
      <c r="K12" s="103">
        <v>25.82</v>
      </c>
      <c r="L12" s="103"/>
      <c r="M12" s="103"/>
      <c r="N12" s="53"/>
      <c r="O12" s="53"/>
      <c r="P12" s="53"/>
      <c r="Q12" s="53"/>
      <c r="R12" s="53"/>
      <c r="S12" s="53"/>
    </row>
    <row r="13" spans="2:19" ht="12.75" customHeight="1">
      <c r="B13" s="82" t="s">
        <v>6</v>
      </c>
      <c r="C13" s="103">
        <v>17.426408798813643</v>
      </c>
      <c r="D13" s="103">
        <v>9.337508813376187</v>
      </c>
      <c r="E13" s="103">
        <v>16.623426967364942</v>
      </c>
      <c r="F13" s="103">
        <v>13.281982350534744</v>
      </c>
      <c r="G13" s="103">
        <v>13.350154657230894</v>
      </c>
      <c r="H13" s="103">
        <v>11.576870309860222</v>
      </c>
      <c r="I13" s="103">
        <v>15.118167139676645</v>
      </c>
      <c r="J13" s="103">
        <v>18.236673129705636</v>
      </c>
      <c r="K13" s="103">
        <v>19.057086368736975</v>
      </c>
      <c r="L13" s="103"/>
      <c r="M13" s="103"/>
      <c r="N13" s="53"/>
      <c r="O13" s="53"/>
      <c r="P13" s="53"/>
      <c r="Q13" s="53"/>
      <c r="R13" s="53"/>
      <c r="S13" s="53"/>
    </row>
    <row r="14" spans="2:19" ht="12.75" customHeight="1">
      <c r="B14" s="82" t="s">
        <v>5</v>
      </c>
      <c r="C14" s="103">
        <v>19</v>
      </c>
      <c r="D14" s="103">
        <v>13.6</v>
      </c>
      <c r="E14" s="103">
        <v>15.330000000000002</v>
      </c>
      <c r="F14" s="103">
        <v>17</v>
      </c>
      <c r="G14" s="103">
        <v>17.07</v>
      </c>
      <c r="H14" s="103">
        <v>16.7</v>
      </c>
      <c r="I14" s="103">
        <v>14.88</v>
      </c>
      <c r="J14" s="103">
        <v>20.43</v>
      </c>
      <c r="K14" s="103">
        <v>21.03</v>
      </c>
      <c r="L14" s="103"/>
      <c r="M14" s="103"/>
      <c r="N14" s="53"/>
      <c r="O14" s="53"/>
      <c r="P14" s="53"/>
      <c r="Q14" s="53"/>
      <c r="R14" s="53"/>
      <c r="S14" s="53"/>
    </row>
    <row r="15" spans="2:19" ht="12.75" customHeight="1">
      <c r="B15" s="82" t="s">
        <v>4</v>
      </c>
      <c r="C15" s="103">
        <v>17.22</v>
      </c>
      <c r="D15" s="103">
        <v>13.780000000000001</v>
      </c>
      <c r="E15" s="103">
        <v>19.23</v>
      </c>
      <c r="F15" s="103">
        <v>14.49</v>
      </c>
      <c r="G15" s="103">
        <v>14.62</v>
      </c>
      <c r="H15" s="103">
        <v>15.63</v>
      </c>
      <c r="I15" s="103">
        <v>19.71</v>
      </c>
      <c r="J15" s="103">
        <v>26.630000000000003</v>
      </c>
      <c r="K15" s="103">
        <v>25.910000000000004</v>
      </c>
      <c r="L15" s="103"/>
      <c r="M15" s="103"/>
      <c r="N15" s="53"/>
      <c r="O15" s="53"/>
      <c r="P15" s="53"/>
      <c r="Q15" s="53"/>
      <c r="R15" s="53"/>
      <c r="S15" s="53"/>
    </row>
    <row r="16" spans="2:19" ht="12.75" customHeight="1">
      <c r="B16" s="82" t="s">
        <v>3</v>
      </c>
      <c r="C16" s="103">
        <v>22.94</v>
      </c>
      <c r="D16" s="103">
        <v>26.330000000000002</v>
      </c>
      <c r="E16" s="103">
        <v>24.669999999999998</v>
      </c>
      <c r="F16" s="103">
        <v>19.36</v>
      </c>
      <c r="G16" s="103">
        <v>12.52</v>
      </c>
      <c r="H16" s="103">
        <v>18.490000000000002</v>
      </c>
      <c r="I16" s="103">
        <v>18.830000000000002</v>
      </c>
      <c r="J16" s="103">
        <v>33.1</v>
      </c>
      <c r="K16" s="103">
        <v>29.53</v>
      </c>
      <c r="L16" s="103"/>
      <c r="M16" s="103"/>
      <c r="N16" s="53"/>
      <c r="O16" s="53"/>
      <c r="P16" s="53"/>
      <c r="Q16" s="53"/>
      <c r="R16" s="53"/>
      <c r="S16" s="53"/>
    </row>
    <row r="17" spans="2:19" ht="12.75" customHeight="1">
      <c r="B17" s="82" t="s">
        <v>2</v>
      </c>
      <c r="C17" s="103">
        <v>23.54</v>
      </c>
      <c r="D17" s="103">
        <v>20.52</v>
      </c>
      <c r="E17" s="103">
        <v>21.1</v>
      </c>
      <c r="F17" s="103">
        <v>17.82</v>
      </c>
      <c r="G17" s="103">
        <v>24.35</v>
      </c>
      <c r="H17" s="103">
        <v>27.26</v>
      </c>
      <c r="I17" s="103">
        <v>34.69</v>
      </c>
      <c r="J17" s="103">
        <v>37.019999999999996</v>
      </c>
      <c r="K17" s="103">
        <v>42.55</v>
      </c>
      <c r="L17" s="103"/>
      <c r="M17" s="103"/>
      <c r="N17" s="53"/>
      <c r="O17" s="53"/>
      <c r="P17" s="53"/>
      <c r="Q17" s="53"/>
      <c r="R17" s="53"/>
      <c r="S17" s="53"/>
    </row>
    <row r="18" spans="2:19" ht="12.75" customHeight="1">
      <c r="B18" s="82" t="s">
        <v>125</v>
      </c>
      <c r="C18" s="103">
        <v>22.02</v>
      </c>
      <c r="D18" s="103">
        <v>11.26</v>
      </c>
      <c r="E18" s="103">
        <v>24.48</v>
      </c>
      <c r="F18" s="103">
        <v>15.260000000000002</v>
      </c>
      <c r="G18" s="103">
        <v>16.580000000000002</v>
      </c>
      <c r="H18" s="103">
        <v>16.84</v>
      </c>
      <c r="I18" s="103">
        <v>26.2</v>
      </c>
      <c r="J18" s="103">
        <v>36.230000000000004</v>
      </c>
      <c r="K18" s="103">
        <v>37.019999999999996</v>
      </c>
      <c r="L18" s="103"/>
      <c r="M18" s="103"/>
      <c r="N18" s="53"/>
      <c r="O18" s="53"/>
      <c r="P18" s="53"/>
      <c r="Q18" s="53"/>
      <c r="R18" s="53"/>
      <c r="S18" s="53"/>
    </row>
    <row r="19" spans="2:19" ht="12.75" customHeight="1">
      <c r="B19" s="82" t="s">
        <v>134</v>
      </c>
      <c r="C19" s="103">
        <v>20.37043201224156</v>
      </c>
      <c r="D19" s="103">
        <v>14.861034346434494</v>
      </c>
      <c r="E19" s="103">
        <v>22.069840622540045</v>
      </c>
      <c r="F19" s="103">
        <v>20.40363304091236</v>
      </c>
      <c r="G19" s="103">
        <v>22.892935432721355</v>
      </c>
      <c r="H19" s="103">
        <v>18.231266095438755</v>
      </c>
      <c r="I19" s="103">
        <v>21.75681235539536</v>
      </c>
      <c r="J19" s="103">
        <v>22.80581042314713</v>
      </c>
      <c r="K19" s="103">
        <v>33.98124349810817</v>
      </c>
      <c r="L19" s="103"/>
      <c r="M19" s="103"/>
      <c r="N19" s="53"/>
      <c r="O19" s="53"/>
      <c r="P19" s="53"/>
      <c r="Q19" s="53"/>
      <c r="R19" s="53"/>
      <c r="S19" s="53"/>
    </row>
    <row r="20" spans="2:19" ht="12.75" customHeight="1">
      <c r="B20" s="82" t="s">
        <v>155</v>
      </c>
      <c r="C20" s="103">
        <v>21.5</v>
      </c>
      <c r="D20" s="103">
        <v>12.209999999999999</v>
      </c>
      <c r="E20" s="103">
        <v>23.61</v>
      </c>
      <c r="F20" s="103">
        <v>12.64</v>
      </c>
      <c r="G20" s="103">
        <v>12.79</v>
      </c>
      <c r="H20" s="103">
        <v>15.45</v>
      </c>
      <c r="I20" s="103">
        <v>20.84</v>
      </c>
      <c r="J20" s="103">
        <v>25.14</v>
      </c>
      <c r="K20" s="103">
        <v>31.990000000000002</v>
      </c>
      <c r="L20" s="103">
        <v>9.120669577874818</v>
      </c>
      <c r="M20" s="103"/>
      <c r="N20" s="53"/>
      <c r="O20" s="53"/>
      <c r="P20" s="53"/>
      <c r="Q20" s="53"/>
      <c r="R20" s="53"/>
      <c r="S20" s="53"/>
    </row>
    <row r="21" spans="2:19" ht="12.75" customHeight="1">
      <c r="B21" s="121" t="s">
        <v>201</v>
      </c>
      <c r="C21" s="170">
        <v>23.15</v>
      </c>
      <c r="D21" s="170">
        <v>15.08</v>
      </c>
      <c r="E21" s="170">
        <v>22.86</v>
      </c>
      <c r="F21" s="170">
        <v>16.31</v>
      </c>
      <c r="G21" s="170">
        <v>16.44</v>
      </c>
      <c r="H21" s="170">
        <v>15.78</v>
      </c>
      <c r="I21" s="170">
        <v>18.21</v>
      </c>
      <c r="J21" s="170">
        <v>17.8</v>
      </c>
      <c r="K21" s="170">
        <v>25.64</v>
      </c>
      <c r="L21" s="170">
        <v>9.12</v>
      </c>
      <c r="M21" s="102"/>
      <c r="N21" s="197"/>
      <c r="O21" s="53"/>
      <c r="P21" s="53"/>
      <c r="Q21" s="53"/>
      <c r="R21" s="53"/>
      <c r="S21" s="53"/>
    </row>
    <row r="22" spans="2:11" ht="12.75" customHeight="1">
      <c r="B22" s="29" t="s">
        <v>138</v>
      </c>
      <c r="C22" s="54"/>
      <c r="D22" s="54"/>
      <c r="E22" s="54"/>
      <c r="F22" s="54"/>
      <c r="G22" s="54"/>
      <c r="H22" s="54"/>
      <c r="I22" s="54"/>
      <c r="J22" s="54"/>
      <c r="K22" s="54"/>
    </row>
    <row r="23" spans="2:11" ht="12.75">
      <c r="B23" s="2"/>
      <c r="C23" s="2"/>
      <c r="D23" s="2"/>
      <c r="E23" s="2"/>
      <c r="F23" s="2"/>
      <c r="G23" s="2"/>
      <c r="H23" s="2"/>
      <c r="I23" s="2"/>
      <c r="J23" s="2"/>
      <c r="K23" s="2"/>
    </row>
    <row r="24" ht="12.75">
      <c r="Q24" s="2"/>
    </row>
    <row r="28" ht="12.75">
      <c r="P28" s="2"/>
    </row>
    <row r="43" ht="12.75">
      <c r="N43" s="2"/>
    </row>
    <row r="45" ht="12.75">
      <c r="B45" s="56" t="s">
        <v>170</v>
      </c>
    </row>
    <row r="48" spans="3:12" ht="12.75">
      <c r="C48" s="195"/>
      <c r="D48" s="195"/>
      <c r="E48" s="195"/>
      <c r="F48" s="195"/>
      <c r="G48" s="195"/>
      <c r="H48" s="195"/>
      <c r="I48" s="195"/>
      <c r="J48" s="195"/>
      <c r="K48" s="195"/>
      <c r="L48" s="195"/>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Q32"/>
  <sheetViews>
    <sheetView zoomScale="80" zoomScaleNormal="80" zoomScalePageLayoutView="70" workbookViewId="0" topLeftCell="A1">
      <selection activeCell="M2" sqref="M2"/>
    </sheetView>
  </sheetViews>
  <sheetFormatPr defaultColWidth="10.8515625" defaultRowHeight="15"/>
  <cols>
    <col min="1" max="1" width="1.421875" style="39" customWidth="1"/>
    <col min="2" max="2" width="15.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13.57421875" style="230" customWidth="1"/>
    <col min="15" max="17" width="10.8515625" style="262" hidden="1" customWidth="1"/>
    <col min="18" max="18" width="10.8515625" style="230" customWidth="1"/>
    <col min="19" max="16384" width="10.8515625" style="39" customWidth="1"/>
  </cols>
  <sheetData>
    <row r="1" ht="5.25" customHeight="1"/>
    <row r="2" spans="2:13" ht="12.75">
      <c r="B2" s="333" t="s">
        <v>152</v>
      </c>
      <c r="C2" s="334"/>
      <c r="D2" s="334"/>
      <c r="E2" s="334"/>
      <c r="F2" s="334"/>
      <c r="G2" s="334"/>
      <c r="H2" s="334"/>
      <c r="I2" s="334"/>
      <c r="J2" s="334"/>
      <c r="K2" s="335"/>
      <c r="L2" s="139"/>
      <c r="M2" s="52" t="s">
        <v>161</v>
      </c>
    </row>
    <row r="3" spans="2:12" ht="12.75">
      <c r="B3" s="339" t="s">
        <v>72</v>
      </c>
      <c r="C3" s="340" t="s">
        <v>73</v>
      </c>
      <c r="D3" s="336" t="s">
        <v>74</v>
      </c>
      <c r="E3" s="337"/>
      <c r="F3" s="337"/>
      <c r="G3" s="338"/>
      <c r="H3" s="336" t="s">
        <v>75</v>
      </c>
      <c r="I3" s="337"/>
      <c r="J3" s="337"/>
      <c r="K3" s="338"/>
      <c r="L3" s="139"/>
    </row>
    <row r="4" spans="2:17" ht="27.75" customHeight="1">
      <c r="B4" s="339"/>
      <c r="C4" s="340"/>
      <c r="D4" s="40" t="s">
        <v>221</v>
      </c>
      <c r="E4" s="41" t="s">
        <v>233</v>
      </c>
      <c r="F4" s="41" t="s">
        <v>234</v>
      </c>
      <c r="G4" s="42" t="s">
        <v>45</v>
      </c>
      <c r="H4" s="40" t="str">
        <f>+D4</f>
        <v>2015</v>
      </c>
      <c r="I4" s="43" t="str">
        <f>+E4</f>
        <v>Ene-feb 2015</v>
      </c>
      <c r="J4" s="43" t="str">
        <f>+F4</f>
        <v>Ene-feb 2016</v>
      </c>
      <c r="K4" s="44" t="s">
        <v>45</v>
      </c>
      <c r="L4" s="140"/>
      <c r="M4" s="48"/>
      <c r="O4" s="284" t="s">
        <v>222</v>
      </c>
      <c r="P4" s="284" t="s">
        <v>215</v>
      </c>
      <c r="Q4" s="284" t="s">
        <v>225</v>
      </c>
    </row>
    <row r="5" spans="2:17" ht="12.75" customHeight="1">
      <c r="B5" s="341" t="s">
        <v>92</v>
      </c>
      <c r="C5" s="77" t="s">
        <v>80</v>
      </c>
      <c r="D5" s="45">
        <v>384050.24</v>
      </c>
      <c r="E5" s="46">
        <v>0</v>
      </c>
      <c r="F5" s="46">
        <v>70038.64</v>
      </c>
      <c r="G5" s="47" t="s">
        <v>156</v>
      </c>
      <c r="H5" s="45">
        <v>2511736.37</v>
      </c>
      <c r="I5" s="46">
        <v>0</v>
      </c>
      <c r="J5" s="46">
        <v>453265.26</v>
      </c>
      <c r="K5" s="47" t="s">
        <v>156</v>
      </c>
      <c r="L5" s="141"/>
      <c r="O5" s="268">
        <f>+F5-E5</f>
        <v>70038.64</v>
      </c>
      <c r="P5" s="268">
        <f>+J5-I5</f>
        <v>453265.26</v>
      </c>
      <c r="Q5" s="285">
        <f>+IF(O5=0,0,P5/O5)</f>
        <v>6.4716456516003165</v>
      </c>
    </row>
    <row r="6" spans="2:17" ht="12.75">
      <c r="B6" s="342"/>
      <c r="C6" s="108" t="s">
        <v>93</v>
      </c>
      <c r="D6" s="49">
        <v>217167.83</v>
      </c>
      <c r="E6" s="50">
        <v>34791.86</v>
      </c>
      <c r="F6" s="50">
        <v>39808.21</v>
      </c>
      <c r="G6" s="51">
        <v>14.418171376868028</v>
      </c>
      <c r="H6" s="49">
        <v>850841.11</v>
      </c>
      <c r="I6" s="50">
        <v>138678.75</v>
      </c>
      <c r="J6" s="50">
        <v>144289.41</v>
      </c>
      <c r="K6" s="51">
        <v>4.045796490089515</v>
      </c>
      <c r="L6" s="141"/>
      <c r="O6" s="268">
        <f aca="true" t="shared" si="0" ref="O6:O31">+F6-E6</f>
        <v>5016.3499999999985</v>
      </c>
      <c r="P6" s="268">
        <f aca="true" t="shared" si="1" ref="P6:P31">+J6-I6</f>
        <v>5610.6600000000035</v>
      </c>
      <c r="Q6" s="285">
        <f aca="true" t="shared" si="2" ref="Q6:Q31">+IF(O6=0,0,P6/O6)</f>
        <v>1.118474588096924</v>
      </c>
    </row>
    <row r="7" spans="2:17" ht="12.75" customHeight="1">
      <c r="B7" s="342"/>
      <c r="C7" s="108" t="s">
        <v>91</v>
      </c>
      <c r="D7" s="49">
        <v>18144.63</v>
      </c>
      <c r="E7" s="50">
        <v>0</v>
      </c>
      <c r="F7" s="50">
        <v>2624.48</v>
      </c>
      <c r="G7" s="51" t="s">
        <v>156</v>
      </c>
      <c r="H7" s="49">
        <v>105131.04</v>
      </c>
      <c r="I7" s="50">
        <v>0</v>
      </c>
      <c r="J7" s="50">
        <v>17142.36</v>
      </c>
      <c r="K7" s="51" t="s">
        <v>156</v>
      </c>
      <c r="L7" s="141"/>
      <c r="O7" s="268">
        <f t="shared" si="0"/>
        <v>2624.48</v>
      </c>
      <c r="P7" s="268">
        <f t="shared" si="1"/>
        <v>17142.36</v>
      </c>
      <c r="Q7" s="285">
        <f t="shared" si="2"/>
        <v>6.531716759129428</v>
      </c>
    </row>
    <row r="8" spans="2:17" ht="12.75" customHeight="1">
      <c r="B8" s="342"/>
      <c r="C8" s="108" t="s">
        <v>78</v>
      </c>
      <c r="D8" s="49">
        <v>7991.14</v>
      </c>
      <c r="E8" s="50">
        <v>0</v>
      </c>
      <c r="F8" s="50">
        <v>3346.56</v>
      </c>
      <c r="G8" s="51" t="s">
        <v>156</v>
      </c>
      <c r="H8" s="49">
        <v>50755.05</v>
      </c>
      <c r="I8" s="50">
        <v>0</v>
      </c>
      <c r="J8" s="50">
        <v>29651.52</v>
      </c>
      <c r="K8" s="51" t="s">
        <v>156</v>
      </c>
      <c r="L8" s="141"/>
      <c r="O8" s="268">
        <f t="shared" si="0"/>
        <v>3346.56</v>
      </c>
      <c r="P8" s="268">
        <f t="shared" si="1"/>
        <v>29651.52</v>
      </c>
      <c r="Q8" s="285">
        <f t="shared" si="2"/>
        <v>8.86029833620195</v>
      </c>
    </row>
    <row r="9" spans="2:17" ht="12.75">
      <c r="B9" s="342"/>
      <c r="C9" s="108" t="s">
        <v>88</v>
      </c>
      <c r="D9" s="49">
        <v>3841.6</v>
      </c>
      <c r="E9" s="50">
        <v>0</v>
      </c>
      <c r="F9" s="50">
        <v>0</v>
      </c>
      <c r="G9" s="51" t="s">
        <v>156</v>
      </c>
      <c r="H9" s="49">
        <v>26718.37</v>
      </c>
      <c r="I9" s="50">
        <v>0</v>
      </c>
      <c r="J9" s="50">
        <v>0</v>
      </c>
      <c r="K9" s="51" t="s">
        <v>156</v>
      </c>
      <c r="L9" s="141"/>
      <c r="O9" s="268">
        <f t="shared" si="0"/>
        <v>0</v>
      </c>
      <c r="P9" s="268">
        <f t="shared" si="1"/>
        <v>0</v>
      </c>
      <c r="Q9" s="285">
        <f t="shared" si="2"/>
        <v>0</v>
      </c>
    </row>
    <row r="10" spans="2:17" ht="12.75">
      <c r="B10" s="342"/>
      <c r="C10" s="108" t="s">
        <v>96</v>
      </c>
      <c r="D10" s="49">
        <v>826.4</v>
      </c>
      <c r="E10" s="50">
        <v>0</v>
      </c>
      <c r="F10" s="50">
        <v>0</v>
      </c>
      <c r="G10" s="51" t="s">
        <v>156</v>
      </c>
      <c r="H10" s="49">
        <v>4804.8</v>
      </c>
      <c r="I10" s="50">
        <v>0</v>
      </c>
      <c r="J10" s="50">
        <v>0</v>
      </c>
      <c r="K10" s="51" t="s">
        <v>156</v>
      </c>
      <c r="L10" s="141"/>
      <c r="O10" s="268">
        <f t="shared" si="0"/>
        <v>0</v>
      </c>
      <c r="P10" s="268">
        <f t="shared" si="1"/>
        <v>0</v>
      </c>
      <c r="Q10" s="285">
        <f t="shared" si="2"/>
        <v>0</v>
      </c>
    </row>
    <row r="11" spans="2:17" ht="12.75">
      <c r="B11" s="342"/>
      <c r="C11" s="108" t="s">
        <v>206</v>
      </c>
      <c r="D11" s="49">
        <v>509.6</v>
      </c>
      <c r="E11" s="50">
        <v>0</v>
      </c>
      <c r="F11" s="50">
        <v>0</v>
      </c>
      <c r="G11" s="51" t="s">
        <v>156</v>
      </c>
      <c r="H11" s="49">
        <v>3562</v>
      </c>
      <c r="I11" s="50">
        <v>0</v>
      </c>
      <c r="J11" s="50">
        <v>0</v>
      </c>
      <c r="K11" s="51" t="s">
        <v>156</v>
      </c>
      <c r="L11" s="141"/>
      <c r="O11" s="268">
        <f t="shared" si="0"/>
        <v>0</v>
      </c>
      <c r="P11" s="268">
        <f t="shared" si="1"/>
        <v>0</v>
      </c>
      <c r="Q11" s="285">
        <f t="shared" si="2"/>
        <v>0</v>
      </c>
    </row>
    <row r="12" spans="2:17" ht="12.75">
      <c r="B12" s="342"/>
      <c r="C12" s="108" t="s">
        <v>124</v>
      </c>
      <c r="D12" s="49">
        <v>104.2</v>
      </c>
      <c r="E12" s="50">
        <v>0</v>
      </c>
      <c r="F12" s="50">
        <v>205.6</v>
      </c>
      <c r="G12" s="51" t="s">
        <v>156</v>
      </c>
      <c r="H12" s="49">
        <v>1514.68</v>
      </c>
      <c r="I12" s="50">
        <v>0</v>
      </c>
      <c r="J12" s="50">
        <v>2159.7</v>
      </c>
      <c r="K12" s="51" t="s">
        <v>156</v>
      </c>
      <c r="L12" s="141"/>
      <c r="O12" s="268">
        <f t="shared" si="0"/>
        <v>205.6</v>
      </c>
      <c r="P12" s="268">
        <f t="shared" si="1"/>
        <v>2159.7</v>
      </c>
      <c r="Q12" s="285">
        <f t="shared" si="2"/>
        <v>10.504377431906613</v>
      </c>
    </row>
    <row r="13" spans="2:17" ht="12.75">
      <c r="B13" s="342"/>
      <c r="C13" s="108" t="s">
        <v>202</v>
      </c>
      <c r="D13" s="49">
        <v>25.56</v>
      </c>
      <c r="E13" s="50">
        <v>0</v>
      </c>
      <c r="F13" s="50">
        <v>0</v>
      </c>
      <c r="G13" s="51" t="s">
        <v>156</v>
      </c>
      <c r="H13" s="49">
        <v>648</v>
      </c>
      <c r="I13" s="50">
        <v>0</v>
      </c>
      <c r="J13" s="50">
        <v>0</v>
      </c>
      <c r="K13" s="51" t="s">
        <v>156</v>
      </c>
      <c r="L13" s="142"/>
      <c r="O13" s="268">
        <f t="shared" si="0"/>
        <v>0</v>
      </c>
      <c r="P13" s="268">
        <f t="shared" si="1"/>
        <v>0</v>
      </c>
      <c r="Q13" s="285">
        <f t="shared" si="2"/>
        <v>0</v>
      </c>
    </row>
    <row r="14" spans="2:17" ht="12.75" customHeight="1">
      <c r="B14" s="342"/>
      <c r="C14" s="108" t="s">
        <v>104</v>
      </c>
      <c r="D14" s="49">
        <v>20</v>
      </c>
      <c r="E14" s="50">
        <v>20</v>
      </c>
      <c r="F14" s="50">
        <v>0</v>
      </c>
      <c r="G14" s="51">
        <v>-100</v>
      </c>
      <c r="H14" s="49">
        <v>100</v>
      </c>
      <c r="I14" s="50">
        <v>100</v>
      </c>
      <c r="J14" s="50">
        <v>0</v>
      </c>
      <c r="K14" s="51">
        <v>-100</v>
      </c>
      <c r="L14" s="141"/>
      <c r="O14" s="268">
        <f t="shared" si="0"/>
        <v>-20</v>
      </c>
      <c r="P14" s="268">
        <f t="shared" si="1"/>
        <v>-100</v>
      </c>
      <c r="Q14" s="285">
        <f t="shared" si="2"/>
        <v>5</v>
      </c>
    </row>
    <row r="15" spans="2:17" ht="12.75">
      <c r="B15" s="159" t="s">
        <v>117</v>
      </c>
      <c r="C15" s="160"/>
      <c r="D15" s="72">
        <v>632681.2000000001</v>
      </c>
      <c r="E15" s="73">
        <v>34811.86</v>
      </c>
      <c r="F15" s="73">
        <v>116023.48999999999</v>
      </c>
      <c r="G15" s="74">
        <v>233.28724750702773</v>
      </c>
      <c r="H15" s="73">
        <v>3555811.42</v>
      </c>
      <c r="I15" s="73">
        <v>138778.75</v>
      </c>
      <c r="J15" s="73">
        <v>646508.25</v>
      </c>
      <c r="K15" s="74">
        <v>365.85536330309935</v>
      </c>
      <c r="L15" s="142"/>
      <c r="O15" s="268">
        <f t="shared" si="0"/>
        <v>81211.62999999999</v>
      </c>
      <c r="P15" s="268">
        <f t="shared" si="1"/>
        <v>507729.5</v>
      </c>
      <c r="Q15" s="285">
        <f t="shared" si="2"/>
        <v>6.251930911865703</v>
      </c>
    </row>
    <row r="16" spans="2:17" ht="12.75" customHeight="1">
      <c r="B16" s="341" t="s">
        <v>135</v>
      </c>
      <c r="C16" s="75" t="s">
        <v>77</v>
      </c>
      <c r="D16" s="45">
        <v>550000</v>
      </c>
      <c r="E16" s="46">
        <v>0</v>
      </c>
      <c r="F16" s="46">
        <v>0</v>
      </c>
      <c r="G16" s="47" t="s">
        <v>156</v>
      </c>
      <c r="H16" s="46">
        <v>560050</v>
      </c>
      <c r="I16" s="46">
        <v>0</v>
      </c>
      <c r="J16" s="46">
        <v>0</v>
      </c>
      <c r="K16" s="47" t="s">
        <v>156</v>
      </c>
      <c r="L16" s="141"/>
      <c r="O16" s="268">
        <f t="shared" si="0"/>
        <v>0</v>
      </c>
      <c r="P16" s="268">
        <f t="shared" si="1"/>
        <v>0</v>
      </c>
      <c r="Q16" s="285">
        <f t="shared" si="2"/>
        <v>0</v>
      </c>
    </row>
    <row r="17" spans="2:17" ht="12.75">
      <c r="B17" s="342"/>
      <c r="C17" s="76" t="s">
        <v>83</v>
      </c>
      <c r="D17" s="49">
        <v>192000</v>
      </c>
      <c r="E17" s="50">
        <v>0</v>
      </c>
      <c r="F17" s="50">
        <v>0</v>
      </c>
      <c r="G17" s="51" t="s">
        <v>156</v>
      </c>
      <c r="H17" s="50">
        <v>220800</v>
      </c>
      <c r="I17" s="50">
        <v>0</v>
      </c>
      <c r="J17" s="50">
        <v>0</v>
      </c>
      <c r="K17" s="51" t="s">
        <v>156</v>
      </c>
      <c r="L17" s="141"/>
      <c r="O17" s="268">
        <f t="shared" si="0"/>
        <v>0</v>
      </c>
      <c r="P17" s="268">
        <f t="shared" si="1"/>
        <v>0</v>
      </c>
      <c r="Q17" s="285">
        <f t="shared" si="2"/>
        <v>0</v>
      </c>
    </row>
    <row r="18" spans="2:17" ht="12.75">
      <c r="B18" s="159" t="s">
        <v>136</v>
      </c>
      <c r="C18" s="160"/>
      <c r="D18" s="72">
        <v>742000</v>
      </c>
      <c r="E18" s="73">
        <v>0</v>
      </c>
      <c r="F18" s="73">
        <v>0</v>
      </c>
      <c r="G18" s="47" t="s">
        <v>156</v>
      </c>
      <c r="H18" s="73">
        <v>780850</v>
      </c>
      <c r="I18" s="73">
        <v>0</v>
      </c>
      <c r="J18" s="73">
        <v>0</v>
      </c>
      <c r="K18" s="47" t="s">
        <v>156</v>
      </c>
      <c r="L18" s="141"/>
      <c r="O18" s="268">
        <f t="shared" si="0"/>
        <v>0</v>
      </c>
      <c r="P18" s="268">
        <f t="shared" si="1"/>
        <v>0</v>
      </c>
      <c r="Q18" s="285">
        <f t="shared" si="2"/>
        <v>0</v>
      </c>
    </row>
    <row r="19" spans="2:17" ht="12.75">
      <c r="B19" s="346" t="s">
        <v>87</v>
      </c>
      <c r="C19" s="75" t="s">
        <v>93</v>
      </c>
      <c r="D19" s="45">
        <v>222000</v>
      </c>
      <c r="E19" s="46">
        <v>123500</v>
      </c>
      <c r="F19" s="46">
        <v>0</v>
      </c>
      <c r="G19" s="47">
        <v>-100</v>
      </c>
      <c r="H19" s="46">
        <v>148108.2</v>
      </c>
      <c r="I19" s="46">
        <v>82113.2</v>
      </c>
      <c r="J19" s="46">
        <v>0</v>
      </c>
      <c r="K19" s="47">
        <v>-100</v>
      </c>
      <c r="L19" s="141"/>
      <c r="O19" s="268">
        <f t="shared" si="0"/>
        <v>-123500</v>
      </c>
      <c r="P19" s="268">
        <f t="shared" si="1"/>
        <v>-82113.2</v>
      </c>
      <c r="Q19" s="285">
        <f t="shared" si="2"/>
        <v>0.6648842105263157</v>
      </c>
    </row>
    <row r="20" spans="2:17" ht="12.75">
      <c r="B20" s="347"/>
      <c r="C20" s="108" t="s">
        <v>124</v>
      </c>
      <c r="D20" s="49">
        <v>600</v>
      </c>
      <c r="E20" s="50">
        <v>600</v>
      </c>
      <c r="F20" s="50">
        <v>0</v>
      </c>
      <c r="G20" s="51">
        <v>-100</v>
      </c>
      <c r="H20" s="50">
        <v>1092</v>
      </c>
      <c r="I20" s="50">
        <v>1092</v>
      </c>
      <c r="J20" s="50">
        <v>0</v>
      </c>
      <c r="K20" s="51">
        <v>-100</v>
      </c>
      <c r="L20" s="141"/>
      <c r="O20" s="268">
        <f t="shared" si="0"/>
        <v>-600</v>
      </c>
      <c r="P20" s="268">
        <f t="shared" si="1"/>
        <v>-1092</v>
      </c>
      <c r="Q20" s="285">
        <f t="shared" si="2"/>
        <v>1.82</v>
      </c>
    </row>
    <row r="21" spans="2:17" ht="12.75">
      <c r="B21" s="159" t="s">
        <v>121</v>
      </c>
      <c r="C21" s="160"/>
      <c r="D21" s="72">
        <v>222600</v>
      </c>
      <c r="E21" s="73">
        <v>124100</v>
      </c>
      <c r="F21" s="111">
        <v>0</v>
      </c>
      <c r="G21" s="74">
        <v>-100</v>
      </c>
      <c r="H21" s="73">
        <v>149200.2</v>
      </c>
      <c r="I21" s="73">
        <v>83205.2</v>
      </c>
      <c r="J21" s="73">
        <v>0</v>
      </c>
      <c r="K21" s="74">
        <v>-100</v>
      </c>
      <c r="L21" s="142"/>
      <c r="O21" s="268">
        <f t="shared" si="0"/>
        <v>-124100</v>
      </c>
      <c r="P21" s="268">
        <f t="shared" si="1"/>
        <v>-83205.2</v>
      </c>
      <c r="Q21" s="285">
        <f t="shared" si="2"/>
        <v>0.6704689766317485</v>
      </c>
    </row>
    <row r="22" spans="2:17" ht="12.75" customHeight="1">
      <c r="B22" s="341" t="s">
        <v>76</v>
      </c>
      <c r="C22" s="75" t="s">
        <v>81</v>
      </c>
      <c r="D22" s="45">
        <v>24815.5</v>
      </c>
      <c r="E22" s="46">
        <v>2075</v>
      </c>
      <c r="F22" s="46">
        <v>1680</v>
      </c>
      <c r="G22" s="47">
        <v>-19.03614457831325</v>
      </c>
      <c r="H22" s="46">
        <v>59166.14</v>
      </c>
      <c r="I22" s="46">
        <v>4123.64</v>
      </c>
      <c r="J22" s="46">
        <v>1824</v>
      </c>
      <c r="K22" s="47">
        <v>-55.767234773161576</v>
      </c>
      <c r="L22" s="141"/>
      <c r="O22" s="268">
        <f t="shared" si="0"/>
        <v>-395</v>
      </c>
      <c r="P22" s="268">
        <f t="shared" si="1"/>
        <v>-2299.6400000000003</v>
      </c>
      <c r="Q22" s="285">
        <f t="shared" si="2"/>
        <v>5.82187341772152</v>
      </c>
    </row>
    <row r="23" spans="2:17" ht="12.75">
      <c r="B23" s="342"/>
      <c r="C23" s="76" t="s">
        <v>79</v>
      </c>
      <c r="D23" s="49">
        <v>1200</v>
      </c>
      <c r="E23" s="50">
        <v>1200</v>
      </c>
      <c r="F23" s="50">
        <v>0</v>
      </c>
      <c r="G23" s="51">
        <v>-100</v>
      </c>
      <c r="H23" s="50">
        <v>3526.82</v>
      </c>
      <c r="I23" s="50">
        <v>3526.82</v>
      </c>
      <c r="J23" s="50">
        <v>0</v>
      </c>
      <c r="K23" s="51">
        <v>-100</v>
      </c>
      <c r="L23" s="141"/>
      <c r="O23" s="268">
        <f t="shared" si="0"/>
        <v>-1200</v>
      </c>
      <c r="P23" s="268">
        <f t="shared" si="1"/>
        <v>-3526.82</v>
      </c>
      <c r="Q23" s="285">
        <f t="shared" si="2"/>
        <v>2.939016666666667</v>
      </c>
    </row>
    <row r="24" spans="2:17" ht="12.75" customHeight="1">
      <c r="B24" s="342"/>
      <c r="C24" s="76" t="s">
        <v>78</v>
      </c>
      <c r="D24" s="49">
        <v>630</v>
      </c>
      <c r="E24" s="50">
        <v>120</v>
      </c>
      <c r="F24" s="50">
        <v>0</v>
      </c>
      <c r="G24" s="51">
        <v>-100</v>
      </c>
      <c r="H24" s="50">
        <v>1156</v>
      </c>
      <c r="I24" s="50">
        <v>260</v>
      </c>
      <c r="J24" s="50">
        <v>0</v>
      </c>
      <c r="K24" s="51">
        <v>-100</v>
      </c>
      <c r="L24" s="141"/>
      <c r="O24" s="268">
        <f t="shared" si="0"/>
        <v>-120</v>
      </c>
      <c r="P24" s="268">
        <f t="shared" si="1"/>
        <v>-260</v>
      </c>
      <c r="Q24" s="285">
        <f t="shared" si="2"/>
        <v>2.1666666666666665</v>
      </c>
    </row>
    <row r="25" spans="2:17" ht="12.75" customHeight="1">
      <c r="B25" s="159" t="s">
        <v>118</v>
      </c>
      <c r="C25" s="160"/>
      <c r="D25" s="72">
        <v>26645.5</v>
      </c>
      <c r="E25" s="73">
        <v>3395</v>
      </c>
      <c r="F25" s="73">
        <v>1680</v>
      </c>
      <c r="G25" s="74">
        <v>-50.51546391752577</v>
      </c>
      <c r="H25" s="73">
        <v>63848.96</v>
      </c>
      <c r="I25" s="73">
        <v>7910.460000000001</v>
      </c>
      <c r="J25" s="73">
        <v>1824</v>
      </c>
      <c r="K25" s="74">
        <v>-76.9419224672143</v>
      </c>
      <c r="L25" s="141"/>
      <c r="O25" s="268">
        <f t="shared" si="0"/>
        <v>-1715</v>
      </c>
      <c r="P25" s="268">
        <f t="shared" si="1"/>
        <v>-6086.460000000001</v>
      </c>
      <c r="Q25" s="285">
        <f t="shared" si="2"/>
        <v>3.5489562682215747</v>
      </c>
    </row>
    <row r="26" spans="2:17" ht="12.75">
      <c r="B26" s="341" t="s">
        <v>89</v>
      </c>
      <c r="C26" s="77" t="s">
        <v>91</v>
      </c>
      <c r="D26" s="45">
        <v>2519.7</v>
      </c>
      <c r="E26" s="46">
        <v>503.94</v>
      </c>
      <c r="F26" s="46">
        <v>0</v>
      </c>
      <c r="G26" s="47">
        <v>-100</v>
      </c>
      <c r="H26" s="45">
        <v>5541.57</v>
      </c>
      <c r="I26" s="46">
        <v>1135.37</v>
      </c>
      <c r="J26" s="46">
        <v>0</v>
      </c>
      <c r="K26" s="47">
        <v>-100</v>
      </c>
      <c r="L26" s="141"/>
      <c r="O26" s="268">
        <f t="shared" si="0"/>
        <v>-503.94</v>
      </c>
      <c r="P26" s="268">
        <f t="shared" si="1"/>
        <v>-1135.37</v>
      </c>
      <c r="Q26" s="285">
        <f t="shared" si="2"/>
        <v>2.252986466642854</v>
      </c>
    </row>
    <row r="27" spans="2:17" ht="12.75" customHeight="1">
      <c r="B27" s="342"/>
      <c r="C27" s="108" t="s">
        <v>90</v>
      </c>
      <c r="D27" s="49">
        <v>300</v>
      </c>
      <c r="E27" s="50">
        <v>0</v>
      </c>
      <c r="F27" s="50">
        <v>0</v>
      </c>
      <c r="G27" s="51" t="s">
        <v>156</v>
      </c>
      <c r="H27" s="49">
        <v>561</v>
      </c>
      <c r="I27" s="50">
        <v>0</v>
      </c>
      <c r="J27" s="50">
        <v>0</v>
      </c>
      <c r="K27" s="51" t="s">
        <v>156</v>
      </c>
      <c r="L27" s="142"/>
      <c r="O27" s="268">
        <f t="shared" si="0"/>
        <v>0</v>
      </c>
      <c r="P27" s="268">
        <f t="shared" si="1"/>
        <v>0</v>
      </c>
      <c r="Q27" s="285">
        <f t="shared" si="2"/>
        <v>0</v>
      </c>
    </row>
    <row r="28" spans="2:17" ht="12.75">
      <c r="B28" s="159" t="s">
        <v>116</v>
      </c>
      <c r="C28" s="160"/>
      <c r="D28" s="72">
        <v>2819.7</v>
      </c>
      <c r="E28" s="73">
        <v>503.94</v>
      </c>
      <c r="F28" s="73">
        <v>0</v>
      </c>
      <c r="G28" s="74">
        <v>-100</v>
      </c>
      <c r="H28" s="73">
        <v>6102.57</v>
      </c>
      <c r="I28" s="73">
        <v>1135.37</v>
      </c>
      <c r="J28" s="73">
        <v>0</v>
      </c>
      <c r="K28" s="74">
        <v>-100</v>
      </c>
      <c r="L28" s="141"/>
      <c r="O28" s="268">
        <f t="shared" si="0"/>
        <v>-503.94</v>
      </c>
      <c r="P28" s="268">
        <f t="shared" si="1"/>
        <v>-1135.37</v>
      </c>
      <c r="Q28" s="285">
        <f t="shared" si="2"/>
        <v>2.252986466642854</v>
      </c>
    </row>
    <row r="29" spans="2:17" ht="12.75">
      <c r="B29" s="242" t="s">
        <v>86</v>
      </c>
      <c r="C29" s="75" t="s">
        <v>202</v>
      </c>
      <c r="D29" s="45">
        <v>45.26</v>
      </c>
      <c r="E29" s="46">
        <v>0</v>
      </c>
      <c r="F29" s="46">
        <v>0</v>
      </c>
      <c r="G29" s="47" t="s">
        <v>156</v>
      </c>
      <c r="H29" s="46">
        <v>300</v>
      </c>
      <c r="I29" s="46">
        <v>0</v>
      </c>
      <c r="J29" s="46">
        <v>0</v>
      </c>
      <c r="K29" s="47" t="s">
        <v>156</v>
      </c>
      <c r="O29" s="268">
        <f t="shared" si="0"/>
        <v>0</v>
      </c>
      <c r="P29" s="268">
        <f t="shared" si="1"/>
        <v>0</v>
      </c>
      <c r="Q29" s="285">
        <f t="shared" si="2"/>
        <v>0</v>
      </c>
    </row>
    <row r="30" spans="2:17" ht="12.75">
      <c r="B30" s="159" t="s">
        <v>120</v>
      </c>
      <c r="C30" s="160"/>
      <c r="D30" s="72">
        <v>45.26</v>
      </c>
      <c r="E30" s="73">
        <v>0</v>
      </c>
      <c r="F30" s="73">
        <v>0</v>
      </c>
      <c r="G30" s="74" t="s">
        <v>156</v>
      </c>
      <c r="H30" s="73">
        <v>300</v>
      </c>
      <c r="I30" s="73">
        <v>0</v>
      </c>
      <c r="J30" s="73">
        <v>0</v>
      </c>
      <c r="K30" s="74" t="s">
        <v>156</v>
      </c>
      <c r="O30" s="268">
        <f t="shared" si="0"/>
        <v>0</v>
      </c>
      <c r="P30" s="268">
        <f t="shared" si="1"/>
        <v>0</v>
      </c>
      <c r="Q30" s="285">
        <f t="shared" si="2"/>
        <v>0</v>
      </c>
    </row>
    <row r="31" spans="2:17" ht="12.75">
      <c r="B31" s="159" t="s">
        <v>94</v>
      </c>
      <c r="C31" s="160"/>
      <c r="D31" s="69">
        <v>1626791.66</v>
      </c>
      <c r="E31" s="70">
        <v>162810.8</v>
      </c>
      <c r="F31" s="70">
        <v>117703.48999999999</v>
      </c>
      <c r="G31" s="71">
        <v>-27.705354927314406</v>
      </c>
      <c r="H31" s="70">
        <v>4556113.15</v>
      </c>
      <c r="I31" s="70">
        <v>231029.78</v>
      </c>
      <c r="J31" s="70">
        <v>648332.25</v>
      </c>
      <c r="K31" s="71">
        <v>180.62713386992795</v>
      </c>
      <c r="M31" s="259"/>
      <c r="O31" s="268">
        <f t="shared" si="0"/>
        <v>-45107.31</v>
      </c>
      <c r="P31" s="268">
        <f t="shared" si="1"/>
        <v>417302.47</v>
      </c>
      <c r="Q31" s="285">
        <f t="shared" si="2"/>
        <v>-9.251326891361954</v>
      </c>
    </row>
    <row r="32" spans="2:11" ht="12.75">
      <c r="B32" s="343" t="s">
        <v>162</v>
      </c>
      <c r="C32" s="344"/>
      <c r="D32" s="344"/>
      <c r="E32" s="344"/>
      <c r="F32" s="344"/>
      <c r="G32" s="344"/>
      <c r="H32" s="344"/>
      <c r="I32" s="344"/>
      <c r="J32" s="344"/>
      <c r="K32" s="345"/>
    </row>
  </sheetData>
  <sheetProtection/>
  <mergeCells count="11">
    <mergeCell ref="B5:B14"/>
    <mergeCell ref="B16:B17"/>
    <mergeCell ref="B22:B24"/>
    <mergeCell ref="B32:K32"/>
    <mergeCell ref="B19:B20"/>
    <mergeCell ref="B26:B27"/>
    <mergeCell ref="B2:K2"/>
    <mergeCell ref="D3:G3"/>
    <mergeCell ref="H3:K3"/>
    <mergeCell ref="B3:B4"/>
    <mergeCell ref="C3:C4"/>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dimension ref="B2:Q114"/>
  <sheetViews>
    <sheetView zoomScale="80" zoomScaleNormal="80" zoomScalePageLayoutView="60" workbookViewId="0" topLeftCell="A1">
      <selection activeCell="M2" sqref="M2"/>
    </sheetView>
  </sheetViews>
  <sheetFormatPr defaultColWidth="10.8515625" defaultRowHeight="15"/>
  <cols>
    <col min="1" max="1" width="1.421875" style="39" customWidth="1"/>
    <col min="2" max="2" width="23.421875" style="39" customWidth="1"/>
    <col min="3" max="3" width="27.57421875" style="39" customWidth="1"/>
    <col min="4" max="11" width="11.7109375" style="39" customWidth="1"/>
    <col min="12" max="12" width="2.8515625" style="39" customWidth="1"/>
    <col min="13" max="13" width="10.8515625" style="39" customWidth="1"/>
    <col min="14" max="14" width="10.8515625" style="238" customWidth="1"/>
    <col min="15" max="15" width="10.8515625" style="286" hidden="1" customWidth="1"/>
    <col min="16" max="16" width="11.57421875" style="262" hidden="1" customWidth="1"/>
    <col min="17" max="17" width="10.8515625" style="262" hidden="1" customWidth="1"/>
    <col min="18" max="18" width="10.8515625" style="230" customWidth="1"/>
    <col min="19" max="16384" width="10.8515625" style="39" customWidth="1"/>
  </cols>
  <sheetData>
    <row r="1" ht="6" customHeight="1"/>
    <row r="2" spans="2:13" ht="15">
      <c r="B2" s="333" t="s">
        <v>176</v>
      </c>
      <c r="C2" s="334"/>
      <c r="D2" s="334"/>
      <c r="E2" s="334"/>
      <c r="F2" s="334"/>
      <c r="G2" s="334"/>
      <c r="H2" s="334"/>
      <c r="I2" s="334"/>
      <c r="J2" s="334"/>
      <c r="K2" s="335"/>
      <c r="L2" s="139"/>
      <c r="M2" s="52" t="s">
        <v>161</v>
      </c>
    </row>
    <row r="3" spans="2:12" ht="15">
      <c r="B3" s="349" t="s">
        <v>72</v>
      </c>
      <c r="C3" s="349" t="s">
        <v>73</v>
      </c>
      <c r="D3" s="333" t="s">
        <v>74</v>
      </c>
      <c r="E3" s="334"/>
      <c r="F3" s="334"/>
      <c r="G3" s="335"/>
      <c r="H3" s="333" t="s">
        <v>95</v>
      </c>
      <c r="I3" s="334"/>
      <c r="J3" s="334"/>
      <c r="K3" s="335"/>
      <c r="L3" s="139"/>
    </row>
    <row r="4" spans="2:17" ht="25.5">
      <c r="B4" s="350"/>
      <c r="C4" s="350"/>
      <c r="D4" s="40" t="str">
        <f>+export!D4</f>
        <v>2015</v>
      </c>
      <c r="E4" s="41" t="str">
        <f>+export!E4</f>
        <v>Ene-feb 2015</v>
      </c>
      <c r="F4" s="41" t="str">
        <f>+export!F4</f>
        <v>Ene-feb 2016</v>
      </c>
      <c r="G4" s="42" t="s">
        <v>45</v>
      </c>
      <c r="H4" s="40" t="str">
        <f>+export!H4</f>
        <v>2015</v>
      </c>
      <c r="I4" s="43" t="str">
        <f>+export!I4</f>
        <v>Ene-feb 2015</v>
      </c>
      <c r="J4" s="43" t="str">
        <f>+export!J4</f>
        <v>Ene-feb 2016</v>
      </c>
      <c r="K4" s="44" t="s">
        <v>45</v>
      </c>
      <c r="L4" s="140"/>
      <c r="O4" s="287" t="s">
        <v>222</v>
      </c>
      <c r="P4" s="287" t="s">
        <v>215</v>
      </c>
      <c r="Q4" s="269" t="s">
        <v>216</v>
      </c>
    </row>
    <row r="5" spans="2:17" ht="12.75" customHeight="1">
      <c r="B5" s="346" t="s">
        <v>89</v>
      </c>
      <c r="C5" s="75" t="s">
        <v>97</v>
      </c>
      <c r="D5" s="45">
        <v>41307358.52</v>
      </c>
      <c r="E5" s="46">
        <v>4134981.82</v>
      </c>
      <c r="F5" s="46">
        <v>5918032</v>
      </c>
      <c r="G5" s="47">
        <v>43.121112924264324</v>
      </c>
      <c r="H5" s="46">
        <v>29075287.24</v>
      </c>
      <c r="I5" s="46">
        <v>2975445.23</v>
      </c>
      <c r="J5" s="46">
        <v>4419960.28</v>
      </c>
      <c r="K5" s="47">
        <v>48.54786219674425</v>
      </c>
      <c r="L5" s="141"/>
      <c r="N5" s="239"/>
      <c r="O5" s="271">
        <f>+F5-E5</f>
        <v>1783050.1800000002</v>
      </c>
      <c r="P5" s="271">
        <f>+J5-I5</f>
        <v>1444515.0500000003</v>
      </c>
      <c r="Q5" s="275">
        <f>+IF(F5=0,0,J5/F5)</f>
        <v>0.7468631937103416</v>
      </c>
    </row>
    <row r="6" spans="2:17" ht="15">
      <c r="B6" s="347"/>
      <c r="C6" s="76" t="s">
        <v>132</v>
      </c>
      <c r="D6" s="49">
        <v>17247981.74</v>
      </c>
      <c r="E6" s="50">
        <v>2273462.2</v>
      </c>
      <c r="F6" s="50">
        <v>3821487.5</v>
      </c>
      <c r="G6" s="51">
        <v>68.09109471888293</v>
      </c>
      <c r="H6" s="50">
        <v>12669707.84</v>
      </c>
      <c r="I6" s="50">
        <v>1705554.72</v>
      </c>
      <c r="J6" s="50">
        <v>2939645.19</v>
      </c>
      <c r="K6" s="51">
        <v>72.35713140883571</v>
      </c>
      <c r="L6" s="141"/>
      <c r="N6" s="239"/>
      <c r="O6" s="271">
        <f aca="true" t="shared" si="0" ref="O6:O69">+F6-E6</f>
        <v>1548025.2999999998</v>
      </c>
      <c r="P6" s="271">
        <f aca="true" t="shared" si="1" ref="P6:P69">+J6-I6</f>
        <v>1234090.47</v>
      </c>
      <c r="Q6" s="275">
        <f aca="true" t="shared" si="2" ref="Q6:Q69">+IF(F6=0,0,J6/F6)</f>
        <v>0.7692410847870103</v>
      </c>
    </row>
    <row r="7" spans="2:17" ht="15">
      <c r="B7" s="347"/>
      <c r="C7" s="76" t="s">
        <v>80</v>
      </c>
      <c r="D7" s="49">
        <v>10945465.1892</v>
      </c>
      <c r="E7" s="50">
        <v>895283.3845</v>
      </c>
      <c r="F7" s="50">
        <v>1816703</v>
      </c>
      <c r="G7" s="51">
        <v>102.91932492577156</v>
      </c>
      <c r="H7" s="50">
        <v>11825190.35</v>
      </c>
      <c r="I7" s="50">
        <v>1083567.96</v>
      </c>
      <c r="J7" s="50">
        <v>1984169.17</v>
      </c>
      <c r="K7" s="51">
        <v>83.11441859170512</v>
      </c>
      <c r="L7" s="141"/>
      <c r="N7" s="239"/>
      <c r="O7" s="271">
        <f t="shared" si="0"/>
        <v>921419.6155</v>
      </c>
      <c r="P7" s="271">
        <f t="shared" si="1"/>
        <v>900601.21</v>
      </c>
      <c r="Q7" s="275">
        <f t="shared" si="2"/>
        <v>1.0921813692166524</v>
      </c>
    </row>
    <row r="8" spans="2:17" ht="15">
      <c r="B8" s="347"/>
      <c r="C8" s="76" t="s">
        <v>96</v>
      </c>
      <c r="D8" s="49">
        <v>7728995.88</v>
      </c>
      <c r="E8" s="50">
        <v>1300650</v>
      </c>
      <c r="F8" s="50">
        <v>1527025</v>
      </c>
      <c r="G8" s="51">
        <v>17.404759158882086</v>
      </c>
      <c r="H8" s="50">
        <v>5076355.6</v>
      </c>
      <c r="I8" s="50">
        <v>821880.28</v>
      </c>
      <c r="J8" s="50">
        <v>1117013.13</v>
      </c>
      <c r="K8" s="51">
        <v>35.90946968577953</v>
      </c>
      <c r="L8" s="141"/>
      <c r="N8" s="239"/>
      <c r="O8" s="271">
        <f t="shared" si="0"/>
        <v>226375</v>
      </c>
      <c r="P8" s="271">
        <f t="shared" si="1"/>
        <v>295132.84999999986</v>
      </c>
      <c r="Q8" s="275">
        <f t="shared" si="2"/>
        <v>0.7314962950835775</v>
      </c>
    </row>
    <row r="9" spans="2:17" ht="15">
      <c r="B9" s="347"/>
      <c r="C9" s="76" t="s">
        <v>130</v>
      </c>
      <c r="D9" s="49">
        <v>1136958.6537</v>
      </c>
      <c r="E9" s="50">
        <v>327930.906</v>
      </c>
      <c r="F9" s="50">
        <v>61779.211</v>
      </c>
      <c r="G9" s="51">
        <v>-81.16090619406272</v>
      </c>
      <c r="H9" s="50">
        <v>1576275.06</v>
      </c>
      <c r="I9" s="50">
        <v>439118.55</v>
      </c>
      <c r="J9" s="50">
        <v>87450.51</v>
      </c>
      <c r="K9" s="51">
        <v>-80.08498843877126</v>
      </c>
      <c r="L9" s="141"/>
      <c r="N9" s="239"/>
      <c r="O9" s="271">
        <f t="shared" si="0"/>
        <v>-266151.695</v>
      </c>
      <c r="P9" s="271">
        <f t="shared" si="1"/>
        <v>-351668.04</v>
      </c>
      <c r="Q9" s="275">
        <f t="shared" si="2"/>
        <v>1.41553296949681</v>
      </c>
    </row>
    <row r="10" spans="2:17" ht="15">
      <c r="B10" s="347"/>
      <c r="C10" s="76" t="s">
        <v>101</v>
      </c>
      <c r="D10" s="49">
        <v>1540421.6908</v>
      </c>
      <c r="E10" s="50">
        <v>360244.6154</v>
      </c>
      <c r="F10" s="50">
        <v>147832.5</v>
      </c>
      <c r="G10" s="51">
        <v>-58.96330057956503</v>
      </c>
      <c r="H10" s="50">
        <v>1338731.27</v>
      </c>
      <c r="I10" s="50">
        <v>334428.2</v>
      </c>
      <c r="J10" s="50">
        <v>115336.51</v>
      </c>
      <c r="K10" s="51">
        <v>-65.51232521659358</v>
      </c>
      <c r="L10" s="141"/>
      <c r="N10" s="239"/>
      <c r="O10" s="271">
        <f t="shared" si="0"/>
        <v>-212412.1154</v>
      </c>
      <c r="P10" s="271">
        <f t="shared" si="1"/>
        <v>-219091.69</v>
      </c>
      <c r="Q10" s="275">
        <f t="shared" si="2"/>
        <v>0.7801837214414963</v>
      </c>
    </row>
    <row r="11" spans="2:17" ht="15">
      <c r="B11" s="347"/>
      <c r="C11" s="76" t="s">
        <v>93</v>
      </c>
      <c r="D11" s="49">
        <v>23625</v>
      </c>
      <c r="E11" s="50">
        <v>0</v>
      </c>
      <c r="F11" s="50">
        <v>0</v>
      </c>
      <c r="G11" s="51" t="s">
        <v>156</v>
      </c>
      <c r="H11" s="50">
        <v>35516.12</v>
      </c>
      <c r="I11" s="50">
        <v>0</v>
      </c>
      <c r="J11" s="50">
        <v>0</v>
      </c>
      <c r="K11" s="51" t="s">
        <v>156</v>
      </c>
      <c r="L11" s="141"/>
      <c r="N11" s="239"/>
      <c r="O11" s="271">
        <f t="shared" si="0"/>
        <v>0</v>
      </c>
      <c r="P11" s="271">
        <f t="shared" si="1"/>
        <v>0</v>
      </c>
      <c r="Q11" s="275">
        <f t="shared" si="2"/>
        <v>0</v>
      </c>
    </row>
    <row r="12" spans="2:17" ht="15">
      <c r="B12" s="347"/>
      <c r="C12" s="76" t="s">
        <v>78</v>
      </c>
      <c r="D12" s="49">
        <v>19205</v>
      </c>
      <c r="E12" s="50">
        <v>0</v>
      </c>
      <c r="F12" s="50">
        <v>0</v>
      </c>
      <c r="G12" s="51" t="s">
        <v>156</v>
      </c>
      <c r="H12" s="50">
        <v>33959.96</v>
      </c>
      <c r="I12" s="50">
        <v>0</v>
      </c>
      <c r="J12" s="50">
        <v>0</v>
      </c>
      <c r="K12" s="51" t="s">
        <v>156</v>
      </c>
      <c r="L12" s="141"/>
      <c r="N12" s="239"/>
      <c r="O12" s="271">
        <f t="shared" si="0"/>
        <v>0</v>
      </c>
      <c r="P12" s="271">
        <f t="shared" si="1"/>
        <v>0</v>
      </c>
      <c r="Q12" s="275">
        <f t="shared" si="2"/>
        <v>0</v>
      </c>
    </row>
    <row r="13" spans="2:17" ht="15">
      <c r="B13" s="347"/>
      <c r="C13" s="76" t="s">
        <v>100</v>
      </c>
      <c r="D13" s="49">
        <v>10764</v>
      </c>
      <c r="E13" s="50">
        <v>0</v>
      </c>
      <c r="F13" s="50">
        <v>0</v>
      </c>
      <c r="G13" s="51" t="s">
        <v>156</v>
      </c>
      <c r="H13" s="50">
        <v>31921.1</v>
      </c>
      <c r="I13" s="50">
        <v>0</v>
      </c>
      <c r="J13" s="50">
        <v>0</v>
      </c>
      <c r="K13" s="51" t="s">
        <v>156</v>
      </c>
      <c r="L13" s="141"/>
      <c r="N13" s="239"/>
      <c r="O13" s="271">
        <f t="shared" si="0"/>
        <v>0</v>
      </c>
      <c r="P13" s="271">
        <f t="shared" si="1"/>
        <v>0</v>
      </c>
      <c r="Q13" s="275">
        <f t="shared" si="2"/>
        <v>0</v>
      </c>
    </row>
    <row r="14" spans="2:17" ht="15">
      <c r="B14" s="347"/>
      <c r="C14" s="76" t="s">
        <v>104</v>
      </c>
      <c r="D14" s="49">
        <v>25690.0591</v>
      </c>
      <c r="E14" s="50">
        <v>0</v>
      </c>
      <c r="F14" s="50">
        <v>875.9782</v>
      </c>
      <c r="G14" s="51" t="s">
        <v>156</v>
      </c>
      <c r="H14" s="50">
        <v>18827.18</v>
      </c>
      <c r="I14" s="50">
        <v>0</v>
      </c>
      <c r="J14" s="50">
        <v>3768.02</v>
      </c>
      <c r="K14" s="51" t="s">
        <v>156</v>
      </c>
      <c r="L14" s="141"/>
      <c r="N14" s="239"/>
      <c r="O14" s="271">
        <f t="shared" si="0"/>
        <v>875.9782</v>
      </c>
      <c r="P14" s="271">
        <f t="shared" si="1"/>
        <v>3768.02</v>
      </c>
      <c r="Q14" s="275">
        <f t="shared" si="2"/>
        <v>4.301499740518657</v>
      </c>
    </row>
    <row r="15" spans="2:17" ht="15">
      <c r="B15" s="347"/>
      <c r="C15" s="76" t="s">
        <v>82</v>
      </c>
      <c r="D15" s="49">
        <v>4487.7431</v>
      </c>
      <c r="E15" s="50">
        <v>437.9231</v>
      </c>
      <c r="F15" s="50">
        <v>0</v>
      </c>
      <c r="G15" s="51">
        <v>-100</v>
      </c>
      <c r="H15" s="50">
        <v>12581.15</v>
      </c>
      <c r="I15" s="50">
        <v>1348.94</v>
      </c>
      <c r="J15" s="50">
        <v>0</v>
      </c>
      <c r="K15" s="51">
        <v>-100</v>
      </c>
      <c r="L15" s="142"/>
      <c r="N15" s="239"/>
      <c r="O15" s="271">
        <f t="shared" si="0"/>
        <v>-437.9231</v>
      </c>
      <c r="P15" s="271">
        <f t="shared" si="1"/>
        <v>-1348.94</v>
      </c>
      <c r="Q15" s="275">
        <f t="shared" si="2"/>
        <v>0</v>
      </c>
    </row>
    <row r="16" spans="2:17" ht="12.75" customHeight="1">
      <c r="B16" s="347"/>
      <c r="C16" s="76" t="s">
        <v>122</v>
      </c>
      <c r="D16" s="49">
        <v>637</v>
      </c>
      <c r="E16" s="50">
        <v>0</v>
      </c>
      <c r="F16" s="50">
        <v>0</v>
      </c>
      <c r="G16" s="51" t="s">
        <v>156</v>
      </c>
      <c r="H16" s="50">
        <v>2191.07</v>
      </c>
      <c r="I16" s="50">
        <v>0</v>
      </c>
      <c r="J16" s="50">
        <v>0</v>
      </c>
      <c r="K16" s="51" t="s">
        <v>156</v>
      </c>
      <c r="L16" s="141"/>
      <c r="N16" s="239"/>
      <c r="O16" s="271">
        <f t="shared" si="0"/>
        <v>0</v>
      </c>
      <c r="P16" s="271">
        <f t="shared" si="1"/>
        <v>0</v>
      </c>
      <c r="Q16" s="275">
        <f t="shared" si="2"/>
        <v>0</v>
      </c>
    </row>
    <row r="17" spans="2:17" ht="12.75" customHeight="1">
      <c r="B17" s="347"/>
      <c r="C17" s="76" t="s">
        <v>77</v>
      </c>
      <c r="D17" s="49">
        <v>0</v>
      </c>
      <c r="E17" s="50">
        <v>0</v>
      </c>
      <c r="F17" s="50">
        <v>8.2</v>
      </c>
      <c r="G17" s="51" t="s">
        <v>156</v>
      </c>
      <c r="H17" s="50">
        <v>0</v>
      </c>
      <c r="I17" s="50">
        <v>0</v>
      </c>
      <c r="J17" s="50">
        <v>116.84</v>
      </c>
      <c r="K17" s="51" t="s">
        <v>156</v>
      </c>
      <c r="L17" s="141"/>
      <c r="N17" s="239"/>
      <c r="O17" s="271">
        <f t="shared" si="0"/>
        <v>8.2</v>
      </c>
      <c r="P17" s="271">
        <f t="shared" si="1"/>
        <v>116.84</v>
      </c>
      <c r="Q17" s="275">
        <f t="shared" si="2"/>
        <v>14.24878048780488</v>
      </c>
    </row>
    <row r="18" spans="2:17" ht="12.75" customHeight="1">
      <c r="B18" s="348"/>
      <c r="C18" s="76" t="s">
        <v>85</v>
      </c>
      <c r="D18" s="49">
        <v>0</v>
      </c>
      <c r="E18" s="50">
        <v>0</v>
      </c>
      <c r="F18" s="50">
        <v>8976.67</v>
      </c>
      <c r="G18" s="51" t="s">
        <v>156</v>
      </c>
      <c r="H18" s="50">
        <v>0</v>
      </c>
      <c r="I18" s="50">
        <v>0</v>
      </c>
      <c r="J18" s="50">
        <v>51485.8</v>
      </c>
      <c r="K18" s="51" t="s">
        <v>156</v>
      </c>
      <c r="L18" s="141"/>
      <c r="N18" s="239"/>
      <c r="O18" s="271">
        <f t="shared" si="0"/>
        <v>8976.67</v>
      </c>
      <c r="P18" s="271">
        <f t="shared" si="1"/>
        <v>51485.8</v>
      </c>
      <c r="Q18" s="275">
        <f t="shared" si="2"/>
        <v>5.7355121665383715</v>
      </c>
    </row>
    <row r="19" spans="2:17" ht="15">
      <c r="B19" s="161" t="s">
        <v>116</v>
      </c>
      <c r="C19" s="162"/>
      <c r="D19" s="69">
        <v>79991590.4759</v>
      </c>
      <c r="E19" s="70">
        <v>9292990.849000001</v>
      </c>
      <c r="F19" s="70">
        <v>13302720.059199998</v>
      </c>
      <c r="G19" s="71">
        <v>43.14788721255951</v>
      </c>
      <c r="H19" s="70">
        <v>61696543.94</v>
      </c>
      <c r="I19" s="70">
        <v>7361343.88</v>
      </c>
      <c r="J19" s="70">
        <v>10718945.45</v>
      </c>
      <c r="K19" s="71">
        <v>45.611258280193255</v>
      </c>
      <c r="L19" s="141"/>
      <c r="O19" s="271">
        <f t="shared" si="0"/>
        <v>4009729.210199997</v>
      </c>
      <c r="P19" s="271">
        <f t="shared" si="1"/>
        <v>3357601.5699999994</v>
      </c>
      <c r="Q19" s="275">
        <f t="shared" si="2"/>
        <v>0.805770955285713</v>
      </c>
    </row>
    <row r="20" spans="2:17" ht="15">
      <c r="B20" s="346" t="s">
        <v>76</v>
      </c>
      <c r="C20" s="184" t="s">
        <v>130</v>
      </c>
      <c r="D20" s="45">
        <v>2700049.9686</v>
      </c>
      <c r="E20" s="46">
        <v>348224.3383</v>
      </c>
      <c r="F20" s="46">
        <v>149420</v>
      </c>
      <c r="G20" s="47">
        <v>-57.090879767492694</v>
      </c>
      <c r="H20" s="45">
        <v>4143123.76</v>
      </c>
      <c r="I20" s="46">
        <v>525902.23</v>
      </c>
      <c r="J20" s="46">
        <v>213757.92</v>
      </c>
      <c r="K20" s="47">
        <v>-59.35405712198634</v>
      </c>
      <c r="L20" s="141"/>
      <c r="O20" s="271">
        <f t="shared" si="0"/>
        <v>-198804.3383</v>
      </c>
      <c r="P20" s="271">
        <f t="shared" si="1"/>
        <v>-312144.30999999994</v>
      </c>
      <c r="Q20" s="275">
        <f t="shared" si="2"/>
        <v>1.4305843929862134</v>
      </c>
    </row>
    <row r="21" spans="2:17" ht="15">
      <c r="B21" s="347"/>
      <c r="C21" s="185" t="s">
        <v>96</v>
      </c>
      <c r="D21" s="49">
        <v>2759936.17</v>
      </c>
      <c r="E21" s="50">
        <v>415850.2</v>
      </c>
      <c r="F21" s="50">
        <v>174037.816</v>
      </c>
      <c r="G21" s="51">
        <v>-58.14891612412354</v>
      </c>
      <c r="H21" s="49">
        <v>3626667.66</v>
      </c>
      <c r="I21" s="50">
        <v>582017.53</v>
      </c>
      <c r="J21" s="50">
        <v>222859.35</v>
      </c>
      <c r="K21" s="51">
        <v>-61.70916879428013</v>
      </c>
      <c r="L21" s="141"/>
      <c r="O21" s="271">
        <f t="shared" si="0"/>
        <v>-241812.38400000002</v>
      </c>
      <c r="P21" s="271">
        <f t="shared" si="1"/>
        <v>-359158.18000000005</v>
      </c>
      <c r="Q21" s="275">
        <f t="shared" si="2"/>
        <v>1.280522561832194</v>
      </c>
    </row>
    <row r="22" spans="2:17" ht="15">
      <c r="B22" s="347"/>
      <c r="C22" s="185" t="s">
        <v>132</v>
      </c>
      <c r="D22" s="49">
        <v>1869514.77</v>
      </c>
      <c r="E22" s="50">
        <v>202200.7</v>
      </c>
      <c r="F22" s="50">
        <v>464765</v>
      </c>
      <c r="G22" s="51">
        <v>129.8533091131732</v>
      </c>
      <c r="H22" s="49">
        <v>2492251.77</v>
      </c>
      <c r="I22" s="50">
        <v>272955.24</v>
      </c>
      <c r="J22" s="50">
        <v>596425.96</v>
      </c>
      <c r="K22" s="51">
        <v>118.50687314154511</v>
      </c>
      <c r="L22" s="141"/>
      <c r="O22" s="271">
        <f t="shared" si="0"/>
        <v>262564.3</v>
      </c>
      <c r="P22" s="271">
        <f t="shared" si="1"/>
        <v>323470.72</v>
      </c>
      <c r="Q22" s="275">
        <f t="shared" si="2"/>
        <v>1.2832850150075843</v>
      </c>
    </row>
    <row r="23" spans="2:17" ht="15">
      <c r="B23" s="347"/>
      <c r="C23" s="185" t="s">
        <v>100</v>
      </c>
      <c r="D23" s="49">
        <v>437051</v>
      </c>
      <c r="E23" s="50">
        <v>92050</v>
      </c>
      <c r="F23" s="50">
        <v>0</v>
      </c>
      <c r="G23" s="51">
        <v>-100</v>
      </c>
      <c r="H23" s="49">
        <v>503259.09</v>
      </c>
      <c r="I23" s="50">
        <v>119613.56</v>
      </c>
      <c r="J23" s="50">
        <v>0</v>
      </c>
      <c r="K23" s="51">
        <v>-100</v>
      </c>
      <c r="L23" s="141"/>
      <c r="O23" s="271">
        <f t="shared" si="0"/>
        <v>-92050</v>
      </c>
      <c r="P23" s="271">
        <f t="shared" si="1"/>
        <v>-119613.56</v>
      </c>
      <c r="Q23" s="275">
        <f t="shared" si="2"/>
        <v>0</v>
      </c>
    </row>
    <row r="24" spans="2:17" ht="15">
      <c r="B24" s="347"/>
      <c r="C24" s="185" t="s">
        <v>102</v>
      </c>
      <c r="D24" s="49">
        <v>381350</v>
      </c>
      <c r="E24" s="50">
        <v>0</v>
      </c>
      <c r="F24" s="50">
        <v>169000</v>
      </c>
      <c r="G24" s="51" t="s">
        <v>156</v>
      </c>
      <c r="H24" s="49">
        <v>446910.48</v>
      </c>
      <c r="I24" s="50">
        <v>0</v>
      </c>
      <c r="J24" s="50">
        <v>215319.07</v>
      </c>
      <c r="K24" s="51" t="s">
        <v>156</v>
      </c>
      <c r="L24" s="141"/>
      <c r="O24" s="271">
        <f t="shared" si="0"/>
        <v>169000</v>
      </c>
      <c r="P24" s="271">
        <f t="shared" si="1"/>
        <v>215319.07</v>
      </c>
      <c r="Q24" s="275">
        <f t="shared" si="2"/>
        <v>1.2740773372781065</v>
      </c>
    </row>
    <row r="25" spans="2:17" ht="15">
      <c r="B25" s="347"/>
      <c r="C25" s="185" t="s">
        <v>97</v>
      </c>
      <c r="D25" s="49">
        <v>134726</v>
      </c>
      <c r="E25" s="50">
        <v>54000</v>
      </c>
      <c r="F25" s="50">
        <v>108000</v>
      </c>
      <c r="G25" s="51">
        <v>100</v>
      </c>
      <c r="H25" s="49">
        <v>177932.98</v>
      </c>
      <c r="I25" s="50">
        <v>71531.66</v>
      </c>
      <c r="J25" s="50">
        <v>136237.62</v>
      </c>
      <c r="K25" s="51">
        <v>90.45779169671162</v>
      </c>
      <c r="L25" s="141"/>
      <c r="O25" s="271">
        <f t="shared" si="0"/>
        <v>54000</v>
      </c>
      <c r="P25" s="271">
        <f t="shared" si="1"/>
        <v>64705.95999999999</v>
      </c>
      <c r="Q25" s="275">
        <f t="shared" si="2"/>
        <v>1.2614594444444445</v>
      </c>
    </row>
    <row r="26" spans="2:17" ht="15">
      <c r="B26" s="347"/>
      <c r="C26" s="185" t="s">
        <v>212</v>
      </c>
      <c r="D26" s="49">
        <v>23500</v>
      </c>
      <c r="E26" s="50">
        <v>0</v>
      </c>
      <c r="F26" s="50">
        <v>117500</v>
      </c>
      <c r="G26" s="51" t="s">
        <v>156</v>
      </c>
      <c r="H26" s="49">
        <v>27553.76</v>
      </c>
      <c r="I26" s="50">
        <v>0</v>
      </c>
      <c r="J26" s="50">
        <v>136516</v>
      </c>
      <c r="K26" s="51" t="s">
        <v>156</v>
      </c>
      <c r="L26" s="141"/>
      <c r="O26" s="271">
        <f t="shared" si="0"/>
        <v>117500</v>
      </c>
      <c r="P26" s="271">
        <f t="shared" si="1"/>
        <v>136516</v>
      </c>
      <c r="Q26" s="275">
        <f t="shared" si="2"/>
        <v>1.1618382978723405</v>
      </c>
    </row>
    <row r="27" spans="2:17" ht="15">
      <c r="B27" s="347"/>
      <c r="C27" s="185" t="s">
        <v>78</v>
      </c>
      <c r="D27" s="49">
        <v>1232.5</v>
      </c>
      <c r="E27" s="50">
        <v>0</v>
      </c>
      <c r="F27" s="50">
        <v>0</v>
      </c>
      <c r="G27" s="51" t="s">
        <v>156</v>
      </c>
      <c r="H27" s="49">
        <v>725.35</v>
      </c>
      <c r="I27" s="50">
        <v>0</v>
      </c>
      <c r="J27" s="50">
        <v>0</v>
      </c>
      <c r="K27" s="51" t="s">
        <v>156</v>
      </c>
      <c r="L27" s="141"/>
      <c r="O27" s="271">
        <f t="shared" si="0"/>
        <v>0</v>
      </c>
      <c r="P27" s="271">
        <f t="shared" si="1"/>
        <v>0</v>
      </c>
      <c r="Q27" s="275">
        <f t="shared" si="2"/>
        <v>0</v>
      </c>
    </row>
    <row r="28" spans="2:17" ht="15">
      <c r="B28" s="347"/>
      <c r="C28" s="76" t="s">
        <v>204</v>
      </c>
      <c r="D28" s="49">
        <v>61</v>
      </c>
      <c r="E28" s="50">
        <v>0</v>
      </c>
      <c r="F28" s="50">
        <v>0</v>
      </c>
      <c r="G28" s="51" t="s">
        <v>156</v>
      </c>
      <c r="H28" s="50">
        <v>540.17</v>
      </c>
      <c r="I28" s="50">
        <v>0</v>
      </c>
      <c r="J28" s="50">
        <v>0</v>
      </c>
      <c r="K28" s="51" t="s">
        <v>156</v>
      </c>
      <c r="L28" s="141"/>
      <c r="O28" s="271">
        <f t="shared" si="0"/>
        <v>0</v>
      </c>
      <c r="P28" s="271">
        <f t="shared" si="1"/>
        <v>0</v>
      </c>
      <c r="Q28" s="275">
        <f t="shared" si="2"/>
        <v>0</v>
      </c>
    </row>
    <row r="29" spans="2:17" ht="15">
      <c r="B29" s="347"/>
      <c r="C29" s="76" t="s">
        <v>99</v>
      </c>
      <c r="D29" s="49">
        <v>20</v>
      </c>
      <c r="E29" s="50">
        <v>0</v>
      </c>
      <c r="F29" s="50">
        <v>0</v>
      </c>
      <c r="G29" s="51" t="s">
        <v>156</v>
      </c>
      <c r="H29" s="50">
        <v>525.56</v>
      </c>
      <c r="I29" s="50">
        <v>0</v>
      </c>
      <c r="J29" s="50">
        <v>0</v>
      </c>
      <c r="K29" s="51" t="s">
        <v>156</v>
      </c>
      <c r="L29" s="141"/>
      <c r="O29" s="271">
        <f t="shared" si="0"/>
        <v>0</v>
      </c>
      <c r="P29" s="271">
        <f t="shared" si="1"/>
        <v>0</v>
      </c>
      <c r="Q29" s="275">
        <f t="shared" si="2"/>
        <v>0</v>
      </c>
    </row>
    <row r="30" spans="2:17" ht="15">
      <c r="B30" s="347"/>
      <c r="C30" s="76" t="s">
        <v>122</v>
      </c>
      <c r="D30" s="49">
        <v>7.8</v>
      </c>
      <c r="E30" s="50">
        <v>0</v>
      </c>
      <c r="F30" s="50">
        <v>0</v>
      </c>
      <c r="G30" s="51" t="s">
        <v>156</v>
      </c>
      <c r="H30" s="50">
        <v>129.82</v>
      </c>
      <c r="I30" s="50">
        <v>0</v>
      </c>
      <c r="J30" s="50">
        <v>0</v>
      </c>
      <c r="K30" s="51" t="s">
        <v>156</v>
      </c>
      <c r="L30" s="141"/>
      <c r="O30" s="271">
        <f t="shared" si="0"/>
        <v>0</v>
      </c>
      <c r="P30" s="271">
        <f t="shared" si="1"/>
        <v>0</v>
      </c>
      <c r="Q30" s="275">
        <f t="shared" si="2"/>
        <v>0</v>
      </c>
    </row>
    <row r="31" spans="2:17" ht="15">
      <c r="B31" s="161" t="s">
        <v>118</v>
      </c>
      <c r="C31" s="162"/>
      <c r="D31" s="69">
        <v>8307449.2086</v>
      </c>
      <c r="E31" s="70">
        <v>1112325.2383</v>
      </c>
      <c r="F31" s="70">
        <v>1182722.816</v>
      </c>
      <c r="G31" s="71">
        <v>6.328866349161566</v>
      </c>
      <c r="H31" s="70">
        <v>11419620.399999999</v>
      </c>
      <c r="I31" s="70">
        <v>1572020.22</v>
      </c>
      <c r="J31" s="70">
        <v>1521115.92</v>
      </c>
      <c r="K31" s="71">
        <v>-3.238145371946932</v>
      </c>
      <c r="L31" s="141"/>
      <c r="O31" s="271">
        <f t="shared" si="0"/>
        <v>70397.57770000002</v>
      </c>
      <c r="P31" s="271">
        <f t="shared" si="1"/>
        <v>-50904.30000000005</v>
      </c>
      <c r="Q31" s="275">
        <f t="shared" si="2"/>
        <v>1.286113618019524</v>
      </c>
    </row>
    <row r="32" spans="2:17" ht="15">
      <c r="B32" s="346" t="s">
        <v>92</v>
      </c>
      <c r="C32" s="184" t="s">
        <v>130</v>
      </c>
      <c r="D32" s="45">
        <v>522338.181</v>
      </c>
      <c r="E32" s="46">
        <v>19904.4138</v>
      </c>
      <c r="F32" s="46">
        <v>9370.723</v>
      </c>
      <c r="G32" s="47">
        <v>-52.921381688718704</v>
      </c>
      <c r="H32" s="45">
        <v>3785401.85</v>
      </c>
      <c r="I32" s="46">
        <v>123161.18</v>
      </c>
      <c r="J32" s="46">
        <v>48203.3</v>
      </c>
      <c r="K32" s="47">
        <v>-60.86161240092047</v>
      </c>
      <c r="L32" s="141"/>
      <c r="O32" s="271">
        <f t="shared" si="0"/>
        <v>-10533.690799999998</v>
      </c>
      <c r="P32" s="271">
        <f t="shared" si="1"/>
        <v>-74957.87999999999</v>
      </c>
      <c r="Q32" s="275">
        <f t="shared" si="2"/>
        <v>5.144032109368722</v>
      </c>
    </row>
    <row r="33" spans="2:17" ht="15">
      <c r="B33" s="347"/>
      <c r="C33" s="185" t="s">
        <v>85</v>
      </c>
      <c r="D33" s="49">
        <v>317234.6352</v>
      </c>
      <c r="E33" s="50">
        <v>9130.05</v>
      </c>
      <c r="F33" s="50">
        <v>8976.67</v>
      </c>
      <c r="G33" s="51">
        <v>-1.6799469882421203</v>
      </c>
      <c r="H33" s="49">
        <v>1661288.36</v>
      </c>
      <c r="I33" s="50">
        <v>54887.16</v>
      </c>
      <c r="J33" s="50">
        <v>73409.42</v>
      </c>
      <c r="K33" s="51">
        <v>33.74607103009155</v>
      </c>
      <c r="L33" s="141"/>
      <c r="O33" s="271">
        <f t="shared" si="0"/>
        <v>-153.3799999999992</v>
      </c>
      <c r="P33" s="271">
        <f t="shared" si="1"/>
        <v>18522.259999999995</v>
      </c>
      <c r="Q33" s="275">
        <f t="shared" si="2"/>
        <v>8.177800899442666</v>
      </c>
    </row>
    <row r="34" spans="2:17" ht="15">
      <c r="B34" s="347"/>
      <c r="C34" s="185" t="s">
        <v>132</v>
      </c>
      <c r="D34" s="49">
        <v>1652890.08</v>
      </c>
      <c r="E34" s="50">
        <v>400788</v>
      </c>
      <c r="F34" s="50">
        <v>304284</v>
      </c>
      <c r="G34" s="51">
        <v>-24.07856522650379</v>
      </c>
      <c r="H34" s="49">
        <v>1271855.12</v>
      </c>
      <c r="I34" s="50">
        <v>170581.8</v>
      </c>
      <c r="J34" s="50">
        <v>270083.35</v>
      </c>
      <c r="K34" s="51">
        <v>58.33069530278141</v>
      </c>
      <c r="L34" s="141"/>
      <c r="O34" s="271">
        <f t="shared" si="0"/>
        <v>-96504</v>
      </c>
      <c r="P34" s="271">
        <f t="shared" si="1"/>
        <v>99501.54999999999</v>
      </c>
      <c r="Q34" s="275">
        <f t="shared" si="2"/>
        <v>0.887602864429283</v>
      </c>
    </row>
    <row r="35" spans="2:17" ht="15">
      <c r="B35" s="347"/>
      <c r="C35" s="76" t="s">
        <v>78</v>
      </c>
      <c r="D35" s="49">
        <v>40728.8433</v>
      </c>
      <c r="E35" s="50">
        <v>2508.14</v>
      </c>
      <c r="F35" s="50">
        <v>5736.3308</v>
      </c>
      <c r="G35" s="51">
        <v>128.7085569386079</v>
      </c>
      <c r="H35" s="50">
        <v>243159.43</v>
      </c>
      <c r="I35" s="50">
        <v>15226.91</v>
      </c>
      <c r="J35" s="50">
        <v>33807.93</v>
      </c>
      <c r="K35" s="51">
        <v>122.02751575992767</v>
      </c>
      <c r="L35" s="141"/>
      <c r="O35" s="271">
        <f t="shared" si="0"/>
        <v>3228.1908</v>
      </c>
      <c r="P35" s="271">
        <f t="shared" si="1"/>
        <v>18581.02</v>
      </c>
      <c r="Q35" s="275">
        <f t="shared" si="2"/>
        <v>5.893650693924417</v>
      </c>
    </row>
    <row r="36" spans="2:17" ht="15">
      <c r="B36" s="347"/>
      <c r="C36" s="76" t="s">
        <v>91</v>
      </c>
      <c r="D36" s="49">
        <v>12965.68</v>
      </c>
      <c r="E36" s="50">
        <v>0</v>
      </c>
      <c r="F36" s="50">
        <v>0</v>
      </c>
      <c r="G36" s="51" t="s">
        <v>156</v>
      </c>
      <c r="H36" s="50">
        <v>130285.58</v>
      </c>
      <c r="I36" s="50">
        <v>0</v>
      </c>
      <c r="J36" s="50">
        <v>0</v>
      </c>
      <c r="K36" s="51" t="s">
        <v>156</v>
      </c>
      <c r="L36" s="141"/>
      <c r="O36" s="271">
        <f t="shared" si="0"/>
        <v>0</v>
      </c>
      <c r="P36" s="271">
        <f t="shared" si="1"/>
        <v>0</v>
      </c>
      <c r="Q36" s="275">
        <f t="shared" si="2"/>
        <v>0</v>
      </c>
    </row>
    <row r="37" spans="2:17" ht="15">
      <c r="B37" s="347"/>
      <c r="C37" s="76" t="s">
        <v>93</v>
      </c>
      <c r="D37" s="49">
        <v>19240</v>
      </c>
      <c r="E37" s="50">
        <v>0</v>
      </c>
      <c r="F37" s="50">
        <v>0</v>
      </c>
      <c r="G37" s="51" t="s">
        <v>156</v>
      </c>
      <c r="H37" s="50">
        <v>110573.94</v>
      </c>
      <c r="I37" s="50">
        <v>0</v>
      </c>
      <c r="J37" s="50">
        <v>0</v>
      </c>
      <c r="K37" s="51" t="s">
        <v>156</v>
      </c>
      <c r="L37" s="141"/>
      <c r="O37" s="271">
        <f t="shared" si="0"/>
        <v>0</v>
      </c>
      <c r="P37" s="271">
        <f t="shared" si="1"/>
        <v>0</v>
      </c>
      <c r="Q37" s="275">
        <f t="shared" si="2"/>
        <v>0</v>
      </c>
    </row>
    <row r="38" spans="2:17" ht="15">
      <c r="B38" s="347"/>
      <c r="C38" s="76" t="s">
        <v>80</v>
      </c>
      <c r="D38" s="49">
        <v>40000</v>
      </c>
      <c r="E38" s="50">
        <v>0</v>
      </c>
      <c r="F38" s="50">
        <v>0</v>
      </c>
      <c r="G38" s="51" t="s">
        <v>156</v>
      </c>
      <c r="H38" s="50">
        <v>84962</v>
      </c>
      <c r="I38" s="50">
        <v>0</v>
      </c>
      <c r="J38" s="50">
        <v>0</v>
      </c>
      <c r="K38" s="51" t="s">
        <v>156</v>
      </c>
      <c r="L38" s="141"/>
      <c r="O38" s="271">
        <f t="shared" si="0"/>
        <v>0</v>
      </c>
      <c r="P38" s="271">
        <f t="shared" si="1"/>
        <v>0</v>
      </c>
      <c r="Q38" s="275">
        <f t="shared" si="2"/>
        <v>0</v>
      </c>
    </row>
    <row r="39" spans="2:17" ht="15">
      <c r="B39" s="347"/>
      <c r="C39" s="76" t="s">
        <v>97</v>
      </c>
      <c r="D39" s="49">
        <v>78000</v>
      </c>
      <c r="E39" s="50">
        <v>0</v>
      </c>
      <c r="F39" s="50">
        <v>0</v>
      </c>
      <c r="G39" s="51" t="s">
        <v>156</v>
      </c>
      <c r="H39" s="50">
        <v>74619.97</v>
      </c>
      <c r="I39" s="50">
        <v>0</v>
      </c>
      <c r="J39" s="50">
        <v>0</v>
      </c>
      <c r="K39" s="51" t="s">
        <v>156</v>
      </c>
      <c r="L39" s="141"/>
      <c r="O39" s="271">
        <f t="shared" si="0"/>
        <v>0</v>
      </c>
      <c r="P39" s="271">
        <f t="shared" si="1"/>
        <v>0</v>
      </c>
      <c r="Q39" s="275">
        <f t="shared" si="2"/>
        <v>0</v>
      </c>
    </row>
    <row r="40" spans="2:17" ht="15">
      <c r="B40" s="347"/>
      <c r="C40" s="76" t="s">
        <v>79</v>
      </c>
      <c r="D40" s="49">
        <v>3764.76</v>
      </c>
      <c r="E40" s="50">
        <v>521.4</v>
      </c>
      <c r="F40" s="50">
        <v>0</v>
      </c>
      <c r="G40" s="51">
        <v>-100</v>
      </c>
      <c r="H40" s="50">
        <v>42976.84</v>
      </c>
      <c r="I40" s="50">
        <v>6162.91</v>
      </c>
      <c r="J40" s="50">
        <v>0</v>
      </c>
      <c r="K40" s="51">
        <v>-100</v>
      </c>
      <c r="L40" s="141"/>
      <c r="O40" s="271">
        <f t="shared" si="0"/>
        <v>-521.4</v>
      </c>
      <c r="P40" s="271">
        <f t="shared" si="1"/>
        <v>-6162.91</v>
      </c>
      <c r="Q40" s="275">
        <f t="shared" si="2"/>
        <v>0</v>
      </c>
    </row>
    <row r="41" spans="2:17" ht="12.75" customHeight="1">
      <c r="B41" s="347"/>
      <c r="C41" s="76" t="s">
        <v>82</v>
      </c>
      <c r="D41" s="49">
        <v>2109.8254</v>
      </c>
      <c r="E41" s="50">
        <v>0</v>
      </c>
      <c r="F41" s="50">
        <v>0</v>
      </c>
      <c r="G41" s="51" t="s">
        <v>156</v>
      </c>
      <c r="H41" s="50">
        <v>11124.47</v>
      </c>
      <c r="I41" s="50">
        <v>0</v>
      </c>
      <c r="J41" s="50">
        <v>0</v>
      </c>
      <c r="K41" s="51" t="s">
        <v>156</v>
      </c>
      <c r="L41" s="142"/>
      <c r="O41" s="271">
        <f t="shared" si="0"/>
        <v>0</v>
      </c>
      <c r="P41" s="271">
        <f t="shared" si="1"/>
        <v>0</v>
      </c>
      <c r="Q41" s="275">
        <f t="shared" si="2"/>
        <v>0</v>
      </c>
    </row>
    <row r="42" spans="2:17" ht="12.75" customHeight="1">
      <c r="B42" s="347"/>
      <c r="C42" s="76" t="s">
        <v>104</v>
      </c>
      <c r="D42" s="49">
        <v>1800</v>
      </c>
      <c r="E42" s="50">
        <v>600</v>
      </c>
      <c r="F42" s="50">
        <v>0</v>
      </c>
      <c r="G42" s="51">
        <v>-100</v>
      </c>
      <c r="H42" s="50">
        <v>7396.43</v>
      </c>
      <c r="I42" s="50">
        <v>2407.83</v>
      </c>
      <c r="J42" s="50">
        <v>0</v>
      </c>
      <c r="K42" s="51">
        <v>-100</v>
      </c>
      <c r="L42" s="141"/>
      <c r="O42" s="271">
        <f t="shared" si="0"/>
        <v>-600</v>
      </c>
      <c r="P42" s="271">
        <f t="shared" si="1"/>
        <v>-2407.83</v>
      </c>
      <c r="Q42" s="275">
        <f t="shared" si="2"/>
        <v>0</v>
      </c>
    </row>
    <row r="43" spans="2:17" ht="15">
      <c r="B43" s="347"/>
      <c r="C43" s="76" t="s">
        <v>101</v>
      </c>
      <c r="D43" s="49">
        <v>1140</v>
      </c>
      <c r="E43" s="50">
        <v>0</v>
      </c>
      <c r="F43" s="50">
        <v>0</v>
      </c>
      <c r="G43" s="51" t="s">
        <v>156</v>
      </c>
      <c r="H43" s="50">
        <v>3243.35</v>
      </c>
      <c r="I43" s="50">
        <v>0</v>
      </c>
      <c r="J43" s="50">
        <v>0</v>
      </c>
      <c r="K43" s="51" t="s">
        <v>156</v>
      </c>
      <c r="L43" s="141"/>
      <c r="O43" s="271">
        <f t="shared" si="0"/>
        <v>0</v>
      </c>
      <c r="P43" s="271">
        <f t="shared" si="1"/>
        <v>0</v>
      </c>
      <c r="Q43" s="275">
        <f t="shared" si="2"/>
        <v>0</v>
      </c>
    </row>
    <row r="44" spans="2:17" ht="15">
      <c r="B44" s="347"/>
      <c r="C44" s="76" t="s">
        <v>103</v>
      </c>
      <c r="D44" s="49">
        <v>796</v>
      </c>
      <c r="E44" s="50">
        <v>180</v>
      </c>
      <c r="F44" s="50">
        <v>195</v>
      </c>
      <c r="G44" s="51">
        <v>8.333333333333325</v>
      </c>
      <c r="H44" s="50">
        <v>2957.06</v>
      </c>
      <c r="I44" s="50">
        <v>362.56</v>
      </c>
      <c r="J44" s="50">
        <v>614.7</v>
      </c>
      <c r="K44" s="51">
        <v>69.54435127978817</v>
      </c>
      <c r="L44" s="141"/>
      <c r="O44" s="271">
        <f t="shared" si="0"/>
        <v>15</v>
      </c>
      <c r="P44" s="271">
        <f t="shared" si="1"/>
        <v>252.14000000000004</v>
      </c>
      <c r="Q44" s="275">
        <f t="shared" si="2"/>
        <v>3.1523076923076925</v>
      </c>
    </row>
    <row r="45" spans="2:17" ht="15">
      <c r="B45" s="347"/>
      <c r="C45" s="76" t="s">
        <v>100</v>
      </c>
      <c r="D45" s="49">
        <v>447.36</v>
      </c>
      <c r="E45" s="50">
        <v>0</v>
      </c>
      <c r="F45" s="50">
        <v>0</v>
      </c>
      <c r="G45" s="51" t="s">
        <v>156</v>
      </c>
      <c r="H45" s="50">
        <v>2632.47</v>
      </c>
      <c r="I45" s="50">
        <v>0</v>
      </c>
      <c r="J45" s="50">
        <v>0</v>
      </c>
      <c r="K45" s="51" t="s">
        <v>156</v>
      </c>
      <c r="L45" s="142"/>
      <c r="O45" s="271">
        <f t="shared" si="0"/>
        <v>0</v>
      </c>
      <c r="P45" s="271">
        <f t="shared" si="1"/>
        <v>0</v>
      </c>
      <c r="Q45" s="275">
        <f t="shared" si="2"/>
        <v>0</v>
      </c>
    </row>
    <row r="46" spans="2:17" ht="12.75" customHeight="1">
      <c r="B46" s="347"/>
      <c r="C46" s="76" t="s">
        <v>99</v>
      </c>
      <c r="D46" s="49">
        <v>1162.5232</v>
      </c>
      <c r="E46" s="50">
        <v>312.0385</v>
      </c>
      <c r="F46" s="50">
        <v>792.3</v>
      </c>
      <c r="G46" s="51">
        <v>153.91097572895652</v>
      </c>
      <c r="H46" s="50">
        <v>2451.04</v>
      </c>
      <c r="I46" s="50">
        <v>730.05</v>
      </c>
      <c r="J46" s="50">
        <v>920.61</v>
      </c>
      <c r="K46" s="51">
        <v>26.102321758783663</v>
      </c>
      <c r="L46" s="141"/>
      <c r="O46" s="271">
        <f t="shared" si="0"/>
        <v>480.26149999999996</v>
      </c>
      <c r="P46" s="271">
        <f t="shared" si="1"/>
        <v>190.56000000000006</v>
      </c>
      <c r="Q46" s="275">
        <f t="shared" si="2"/>
        <v>1.1619462324876941</v>
      </c>
    </row>
    <row r="47" spans="2:17" ht="15">
      <c r="B47" s="347"/>
      <c r="C47" s="76" t="s">
        <v>96</v>
      </c>
      <c r="D47" s="49">
        <v>80</v>
      </c>
      <c r="E47" s="50">
        <v>0</v>
      </c>
      <c r="F47" s="50">
        <v>0</v>
      </c>
      <c r="G47" s="51" t="s">
        <v>156</v>
      </c>
      <c r="H47" s="50">
        <v>547.45</v>
      </c>
      <c r="I47" s="50">
        <v>0</v>
      </c>
      <c r="J47" s="50">
        <v>0</v>
      </c>
      <c r="K47" s="51" t="s">
        <v>156</v>
      </c>
      <c r="L47" s="141"/>
      <c r="O47" s="271">
        <f t="shared" si="0"/>
        <v>0</v>
      </c>
      <c r="P47" s="271">
        <f t="shared" si="1"/>
        <v>0</v>
      </c>
      <c r="Q47" s="275">
        <f t="shared" si="2"/>
        <v>0</v>
      </c>
    </row>
    <row r="48" spans="2:17" ht="15">
      <c r="B48" s="347"/>
      <c r="C48" s="76" t="s">
        <v>191</v>
      </c>
      <c r="D48" s="49">
        <v>43.4692</v>
      </c>
      <c r="E48" s="50">
        <v>0</v>
      </c>
      <c r="F48" s="50">
        <v>0</v>
      </c>
      <c r="G48" s="51" t="s">
        <v>156</v>
      </c>
      <c r="H48" s="50">
        <v>83.1</v>
      </c>
      <c r="I48" s="50">
        <v>0</v>
      </c>
      <c r="J48" s="50">
        <v>0</v>
      </c>
      <c r="K48" s="51" t="s">
        <v>156</v>
      </c>
      <c r="L48" s="141"/>
      <c r="O48" s="271">
        <f t="shared" si="0"/>
        <v>0</v>
      </c>
      <c r="P48" s="271">
        <f t="shared" si="1"/>
        <v>0</v>
      </c>
      <c r="Q48" s="275">
        <f t="shared" si="2"/>
        <v>0</v>
      </c>
    </row>
    <row r="49" spans="2:17" ht="15">
      <c r="B49" s="347"/>
      <c r="C49" s="76" t="s">
        <v>204</v>
      </c>
      <c r="D49" s="49">
        <v>0.4231</v>
      </c>
      <c r="E49" s="50">
        <v>0</v>
      </c>
      <c r="F49" s="50">
        <v>0</v>
      </c>
      <c r="G49" s="51" t="s">
        <v>156</v>
      </c>
      <c r="H49" s="50">
        <v>74.3</v>
      </c>
      <c r="I49" s="50">
        <v>0</v>
      </c>
      <c r="J49" s="50">
        <v>0</v>
      </c>
      <c r="K49" s="51" t="s">
        <v>156</v>
      </c>
      <c r="L49" s="141"/>
      <c r="O49" s="271">
        <f t="shared" si="0"/>
        <v>0</v>
      </c>
      <c r="P49" s="271">
        <f t="shared" si="1"/>
        <v>0</v>
      </c>
      <c r="Q49" s="275">
        <f t="shared" si="2"/>
        <v>0</v>
      </c>
    </row>
    <row r="50" spans="2:17" ht="15">
      <c r="B50" s="161" t="s">
        <v>117</v>
      </c>
      <c r="C50" s="162"/>
      <c r="D50" s="69">
        <v>2694741.7803999996</v>
      </c>
      <c r="E50" s="70">
        <v>433944.04230000003</v>
      </c>
      <c r="F50" s="70">
        <v>329355.02379999997</v>
      </c>
      <c r="G50" s="71">
        <v>-24.10195977012496</v>
      </c>
      <c r="H50" s="70">
        <v>7435632.760000001</v>
      </c>
      <c r="I50" s="70">
        <v>373520.4</v>
      </c>
      <c r="J50" s="70">
        <v>427039.31</v>
      </c>
      <c r="K50" s="71">
        <v>14.328242848315643</v>
      </c>
      <c r="L50" s="141"/>
      <c r="O50" s="271">
        <f t="shared" si="0"/>
        <v>-104589.01850000006</v>
      </c>
      <c r="P50" s="271">
        <f t="shared" si="1"/>
        <v>53518.909999999974</v>
      </c>
      <c r="Q50" s="275">
        <f t="shared" si="2"/>
        <v>1.2965926709510847</v>
      </c>
    </row>
    <row r="51" spans="2:17" ht="15">
      <c r="B51" s="346" t="s">
        <v>84</v>
      </c>
      <c r="C51" s="76" t="s">
        <v>132</v>
      </c>
      <c r="D51" s="49">
        <v>527825</v>
      </c>
      <c r="E51" s="50">
        <v>0</v>
      </c>
      <c r="F51" s="50">
        <v>33000</v>
      </c>
      <c r="G51" s="51" t="s">
        <v>156</v>
      </c>
      <c r="H51" s="50">
        <v>614862.91</v>
      </c>
      <c r="I51" s="50">
        <v>0</v>
      </c>
      <c r="J51" s="50">
        <v>43986.56</v>
      </c>
      <c r="K51" s="51" t="s">
        <v>156</v>
      </c>
      <c r="L51" s="141"/>
      <c r="O51" s="271">
        <f t="shared" si="0"/>
        <v>33000</v>
      </c>
      <c r="P51" s="271">
        <f t="shared" si="1"/>
        <v>43986.56</v>
      </c>
      <c r="Q51" s="275">
        <f t="shared" si="2"/>
        <v>1.3329260606060604</v>
      </c>
    </row>
    <row r="52" spans="2:17" ht="12.75" customHeight="1">
      <c r="B52" s="347"/>
      <c r="C52" s="76" t="s">
        <v>130</v>
      </c>
      <c r="D52" s="49">
        <v>419530</v>
      </c>
      <c r="E52" s="50">
        <v>38556</v>
      </c>
      <c r="F52" s="50">
        <v>19278</v>
      </c>
      <c r="G52" s="51">
        <v>-50</v>
      </c>
      <c r="H52" s="50">
        <v>561780.2</v>
      </c>
      <c r="I52" s="50">
        <v>47792.57</v>
      </c>
      <c r="J52" s="50">
        <v>23806.16</v>
      </c>
      <c r="K52" s="51">
        <v>-50.18857533712876</v>
      </c>
      <c r="L52" s="141"/>
      <c r="N52" s="230"/>
      <c r="O52" s="271">
        <f t="shared" si="0"/>
        <v>-19278</v>
      </c>
      <c r="P52" s="271">
        <f t="shared" si="1"/>
        <v>-23986.41</v>
      </c>
      <c r="Q52" s="275">
        <f t="shared" si="2"/>
        <v>1.2348874364560638</v>
      </c>
    </row>
    <row r="53" spans="2:17" ht="12.75" customHeight="1">
      <c r="B53" s="347"/>
      <c r="C53" s="76" t="s">
        <v>102</v>
      </c>
      <c r="D53" s="49">
        <v>441336</v>
      </c>
      <c r="E53" s="50">
        <v>63000</v>
      </c>
      <c r="F53" s="50">
        <v>42000</v>
      </c>
      <c r="G53" s="51">
        <v>-33.333333333333336</v>
      </c>
      <c r="H53" s="50">
        <v>303623.02</v>
      </c>
      <c r="I53" s="50">
        <v>51762.6</v>
      </c>
      <c r="J53" s="50">
        <v>24834</v>
      </c>
      <c r="K53" s="51">
        <v>-52.02327549234389</v>
      </c>
      <c r="L53" s="141"/>
      <c r="N53" s="230"/>
      <c r="O53" s="271">
        <f t="shared" si="0"/>
        <v>-21000</v>
      </c>
      <c r="P53" s="271">
        <f t="shared" si="1"/>
        <v>-26928.6</v>
      </c>
      <c r="Q53" s="275">
        <f t="shared" si="2"/>
        <v>0.5912857142857143</v>
      </c>
    </row>
    <row r="54" spans="2:17" ht="12.75" customHeight="1">
      <c r="B54" s="347"/>
      <c r="C54" s="76" t="s">
        <v>96</v>
      </c>
      <c r="D54" s="49">
        <v>444036</v>
      </c>
      <c r="E54" s="50">
        <v>79000</v>
      </c>
      <c r="F54" s="50">
        <v>40025</v>
      </c>
      <c r="G54" s="51">
        <v>-49.33544303797468</v>
      </c>
      <c r="H54" s="50">
        <v>293163.52</v>
      </c>
      <c r="I54" s="50">
        <v>59035</v>
      </c>
      <c r="J54" s="50">
        <v>29349.84</v>
      </c>
      <c r="K54" s="51">
        <v>-50.28400101634624</v>
      </c>
      <c r="L54" s="141"/>
      <c r="N54" s="230"/>
      <c r="O54" s="271">
        <f t="shared" si="0"/>
        <v>-38975</v>
      </c>
      <c r="P54" s="271">
        <f t="shared" si="1"/>
        <v>-29685.16</v>
      </c>
      <c r="Q54" s="275">
        <f t="shared" si="2"/>
        <v>0.733287695190506</v>
      </c>
    </row>
    <row r="55" spans="2:17" ht="12.75">
      <c r="B55" s="347"/>
      <c r="C55" s="76" t="s">
        <v>100</v>
      </c>
      <c r="D55" s="49">
        <v>124320</v>
      </c>
      <c r="E55" s="50">
        <v>21000</v>
      </c>
      <c r="F55" s="50">
        <v>84000</v>
      </c>
      <c r="G55" s="51">
        <v>300</v>
      </c>
      <c r="H55" s="50">
        <v>83268.54</v>
      </c>
      <c r="I55" s="50">
        <v>15174</v>
      </c>
      <c r="J55" s="50">
        <v>60060</v>
      </c>
      <c r="K55" s="51">
        <v>295.8086200079083</v>
      </c>
      <c r="L55" s="141"/>
      <c r="N55" s="230"/>
      <c r="O55" s="271">
        <f t="shared" si="0"/>
        <v>63000</v>
      </c>
      <c r="P55" s="271">
        <f t="shared" si="1"/>
        <v>44886</v>
      </c>
      <c r="Q55" s="275">
        <f t="shared" si="2"/>
        <v>0.715</v>
      </c>
    </row>
    <row r="56" spans="2:17" ht="12.75">
      <c r="B56" s="347"/>
      <c r="C56" s="76" t="s">
        <v>101</v>
      </c>
      <c r="D56" s="49">
        <v>52050</v>
      </c>
      <c r="E56" s="50">
        <v>0</v>
      </c>
      <c r="F56" s="50">
        <v>20000</v>
      </c>
      <c r="G56" s="51" t="s">
        <v>156</v>
      </c>
      <c r="H56" s="50">
        <v>36152.24</v>
      </c>
      <c r="I56" s="50">
        <v>0</v>
      </c>
      <c r="J56" s="50">
        <v>14338.47</v>
      </c>
      <c r="K56" s="51" t="s">
        <v>156</v>
      </c>
      <c r="L56" s="142"/>
      <c r="N56" s="230"/>
      <c r="O56" s="271">
        <f t="shared" si="0"/>
        <v>20000</v>
      </c>
      <c r="P56" s="271">
        <f t="shared" si="1"/>
        <v>14338.47</v>
      </c>
      <c r="Q56" s="275">
        <f t="shared" si="2"/>
        <v>0.7169234999999999</v>
      </c>
    </row>
    <row r="57" spans="2:17" ht="12.75">
      <c r="B57" s="347"/>
      <c r="C57" s="76" t="s">
        <v>202</v>
      </c>
      <c r="D57" s="49">
        <v>60000</v>
      </c>
      <c r="E57" s="50">
        <v>0</v>
      </c>
      <c r="F57" s="50">
        <v>0</v>
      </c>
      <c r="G57" s="51" t="s">
        <v>156</v>
      </c>
      <c r="H57" s="50">
        <v>35415.13</v>
      </c>
      <c r="I57" s="50">
        <v>0</v>
      </c>
      <c r="J57" s="50">
        <v>0</v>
      </c>
      <c r="K57" s="51" t="s">
        <v>156</v>
      </c>
      <c r="L57" s="142"/>
      <c r="N57" s="230"/>
      <c r="O57" s="271">
        <f t="shared" si="0"/>
        <v>0</v>
      </c>
      <c r="P57" s="271">
        <f t="shared" si="1"/>
        <v>0</v>
      </c>
      <c r="Q57" s="275">
        <f t="shared" si="2"/>
        <v>0</v>
      </c>
    </row>
    <row r="58" spans="2:17" ht="12.75">
      <c r="B58" s="347"/>
      <c r="C58" s="76" t="s">
        <v>113</v>
      </c>
      <c r="D58" s="49">
        <v>17500</v>
      </c>
      <c r="E58" s="50">
        <v>0</v>
      </c>
      <c r="F58" s="50">
        <v>0</v>
      </c>
      <c r="G58" s="51" t="s">
        <v>156</v>
      </c>
      <c r="H58" s="50">
        <v>11423.48</v>
      </c>
      <c r="I58" s="50">
        <v>0</v>
      </c>
      <c r="J58" s="50">
        <v>0</v>
      </c>
      <c r="K58" s="51" t="s">
        <v>156</v>
      </c>
      <c r="L58" s="142"/>
      <c r="N58" s="230"/>
      <c r="O58" s="271">
        <f t="shared" si="0"/>
        <v>0</v>
      </c>
      <c r="P58" s="271">
        <f t="shared" si="1"/>
        <v>0</v>
      </c>
      <c r="Q58" s="275">
        <f t="shared" si="2"/>
        <v>0</v>
      </c>
    </row>
    <row r="59" spans="2:17" ht="12.75" customHeight="1">
      <c r="B59" s="347"/>
      <c r="C59" s="76" t="s">
        <v>103</v>
      </c>
      <c r="D59" s="49">
        <v>3971.6363</v>
      </c>
      <c r="E59" s="50">
        <v>0</v>
      </c>
      <c r="F59" s="50">
        <v>0</v>
      </c>
      <c r="G59" s="51" t="s">
        <v>156</v>
      </c>
      <c r="H59" s="50">
        <v>4352.71</v>
      </c>
      <c r="I59" s="50">
        <v>0</v>
      </c>
      <c r="J59" s="50">
        <v>0</v>
      </c>
      <c r="K59" s="51" t="s">
        <v>156</v>
      </c>
      <c r="L59" s="141"/>
      <c r="N59" s="230"/>
      <c r="O59" s="271">
        <f t="shared" si="0"/>
        <v>0</v>
      </c>
      <c r="P59" s="271">
        <f t="shared" si="1"/>
        <v>0</v>
      </c>
      <c r="Q59" s="275">
        <f t="shared" si="2"/>
        <v>0</v>
      </c>
    </row>
    <row r="60" spans="2:17" ht="12.75">
      <c r="B60" s="347"/>
      <c r="C60" s="76" t="s">
        <v>98</v>
      </c>
      <c r="D60" s="49">
        <v>10</v>
      </c>
      <c r="E60" s="50">
        <v>7.5</v>
      </c>
      <c r="F60" s="50">
        <v>0</v>
      </c>
      <c r="G60" s="51">
        <v>-100</v>
      </c>
      <c r="H60" s="50">
        <v>950.23</v>
      </c>
      <c r="I60" s="50">
        <v>701.37</v>
      </c>
      <c r="J60" s="50">
        <v>0</v>
      </c>
      <c r="K60" s="51">
        <v>-100</v>
      </c>
      <c r="L60" s="141"/>
      <c r="N60" s="230"/>
      <c r="O60" s="271">
        <f t="shared" si="0"/>
        <v>-7.5</v>
      </c>
      <c r="P60" s="271">
        <f t="shared" si="1"/>
        <v>-701.37</v>
      </c>
      <c r="Q60" s="275">
        <f t="shared" si="2"/>
        <v>0</v>
      </c>
    </row>
    <row r="61" spans="2:17" ht="12.75">
      <c r="B61" s="347"/>
      <c r="C61" s="76" t="s">
        <v>81</v>
      </c>
      <c r="D61" s="49">
        <v>4725</v>
      </c>
      <c r="E61" s="50">
        <v>450</v>
      </c>
      <c r="F61" s="50">
        <v>0</v>
      </c>
      <c r="G61" s="51">
        <v>-100</v>
      </c>
      <c r="H61" s="50">
        <v>851.47</v>
      </c>
      <c r="I61" s="50">
        <v>70.19</v>
      </c>
      <c r="J61" s="50">
        <v>0</v>
      </c>
      <c r="K61" s="51">
        <v>-100</v>
      </c>
      <c r="L61" s="141"/>
      <c r="N61" s="230"/>
      <c r="O61" s="271">
        <f t="shared" si="0"/>
        <v>-450</v>
      </c>
      <c r="P61" s="271">
        <f t="shared" si="1"/>
        <v>-70.19</v>
      </c>
      <c r="Q61" s="275">
        <f t="shared" si="2"/>
        <v>0</v>
      </c>
    </row>
    <row r="62" spans="2:17" ht="12.75" customHeight="1">
      <c r="B62" s="347"/>
      <c r="C62" s="76" t="s">
        <v>211</v>
      </c>
      <c r="D62" s="49">
        <v>1.628</v>
      </c>
      <c r="E62" s="50">
        <v>0.7286</v>
      </c>
      <c r="F62" s="50">
        <v>0</v>
      </c>
      <c r="G62" s="51">
        <v>-100</v>
      </c>
      <c r="H62" s="50">
        <v>381.74</v>
      </c>
      <c r="I62" s="50">
        <v>230.23</v>
      </c>
      <c r="J62" s="50">
        <v>0</v>
      </c>
      <c r="K62" s="51">
        <v>-100</v>
      </c>
      <c r="L62" s="141"/>
      <c r="N62" s="230"/>
      <c r="O62" s="271">
        <f t="shared" si="0"/>
        <v>-0.7286</v>
      </c>
      <c r="P62" s="271">
        <f t="shared" si="1"/>
        <v>-230.23</v>
      </c>
      <c r="Q62" s="275">
        <f t="shared" si="2"/>
        <v>0</v>
      </c>
    </row>
    <row r="63" spans="2:17" ht="12.75" customHeight="1">
      <c r="B63" s="347"/>
      <c r="C63" s="76" t="s">
        <v>191</v>
      </c>
      <c r="D63" s="49">
        <v>30</v>
      </c>
      <c r="E63" s="50">
        <v>0</v>
      </c>
      <c r="F63" s="50">
        <v>0</v>
      </c>
      <c r="G63" s="51" t="s">
        <v>156</v>
      </c>
      <c r="H63" s="50">
        <v>139.98</v>
      </c>
      <c r="I63" s="50">
        <v>0</v>
      </c>
      <c r="J63" s="50">
        <v>0</v>
      </c>
      <c r="K63" s="51" t="s">
        <v>156</v>
      </c>
      <c r="L63" s="141"/>
      <c r="N63" s="230"/>
      <c r="O63" s="271">
        <f t="shared" si="0"/>
        <v>0</v>
      </c>
      <c r="P63" s="271">
        <f t="shared" si="1"/>
        <v>0</v>
      </c>
      <c r="Q63" s="275">
        <f t="shared" si="2"/>
        <v>0</v>
      </c>
    </row>
    <row r="64" spans="2:17" ht="12.75">
      <c r="B64" s="347"/>
      <c r="C64" s="76" t="s">
        <v>97</v>
      </c>
      <c r="D64" s="49">
        <v>0.5</v>
      </c>
      <c r="E64" s="50">
        <v>0</v>
      </c>
      <c r="F64" s="50">
        <v>0</v>
      </c>
      <c r="G64" s="51" t="s">
        <v>156</v>
      </c>
      <c r="H64" s="50">
        <v>69.4</v>
      </c>
      <c r="I64" s="50">
        <v>0</v>
      </c>
      <c r="J64" s="50">
        <v>0</v>
      </c>
      <c r="K64" s="51" t="s">
        <v>156</v>
      </c>
      <c r="L64" s="141"/>
      <c r="N64" s="230"/>
      <c r="O64" s="271">
        <f t="shared" si="0"/>
        <v>0</v>
      </c>
      <c r="P64" s="271">
        <f t="shared" si="1"/>
        <v>0</v>
      </c>
      <c r="Q64" s="275">
        <f t="shared" si="2"/>
        <v>0</v>
      </c>
    </row>
    <row r="65" spans="2:17" ht="12.75" customHeight="1">
      <c r="B65" s="347"/>
      <c r="C65" s="76" t="s">
        <v>99</v>
      </c>
      <c r="D65" s="49">
        <v>40</v>
      </c>
      <c r="E65" s="50">
        <v>0</v>
      </c>
      <c r="F65" s="50">
        <v>0</v>
      </c>
      <c r="G65" s="51" t="s">
        <v>156</v>
      </c>
      <c r="H65" s="50">
        <v>60.4</v>
      </c>
      <c r="I65" s="50">
        <v>0</v>
      </c>
      <c r="J65" s="50">
        <v>0</v>
      </c>
      <c r="K65" s="51" t="s">
        <v>156</v>
      </c>
      <c r="L65" s="142"/>
      <c r="N65" s="230"/>
      <c r="O65" s="271">
        <f t="shared" si="0"/>
        <v>0</v>
      </c>
      <c r="P65" s="271">
        <f t="shared" si="1"/>
        <v>0</v>
      </c>
      <c r="Q65" s="275">
        <f t="shared" si="2"/>
        <v>0</v>
      </c>
    </row>
    <row r="66" spans="2:17" ht="12.75" customHeight="1">
      <c r="B66" s="161" t="s">
        <v>119</v>
      </c>
      <c r="C66" s="162"/>
      <c r="D66" s="69">
        <v>2095375.7643</v>
      </c>
      <c r="E66" s="70">
        <v>202014.2286</v>
      </c>
      <c r="F66" s="70">
        <v>238303</v>
      </c>
      <c r="G66" s="71">
        <v>17.96347299469381</v>
      </c>
      <c r="H66" s="70">
        <v>1946494.97</v>
      </c>
      <c r="I66" s="70">
        <v>174765.96000000002</v>
      </c>
      <c r="J66" s="70">
        <v>196375.03</v>
      </c>
      <c r="K66" s="71">
        <v>12.364576030709863</v>
      </c>
      <c r="L66" s="141"/>
      <c r="N66" s="230"/>
      <c r="O66" s="271">
        <f t="shared" si="0"/>
        <v>36288.7714</v>
      </c>
      <c r="P66" s="271">
        <f t="shared" si="1"/>
        <v>21609.069999999978</v>
      </c>
      <c r="Q66" s="275">
        <f t="shared" si="2"/>
        <v>0.8240560546866804</v>
      </c>
    </row>
    <row r="67" spans="2:17" ht="12.75" customHeight="1">
      <c r="B67" s="346" t="s">
        <v>86</v>
      </c>
      <c r="C67" s="76" t="s">
        <v>130</v>
      </c>
      <c r="D67" s="49">
        <v>17045.3933</v>
      </c>
      <c r="E67" s="50">
        <v>1646.5375</v>
      </c>
      <c r="F67" s="50">
        <v>0</v>
      </c>
      <c r="G67" s="51">
        <v>-100</v>
      </c>
      <c r="H67" s="50">
        <v>34035.93</v>
      </c>
      <c r="I67" s="50">
        <v>3654.69</v>
      </c>
      <c r="J67" s="50">
        <v>0</v>
      </c>
      <c r="K67" s="51">
        <v>-100</v>
      </c>
      <c r="L67" s="141"/>
      <c r="N67" s="230"/>
      <c r="O67" s="271">
        <f t="shared" si="0"/>
        <v>-1646.5375</v>
      </c>
      <c r="P67" s="271">
        <f t="shared" si="1"/>
        <v>-3654.69</v>
      </c>
      <c r="Q67" s="275">
        <f t="shared" si="2"/>
        <v>0</v>
      </c>
    </row>
    <row r="68" spans="2:17" ht="12.75">
      <c r="B68" s="347"/>
      <c r="C68" s="76" t="s">
        <v>132</v>
      </c>
      <c r="D68" s="49">
        <v>20000</v>
      </c>
      <c r="E68" s="50">
        <v>0</v>
      </c>
      <c r="F68" s="50">
        <v>0</v>
      </c>
      <c r="G68" s="51" t="s">
        <v>156</v>
      </c>
      <c r="H68" s="50">
        <v>14500</v>
      </c>
      <c r="I68" s="50">
        <v>0</v>
      </c>
      <c r="J68" s="50">
        <v>0</v>
      </c>
      <c r="K68" s="51" t="s">
        <v>156</v>
      </c>
      <c r="L68" s="141"/>
      <c r="N68" s="230"/>
      <c r="O68" s="271">
        <f t="shared" si="0"/>
        <v>0</v>
      </c>
      <c r="P68" s="271">
        <f t="shared" si="1"/>
        <v>0</v>
      </c>
      <c r="Q68" s="275">
        <f t="shared" si="2"/>
        <v>0</v>
      </c>
    </row>
    <row r="69" spans="2:17" ht="12.75" customHeight="1">
      <c r="B69" s="347"/>
      <c r="C69" s="76" t="s">
        <v>101</v>
      </c>
      <c r="D69" s="49">
        <v>541.8</v>
      </c>
      <c r="E69" s="50">
        <v>541.8</v>
      </c>
      <c r="F69" s="50">
        <v>0</v>
      </c>
      <c r="G69" s="51">
        <v>-100</v>
      </c>
      <c r="H69" s="50">
        <v>1443.24</v>
      </c>
      <c r="I69" s="50">
        <v>1443.24</v>
      </c>
      <c r="J69" s="50">
        <v>0</v>
      </c>
      <c r="K69" s="51">
        <v>-100</v>
      </c>
      <c r="L69" s="141"/>
      <c r="N69" s="230"/>
      <c r="O69" s="271">
        <f t="shared" si="0"/>
        <v>-541.8</v>
      </c>
      <c r="P69" s="271">
        <f t="shared" si="1"/>
        <v>-1443.24</v>
      </c>
      <c r="Q69" s="275">
        <f t="shared" si="2"/>
        <v>0</v>
      </c>
    </row>
    <row r="70" spans="2:17" ht="12.75" customHeight="1">
      <c r="B70" s="347"/>
      <c r="C70" s="76" t="s">
        <v>99</v>
      </c>
      <c r="D70" s="49">
        <v>152.6277</v>
      </c>
      <c r="E70" s="50">
        <v>62.6277</v>
      </c>
      <c r="F70" s="50">
        <v>21</v>
      </c>
      <c r="G70" s="51">
        <v>-66.46851153722714</v>
      </c>
      <c r="H70" s="50">
        <v>212.45</v>
      </c>
      <c r="I70" s="50">
        <v>117.07</v>
      </c>
      <c r="J70" s="50">
        <v>34.5</v>
      </c>
      <c r="K70" s="51">
        <v>-70.53045186640472</v>
      </c>
      <c r="L70" s="141"/>
      <c r="N70" s="230"/>
      <c r="O70" s="271">
        <f aca="true" t="shared" si="3" ref="O70:O89">+F70-E70</f>
        <v>-41.6277</v>
      </c>
      <c r="P70" s="271">
        <f aca="true" t="shared" si="4" ref="P70:P89">+J70-I70</f>
        <v>-82.57</v>
      </c>
      <c r="Q70" s="275">
        <f aca="true" t="shared" si="5" ref="Q70:Q89">+IF(F70=0,0,J70/F70)</f>
        <v>1.6428571428571428</v>
      </c>
    </row>
    <row r="71" spans="2:17" ht="12.75" customHeight="1">
      <c r="B71" s="347"/>
      <c r="C71" s="76" t="s">
        <v>102</v>
      </c>
      <c r="D71" s="49">
        <v>6.3</v>
      </c>
      <c r="E71" s="50">
        <v>0</v>
      </c>
      <c r="F71" s="50">
        <v>0</v>
      </c>
      <c r="G71" s="51" t="s">
        <v>156</v>
      </c>
      <c r="H71" s="50">
        <v>117.95</v>
      </c>
      <c r="I71" s="50">
        <v>0</v>
      </c>
      <c r="J71" s="50">
        <v>0</v>
      </c>
      <c r="K71" s="51" t="s">
        <v>156</v>
      </c>
      <c r="L71" s="141"/>
      <c r="N71" s="230"/>
      <c r="O71" s="271">
        <f t="shared" si="3"/>
        <v>0</v>
      </c>
      <c r="P71" s="271">
        <f t="shared" si="4"/>
        <v>0</v>
      </c>
      <c r="Q71" s="275">
        <f t="shared" si="5"/>
        <v>0</v>
      </c>
    </row>
    <row r="72" spans="2:17" ht="15" customHeight="1">
      <c r="B72" s="347"/>
      <c r="C72" s="76" t="s">
        <v>85</v>
      </c>
      <c r="D72" s="49">
        <v>30</v>
      </c>
      <c r="E72" s="50">
        <v>30</v>
      </c>
      <c r="F72" s="50">
        <v>0</v>
      </c>
      <c r="G72" s="51">
        <v>-100</v>
      </c>
      <c r="H72" s="50">
        <v>113.08</v>
      </c>
      <c r="I72" s="50">
        <v>113.08</v>
      </c>
      <c r="J72" s="50">
        <v>0</v>
      </c>
      <c r="K72" s="51">
        <v>-100</v>
      </c>
      <c r="L72" s="141"/>
      <c r="N72" s="230"/>
      <c r="O72" s="271">
        <f t="shared" si="3"/>
        <v>-30</v>
      </c>
      <c r="P72" s="271">
        <f t="shared" si="4"/>
        <v>-113.08</v>
      </c>
      <c r="Q72" s="275">
        <f t="shared" si="5"/>
        <v>0</v>
      </c>
    </row>
    <row r="73" spans="2:17" ht="12.75">
      <c r="B73" s="347"/>
      <c r="C73" s="76" t="s">
        <v>96</v>
      </c>
      <c r="D73" s="49">
        <v>0</v>
      </c>
      <c r="E73" s="50">
        <v>0</v>
      </c>
      <c r="F73" s="50">
        <v>1</v>
      </c>
      <c r="G73" s="51" t="s">
        <v>156</v>
      </c>
      <c r="H73" s="50">
        <v>0</v>
      </c>
      <c r="I73" s="50">
        <v>0</v>
      </c>
      <c r="J73" s="50">
        <v>104.6</v>
      </c>
      <c r="K73" s="51" t="s">
        <v>156</v>
      </c>
      <c r="L73" s="142"/>
      <c r="N73" s="230"/>
      <c r="O73" s="271">
        <f t="shared" si="3"/>
        <v>1</v>
      </c>
      <c r="P73" s="271">
        <f t="shared" si="4"/>
        <v>104.6</v>
      </c>
      <c r="Q73" s="275">
        <f t="shared" si="5"/>
        <v>104.6</v>
      </c>
    </row>
    <row r="74" spans="2:17" ht="12.75">
      <c r="B74" s="161" t="s">
        <v>120</v>
      </c>
      <c r="C74" s="162"/>
      <c r="D74" s="69">
        <v>37776.121</v>
      </c>
      <c r="E74" s="70">
        <v>2280.9651999999996</v>
      </c>
      <c r="F74" s="70">
        <v>22</v>
      </c>
      <c r="G74" s="71">
        <v>-99.03549602598059</v>
      </c>
      <c r="H74" s="70">
        <v>50422.65</v>
      </c>
      <c r="I74" s="70">
        <v>5328.08</v>
      </c>
      <c r="J74" s="70">
        <v>139.1</v>
      </c>
      <c r="K74" s="71">
        <v>-97.38930346391196</v>
      </c>
      <c r="L74" s="141"/>
      <c r="N74" s="230"/>
      <c r="O74" s="271">
        <f t="shared" si="3"/>
        <v>-2258.9651999999996</v>
      </c>
      <c r="P74" s="271">
        <f t="shared" si="4"/>
        <v>-5188.98</v>
      </c>
      <c r="Q74" s="275">
        <f t="shared" si="5"/>
        <v>6.322727272727272</v>
      </c>
    </row>
    <row r="75" spans="2:17" ht="12.75">
      <c r="B75" s="351" t="s">
        <v>128</v>
      </c>
      <c r="C75" s="75" t="s">
        <v>97</v>
      </c>
      <c r="D75" s="45">
        <v>166088</v>
      </c>
      <c r="E75" s="46">
        <v>0</v>
      </c>
      <c r="F75" s="46">
        <v>69743.75</v>
      </c>
      <c r="G75" s="47" t="s">
        <v>156</v>
      </c>
      <c r="H75" s="46">
        <v>123699.09</v>
      </c>
      <c r="I75" s="46">
        <v>0</v>
      </c>
      <c r="J75" s="46">
        <v>51921.82</v>
      </c>
      <c r="K75" s="47" t="s">
        <v>156</v>
      </c>
      <c r="L75" s="142"/>
      <c r="N75" s="230"/>
      <c r="O75" s="271">
        <f t="shared" si="3"/>
        <v>69743.75</v>
      </c>
      <c r="P75" s="271">
        <f t="shared" si="4"/>
        <v>51921.82</v>
      </c>
      <c r="Q75" s="275">
        <f t="shared" si="5"/>
        <v>0.7444655614302357</v>
      </c>
    </row>
    <row r="76" spans="2:17" ht="12.75">
      <c r="B76" s="351"/>
      <c r="C76" s="76" t="s">
        <v>130</v>
      </c>
      <c r="D76" s="49">
        <v>6853.01</v>
      </c>
      <c r="E76" s="50">
        <v>0</v>
      </c>
      <c r="F76" s="50">
        <v>0</v>
      </c>
      <c r="G76" s="51" t="s">
        <v>156</v>
      </c>
      <c r="H76" s="50">
        <v>53289.97</v>
      </c>
      <c r="I76" s="50">
        <v>0</v>
      </c>
      <c r="J76" s="50">
        <v>0</v>
      </c>
      <c r="K76" s="51" t="s">
        <v>156</v>
      </c>
      <c r="L76" s="142"/>
      <c r="N76" s="230"/>
      <c r="O76" s="271">
        <f t="shared" si="3"/>
        <v>0</v>
      </c>
      <c r="P76" s="271">
        <f t="shared" si="4"/>
        <v>0</v>
      </c>
      <c r="Q76" s="275">
        <f t="shared" si="5"/>
        <v>0</v>
      </c>
    </row>
    <row r="77" spans="2:17" ht="12.75">
      <c r="B77" s="351"/>
      <c r="C77" s="76" t="s">
        <v>78</v>
      </c>
      <c r="D77" s="49">
        <v>42294.58</v>
      </c>
      <c r="E77" s="50">
        <v>11727.62</v>
      </c>
      <c r="F77" s="50">
        <v>6862.3538</v>
      </c>
      <c r="G77" s="51">
        <v>-41.48553756005056</v>
      </c>
      <c r="H77" s="50">
        <v>36314.46</v>
      </c>
      <c r="I77" s="50">
        <v>4894.46</v>
      </c>
      <c r="J77" s="50">
        <v>8633.48</v>
      </c>
      <c r="K77" s="51">
        <v>76.39290136194799</v>
      </c>
      <c r="L77" s="143"/>
      <c r="N77" s="230"/>
      <c r="O77" s="271">
        <f t="shared" si="3"/>
        <v>-4865.266200000001</v>
      </c>
      <c r="P77" s="271">
        <f t="shared" si="4"/>
        <v>3739.0199999999995</v>
      </c>
      <c r="Q77" s="275">
        <f t="shared" si="5"/>
        <v>1.2580931050217783</v>
      </c>
    </row>
    <row r="78" spans="2:17" ht="12.75" customHeight="1">
      <c r="B78" s="351"/>
      <c r="C78" s="76" t="s">
        <v>122</v>
      </c>
      <c r="D78" s="49">
        <v>21212</v>
      </c>
      <c r="E78" s="50">
        <v>0</v>
      </c>
      <c r="F78" s="50">
        <v>0</v>
      </c>
      <c r="G78" s="51" t="s">
        <v>156</v>
      </c>
      <c r="H78" s="50">
        <v>16478.15</v>
      </c>
      <c r="I78" s="50">
        <v>0</v>
      </c>
      <c r="J78" s="50">
        <v>0</v>
      </c>
      <c r="K78" s="51" t="s">
        <v>156</v>
      </c>
      <c r="N78" s="230"/>
      <c r="O78" s="271">
        <f t="shared" si="3"/>
        <v>0</v>
      </c>
      <c r="P78" s="271">
        <f t="shared" si="4"/>
        <v>0</v>
      </c>
      <c r="Q78" s="275">
        <f t="shared" si="5"/>
        <v>0</v>
      </c>
    </row>
    <row r="79" spans="2:17" ht="12.75">
      <c r="B79" s="161" t="s">
        <v>129</v>
      </c>
      <c r="C79" s="162"/>
      <c r="D79" s="69">
        <v>236447.59000000003</v>
      </c>
      <c r="E79" s="70">
        <v>11727.62</v>
      </c>
      <c r="F79" s="70">
        <v>76606.1038</v>
      </c>
      <c r="G79" s="71">
        <v>553.210999333198</v>
      </c>
      <c r="H79" s="70">
        <v>229781.66999999998</v>
      </c>
      <c r="I79" s="70">
        <v>4894.46</v>
      </c>
      <c r="J79" s="70">
        <v>60555.3</v>
      </c>
      <c r="K79" s="71">
        <v>1137.2212664931371</v>
      </c>
      <c r="N79" s="230"/>
      <c r="O79" s="271">
        <f t="shared" si="3"/>
        <v>64878.483799999995</v>
      </c>
      <c r="P79" s="271">
        <f t="shared" si="4"/>
        <v>55660.840000000004</v>
      </c>
      <c r="Q79" s="275">
        <f t="shared" si="5"/>
        <v>0.7904761761294536</v>
      </c>
    </row>
    <row r="80" spans="2:17" ht="12.75" customHeight="1">
      <c r="B80" s="346" t="s">
        <v>87</v>
      </c>
      <c r="C80" s="76" t="s">
        <v>80</v>
      </c>
      <c r="D80" s="49">
        <v>2700351.2</v>
      </c>
      <c r="E80" s="50">
        <v>0</v>
      </c>
      <c r="F80" s="50">
        <v>0</v>
      </c>
      <c r="G80" s="51" t="s">
        <v>156</v>
      </c>
      <c r="H80" s="50">
        <v>526560.05</v>
      </c>
      <c r="I80" s="50">
        <v>0</v>
      </c>
      <c r="J80" s="50">
        <v>0</v>
      </c>
      <c r="K80" s="51" t="s">
        <v>156</v>
      </c>
      <c r="N80" s="230"/>
      <c r="O80" s="271">
        <f t="shared" si="3"/>
        <v>0</v>
      </c>
      <c r="P80" s="271">
        <f t="shared" si="4"/>
        <v>0</v>
      </c>
      <c r="Q80" s="275">
        <f t="shared" si="5"/>
        <v>0</v>
      </c>
    </row>
    <row r="81" spans="2:17" ht="12.75">
      <c r="B81" s="347"/>
      <c r="C81" s="76" t="s">
        <v>97</v>
      </c>
      <c r="D81" s="49">
        <v>103976</v>
      </c>
      <c r="E81" s="50">
        <v>0</v>
      </c>
      <c r="F81" s="50">
        <v>57323.0769</v>
      </c>
      <c r="G81" s="51" t="s">
        <v>156</v>
      </c>
      <c r="H81" s="50">
        <v>75689.76</v>
      </c>
      <c r="I81" s="50">
        <v>0</v>
      </c>
      <c r="J81" s="50">
        <v>58523.86</v>
      </c>
      <c r="K81" s="51" t="s">
        <v>156</v>
      </c>
      <c r="N81" s="230"/>
      <c r="O81" s="271">
        <f t="shared" si="3"/>
        <v>57323.0769</v>
      </c>
      <c r="P81" s="271">
        <f t="shared" si="4"/>
        <v>58523.86</v>
      </c>
      <c r="Q81" s="275">
        <f t="shared" si="5"/>
        <v>1.0209476386289376</v>
      </c>
    </row>
    <row r="82" spans="2:17" ht="12.75">
      <c r="B82" s="347"/>
      <c r="C82" s="76" t="s">
        <v>130</v>
      </c>
      <c r="D82" s="49">
        <v>704</v>
      </c>
      <c r="E82" s="50">
        <v>0</v>
      </c>
      <c r="F82" s="50">
        <v>0</v>
      </c>
      <c r="G82" s="51" t="s">
        <v>156</v>
      </c>
      <c r="H82" s="50">
        <v>52908.14</v>
      </c>
      <c r="I82" s="50">
        <v>0</v>
      </c>
      <c r="J82" s="50">
        <v>0</v>
      </c>
      <c r="K82" s="51" t="s">
        <v>156</v>
      </c>
      <c r="N82" s="230"/>
      <c r="O82" s="271">
        <f t="shared" si="3"/>
        <v>0</v>
      </c>
      <c r="P82" s="271">
        <f t="shared" si="4"/>
        <v>0</v>
      </c>
      <c r="Q82" s="275">
        <f t="shared" si="5"/>
        <v>0</v>
      </c>
    </row>
    <row r="83" spans="2:17" ht="12.75">
      <c r="B83" s="347"/>
      <c r="C83" s="76" t="s">
        <v>78</v>
      </c>
      <c r="D83" s="49">
        <v>10598.4346</v>
      </c>
      <c r="E83" s="50">
        <v>672.0846</v>
      </c>
      <c r="F83" s="50">
        <v>1256.69</v>
      </c>
      <c r="G83" s="51">
        <v>86.98390053871195</v>
      </c>
      <c r="H83" s="50">
        <v>9606.6</v>
      </c>
      <c r="I83" s="50">
        <v>760.59</v>
      </c>
      <c r="J83" s="50">
        <v>209.94</v>
      </c>
      <c r="K83" s="51">
        <v>-72.39774385674279</v>
      </c>
      <c r="N83" s="230"/>
      <c r="O83" s="271">
        <f t="shared" si="3"/>
        <v>584.6054</v>
      </c>
      <c r="P83" s="271">
        <f t="shared" si="4"/>
        <v>-550.6500000000001</v>
      </c>
      <c r="Q83" s="275">
        <f t="shared" si="5"/>
        <v>0.16705790608662438</v>
      </c>
    </row>
    <row r="84" spans="2:17" ht="12.75">
      <c r="B84" s="347"/>
      <c r="C84" s="76" t="s">
        <v>77</v>
      </c>
      <c r="D84" s="49">
        <v>2880</v>
      </c>
      <c r="E84" s="50">
        <v>0</v>
      </c>
      <c r="F84" s="50">
        <v>0</v>
      </c>
      <c r="G84" s="51" t="s">
        <v>156</v>
      </c>
      <c r="H84" s="50">
        <v>5350</v>
      </c>
      <c r="I84" s="50">
        <v>0</v>
      </c>
      <c r="J84" s="50">
        <v>0</v>
      </c>
      <c r="K84" s="51" t="s">
        <v>156</v>
      </c>
      <c r="N84" s="230"/>
      <c r="O84" s="271">
        <f t="shared" si="3"/>
        <v>0</v>
      </c>
      <c r="P84" s="271">
        <f t="shared" si="4"/>
        <v>0</v>
      </c>
      <c r="Q84" s="275">
        <f t="shared" si="5"/>
        <v>0</v>
      </c>
    </row>
    <row r="85" spans="2:17" ht="12.75">
      <c r="B85" s="347"/>
      <c r="C85" s="76" t="s">
        <v>99</v>
      </c>
      <c r="D85" s="49">
        <v>297.4182</v>
      </c>
      <c r="E85" s="50">
        <v>0</v>
      </c>
      <c r="F85" s="50">
        <v>0</v>
      </c>
      <c r="G85" s="51" t="s">
        <v>156</v>
      </c>
      <c r="H85" s="50">
        <v>465.57</v>
      </c>
      <c r="I85" s="50">
        <v>0</v>
      </c>
      <c r="J85" s="50">
        <v>0</v>
      </c>
      <c r="K85" s="51" t="s">
        <v>156</v>
      </c>
      <c r="N85" s="230"/>
      <c r="O85" s="271">
        <f t="shared" si="3"/>
        <v>0</v>
      </c>
      <c r="P85" s="271">
        <f t="shared" si="4"/>
        <v>0</v>
      </c>
      <c r="Q85" s="275">
        <f t="shared" si="5"/>
        <v>0</v>
      </c>
    </row>
    <row r="86" spans="2:17" ht="12.75">
      <c r="B86" s="161" t="s">
        <v>121</v>
      </c>
      <c r="C86" s="162"/>
      <c r="D86" s="69">
        <v>2818807.0528</v>
      </c>
      <c r="E86" s="70">
        <v>672.0846</v>
      </c>
      <c r="F86" s="70">
        <v>58579.7669</v>
      </c>
      <c r="G86" s="71">
        <v>8616.129918763203</v>
      </c>
      <c r="H86" s="70">
        <v>670580.12</v>
      </c>
      <c r="I86" s="70">
        <v>760.59</v>
      </c>
      <c r="J86" s="70">
        <v>58733.8</v>
      </c>
      <c r="K86" s="71">
        <v>7622.136762250358</v>
      </c>
      <c r="N86" s="230"/>
      <c r="O86" s="271">
        <f t="shared" si="3"/>
        <v>57907.6823</v>
      </c>
      <c r="P86" s="271">
        <f t="shared" si="4"/>
        <v>57973.21000000001</v>
      </c>
      <c r="Q86" s="275">
        <f t="shared" si="5"/>
        <v>1.0026294590803502</v>
      </c>
    </row>
    <row r="87" spans="2:17" ht="25.5">
      <c r="B87" s="243" t="s">
        <v>227</v>
      </c>
      <c r="C87" s="253" t="s">
        <v>96</v>
      </c>
      <c r="D87" s="254">
        <v>0.8</v>
      </c>
      <c r="E87" s="254">
        <v>0</v>
      </c>
      <c r="F87" s="254">
        <v>0</v>
      </c>
      <c r="G87" s="255" t="s">
        <v>156</v>
      </c>
      <c r="H87" s="254">
        <v>101.4</v>
      </c>
      <c r="I87" s="254">
        <v>0</v>
      </c>
      <c r="J87" s="254">
        <v>0</v>
      </c>
      <c r="K87" s="255" t="s">
        <v>156</v>
      </c>
      <c r="N87" s="230"/>
      <c r="O87" s="271">
        <f t="shared" si="3"/>
        <v>0</v>
      </c>
      <c r="P87" s="271">
        <f t="shared" si="4"/>
        <v>0</v>
      </c>
      <c r="Q87" s="275">
        <f t="shared" si="5"/>
        <v>0</v>
      </c>
    </row>
    <row r="88" spans="2:17" ht="12.75">
      <c r="B88" s="161" t="s">
        <v>228</v>
      </c>
      <c r="C88" s="162"/>
      <c r="D88" s="69">
        <v>0.8</v>
      </c>
      <c r="E88" s="70">
        <v>0</v>
      </c>
      <c r="F88" s="70">
        <v>0</v>
      </c>
      <c r="G88" s="71" t="s">
        <v>156</v>
      </c>
      <c r="H88" s="70">
        <v>101.4</v>
      </c>
      <c r="I88" s="70">
        <v>0</v>
      </c>
      <c r="J88" s="70">
        <v>0</v>
      </c>
      <c r="K88" s="71" t="s">
        <v>156</v>
      </c>
      <c r="N88" s="230"/>
      <c r="O88" s="271">
        <f t="shared" si="3"/>
        <v>0</v>
      </c>
      <c r="P88" s="271">
        <f t="shared" si="4"/>
        <v>0</v>
      </c>
      <c r="Q88" s="275">
        <f t="shared" si="5"/>
        <v>0</v>
      </c>
    </row>
    <row r="89" spans="2:17" ht="12.75">
      <c r="B89" s="161" t="s">
        <v>94</v>
      </c>
      <c r="C89" s="162"/>
      <c r="D89" s="69">
        <v>96182188.79299998</v>
      </c>
      <c r="E89" s="70">
        <v>11055955.027999999</v>
      </c>
      <c r="F89" s="70">
        <v>15188308.769699998</v>
      </c>
      <c r="G89" s="71">
        <v>37.376723505427776</v>
      </c>
      <c r="H89" s="70">
        <v>83449177.91</v>
      </c>
      <c r="I89" s="70">
        <v>9492633.59</v>
      </c>
      <c r="J89" s="70">
        <v>12982903.909999998</v>
      </c>
      <c r="K89" s="71">
        <v>36.76819806546434</v>
      </c>
      <c r="N89" s="230"/>
      <c r="O89" s="271">
        <f t="shared" si="3"/>
        <v>4132353.741699999</v>
      </c>
      <c r="P89" s="271">
        <f t="shared" si="4"/>
        <v>3490270.3199999984</v>
      </c>
      <c r="Q89" s="275">
        <f t="shared" si="5"/>
        <v>0.8547958898426081</v>
      </c>
    </row>
    <row r="90" spans="2:17" ht="12.75">
      <c r="B90" s="188" t="s">
        <v>162</v>
      </c>
      <c r="C90" s="189"/>
      <c r="D90" s="189"/>
      <c r="E90" s="189"/>
      <c r="F90" s="189"/>
      <c r="G90" s="189"/>
      <c r="H90" s="189"/>
      <c r="I90" s="189"/>
      <c r="J90" s="189"/>
      <c r="K90" s="190"/>
      <c r="N90" s="230"/>
      <c r="O90" s="271"/>
      <c r="P90" s="271"/>
      <c r="Q90" s="275"/>
    </row>
    <row r="91" spans="14:15" ht="12.75">
      <c r="N91" s="230"/>
      <c r="O91" s="262"/>
    </row>
    <row r="92" spans="14:15" ht="12.75">
      <c r="N92" s="230"/>
      <c r="O92" s="262"/>
    </row>
    <row r="93" spans="14:15" ht="12.75">
      <c r="N93" s="230"/>
      <c r="O93" s="262"/>
    </row>
    <row r="94" spans="14:15" ht="12.75">
      <c r="N94" s="230"/>
      <c r="O94" s="262"/>
    </row>
    <row r="95" spans="14:15" ht="12.75">
      <c r="N95" s="230"/>
      <c r="O95" s="262"/>
    </row>
    <row r="96" spans="14:15" ht="12.75">
      <c r="N96" s="230"/>
      <c r="O96" s="262"/>
    </row>
    <row r="97" spans="14:15" ht="12.75">
      <c r="N97" s="230"/>
      <c r="O97" s="262"/>
    </row>
    <row r="98" spans="14:15" ht="12.75">
      <c r="N98" s="230"/>
      <c r="O98" s="262"/>
    </row>
    <row r="99" spans="14:15" ht="12.75">
      <c r="N99" s="230"/>
      <c r="O99" s="262"/>
    </row>
    <row r="100" spans="14:15" ht="12.75">
      <c r="N100" s="230"/>
      <c r="O100" s="262"/>
    </row>
    <row r="101" spans="14:15" ht="12.75">
      <c r="N101" s="230"/>
      <c r="O101" s="262"/>
    </row>
    <row r="102" spans="14:15" ht="12.75">
      <c r="N102" s="230"/>
      <c r="O102" s="262"/>
    </row>
    <row r="103" spans="14:15" ht="12.75">
      <c r="N103" s="230"/>
      <c r="O103" s="262"/>
    </row>
    <row r="104" spans="14:15" ht="12.75">
      <c r="N104" s="230"/>
      <c r="O104" s="262"/>
    </row>
    <row r="105" spans="14:15" ht="12.75">
      <c r="N105" s="230"/>
      <c r="O105" s="262"/>
    </row>
    <row r="106" spans="14:15" ht="12.75">
      <c r="N106" s="230"/>
      <c r="O106" s="262"/>
    </row>
    <row r="107" spans="14:15" ht="12.75">
      <c r="N107" s="230"/>
      <c r="O107" s="262"/>
    </row>
    <row r="108" spans="14:15" ht="12.75">
      <c r="N108" s="230"/>
      <c r="O108" s="262"/>
    </row>
    <row r="109" spans="14:15" ht="12.75">
      <c r="N109" s="230"/>
      <c r="O109" s="262"/>
    </row>
    <row r="110" spans="14:15" ht="12.75">
      <c r="N110" s="230"/>
      <c r="O110" s="262"/>
    </row>
    <row r="111" spans="14:15" ht="12.75">
      <c r="N111" s="230"/>
      <c r="O111" s="262"/>
    </row>
    <row r="112" spans="14:15" ht="12.75">
      <c r="N112" s="230"/>
      <c r="O112" s="262"/>
    </row>
    <row r="113" spans="14:15" ht="12.75">
      <c r="N113" s="230"/>
      <c r="O113" s="262"/>
    </row>
    <row r="114" spans="14:15" ht="12.75">
      <c r="N114" s="230"/>
      <c r="O114" s="262"/>
    </row>
  </sheetData>
  <sheetProtection/>
  <mergeCells count="12">
    <mergeCell ref="B51:B65"/>
    <mergeCell ref="B67:B73"/>
    <mergeCell ref="B5:B18"/>
    <mergeCell ref="B80:B85"/>
    <mergeCell ref="B2:K2"/>
    <mergeCell ref="D3:G3"/>
    <mergeCell ref="H3:K3"/>
    <mergeCell ref="B3:B4"/>
    <mergeCell ref="C3:C4"/>
    <mergeCell ref="B20:B30"/>
    <mergeCell ref="B32:B49"/>
    <mergeCell ref="B75:B78"/>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horizontalDpi="600" verticalDpi="600" orientation="portrait" scale="53"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90" zoomScaleNormal="90" zoomScalePageLayoutView="90" workbookViewId="0" topLeftCell="A1">
      <selection activeCell="A1" sqref="A1"/>
    </sheetView>
  </sheetViews>
  <sheetFormatPr defaultColWidth="10.8515625" defaultRowHeight="15"/>
  <cols>
    <col min="1" max="9" width="10.57421875" style="130" customWidth="1"/>
    <col min="10" max="23" width="10.8515625" style="130" customWidth="1"/>
    <col min="24" max="16384" width="10.8515625" style="130" customWidth="1"/>
  </cols>
  <sheetData>
    <row r="1" spans="2:3" ht="15">
      <c r="B1" s="129"/>
      <c r="C1" s="129"/>
    </row>
    <row r="5" spans="2:8" ht="15">
      <c r="B5" s="86"/>
      <c r="C5" s="86"/>
      <c r="D5" s="87"/>
      <c r="E5" s="158" t="s">
        <v>114</v>
      </c>
      <c r="F5" s="87"/>
      <c r="G5" s="86"/>
      <c r="H5" s="86"/>
    </row>
    <row r="6" spans="2:8" ht="15" customHeight="1">
      <c r="B6" s="86"/>
      <c r="C6" s="86"/>
      <c r="E6" s="169" t="str">
        <f>+Portada!E42</f>
        <v>Marzo 2016</v>
      </c>
      <c r="F6" s="168"/>
      <c r="G6" s="86"/>
      <c r="H6" s="86"/>
    </row>
    <row r="7" spans="2:8" ht="15">
      <c r="B7" s="86"/>
      <c r="C7" s="86"/>
      <c r="D7" s="87"/>
      <c r="E7" s="122" t="s">
        <v>231</v>
      </c>
      <c r="F7" s="87"/>
      <c r="G7" s="86"/>
      <c r="H7" s="86"/>
    </row>
    <row r="8" spans="2:8" ht="15">
      <c r="B8" s="86"/>
      <c r="D8" s="133"/>
      <c r="F8" s="133"/>
      <c r="G8" s="133"/>
      <c r="H8" s="86"/>
    </row>
    <row r="9" spans="2:8" ht="15">
      <c r="B9" s="86"/>
      <c r="C9" s="86"/>
      <c r="D9" s="86"/>
      <c r="E9" s="86"/>
      <c r="F9" s="86"/>
      <c r="G9" s="86"/>
      <c r="H9" s="86"/>
    </row>
    <row r="10" spans="2:8" ht="15">
      <c r="B10" s="86"/>
      <c r="C10" s="86"/>
      <c r="D10" s="87"/>
      <c r="E10" s="123" t="s">
        <v>154</v>
      </c>
      <c r="F10" s="87"/>
      <c r="G10" s="86"/>
      <c r="H10" s="86"/>
    </row>
    <row r="11" spans="2:8" ht="15">
      <c r="B11" s="86"/>
      <c r="C11" s="86"/>
      <c r="D11" s="86"/>
      <c r="E11" s="86"/>
      <c r="F11" s="86"/>
      <c r="G11" s="86"/>
      <c r="H11" s="86"/>
    </row>
    <row r="12" spans="2:8" ht="15">
      <c r="B12" s="86"/>
      <c r="C12" s="86"/>
      <c r="D12" s="86"/>
      <c r="E12" s="86"/>
      <c r="F12" s="86"/>
      <c r="G12" s="86"/>
      <c r="H12" s="86"/>
    </row>
    <row r="13" spans="2:8" ht="15">
      <c r="B13" s="86"/>
      <c r="C13" s="86"/>
      <c r="D13" s="86"/>
      <c r="E13" s="86"/>
      <c r="F13" s="86"/>
      <c r="G13" s="86"/>
      <c r="H13" s="86"/>
    </row>
    <row r="14" spans="2:8" ht="15">
      <c r="B14" s="86"/>
      <c r="C14" s="86"/>
      <c r="D14" s="86"/>
      <c r="E14" s="86"/>
      <c r="F14" s="86"/>
      <c r="G14" s="86"/>
      <c r="H14" s="86"/>
    </row>
    <row r="15" spans="2:8" ht="15">
      <c r="B15" s="86"/>
      <c r="C15" s="86"/>
      <c r="D15" s="86"/>
      <c r="E15" s="86"/>
      <c r="F15" s="86"/>
      <c r="G15" s="86"/>
      <c r="H15" s="86"/>
    </row>
    <row r="16" spans="2:8" ht="15">
      <c r="B16" s="87"/>
      <c r="D16" s="134"/>
      <c r="E16" s="132" t="s">
        <v>123</v>
      </c>
      <c r="F16" s="134"/>
      <c r="G16" s="134"/>
      <c r="H16" s="87"/>
    </row>
    <row r="17" spans="2:8" ht="15">
      <c r="B17" s="86"/>
      <c r="D17" s="134"/>
      <c r="E17" s="132" t="s">
        <v>0</v>
      </c>
      <c r="F17" s="134"/>
      <c r="G17" s="134"/>
      <c r="H17" s="86"/>
    </row>
    <row r="18" spans="2:8" ht="15">
      <c r="B18" s="87"/>
      <c r="D18" s="135"/>
      <c r="E18" s="136" t="s">
        <v>1</v>
      </c>
      <c r="F18" s="135"/>
      <c r="G18" s="135"/>
      <c r="H18" s="87"/>
    </row>
    <row r="19" spans="2:8" ht="15">
      <c r="B19" s="87"/>
      <c r="C19" s="87"/>
      <c r="D19" s="87"/>
      <c r="E19" s="87"/>
      <c r="F19" s="87"/>
      <c r="G19" s="87"/>
      <c r="H19" s="87"/>
    </row>
    <row r="20" spans="2:8" ht="15">
      <c r="B20" s="87"/>
      <c r="E20" s="158" t="s">
        <v>171</v>
      </c>
      <c r="F20" s="158"/>
      <c r="G20" s="158"/>
      <c r="H20" s="131"/>
    </row>
    <row r="21" spans="2:8" ht="15">
      <c r="B21" s="87"/>
      <c r="E21" s="158" t="s">
        <v>153</v>
      </c>
      <c r="F21" s="158"/>
      <c r="G21" s="158"/>
      <c r="H21" s="131"/>
    </row>
    <row r="22" spans="2:8" ht="15">
      <c r="B22" s="87"/>
      <c r="C22" s="87"/>
      <c r="D22" s="87"/>
      <c r="E22" s="87"/>
      <c r="F22" s="87"/>
      <c r="G22" s="87"/>
      <c r="H22" s="87"/>
    </row>
    <row r="23" spans="2:8" ht="15">
      <c r="B23" s="87"/>
      <c r="C23" s="87"/>
      <c r="D23" s="86"/>
      <c r="E23" s="86"/>
      <c r="F23" s="86"/>
      <c r="G23" s="87"/>
      <c r="H23" s="87"/>
    </row>
    <row r="24" spans="2:8" ht="15">
      <c r="B24" s="87"/>
      <c r="C24" s="87"/>
      <c r="D24" s="86"/>
      <c r="E24" s="86"/>
      <c r="F24" s="86"/>
      <c r="G24" s="87"/>
      <c r="H24" s="87"/>
    </row>
    <row r="25" spans="2:8" ht="15">
      <c r="B25" s="87"/>
      <c r="C25" s="87"/>
      <c r="D25" s="87"/>
      <c r="E25" s="87"/>
      <c r="F25" s="87"/>
      <c r="G25" s="87"/>
      <c r="H25" s="87"/>
    </row>
    <row r="26" spans="2:8" ht="15">
      <c r="B26" s="86"/>
      <c r="C26" s="86"/>
      <c r="D26" s="86"/>
      <c r="E26" s="86"/>
      <c r="F26" s="86"/>
      <c r="G26" s="86"/>
      <c r="H26" s="86"/>
    </row>
    <row r="27" spans="2:8" ht="15">
      <c r="B27" s="86"/>
      <c r="C27" s="86"/>
      <c r="D27" s="86"/>
      <c r="E27" s="86"/>
      <c r="F27" s="86"/>
      <c r="G27" s="86"/>
      <c r="H27" s="86"/>
    </row>
    <row r="28" spans="4:8" ht="15">
      <c r="D28" s="137"/>
      <c r="E28" s="138" t="s">
        <v>111</v>
      </c>
      <c r="F28" s="137"/>
      <c r="G28" s="137"/>
      <c r="H28" s="131"/>
    </row>
    <row r="29" spans="2:8" ht="15">
      <c r="B29" s="86"/>
      <c r="C29" s="86"/>
      <c r="D29" s="86"/>
      <c r="E29" s="86"/>
      <c r="F29" s="86"/>
      <c r="G29" s="86"/>
      <c r="H29" s="86"/>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90" zoomScaleNormal="90" zoomScalePageLayoutView="70" workbookViewId="0" topLeftCell="A1">
      <selection activeCell="A1" sqref="A1"/>
    </sheetView>
  </sheetViews>
  <sheetFormatPr defaultColWidth="10.8515625" defaultRowHeight="15"/>
  <cols>
    <col min="1" max="1" width="1.28515625" style="22" customWidth="1"/>
    <col min="2" max="9" width="11.00390625" style="22" customWidth="1"/>
    <col min="10" max="10" width="2.00390625" style="22" customWidth="1"/>
    <col min="11" max="26" width="10.8515625" style="22" customWidth="1"/>
    <col min="27" max="16384" width="10.8515625" style="22" customWidth="1"/>
  </cols>
  <sheetData>
    <row r="2" spans="2:11" ht="12.75">
      <c r="B2" s="291" t="s">
        <v>175</v>
      </c>
      <c r="C2" s="291"/>
      <c r="D2" s="291"/>
      <c r="E2" s="291"/>
      <c r="F2" s="291"/>
      <c r="G2" s="291"/>
      <c r="H2" s="291"/>
      <c r="I2" s="291"/>
      <c r="J2" s="144"/>
      <c r="K2" s="78" t="s">
        <v>161</v>
      </c>
    </row>
    <row r="3" spans="2:10" ht="12.75">
      <c r="B3" s="2"/>
      <c r="C3" s="2"/>
      <c r="D3" s="2"/>
      <c r="E3" s="2"/>
      <c r="F3" s="2"/>
      <c r="G3" s="2"/>
      <c r="H3" s="2"/>
      <c r="I3" s="2"/>
      <c r="J3" s="2"/>
    </row>
    <row r="4" spans="2:10" ht="30.75" customHeight="1">
      <c r="B4" s="292" t="s">
        <v>236</v>
      </c>
      <c r="C4" s="292"/>
      <c r="D4" s="292"/>
      <c r="E4" s="292"/>
      <c r="F4" s="292"/>
      <c r="G4" s="292"/>
      <c r="H4" s="292"/>
      <c r="I4" s="292"/>
      <c r="J4" s="124"/>
    </row>
    <row r="5" spans="2:10" ht="29.25" customHeight="1">
      <c r="B5" s="292" t="s">
        <v>179</v>
      </c>
      <c r="C5" s="292"/>
      <c r="D5" s="292"/>
      <c r="E5" s="292"/>
      <c r="F5" s="292"/>
      <c r="G5" s="292"/>
      <c r="H5" s="292"/>
      <c r="I5" s="292"/>
      <c r="J5" s="124"/>
    </row>
    <row r="6" spans="2:10" ht="15" customHeight="1">
      <c r="B6" s="290" t="s">
        <v>178</v>
      </c>
      <c r="C6" s="290"/>
      <c r="D6" s="290"/>
      <c r="E6" s="290"/>
      <c r="F6" s="290"/>
      <c r="G6" s="290"/>
      <c r="H6" s="290"/>
      <c r="I6" s="290"/>
      <c r="J6" s="124"/>
    </row>
    <row r="7" spans="2:10" ht="28.5" customHeight="1">
      <c r="B7" s="290" t="s">
        <v>190</v>
      </c>
      <c r="C7" s="290"/>
      <c r="D7" s="290"/>
      <c r="E7" s="290"/>
      <c r="F7" s="290"/>
      <c r="G7" s="290"/>
      <c r="H7" s="290"/>
      <c r="I7" s="290"/>
      <c r="J7" s="124"/>
    </row>
    <row r="8" spans="2:10" ht="28.5" customHeight="1">
      <c r="B8" s="290" t="s">
        <v>192</v>
      </c>
      <c r="C8" s="290"/>
      <c r="D8" s="290"/>
      <c r="E8" s="290"/>
      <c r="F8" s="290"/>
      <c r="G8" s="290"/>
      <c r="H8" s="290"/>
      <c r="I8" s="290"/>
      <c r="J8" s="124"/>
    </row>
    <row r="9" spans="2:9" ht="12.75">
      <c r="B9" s="290" t="s">
        <v>205</v>
      </c>
      <c r="C9" s="290"/>
      <c r="D9" s="290"/>
      <c r="E9" s="290"/>
      <c r="F9" s="290"/>
      <c r="G9" s="290"/>
      <c r="H9" s="290"/>
      <c r="I9" s="290"/>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90" zoomScaleNormal="9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293" t="s">
        <v>57</v>
      </c>
      <c r="C2" s="293"/>
      <c r="D2" s="293"/>
    </row>
    <row r="3" spans="2:3" ht="12.75">
      <c r="B3" s="8"/>
      <c r="C3" s="67"/>
    </row>
    <row r="4" spans="2:4" ht="12.75">
      <c r="B4" s="24" t="s">
        <v>56</v>
      </c>
      <c r="C4" s="24" t="s">
        <v>53</v>
      </c>
      <c r="D4" s="23" t="s">
        <v>52</v>
      </c>
    </row>
    <row r="5" spans="2:4" ht="8.25" customHeight="1">
      <c r="B5" s="37"/>
      <c r="C5" s="21"/>
      <c r="D5" s="20"/>
    </row>
    <row r="6" spans="2:4" ht="12.75">
      <c r="B6" s="11">
        <v>1</v>
      </c>
      <c r="C6" s="76" t="s">
        <v>107</v>
      </c>
      <c r="D6" s="30">
        <v>5</v>
      </c>
    </row>
    <row r="7" spans="2:4" ht="12.75">
      <c r="B7" s="11">
        <v>2</v>
      </c>
      <c r="C7" s="76" t="s">
        <v>108</v>
      </c>
      <c r="D7" s="30">
        <v>5</v>
      </c>
    </row>
    <row r="8" spans="2:4" ht="12.75">
      <c r="B8" s="11">
        <v>3</v>
      </c>
      <c r="C8" s="76" t="s">
        <v>131</v>
      </c>
      <c r="D8" s="30">
        <v>5</v>
      </c>
    </row>
    <row r="9" spans="2:4" ht="12.75">
      <c r="B9" s="11">
        <v>4</v>
      </c>
      <c r="C9" s="104" t="s">
        <v>106</v>
      </c>
      <c r="D9" s="30">
        <v>5</v>
      </c>
    </row>
    <row r="10" spans="2:4" ht="7.5" customHeight="1">
      <c r="B10" s="19"/>
      <c r="C10" s="18"/>
      <c r="D10" s="17"/>
    </row>
    <row r="11" spans="2:4" ht="12.75">
      <c r="B11" s="24" t="s">
        <v>55</v>
      </c>
      <c r="C11" s="24" t="s">
        <v>53</v>
      </c>
      <c r="D11" s="23" t="s">
        <v>52</v>
      </c>
    </row>
    <row r="12" spans="2:4" ht="8.25" customHeight="1">
      <c r="B12" s="12"/>
      <c r="C12" s="14"/>
      <c r="D12" s="16"/>
    </row>
    <row r="13" spans="2:4" ht="12.75">
      <c r="B13" s="12">
        <v>1</v>
      </c>
      <c r="C13" s="10" t="s">
        <v>142</v>
      </c>
      <c r="D13" s="31">
        <v>6</v>
      </c>
    </row>
    <row r="14" spans="2:4" ht="12.75">
      <c r="B14" s="12">
        <v>2</v>
      </c>
      <c r="C14" s="10" t="s">
        <v>148</v>
      </c>
      <c r="D14" s="32">
        <v>7</v>
      </c>
    </row>
    <row r="15" spans="2:4" ht="12.75">
      <c r="B15" s="12">
        <v>3</v>
      </c>
      <c r="C15" s="10" t="s">
        <v>147</v>
      </c>
      <c r="D15" s="32">
        <v>8</v>
      </c>
    </row>
    <row r="16" spans="2:4" ht="12.75">
      <c r="B16" s="12">
        <v>4</v>
      </c>
      <c r="C16" s="10" t="s">
        <v>109</v>
      </c>
      <c r="D16" s="32">
        <v>9</v>
      </c>
    </row>
    <row r="17" spans="2:4" ht="12.75">
      <c r="B17" s="12">
        <v>5</v>
      </c>
      <c r="C17" s="10" t="s">
        <v>157</v>
      </c>
      <c r="D17" s="32">
        <v>10</v>
      </c>
    </row>
    <row r="18" spans="2:4" ht="12.75">
      <c r="B18" s="12">
        <v>6</v>
      </c>
      <c r="C18" s="10" t="s">
        <v>14</v>
      </c>
      <c r="D18" s="32">
        <v>11</v>
      </c>
    </row>
    <row r="19" spans="2:4" ht="12.75">
      <c r="B19" s="12">
        <v>7</v>
      </c>
      <c r="C19" s="10" t="s">
        <v>50</v>
      </c>
      <c r="D19" s="31">
        <v>12</v>
      </c>
    </row>
    <row r="20" spans="2:4" ht="12.75">
      <c r="B20" s="12">
        <v>8</v>
      </c>
      <c r="C20" s="10" t="s">
        <v>49</v>
      </c>
      <c r="D20" s="31">
        <v>13</v>
      </c>
    </row>
    <row r="21" spans="2:4" ht="12.75">
      <c r="B21" s="12">
        <v>9</v>
      </c>
      <c r="C21" s="10" t="s">
        <v>48</v>
      </c>
      <c r="D21" s="31">
        <v>14</v>
      </c>
    </row>
    <row r="22" spans="2:4" ht="12.75">
      <c r="B22" s="12">
        <v>10</v>
      </c>
      <c r="C22" s="10" t="s">
        <v>105</v>
      </c>
      <c r="D22" s="31">
        <v>15</v>
      </c>
    </row>
    <row r="23" spans="2:4" ht="12.75">
      <c r="B23" s="12">
        <v>11</v>
      </c>
      <c r="C23" s="10" t="s">
        <v>177</v>
      </c>
      <c r="D23" s="31">
        <v>16</v>
      </c>
    </row>
    <row r="24" spans="2:4" ht="6.75" customHeight="1">
      <c r="B24" s="12"/>
      <c r="C24" s="14"/>
      <c r="D24" s="13"/>
    </row>
    <row r="25" spans="2:4" ht="12.75">
      <c r="B25" s="24" t="s">
        <v>54</v>
      </c>
      <c r="C25" s="25" t="s">
        <v>53</v>
      </c>
      <c r="D25" s="23" t="s">
        <v>52</v>
      </c>
    </row>
    <row r="26" spans="2:4" ht="7.5" customHeight="1">
      <c r="B26" s="15"/>
      <c r="C26" s="14"/>
      <c r="D26" s="13"/>
    </row>
    <row r="27" spans="2:4" ht="12.75">
      <c r="B27" s="12">
        <v>1</v>
      </c>
      <c r="C27" s="26" t="s">
        <v>141</v>
      </c>
      <c r="D27" s="31">
        <v>6</v>
      </c>
    </row>
    <row r="28" spans="2:4" ht="12.75">
      <c r="B28" s="12">
        <v>2</v>
      </c>
      <c r="C28" s="8" t="s">
        <v>151</v>
      </c>
      <c r="D28" s="31">
        <v>7</v>
      </c>
    </row>
    <row r="29" spans="2:4" ht="12.75">
      <c r="B29" s="12">
        <v>3</v>
      </c>
      <c r="C29" s="8" t="s">
        <v>150</v>
      </c>
      <c r="D29" s="31">
        <v>8</v>
      </c>
    </row>
    <row r="30" spans="2:4" ht="12.75">
      <c r="B30" s="12">
        <v>4</v>
      </c>
      <c r="C30" s="8" t="s">
        <v>109</v>
      </c>
      <c r="D30" s="32">
        <v>9</v>
      </c>
    </row>
    <row r="31" spans="2:4" ht="12.75">
      <c r="B31" s="12">
        <v>5</v>
      </c>
      <c r="C31" s="10" t="s">
        <v>158</v>
      </c>
      <c r="D31" s="32">
        <v>10</v>
      </c>
    </row>
    <row r="32" spans="2:4" ht="12.75">
      <c r="B32" s="12">
        <v>6</v>
      </c>
      <c r="C32" s="10" t="s">
        <v>159</v>
      </c>
      <c r="D32" s="32">
        <v>10</v>
      </c>
    </row>
    <row r="33" spans="2:4" ht="12.75">
      <c r="B33" s="12">
        <v>7</v>
      </c>
      <c r="C33" s="8" t="s">
        <v>51</v>
      </c>
      <c r="D33" s="32">
        <v>11</v>
      </c>
    </row>
    <row r="34" spans="2:4" ht="12.75">
      <c r="B34" s="12">
        <v>8</v>
      </c>
      <c r="C34" s="8" t="s">
        <v>50</v>
      </c>
      <c r="D34" s="31">
        <v>12</v>
      </c>
    </row>
    <row r="35" spans="2:4" ht="12.75">
      <c r="B35" s="12">
        <v>9</v>
      </c>
      <c r="C35" s="8" t="s">
        <v>49</v>
      </c>
      <c r="D35" s="31">
        <v>13</v>
      </c>
    </row>
    <row r="36" spans="2:4" ht="12.75">
      <c r="B36" s="12">
        <v>10</v>
      </c>
      <c r="C36" s="8" t="s">
        <v>48</v>
      </c>
      <c r="D36" s="31">
        <v>14</v>
      </c>
    </row>
    <row r="37" spans="2:4" ht="12.75">
      <c r="B37" s="12"/>
      <c r="C37" s="10"/>
      <c r="D37" s="33"/>
    </row>
    <row r="38" spans="2:4" ht="12.75">
      <c r="B38" s="12"/>
      <c r="C38" s="10"/>
      <c r="D38" s="33"/>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3" ht="12.75">
      <c r="B50" s="7"/>
      <c r="C50" s="7"/>
    </row>
    <row r="51" spans="2:3" ht="12.75">
      <c r="B51" s="7"/>
      <c r="C51" s="7"/>
    </row>
    <row r="52" spans="2:3" ht="12.75">
      <c r="B52" s="7"/>
      <c r="C52" s="7"/>
    </row>
    <row r="53" spans="2:3" ht="12.75">
      <c r="B53" s="7"/>
      <c r="C53" s="7"/>
    </row>
    <row r="54" spans="2:3" ht="12.75">
      <c r="B54" s="7"/>
      <c r="C54" s="7"/>
    </row>
    <row r="55" spans="2:4" ht="12.75">
      <c r="B55" s="11"/>
      <c r="C55" s="10"/>
      <c r="D55" s="10"/>
    </row>
  </sheetData>
  <sheetProtection/>
  <mergeCells count="1">
    <mergeCell ref="B2:D2"/>
  </mergeCells>
  <hyperlinks>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 ref="D6" location="Comentarios!A1" display="Comentarios!A1"/>
    <hyperlink ref="D7" location="Comentarios!A1" display="Comentarios!A1"/>
    <hyperlink ref="D8" location="Comentarios!A1" display="Comentari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80" zoomScaleNormal="80" zoomScaleSheetLayoutView="90" zoomScalePageLayoutView="70" workbookViewId="0" topLeftCell="A1">
      <selection activeCell="L2" sqref="L2"/>
    </sheetView>
  </sheetViews>
  <sheetFormatPr defaultColWidth="10.8515625" defaultRowHeight="15"/>
  <cols>
    <col min="1" max="1" width="1.28515625" style="198" customWidth="1"/>
    <col min="2" max="10" width="15.8515625" style="198" customWidth="1"/>
    <col min="11" max="11" width="2.00390625" style="198" customWidth="1"/>
    <col min="12" max="18" width="10.8515625" style="198" customWidth="1"/>
    <col min="19" max="16384" width="10.8515625" style="198" customWidth="1"/>
  </cols>
  <sheetData>
    <row r="1" ht="7.5" customHeight="1"/>
    <row r="2" spans="2:12" ht="16.5" customHeight="1">
      <c r="B2" s="294" t="s">
        <v>169</v>
      </c>
      <c r="C2" s="295"/>
      <c r="D2" s="295"/>
      <c r="E2" s="295"/>
      <c r="F2" s="295"/>
      <c r="G2" s="295"/>
      <c r="H2" s="295"/>
      <c r="I2" s="295"/>
      <c r="J2" s="296"/>
      <c r="K2" s="199"/>
      <c r="L2" s="200" t="s">
        <v>161</v>
      </c>
    </row>
    <row r="3" spans="2:11" ht="14.25">
      <c r="B3" s="201"/>
      <c r="C3" s="202"/>
      <c r="D3" s="202"/>
      <c r="E3" s="202"/>
      <c r="F3" s="202"/>
      <c r="G3" s="202"/>
      <c r="H3" s="202"/>
      <c r="I3" s="202"/>
      <c r="J3" s="203"/>
      <c r="K3" s="202"/>
    </row>
    <row r="4" spans="2:11" ht="247.5" customHeight="1">
      <c r="B4" s="297" t="s">
        <v>237</v>
      </c>
      <c r="C4" s="298"/>
      <c r="D4" s="298"/>
      <c r="E4" s="298"/>
      <c r="F4" s="298"/>
      <c r="G4" s="298"/>
      <c r="H4" s="298"/>
      <c r="I4" s="298"/>
      <c r="J4" s="299"/>
      <c r="K4" s="204"/>
    </row>
    <row r="5" spans="2:11" ht="297" customHeight="1">
      <c r="B5" s="297" t="s">
        <v>238</v>
      </c>
      <c r="C5" s="298"/>
      <c r="D5" s="298"/>
      <c r="E5" s="298"/>
      <c r="F5" s="298"/>
      <c r="G5" s="298"/>
      <c r="H5" s="298"/>
      <c r="I5" s="298"/>
      <c r="J5" s="299"/>
      <c r="K5" s="204"/>
    </row>
    <row r="6" spans="2:11" ht="231" customHeight="1">
      <c r="B6" s="300" t="s">
        <v>229</v>
      </c>
      <c r="C6" s="301"/>
      <c r="D6" s="301"/>
      <c r="E6" s="301"/>
      <c r="F6" s="301"/>
      <c r="G6" s="301"/>
      <c r="H6" s="301"/>
      <c r="I6" s="301"/>
      <c r="J6" s="302"/>
      <c r="K6" s="204"/>
    </row>
    <row r="7" spans="2:11" ht="167.25" customHeight="1">
      <c r="B7" s="303" t="s">
        <v>235</v>
      </c>
      <c r="C7" s="304"/>
      <c r="D7" s="304"/>
      <c r="E7" s="304"/>
      <c r="F7" s="304"/>
      <c r="G7" s="304"/>
      <c r="H7" s="304"/>
      <c r="I7" s="304"/>
      <c r="J7" s="305"/>
      <c r="K7" s="204"/>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3"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X22"/>
  <sheetViews>
    <sheetView zoomScale="90" zoomScaleNormal="90" zoomScaleSheetLayoutView="40" zoomScalePageLayoutView="80" workbookViewId="0" topLeftCell="A1">
      <selection activeCell="I2" sqref="I2"/>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10" t="s">
        <v>58</v>
      </c>
      <c r="C2" s="310"/>
      <c r="D2" s="310"/>
      <c r="E2" s="310"/>
      <c r="F2" s="310"/>
      <c r="G2" s="310"/>
      <c r="I2" s="52" t="s">
        <v>161</v>
      </c>
    </row>
    <row r="3" spans="2:7" ht="12.75" customHeight="1">
      <c r="B3" s="310" t="s">
        <v>140</v>
      </c>
      <c r="C3" s="310"/>
      <c r="D3" s="310"/>
      <c r="E3" s="310"/>
      <c r="F3" s="310"/>
      <c r="G3" s="310"/>
    </row>
    <row r="4" spans="2:7" ht="12.75">
      <c r="B4" s="310" t="s">
        <v>217</v>
      </c>
      <c r="C4" s="310"/>
      <c r="D4" s="310"/>
      <c r="E4" s="310"/>
      <c r="F4" s="310"/>
      <c r="G4" s="310"/>
    </row>
    <row r="5" spans="2:7" ht="12.75">
      <c r="B5" s="2"/>
      <c r="C5" s="2"/>
      <c r="D5" s="2"/>
      <c r="E5" s="2"/>
      <c r="F5" s="2"/>
      <c r="G5" s="2"/>
    </row>
    <row r="6" spans="2:7" ht="12.75">
      <c r="B6" s="308" t="s">
        <v>47</v>
      </c>
      <c r="C6" s="307" t="s">
        <v>46</v>
      </c>
      <c r="D6" s="307"/>
      <c r="E6" s="307"/>
      <c r="F6" s="307" t="s">
        <v>45</v>
      </c>
      <c r="G6" s="307"/>
    </row>
    <row r="7" spans="2:24" ht="12.75">
      <c r="B7" s="309"/>
      <c r="C7" s="240">
        <v>2014</v>
      </c>
      <c r="D7" s="241">
        <v>2015</v>
      </c>
      <c r="E7" s="241">
        <v>2016</v>
      </c>
      <c r="F7" s="241" t="s">
        <v>44</v>
      </c>
      <c r="G7" s="241" t="s">
        <v>43</v>
      </c>
      <c r="Q7" s="58"/>
      <c r="R7" s="58"/>
      <c r="S7" s="58"/>
      <c r="T7" s="58"/>
      <c r="U7" s="58"/>
      <c r="V7" s="58"/>
      <c r="W7" s="58"/>
      <c r="X7" s="58"/>
    </row>
    <row r="8" spans="2:19" ht="12.75">
      <c r="B8" s="118" t="s">
        <v>42</v>
      </c>
      <c r="C8" s="245">
        <v>184.19</v>
      </c>
      <c r="D8" s="245">
        <v>212.69</v>
      </c>
      <c r="E8" s="245">
        <v>196.24</v>
      </c>
      <c r="F8" s="245">
        <f>(E8/D19-1)*100</f>
        <v>-29.282882882882877</v>
      </c>
      <c r="G8" s="245">
        <f>(E8/D8-1)*100</f>
        <v>-7.734261131223841</v>
      </c>
      <c r="Q8" s="244"/>
      <c r="R8" s="244"/>
      <c r="S8" s="244"/>
    </row>
    <row r="9" spans="2:19" ht="12.75">
      <c r="B9" s="119" t="s">
        <v>41</v>
      </c>
      <c r="C9" s="246">
        <v>244.16</v>
      </c>
      <c r="D9" s="246">
        <v>200.61</v>
      </c>
      <c r="E9" s="246">
        <v>180.84</v>
      </c>
      <c r="F9" s="246">
        <f>(E9/E8-1)*100</f>
        <v>-7.847533632286996</v>
      </c>
      <c r="G9" s="246">
        <f>(E9/D9-1)*100</f>
        <v>-9.85494242560192</v>
      </c>
      <c r="Q9" s="244"/>
      <c r="R9" s="244"/>
      <c r="S9" s="244"/>
    </row>
    <row r="10" spans="2:7" ht="12.75">
      <c r="B10" s="119" t="s">
        <v>40</v>
      </c>
      <c r="C10" s="246">
        <v>208.75</v>
      </c>
      <c r="D10" s="246">
        <v>210.48</v>
      </c>
      <c r="E10" s="246"/>
      <c r="F10" s="246"/>
      <c r="G10" s="246"/>
    </row>
    <row r="11" spans="2:7" ht="12.75">
      <c r="B11" s="119" t="s">
        <v>39</v>
      </c>
      <c r="C11" s="246">
        <v>203.36</v>
      </c>
      <c r="D11" s="246">
        <v>252.76</v>
      </c>
      <c r="E11" s="247"/>
      <c r="F11" s="246"/>
      <c r="G11" s="246"/>
    </row>
    <row r="12" spans="2:19" ht="12.75">
      <c r="B12" s="119" t="s">
        <v>38</v>
      </c>
      <c r="C12" s="246">
        <v>199.75</v>
      </c>
      <c r="D12" s="246">
        <v>235.08</v>
      </c>
      <c r="E12" s="247"/>
      <c r="F12" s="246"/>
      <c r="G12" s="246"/>
      <c r="Q12" s="244"/>
      <c r="R12" s="244"/>
      <c r="S12" s="244"/>
    </row>
    <row r="13" spans="2:19" ht="12.75">
      <c r="B13" s="119" t="s">
        <v>37</v>
      </c>
      <c r="C13" s="246">
        <v>210.52</v>
      </c>
      <c r="D13" s="246">
        <v>228.59</v>
      </c>
      <c r="E13" s="246"/>
      <c r="F13" s="246"/>
      <c r="G13" s="246"/>
      <c r="Q13" s="244"/>
      <c r="R13" s="244"/>
      <c r="S13" s="244"/>
    </row>
    <row r="14" spans="2:19" ht="12.75">
      <c r="B14" s="119" t="s">
        <v>36</v>
      </c>
      <c r="C14" s="246">
        <v>222.21</v>
      </c>
      <c r="D14" s="246">
        <v>268.59</v>
      </c>
      <c r="E14" s="246"/>
      <c r="F14" s="246"/>
      <c r="G14" s="246"/>
      <c r="Q14" s="244"/>
      <c r="R14" s="244"/>
      <c r="S14" s="244"/>
    </row>
    <row r="15" spans="2:19" ht="12.75">
      <c r="B15" s="119" t="s">
        <v>35</v>
      </c>
      <c r="C15" s="246">
        <v>226.64</v>
      </c>
      <c r="D15" s="246">
        <v>374.35</v>
      </c>
      <c r="E15" s="246"/>
      <c r="F15" s="246"/>
      <c r="G15" s="246"/>
      <c r="Q15" s="244"/>
      <c r="R15" s="244"/>
      <c r="S15" s="244"/>
    </row>
    <row r="16" spans="2:19" ht="12.75">
      <c r="B16" s="119" t="s">
        <v>34</v>
      </c>
      <c r="C16" s="246">
        <v>227.61</v>
      </c>
      <c r="D16" s="246">
        <v>344.46</v>
      </c>
      <c r="E16" s="246"/>
      <c r="F16" s="246"/>
      <c r="G16" s="246"/>
      <c r="Q16" s="244"/>
      <c r="R16" s="244"/>
      <c r="S16" s="244"/>
    </row>
    <row r="17" spans="2:19" ht="12.75">
      <c r="B17" s="119" t="s">
        <v>33</v>
      </c>
      <c r="C17" s="246">
        <v>214.22</v>
      </c>
      <c r="D17" s="246">
        <v>386.05</v>
      </c>
      <c r="E17" s="246"/>
      <c r="F17" s="246"/>
      <c r="G17" s="246"/>
      <c r="Q17" s="244"/>
      <c r="R17" s="244"/>
      <c r="S17" s="244"/>
    </row>
    <row r="18" spans="2:19" ht="12.75">
      <c r="B18" s="119" t="s">
        <v>32</v>
      </c>
      <c r="C18" s="246">
        <v>197.11</v>
      </c>
      <c r="D18" s="246">
        <v>396.11</v>
      </c>
      <c r="E18" s="246"/>
      <c r="F18" s="246"/>
      <c r="G18" s="246"/>
      <c r="Q18" s="244"/>
      <c r="R18" s="244"/>
      <c r="S18" s="244"/>
    </row>
    <row r="19" spans="2:19" ht="12.75">
      <c r="B19" s="2" t="s">
        <v>31</v>
      </c>
      <c r="C19" s="248">
        <v>192.42</v>
      </c>
      <c r="D19" s="248">
        <v>277.5</v>
      </c>
      <c r="E19" s="248"/>
      <c r="F19" s="246"/>
      <c r="G19" s="246"/>
      <c r="Q19" s="244"/>
      <c r="R19" s="244"/>
      <c r="S19" s="244"/>
    </row>
    <row r="20" spans="2:19" ht="12.75">
      <c r="B20" s="6" t="s">
        <v>160</v>
      </c>
      <c r="C20" s="249">
        <v>210.91</v>
      </c>
      <c r="D20" s="249">
        <v>282.27</v>
      </c>
      <c r="E20" s="250">
        <v>188.54</v>
      </c>
      <c r="F20" s="249"/>
      <c r="G20" s="249">
        <f>(E20/D20-1)*100</f>
        <v>-33.20579586920325</v>
      </c>
      <c r="Q20" s="244"/>
      <c r="R20" s="244"/>
      <c r="S20" s="244"/>
    </row>
    <row r="21" spans="2:7" ht="12.75">
      <c r="B21" s="5" t="s">
        <v>226</v>
      </c>
      <c r="C21" s="251">
        <f>AVERAGE(C8:C9)</f>
        <v>214.175</v>
      </c>
      <c r="D21" s="251">
        <f>AVERAGE(D8:D9)</f>
        <v>206.65</v>
      </c>
      <c r="E21" s="251">
        <f>AVERAGE(E8:E9)</f>
        <v>188.54000000000002</v>
      </c>
      <c r="F21" s="251"/>
      <c r="G21" s="251">
        <f>(E21/D21-1)*100</f>
        <v>-8.763609968545838</v>
      </c>
    </row>
    <row r="22" spans="2:8" ht="121.5" customHeight="1">
      <c r="B22" s="306" t="s">
        <v>232</v>
      </c>
      <c r="C22" s="306"/>
      <c r="D22" s="306"/>
      <c r="E22" s="306"/>
      <c r="F22" s="306"/>
      <c r="G22" s="306"/>
      <c r="H22" s="126"/>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61"/>
  <sheetViews>
    <sheetView zoomScale="80" zoomScaleNormal="80" zoomScalePageLayoutView="60" workbookViewId="0" topLeftCell="A1">
      <selection activeCell="N2" sqref="N2"/>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230" customWidth="1"/>
    <col min="16" max="16" width="8.140625" style="262" hidden="1" customWidth="1"/>
    <col min="17" max="17" width="9.28125" style="262" hidden="1" customWidth="1"/>
    <col min="18" max="18" width="8.8515625" style="262" hidden="1" customWidth="1"/>
    <col min="19" max="19" width="8.421875" style="262" hidden="1" customWidth="1"/>
    <col min="20" max="20" width="8.140625" style="262" hidden="1" customWidth="1"/>
    <col min="21" max="21" width="8.421875" style="262" hidden="1" customWidth="1"/>
    <col min="22" max="22" width="10.28125" style="262" hidden="1" customWidth="1"/>
    <col min="23" max="24" width="8.421875" style="262" hidden="1" customWidth="1"/>
    <col min="25" max="26" width="10.8515625" style="230" hidden="1" customWidth="1"/>
    <col min="27" max="27" width="10.8515625" style="230" customWidth="1"/>
    <col min="28" max="16384" width="10.8515625" style="39" customWidth="1"/>
  </cols>
  <sheetData>
    <row r="1" ht="6.75" customHeight="1"/>
    <row r="2" spans="2:14" ht="12.75">
      <c r="B2" s="291" t="s">
        <v>59</v>
      </c>
      <c r="C2" s="291"/>
      <c r="D2" s="291"/>
      <c r="E2" s="291"/>
      <c r="F2" s="291"/>
      <c r="G2" s="291"/>
      <c r="H2" s="291"/>
      <c r="I2" s="291"/>
      <c r="J2" s="291"/>
      <c r="K2" s="291"/>
      <c r="L2" s="291"/>
      <c r="M2" s="186"/>
      <c r="N2" s="52" t="s">
        <v>161</v>
      </c>
    </row>
    <row r="3" spans="2:14" ht="12.75">
      <c r="B3" s="291" t="s">
        <v>148</v>
      </c>
      <c r="C3" s="291"/>
      <c r="D3" s="291"/>
      <c r="E3" s="291"/>
      <c r="F3" s="291"/>
      <c r="G3" s="291"/>
      <c r="H3" s="291"/>
      <c r="I3" s="291"/>
      <c r="J3" s="291"/>
      <c r="K3" s="291"/>
      <c r="L3" s="291"/>
      <c r="M3" s="183"/>
      <c r="N3" s="125"/>
    </row>
    <row r="4" spans="2:14" ht="12.75">
      <c r="B4" s="291" t="s">
        <v>137</v>
      </c>
      <c r="C4" s="291"/>
      <c r="D4" s="291"/>
      <c r="E4" s="291"/>
      <c r="F4" s="291"/>
      <c r="G4" s="291"/>
      <c r="H4" s="291"/>
      <c r="I4" s="291"/>
      <c r="J4" s="291"/>
      <c r="K4" s="291"/>
      <c r="L4" s="291"/>
      <c r="M4" s="183"/>
      <c r="N4" s="125"/>
    </row>
    <row r="5" spans="2:24" ht="25.5">
      <c r="B5" s="65" t="s">
        <v>66</v>
      </c>
      <c r="C5" s="66" t="s">
        <v>62</v>
      </c>
      <c r="D5" s="66" t="s">
        <v>127</v>
      </c>
      <c r="E5" s="66" t="s">
        <v>63</v>
      </c>
      <c r="F5" s="66" t="s">
        <v>64</v>
      </c>
      <c r="G5" s="66" t="s">
        <v>65</v>
      </c>
      <c r="H5" s="66" t="s">
        <v>133</v>
      </c>
      <c r="I5" s="66" t="s">
        <v>166</v>
      </c>
      <c r="J5" s="66" t="s">
        <v>210</v>
      </c>
      <c r="K5" s="66" t="s">
        <v>173</v>
      </c>
      <c r="L5" s="105" t="s">
        <v>71</v>
      </c>
      <c r="M5" s="76"/>
      <c r="P5" s="263" t="str">
        <f aca="true" t="shared" si="0" ref="P5:X5">+C5</f>
        <v>Asterix</v>
      </c>
      <c r="Q5" s="263" t="str">
        <f t="shared" si="0"/>
        <v>Cardinal</v>
      </c>
      <c r="R5" s="263" t="str">
        <f t="shared" si="0"/>
        <v>Désirée</v>
      </c>
      <c r="S5" s="263" t="str">
        <f t="shared" si="0"/>
        <v>Karu</v>
      </c>
      <c r="T5" s="263" t="str">
        <f t="shared" si="0"/>
        <v>Pukará</v>
      </c>
      <c r="U5" s="263" t="str">
        <f t="shared" si="0"/>
        <v>Rodeo</v>
      </c>
      <c r="V5" s="263" t="str">
        <f t="shared" si="0"/>
        <v>Patagonia</v>
      </c>
      <c r="W5" s="263" t="str">
        <f t="shared" si="0"/>
        <v>Yagana</v>
      </c>
      <c r="X5" s="263" t="str">
        <f t="shared" si="0"/>
        <v>Rosara</v>
      </c>
    </row>
    <row r="6" spans="2:25" ht="12.75">
      <c r="B6" s="116">
        <v>42388</v>
      </c>
      <c r="C6" s="228">
        <v>9672.986</v>
      </c>
      <c r="D6" s="228">
        <v>13361.34</v>
      </c>
      <c r="E6" s="228">
        <v>8842.205</v>
      </c>
      <c r="F6" s="228">
        <v>11057.76</v>
      </c>
      <c r="G6" s="228">
        <v>9164.188</v>
      </c>
      <c r="H6" s="228">
        <v>8364.325</v>
      </c>
      <c r="I6" s="228"/>
      <c r="J6" s="228">
        <v>7970.84</v>
      </c>
      <c r="K6" s="228">
        <v>9663.87</v>
      </c>
      <c r="L6" s="228">
        <v>9638.412999999997</v>
      </c>
      <c r="P6" s="264">
        <f aca="true" t="shared" si="1" ref="P6:P35">+IF(C6="","",((C6-$L6)/$L6))</f>
        <v>0.003587001304053268</v>
      </c>
      <c r="Q6" s="264">
        <f aca="true" t="shared" si="2" ref="Q6:Q35">+IF(D6="","",((D6-$L6)/$L6))</f>
        <v>0.38625933543208874</v>
      </c>
      <c r="R6" s="264">
        <f aca="true" t="shared" si="3" ref="R6:R35">+IF(E6="","",((E6-$L6)/$L6))</f>
        <v>-0.08260779030738745</v>
      </c>
      <c r="S6" s="264">
        <f aca="true" t="shared" si="4" ref="S6:S35">+IF(F6="","",((F6-$L6)/$L6))</f>
        <v>0.14725940878441335</v>
      </c>
      <c r="T6" s="264">
        <f aca="true" t="shared" si="5" ref="T6:T35">+IF(G6="","",((G6-$L6)/$L6))</f>
        <v>-0.04920156461442323</v>
      </c>
      <c r="U6" s="264">
        <f aca="true" t="shared" si="6" ref="U6:U35">+IF(H6="","",((H6-$L6)/$L6))</f>
        <v>-0.1321885667277379</v>
      </c>
      <c r="V6" s="264">
        <f aca="true" t="shared" si="7" ref="V6:V35">+IF(I6="","",((I6-$L6)/$L6))</f>
      </c>
      <c r="W6" s="264">
        <f aca="true" t="shared" si="8" ref="W6:W35">+IF(J6="","",((J6-$L6)/$L6))</f>
        <v>-0.17301323361013865</v>
      </c>
      <c r="X6" s="264">
        <f aca="true" t="shared" si="9" ref="X6:X35">+IF(K6="","",((K6-$L6)/$L6))</f>
        <v>0.0026412024469177633</v>
      </c>
      <c r="Y6" s="261"/>
    </row>
    <row r="7" spans="2:25" ht="12.75">
      <c r="B7" s="117">
        <v>42389</v>
      </c>
      <c r="C7" s="113">
        <v>9422.376666666667</v>
      </c>
      <c r="D7" s="113">
        <v>12044.816666666666</v>
      </c>
      <c r="E7" s="113">
        <v>8811.525</v>
      </c>
      <c r="F7" s="113">
        <v>10273.79</v>
      </c>
      <c r="G7" s="113">
        <v>8257.915</v>
      </c>
      <c r="H7" s="113">
        <v>8361.77</v>
      </c>
      <c r="I7" s="113"/>
      <c r="J7" s="113"/>
      <c r="K7" s="113">
        <v>8429.62</v>
      </c>
      <c r="L7" s="113">
        <v>9456.29588235294</v>
      </c>
      <c r="P7" s="264">
        <f t="shared" si="1"/>
        <v>-0.003586945259356014</v>
      </c>
      <c r="Q7" s="264">
        <f t="shared" si="2"/>
        <v>0.27373517247322454</v>
      </c>
      <c r="R7" s="264">
        <f t="shared" si="3"/>
        <v>-0.0681842965125693</v>
      </c>
      <c r="S7" s="264">
        <f t="shared" si="4"/>
        <v>0.08644971855974214</v>
      </c>
      <c r="T7" s="264">
        <f t="shared" si="5"/>
        <v>-0.12672836142842386</v>
      </c>
      <c r="U7" s="264">
        <f t="shared" si="6"/>
        <v>-0.11574573130643173</v>
      </c>
      <c r="V7" s="264">
        <f t="shared" si="7"/>
      </c>
      <c r="W7" s="264">
        <f t="shared" si="8"/>
      </c>
      <c r="X7" s="264">
        <f t="shared" si="9"/>
        <v>-0.10857061740939092</v>
      </c>
      <c r="Y7" s="261"/>
    </row>
    <row r="8" spans="2:25" ht="12.75">
      <c r="B8" s="117">
        <v>42390</v>
      </c>
      <c r="C8" s="113">
        <v>9642.837500000001</v>
      </c>
      <c r="D8" s="113">
        <v>13361.34</v>
      </c>
      <c r="E8" s="113">
        <v>9663.87</v>
      </c>
      <c r="F8" s="113">
        <v>10260.945</v>
      </c>
      <c r="G8" s="113">
        <v>8580.275</v>
      </c>
      <c r="H8" s="113">
        <v>10824.800000000001</v>
      </c>
      <c r="I8" s="113"/>
      <c r="J8" s="113"/>
      <c r="K8" s="113">
        <v>8823.53</v>
      </c>
      <c r="L8" s="113">
        <v>10041.209285714287</v>
      </c>
      <c r="P8" s="264">
        <f t="shared" si="1"/>
        <v>-0.03967368614466113</v>
      </c>
      <c r="Q8" s="264">
        <f t="shared" si="2"/>
        <v>0.3306504844002496</v>
      </c>
      <c r="R8" s="264">
        <f t="shared" si="3"/>
        <v>-0.03757906791676278</v>
      </c>
      <c r="S8" s="264">
        <f t="shared" si="4"/>
        <v>0.021883391535154288</v>
      </c>
      <c r="T8" s="264">
        <f t="shared" si="5"/>
        <v>-0.14549385877184842</v>
      </c>
      <c r="U8" s="264">
        <f t="shared" si="6"/>
        <v>0.07803748452893369</v>
      </c>
      <c r="V8" s="264">
        <f t="shared" si="7"/>
      </c>
      <c r="W8" s="264">
        <f t="shared" si="8"/>
      </c>
      <c r="X8" s="264">
        <f t="shared" si="9"/>
        <v>-0.12126819101825603</v>
      </c>
      <c r="Y8" s="261"/>
    </row>
    <row r="9" spans="2:25" ht="12.75">
      <c r="B9" s="117">
        <v>42391</v>
      </c>
      <c r="C9" s="113">
        <v>11227.963999999998</v>
      </c>
      <c r="D9" s="113">
        <v>14180.67</v>
      </c>
      <c r="E9" s="113">
        <v>8853.685</v>
      </c>
      <c r="F9" s="113">
        <v>8445.375</v>
      </c>
      <c r="G9" s="113">
        <v>7914.393333333333</v>
      </c>
      <c r="H9" s="113">
        <v>9600.35</v>
      </c>
      <c r="I9" s="113"/>
      <c r="J9" s="113"/>
      <c r="K9" s="113">
        <v>8496.73</v>
      </c>
      <c r="L9" s="113">
        <v>10007.79111111111</v>
      </c>
      <c r="P9" s="264">
        <f t="shared" si="1"/>
        <v>0.12192229787192463</v>
      </c>
      <c r="Q9" s="264">
        <f t="shared" si="2"/>
        <v>0.4169630283605708</v>
      </c>
      <c r="R9" s="264">
        <f t="shared" si="3"/>
        <v>-0.11532076342298637</v>
      </c>
      <c r="S9" s="264">
        <f t="shared" si="4"/>
        <v>-0.156119976302907</v>
      </c>
      <c r="T9" s="264">
        <f t="shared" si="5"/>
        <v>-0.20917680580418888</v>
      </c>
      <c r="U9" s="264">
        <f t="shared" si="6"/>
        <v>-0.040712391634428656</v>
      </c>
      <c r="V9" s="264">
        <f t="shared" si="7"/>
      </c>
      <c r="W9" s="264">
        <f t="shared" si="8"/>
      </c>
      <c r="X9" s="264">
        <f t="shared" si="9"/>
        <v>-0.15098847431312398</v>
      </c>
      <c r="Y9" s="261"/>
    </row>
    <row r="10" spans="2:25" ht="12.75">
      <c r="B10" s="117">
        <v>42394</v>
      </c>
      <c r="C10" s="113">
        <v>9972.51</v>
      </c>
      <c r="D10" s="113">
        <v>14600.84</v>
      </c>
      <c r="E10" s="113">
        <v>8632.545</v>
      </c>
      <c r="F10" s="113">
        <v>9243.7</v>
      </c>
      <c r="G10" s="113">
        <v>8015.516666666666</v>
      </c>
      <c r="H10" s="113">
        <v>7873.8150000000005</v>
      </c>
      <c r="I10" s="113"/>
      <c r="J10" s="113"/>
      <c r="K10" s="113">
        <v>11193.439999999999</v>
      </c>
      <c r="L10" s="113">
        <v>9845.467857142856</v>
      </c>
      <c r="P10" s="264">
        <f t="shared" si="1"/>
        <v>0.012903616638692874</v>
      </c>
      <c r="Q10" s="264">
        <f t="shared" si="2"/>
        <v>0.48300113431451985</v>
      </c>
      <c r="R10" s="264">
        <f t="shared" si="3"/>
        <v>-0.12319606084162715</v>
      </c>
      <c r="S10" s="264">
        <f t="shared" si="4"/>
        <v>-0.06112130635887195</v>
      </c>
      <c r="T10" s="264">
        <f t="shared" si="5"/>
        <v>-0.18586736730327807</v>
      </c>
      <c r="U10" s="264">
        <f t="shared" si="6"/>
        <v>-0.20025994556596186</v>
      </c>
      <c r="V10" s="264">
        <f t="shared" si="7"/>
      </c>
      <c r="W10" s="264">
        <f t="shared" si="8"/>
      </c>
      <c r="X10" s="264">
        <f t="shared" si="9"/>
        <v>0.1369129595887303</v>
      </c>
      <c r="Y10" s="261"/>
    </row>
    <row r="11" spans="2:25" ht="12.75">
      <c r="B11" s="117">
        <v>42395</v>
      </c>
      <c r="C11" s="113">
        <v>9953.673333333334</v>
      </c>
      <c r="D11" s="113">
        <v>13235.29</v>
      </c>
      <c r="E11" s="113">
        <v>8403.36</v>
      </c>
      <c r="F11" s="113"/>
      <c r="G11" s="113">
        <v>6442.58</v>
      </c>
      <c r="H11" s="113">
        <v>8750.63</v>
      </c>
      <c r="I11" s="113"/>
      <c r="J11" s="113">
        <v>7344.31</v>
      </c>
      <c r="K11" s="113">
        <v>9850.61</v>
      </c>
      <c r="L11" s="113">
        <v>9269.9725</v>
      </c>
      <c r="P11" s="264">
        <f t="shared" si="1"/>
        <v>0.07375435399979172</v>
      </c>
      <c r="Q11" s="264">
        <f t="shared" si="2"/>
        <v>0.4277593595881758</v>
      </c>
      <c r="R11" s="264">
        <f t="shared" si="3"/>
        <v>-0.09348598391203418</v>
      </c>
      <c r="S11" s="264">
        <f t="shared" si="4"/>
      </c>
      <c r="T11" s="264">
        <f t="shared" si="5"/>
        <v>-0.30500548949848555</v>
      </c>
      <c r="U11" s="264">
        <f t="shared" si="6"/>
        <v>-0.05602416835648657</v>
      </c>
      <c r="V11" s="264">
        <f t="shared" si="7"/>
      </c>
      <c r="W11" s="264">
        <f t="shared" si="8"/>
        <v>-0.20773119877108584</v>
      </c>
      <c r="X11" s="264">
        <f t="shared" si="9"/>
        <v>0.0626363778317574</v>
      </c>
      <c r="Y11" s="261"/>
    </row>
    <row r="12" spans="2:25" ht="12.75">
      <c r="B12" s="117">
        <v>42396</v>
      </c>
      <c r="C12" s="113">
        <v>9545.615</v>
      </c>
      <c r="D12" s="113">
        <v>12815.13</v>
      </c>
      <c r="E12" s="113">
        <v>8403.36</v>
      </c>
      <c r="F12" s="113">
        <v>8881.2</v>
      </c>
      <c r="G12" s="113">
        <v>7791.6475</v>
      </c>
      <c r="H12" s="113">
        <v>7236.585</v>
      </c>
      <c r="I12" s="113">
        <v>6722.69</v>
      </c>
      <c r="J12" s="113"/>
      <c r="K12" s="113">
        <v>7963.1900000000005</v>
      </c>
      <c r="L12" s="113">
        <v>8424.063333333334</v>
      </c>
      <c r="P12" s="264">
        <f t="shared" si="1"/>
        <v>0.13313666128657622</v>
      </c>
      <c r="Q12" s="264">
        <f t="shared" si="2"/>
        <v>0.5212528079283987</v>
      </c>
      <c r="R12" s="264">
        <f t="shared" si="3"/>
        <v>-0.0024576421750548234</v>
      </c>
      <c r="S12" s="264">
        <f t="shared" si="4"/>
        <v>0.05426557809196598</v>
      </c>
      <c r="T12" s="264">
        <f t="shared" si="5"/>
        <v>-0.0750725402111966</v>
      </c>
      <c r="U12" s="264">
        <f t="shared" si="6"/>
        <v>-0.14096265499744978</v>
      </c>
      <c r="V12" s="264">
        <f t="shared" si="7"/>
        <v>-0.20196587632492483</v>
      </c>
      <c r="W12" s="264">
        <f t="shared" si="8"/>
      </c>
      <c r="X12" s="264">
        <f t="shared" si="9"/>
        <v>-0.0547091486729088</v>
      </c>
      <c r="Y12" s="261"/>
    </row>
    <row r="13" spans="2:25" ht="12.75">
      <c r="B13" s="117">
        <v>42397</v>
      </c>
      <c r="C13" s="113">
        <v>9545.810000000001</v>
      </c>
      <c r="D13" s="113">
        <v>14390.759999999998</v>
      </c>
      <c r="E13" s="113">
        <v>8193.28</v>
      </c>
      <c r="F13" s="113">
        <v>10200.086666666668</v>
      </c>
      <c r="G13" s="113">
        <v>8421.73</v>
      </c>
      <c r="H13" s="113">
        <v>9393.26</v>
      </c>
      <c r="I13" s="113"/>
      <c r="J13" s="113"/>
      <c r="K13" s="113">
        <v>7983.195</v>
      </c>
      <c r="L13" s="113">
        <v>9536.824499999999</v>
      </c>
      <c r="P13" s="264">
        <f t="shared" si="1"/>
        <v>0.000942189929153305</v>
      </c>
      <c r="Q13" s="264">
        <f t="shared" si="2"/>
        <v>0.5089676862565732</v>
      </c>
      <c r="R13" s="264">
        <f t="shared" si="3"/>
        <v>-0.14087965024416652</v>
      </c>
      <c r="S13" s="264">
        <f t="shared" si="4"/>
        <v>0.06954748581843666</v>
      </c>
      <c r="T13" s="264">
        <f t="shared" si="5"/>
        <v>-0.11692513582482297</v>
      </c>
      <c r="U13" s="264">
        <f t="shared" si="6"/>
        <v>-0.015053700526836643</v>
      </c>
      <c r="V13" s="264">
        <f t="shared" si="7"/>
      </c>
      <c r="W13" s="264">
        <f t="shared" si="8"/>
      </c>
      <c r="X13" s="264">
        <f t="shared" si="9"/>
        <v>-0.16290847126315466</v>
      </c>
      <c r="Y13" s="261"/>
    </row>
    <row r="14" spans="2:25" ht="12.75">
      <c r="B14" s="117">
        <v>42398</v>
      </c>
      <c r="C14" s="113">
        <v>10984.57</v>
      </c>
      <c r="D14" s="113">
        <v>12815.13</v>
      </c>
      <c r="E14" s="113">
        <v>7689.075</v>
      </c>
      <c r="F14" s="113">
        <v>8403.365</v>
      </c>
      <c r="G14" s="113">
        <v>8406.759999999998</v>
      </c>
      <c r="H14" s="113">
        <v>7602.7</v>
      </c>
      <c r="I14" s="113"/>
      <c r="J14" s="113"/>
      <c r="K14" s="113">
        <v>7857.145</v>
      </c>
      <c r="L14" s="113">
        <v>8876.89470588235</v>
      </c>
      <c r="P14" s="264">
        <f t="shared" si="1"/>
        <v>0.23743385090745528</v>
      </c>
      <c r="Q14" s="264">
        <f t="shared" si="2"/>
        <v>0.44365010790405607</v>
      </c>
      <c r="R14" s="264">
        <f t="shared" si="3"/>
        <v>-0.1338102732135858</v>
      </c>
      <c r="S14" s="264">
        <f t="shared" si="4"/>
        <v>-0.053344071499300566</v>
      </c>
      <c r="T14" s="264">
        <f t="shared" si="5"/>
        <v>-0.052961617937274094</v>
      </c>
      <c r="U14" s="264">
        <f t="shared" si="6"/>
        <v>-0.1435405902739834</v>
      </c>
      <c r="V14" s="264">
        <f t="shared" si="7"/>
      </c>
      <c r="W14" s="264">
        <f t="shared" si="8"/>
      </c>
      <c r="X14" s="264">
        <f t="shared" si="9"/>
        <v>-0.11487685048315423</v>
      </c>
      <c r="Y14" s="261"/>
    </row>
    <row r="15" spans="2:25" ht="12.75">
      <c r="B15" s="117">
        <v>42401</v>
      </c>
      <c r="C15" s="113">
        <v>10409.226666666667</v>
      </c>
      <c r="D15" s="113">
        <v>12394.96</v>
      </c>
      <c r="E15" s="113">
        <v>7799.37</v>
      </c>
      <c r="F15" s="113">
        <v>8948.866666666667</v>
      </c>
      <c r="G15" s="113">
        <v>8202.41</v>
      </c>
      <c r="H15" s="113">
        <v>10545.099999999999</v>
      </c>
      <c r="I15" s="113"/>
      <c r="J15" s="113"/>
      <c r="K15" s="113">
        <v>8536.05</v>
      </c>
      <c r="L15" s="113">
        <v>9574.328125</v>
      </c>
      <c r="P15" s="264">
        <f t="shared" si="1"/>
        <v>0.08720178907244913</v>
      </c>
      <c r="Q15" s="264">
        <f t="shared" si="2"/>
        <v>0.29460363569898007</v>
      </c>
      <c r="R15" s="264">
        <f t="shared" si="3"/>
        <v>-0.1853872252785362</v>
      </c>
      <c r="S15" s="264">
        <f t="shared" si="4"/>
        <v>-0.06532692948972157</v>
      </c>
      <c r="T15" s="264">
        <f t="shared" si="5"/>
        <v>-0.14329132102938033</v>
      </c>
      <c r="U15" s="264">
        <f t="shared" si="6"/>
        <v>0.10139321133826282</v>
      </c>
      <c r="V15" s="264">
        <f t="shared" si="7"/>
      </c>
      <c r="W15" s="264">
        <f t="shared" si="8"/>
      </c>
      <c r="X15" s="264">
        <f t="shared" si="9"/>
        <v>-0.10844396718438148</v>
      </c>
      <c r="Y15" s="261"/>
    </row>
    <row r="16" spans="2:25" ht="12.75">
      <c r="B16" s="117">
        <v>42402</v>
      </c>
      <c r="C16" s="113">
        <v>9225.753333333334</v>
      </c>
      <c r="D16" s="113">
        <v>12394.96</v>
      </c>
      <c r="E16" s="113">
        <v>7438.885</v>
      </c>
      <c r="F16" s="113">
        <v>9548.4725</v>
      </c>
      <c r="G16" s="113">
        <v>7868.676666666666</v>
      </c>
      <c r="H16" s="113">
        <v>9716.425</v>
      </c>
      <c r="I16" s="113">
        <v>7563.03</v>
      </c>
      <c r="J16" s="113"/>
      <c r="K16" s="113">
        <v>9243.7</v>
      </c>
      <c r="L16" s="113">
        <v>9074.86</v>
      </c>
      <c r="P16" s="264">
        <f t="shared" si="1"/>
        <v>0.016627621068901716</v>
      </c>
      <c r="Q16" s="264">
        <f t="shared" si="2"/>
        <v>0.3658568837425589</v>
      </c>
      <c r="R16" s="264">
        <f t="shared" si="3"/>
        <v>-0.18027550838249848</v>
      </c>
      <c r="S16" s="264">
        <f t="shared" si="4"/>
        <v>0.05218951036159227</v>
      </c>
      <c r="T16" s="264">
        <f t="shared" si="5"/>
        <v>-0.13291481448015002</v>
      </c>
      <c r="U16" s="264">
        <f t="shared" si="6"/>
        <v>0.07069695841037753</v>
      </c>
      <c r="V16" s="264">
        <f t="shared" si="7"/>
        <v>-0.16659540753245788</v>
      </c>
      <c r="W16" s="264">
        <f t="shared" si="8"/>
      </c>
      <c r="X16" s="264">
        <f t="shared" si="9"/>
        <v>0.018605245700760137</v>
      </c>
      <c r="Y16" s="261"/>
    </row>
    <row r="17" spans="2:25" ht="12.75">
      <c r="B17" s="117">
        <v>42403</v>
      </c>
      <c r="C17" s="113">
        <v>8578.314999999999</v>
      </c>
      <c r="D17" s="113">
        <v>13913.294999999998</v>
      </c>
      <c r="E17" s="113">
        <v>7586.365</v>
      </c>
      <c r="F17" s="113">
        <v>8813.28</v>
      </c>
      <c r="G17" s="113">
        <v>7029.065</v>
      </c>
      <c r="H17" s="113">
        <v>9147.269999999999</v>
      </c>
      <c r="I17" s="113">
        <v>7983.19</v>
      </c>
      <c r="J17" s="113"/>
      <c r="K17" s="113"/>
      <c r="L17" s="113">
        <v>9111.72</v>
      </c>
      <c r="P17" s="264">
        <f t="shared" si="1"/>
        <v>-0.058540538998125564</v>
      </c>
      <c r="Q17" s="264">
        <f t="shared" si="2"/>
        <v>0.5269669173328416</v>
      </c>
      <c r="R17" s="264">
        <f t="shared" si="3"/>
        <v>-0.1674058245863569</v>
      </c>
      <c r="S17" s="264">
        <f t="shared" si="4"/>
        <v>-0.03275342086894666</v>
      </c>
      <c r="T17" s="264">
        <f t="shared" si="5"/>
        <v>-0.22856881027950815</v>
      </c>
      <c r="U17" s="264">
        <f t="shared" si="6"/>
        <v>0.003901568529322595</v>
      </c>
      <c r="V17" s="264">
        <f t="shared" si="7"/>
        <v>-0.12385477165672341</v>
      </c>
      <c r="W17" s="264">
        <f t="shared" si="8"/>
      </c>
      <c r="X17" s="264">
        <f t="shared" si="9"/>
      </c>
      <c r="Y17" s="261"/>
    </row>
    <row r="18" spans="2:25" ht="12.75">
      <c r="B18" s="117">
        <v>42404</v>
      </c>
      <c r="C18" s="113">
        <v>8086.030000000001</v>
      </c>
      <c r="D18" s="113">
        <v>12394.960000000001</v>
      </c>
      <c r="E18" s="113">
        <v>7989.93</v>
      </c>
      <c r="F18" s="113">
        <v>8985.956000000002</v>
      </c>
      <c r="G18" s="113">
        <v>7362.075</v>
      </c>
      <c r="H18" s="113">
        <v>9219.443333333335</v>
      </c>
      <c r="I18" s="113">
        <v>7142.86</v>
      </c>
      <c r="J18" s="113">
        <v>7114.85</v>
      </c>
      <c r="K18" s="113">
        <v>8403.36</v>
      </c>
      <c r="L18" s="113">
        <v>8965.5065</v>
      </c>
      <c r="P18" s="264">
        <f t="shared" si="1"/>
        <v>-0.09809557329527327</v>
      </c>
      <c r="Q18" s="264">
        <f t="shared" si="2"/>
        <v>0.38251642559179466</v>
      </c>
      <c r="R18" s="264">
        <f t="shared" si="3"/>
        <v>-0.10881443229113706</v>
      </c>
      <c r="S18" s="264">
        <f t="shared" si="4"/>
        <v>0.002280908501934882</v>
      </c>
      <c r="T18" s="264">
        <f t="shared" si="5"/>
        <v>-0.1788444969617723</v>
      </c>
      <c r="U18" s="264">
        <f t="shared" si="6"/>
        <v>0.028323757651989325</v>
      </c>
      <c r="V18" s="264">
        <f t="shared" si="7"/>
        <v>-0.20329543010202492</v>
      </c>
      <c r="W18" s="264">
        <f t="shared" si="8"/>
        <v>-0.2064196261527443</v>
      </c>
      <c r="X18" s="264">
        <f t="shared" si="9"/>
        <v>-0.06270103088988882</v>
      </c>
      <c r="Y18" s="261"/>
    </row>
    <row r="19" spans="2:25" ht="12.75">
      <c r="B19" s="117">
        <v>42405</v>
      </c>
      <c r="C19" s="113">
        <v>8820.97</v>
      </c>
      <c r="D19" s="113">
        <v>9760.275</v>
      </c>
      <c r="E19" s="113">
        <v>8016.295</v>
      </c>
      <c r="F19" s="113">
        <v>9065.644</v>
      </c>
      <c r="G19" s="113">
        <v>7203.845</v>
      </c>
      <c r="H19" s="113">
        <v>9947.79</v>
      </c>
      <c r="I19" s="113">
        <v>7142.86</v>
      </c>
      <c r="J19" s="113"/>
      <c r="K19" s="113">
        <v>8587.83</v>
      </c>
      <c r="L19" s="113">
        <v>8863.6905</v>
      </c>
      <c r="P19" s="264">
        <f t="shared" si="1"/>
        <v>-0.0048197192805864856</v>
      </c>
      <c r="Q19" s="264">
        <f t="shared" si="2"/>
        <v>0.10115250526854462</v>
      </c>
      <c r="R19" s="264">
        <f t="shared" si="3"/>
        <v>-0.0956030109580203</v>
      </c>
      <c r="S19" s="264">
        <f t="shared" si="4"/>
        <v>0.022784358276047613</v>
      </c>
      <c r="T19" s="264">
        <f t="shared" si="5"/>
        <v>-0.18726347676512398</v>
      </c>
      <c r="U19" s="264">
        <f t="shared" si="6"/>
        <v>0.12230791451935288</v>
      </c>
      <c r="V19" s="264">
        <f t="shared" si="7"/>
        <v>-0.1941437937166241</v>
      </c>
      <c r="W19" s="264">
        <f t="shared" si="8"/>
      </c>
      <c r="X19" s="264">
        <f t="shared" si="9"/>
        <v>-0.031122532990067814</v>
      </c>
      <c r="Y19" s="261"/>
    </row>
    <row r="20" spans="2:25" ht="12.75">
      <c r="B20" s="117">
        <v>42408</v>
      </c>
      <c r="C20" s="113">
        <v>8829.62</v>
      </c>
      <c r="D20" s="113">
        <v>12498.94</v>
      </c>
      <c r="E20" s="113">
        <v>8379.35</v>
      </c>
      <c r="F20" s="113">
        <v>8086.397999999999</v>
      </c>
      <c r="G20" s="113">
        <v>5882.35</v>
      </c>
      <c r="H20" s="113">
        <v>10085.1525</v>
      </c>
      <c r="I20" s="113"/>
      <c r="J20" s="113"/>
      <c r="K20" s="113">
        <v>7563.03</v>
      </c>
      <c r="L20" s="113">
        <v>9253.124705882352</v>
      </c>
      <c r="P20" s="264">
        <f t="shared" si="1"/>
        <v>-0.04576883154002266</v>
      </c>
      <c r="Q20" s="264">
        <f t="shared" si="2"/>
        <v>0.3507804549585541</v>
      </c>
      <c r="R20" s="264">
        <f t="shared" si="3"/>
        <v>-0.09443023126305428</v>
      </c>
      <c r="S20" s="264">
        <f t="shared" si="4"/>
        <v>-0.12609002288066504</v>
      </c>
      <c r="T20" s="264">
        <f t="shared" si="5"/>
        <v>-0.3642850186315439</v>
      </c>
      <c r="U20" s="264">
        <f t="shared" si="6"/>
        <v>0.08991857567732936</v>
      </c>
      <c r="V20" s="264">
        <f t="shared" si="7"/>
      </c>
      <c r="W20" s="264">
        <f t="shared" si="8"/>
      </c>
      <c r="X20" s="264">
        <f t="shared" si="9"/>
        <v>-0.18265124048397763</v>
      </c>
      <c r="Y20" s="261"/>
    </row>
    <row r="21" spans="2:25" ht="12.75">
      <c r="B21" s="117">
        <v>42409</v>
      </c>
      <c r="C21" s="113">
        <v>12222.223333333333</v>
      </c>
      <c r="D21" s="113">
        <v>12531.126666666665</v>
      </c>
      <c r="E21" s="113">
        <v>9199.029999999999</v>
      </c>
      <c r="F21" s="113">
        <v>8556.7225</v>
      </c>
      <c r="G21" s="113">
        <v>8436.97</v>
      </c>
      <c r="H21" s="113">
        <v>8732.6</v>
      </c>
      <c r="I21" s="113">
        <v>7352.94</v>
      </c>
      <c r="J21" s="113"/>
      <c r="K21" s="113">
        <v>7142.86</v>
      </c>
      <c r="L21" s="113">
        <v>9723.587894736842</v>
      </c>
      <c r="P21" s="264">
        <f t="shared" si="1"/>
        <v>0.25696640639706114</v>
      </c>
      <c r="Q21" s="264">
        <f t="shared" si="2"/>
        <v>0.2887348581946259</v>
      </c>
      <c r="R21" s="264">
        <f t="shared" si="3"/>
        <v>-0.05394694843256103</v>
      </c>
      <c r="S21" s="264">
        <f t="shared" si="4"/>
        <v>-0.12000358379733883</v>
      </c>
      <c r="T21" s="264">
        <f t="shared" si="5"/>
        <v>-0.13231925382535595</v>
      </c>
      <c r="U21" s="264">
        <f t="shared" si="6"/>
        <v>-0.10191586742104125</v>
      </c>
      <c r="V21" s="264">
        <f t="shared" si="7"/>
        <v>-0.24380382225166292</v>
      </c>
      <c r="W21" s="264">
        <f t="shared" si="8"/>
      </c>
      <c r="X21" s="264">
        <f t="shared" si="9"/>
        <v>-0.2654090159594003</v>
      </c>
      <c r="Y21" s="261"/>
    </row>
    <row r="22" spans="2:25" ht="12.75">
      <c r="B22" s="117">
        <v>42410</v>
      </c>
      <c r="C22" s="113">
        <v>13535.435000000001</v>
      </c>
      <c r="D22" s="113">
        <v>9763.074999999999</v>
      </c>
      <c r="E22" s="113">
        <v>7967.879999999999</v>
      </c>
      <c r="F22" s="113">
        <v>8607.61</v>
      </c>
      <c r="G22" s="113">
        <v>7266.435</v>
      </c>
      <c r="H22" s="113">
        <v>8972.0025</v>
      </c>
      <c r="I22" s="113"/>
      <c r="J22" s="113"/>
      <c r="K22" s="113">
        <v>8123.25</v>
      </c>
      <c r="L22" s="113">
        <v>9090.588888888891</v>
      </c>
      <c r="P22" s="264">
        <f t="shared" si="1"/>
        <v>0.48895029413813773</v>
      </c>
      <c r="Q22" s="264">
        <f t="shared" si="2"/>
        <v>0.07397607782407407</v>
      </c>
      <c r="R22" s="264">
        <f t="shared" si="3"/>
        <v>-0.12350232780421297</v>
      </c>
      <c r="S22" s="264">
        <f t="shared" si="4"/>
        <v>-0.05312954911856358</v>
      </c>
      <c r="T22" s="264">
        <f t="shared" si="5"/>
        <v>-0.2006639956096233</v>
      </c>
      <c r="U22" s="264">
        <f t="shared" si="6"/>
        <v>-0.013044962250337239</v>
      </c>
      <c r="V22" s="264">
        <f t="shared" si="7"/>
      </c>
      <c r="W22" s="264">
        <f t="shared" si="8"/>
      </c>
      <c r="X22" s="264">
        <f t="shared" si="9"/>
        <v>-0.106411025810576</v>
      </c>
      <c r="Y22" s="261"/>
    </row>
    <row r="23" spans="2:25" ht="12.75">
      <c r="B23" s="117">
        <v>42411</v>
      </c>
      <c r="C23" s="113"/>
      <c r="D23" s="113">
        <v>12352.593333333332</v>
      </c>
      <c r="E23" s="113">
        <v>8029.88</v>
      </c>
      <c r="F23" s="113">
        <v>8273.307499999999</v>
      </c>
      <c r="G23" s="113">
        <v>8193.28</v>
      </c>
      <c r="H23" s="113">
        <v>10043.53</v>
      </c>
      <c r="I23" s="113">
        <v>7352.94</v>
      </c>
      <c r="J23" s="113"/>
      <c r="K23" s="113"/>
      <c r="L23" s="113">
        <v>9540.092352941178</v>
      </c>
      <c r="P23" s="264">
        <f t="shared" si="1"/>
      </c>
      <c r="Q23" s="264">
        <f t="shared" si="2"/>
        <v>0.29480856959682056</v>
      </c>
      <c r="R23" s="264">
        <f t="shared" si="3"/>
        <v>-0.15830164919478837</v>
      </c>
      <c r="S23" s="264">
        <f t="shared" si="4"/>
        <v>-0.13278538677360216</v>
      </c>
      <c r="T23" s="264">
        <f t="shared" si="5"/>
        <v>-0.1411739324018136</v>
      </c>
      <c r="U23" s="264">
        <f t="shared" si="6"/>
        <v>0.052770730977632</v>
      </c>
      <c r="V23" s="264">
        <f t="shared" si="7"/>
        <v>-0.22925903356343152</v>
      </c>
      <c r="W23" s="264">
        <f t="shared" si="8"/>
      </c>
      <c r="X23" s="264">
        <f t="shared" si="9"/>
      </c>
      <c r="Y23" s="261"/>
    </row>
    <row r="24" spans="2:25" ht="12.75">
      <c r="B24" s="117">
        <v>42412</v>
      </c>
      <c r="C24" s="113">
        <v>8070.23</v>
      </c>
      <c r="D24" s="113">
        <v>15187.119999999999</v>
      </c>
      <c r="E24" s="113">
        <v>7923.17</v>
      </c>
      <c r="F24" s="113">
        <v>9193.835000000001</v>
      </c>
      <c r="G24" s="113">
        <v>8293.32</v>
      </c>
      <c r="H24" s="113">
        <v>9206.721428571429</v>
      </c>
      <c r="I24" s="113">
        <v>8091.280000000001</v>
      </c>
      <c r="J24" s="113"/>
      <c r="K24" s="113">
        <v>8643.46</v>
      </c>
      <c r="L24" s="113">
        <v>9367.851739130434</v>
      </c>
      <c r="P24" s="264">
        <f t="shared" si="1"/>
        <v>-0.13851860333251662</v>
      </c>
      <c r="Q24" s="264">
        <f t="shared" si="2"/>
        <v>0.6211955977656981</v>
      </c>
      <c r="R24" s="264">
        <f t="shared" si="3"/>
        <v>-0.15421697304365492</v>
      </c>
      <c r="S24" s="264">
        <f t="shared" si="4"/>
        <v>-0.01857594931861999</v>
      </c>
      <c r="T24" s="264">
        <f t="shared" si="5"/>
        <v>-0.1147041786156809</v>
      </c>
      <c r="U24" s="264">
        <f t="shared" si="6"/>
        <v>-0.01720034806763091</v>
      </c>
      <c r="V24" s="264">
        <f t="shared" si="7"/>
        <v>-0.13627155666843746</v>
      </c>
      <c r="W24" s="264">
        <f t="shared" si="8"/>
      </c>
      <c r="X24" s="264">
        <f t="shared" si="9"/>
        <v>-0.07732741286933265</v>
      </c>
      <c r="Y24" s="261"/>
    </row>
    <row r="25" spans="2:25" ht="12.75">
      <c r="B25" s="117">
        <v>42415</v>
      </c>
      <c r="C25" s="113">
        <v>13015.723333333333</v>
      </c>
      <c r="D25" s="113">
        <v>15091.035</v>
      </c>
      <c r="E25" s="113">
        <v>7104.66</v>
      </c>
      <c r="F25" s="113">
        <v>8459.384</v>
      </c>
      <c r="G25" s="113">
        <v>8712.96</v>
      </c>
      <c r="H25" s="113">
        <v>9654.3225</v>
      </c>
      <c r="I25" s="113"/>
      <c r="J25" s="113"/>
      <c r="K25" s="113">
        <v>8403.365</v>
      </c>
      <c r="L25" s="113">
        <v>10153.766666666668</v>
      </c>
      <c r="P25" s="264">
        <f t="shared" si="1"/>
        <v>0.2818615751789974</v>
      </c>
      <c r="Q25" s="264">
        <f t="shared" si="2"/>
        <v>0.48624993023935265</v>
      </c>
      <c r="R25" s="264">
        <f t="shared" si="3"/>
        <v>-0.30029315886058716</v>
      </c>
      <c r="S25" s="264">
        <f t="shared" si="4"/>
        <v>-0.1668723265257886</v>
      </c>
      <c r="T25" s="264">
        <f t="shared" si="5"/>
        <v>-0.14189873708607337</v>
      </c>
      <c r="U25" s="264">
        <f t="shared" si="6"/>
        <v>-0.04918806813891737</v>
      </c>
      <c r="V25" s="264">
        <f t="shared" si="7"/>
      </c>
      <c r="W25" s="264">
        <f t="shared" si="8"/>
      </c>
      <c r="X25" s="264">
        <f t="shared" si="9"/>
        <v>-0.1723893924422137</v>
      </c>
      <c r="Y25" s="261"/>
    </row>
    <row r="26" spans="2:25" ht="12.75">
      <c r="B26" s="117">
        <v>42416</v>
      </c>
      <c r="C26" s="113">
        <v>11149.908</v>
      </c>
      <c r="D26" s="113">
        <v>15021.01</v>
      </c>
      <c r="E26" s="113">
        <v>7189.54</v>
      </c>
      <c r="F26" s="113">
        <v>8643.863333333335</v>
      </c>
      <c r="G26" s="113">
        <v>7983.195</v>
      </c>
      <c r="H26" s="113">
        <v>8776.320000000002</v>
      </c>
      <c r="I26" s="113">
        <v>6722.69</v>
      </c>
      <c r="J26" s="113"/>
      <c r="K26" s="113">
        <v>7563.03</v>
      </c>
      <c r="L26" s="113">
        <v>9520.782173913045</v>
      </c>
      <c r="P26" s="264">
        <f t="shared" si="1"/>
        <v>0.17111260360002367</v>
      </c>
      <c r="Q26" s="264">
        <f t="shared" si="2"/>
        <v>0.5777075586455056</v>
      </c>
      <c r="R26" s="264">
        <f t="shared" si="3"/>
        <v>-0.2448582617823829</v>
      </c>
      <c r="S26" s="264">
        <f t="shared" si="4"/>
        <v>-0.09210575607773792</v>
      </c>
      <c r="T26" s="264">
        <f t="shared" si="5"/>
        <v>-0.1614979889074698</v>
      </c>
      <c r="U26" s="264">
        <f t="shared" si="6"/>
        <v>-0.07819338372774358</v>
      </c>
      <c r="V26" s="264">
        <f t="shared" si="7"/>
        <v>-0.29389309857123097</v>
      </c>
      <c r="W26" s="264">
        <f t="shared" si="8"/>
      </c>
      <c r="X26" s="264">
        <f t="shared" si="9"/>
        <v>-0.20562934201743305</v>
      </c>
      <c r="Y26" s="261"/>
    </row>
    <row r="27" spans="2:25" ht="12.75">
      <c r="B27" s="117">
        <v>42417</v>
      </c>
      <c r="C27" s="113">
        <v>11473.056666666665</v>
      </c>
      <c r="D27" s="113">
        <v>15021.01</v>
      </c>
      <c r="E27" s="113">
        <v>7977.664999999999</v>
      </c>
      <c r="F27" s="113">
        <v>7668.07</v>
      </c>
      <c r="G27" s="113">
        <v>7983.195000000001</v>
      </c>
      <c r="H27" s="113">
        <v>7989.943333333334</v>
      </c>
      <c r="I27" s="113">
        <v>7142.86</v>
      </c>
      <c r="J27" s="113"/>
      <c r="K27" s="113"/>
      <c r="L27" s="113">
        <v>9303.99294117647</v>
      </c>
      <c r="P27" s="264">
        <f t="shared" si="1"/>
        <v>0.2331325635352344</v>
      </c>
      <c r="Q27" s="264">
        <f t="shared" si="2"/>
        <v>0.6144691956419978</v>
      </c>
      <c r="R27" s="264">
        <f t="shared" si="3"/>
        <v>-0.142554702003972</v>
      </c>
      <c r="S27" s="264">
        <f t="shared" si="4"/>
        <v>-0.175830200164534</v>
      </c>
      <c r="T27" s="264">
        <f t="shared" si="5"/>
        <v>-0.1419603335392747</v>
      </c>
      <c r="U27" s="264">
        <f t="shared" si="6"/>
        <v>-0.14123501771240352</v>
      </c>
      <c r="V27" s="264">
        <f t="shared" si="7"/>
        <v>-0.23228015700785767</v>
      </c>
      <c r="W27" s="264">
        <f t="shared" si="8"/>
      </c>
      <c r="X27" s="264">
        <f t="shared" si="9"/>
      </c>
      <c r="Y27" s="261"/>
    </row>
    <row r="28" spans="2:25" ht="12.75">
      <c r="B28" s="117">
        <v>42418</v>
      </c>
      <c r="C28" s="113">
        <v>9629.61</v>
      </c>
      <c r="D28" s="113">
        <v>11974.79</v>
      </c>
      <c r="E28" s="113">
        <v>8302.52</v>
      </c>
      <c r="F28" s="113">
        <v>8366.545999999998</v>
      </c>
      <c r="G28" s="113">
        <v>6722.69</v>
      </c>
      <c r="H28" s="113">
        <v>8097.2733333333335</v>
      </c>
      <c r="I28" s="113">
        <v>7142.86</v>
      </c>
      <c r="J28" s="113"/>
      <c r="K28" s="113"/>
      <c r="L28" s="113">
        <v>8591.172499999999</v>
      </c>
      <c r="P28" s="264">
        <f t="shared" si="1"/>
        <v>0.1208726166306173</v>
      </c>
      <c r="Q28" s="264">
        <f t="shared" si="2"/>
        <v>0.3938481621687846</v>
      </c>
      <c r="R28" s="264">
        <f t="shared" si="3"/>
        <v>-0.03359873172142666</v>
      </c>
      <c r="S28" s="264">
        <f t="shared" si="4"/>
        <v>-0.026146198321591183</v>
      </c>
      <c r="T28" s="264">
        <f t="shared" si="5"/>
        <v>-0.21748864895914957</v>
      </c>
      <c r="U28" s="264">
        <f t="shared" si="6"/>
        <v>-0.057489145592951985</v>
      </c>
      <c r="V28" s="264">
        <f t="shared" si="7"/>
        <v>-0.1685814712718199</v>
      </c>
      <c r="W28" s="264">
        <f t="shared" si="8"/>
      </c>
      <c r="X28" s="264">
        <f t="shared" si="9"/>
      </c>
      <c r="Y28" s="261"/>
    </row>
    <row r="29" spans="2:25" ht="12.75">
      <c r="B29" s="117">
        <v>42419</v>
      </c>
      <c r="C29" s="113">
        <v>9423.395</v>
      </c>
      <c r="D29" s="113">
        <v>11134.45</v>
      </c>
      <c r="E29" s="113">
        <v>7142.86</v>
      </c>
      <c r="F29" s="113">
        <v>8246.5</v>
      </c>
      <c r="G29" s="113">
        <v>7142.86</v>
      </c>
      <c r="H29" s="113">
        <v>9708.758333333333</v>
      </c>
      <c r="I29" s="113">
        <v>7002.8</v>
      </c>
      <c r="J29" s="113"/>
      <c r="K29" s="113"/>
      <c r="L29" s="113">
        <v>8926.4</v>
      </c>
      <c r="P29" s="264">
        <f t="shared" si="1"/>
        <v>0.05567698064169215</v>
      </c>
      <c r="Q29" s="264">
        <f t="shared" si="2"/>
        <v>0.24736175837963806</v>
      </c>
      <c r="R29" s="264">
        <f t="shared" si="3"/>
        <v>-0.1998050725936548</v>
      </c>
      <c r="S29" s="264">
        <f t="shared" si="4"/>
        <v>-0.07616732389317078</v>
      </c>
      <c r="T29" s="264">
        <f t="shared" si="5"/>
        <v>-0.1998050725936548</v>
      </c>
      <c r="U29" s="264">
        <f t="shared" si="6"/>
        <v>0.08764544870645878</v>
      </c>
      <c r="V29" s="264">
        <f t="shared" si="7"/>
        <v>-0.21549560853199493</v>
      </c>
      <c r="W29" s="264">
        <f t="shared" si="8"/>
      </c>
      <c r="X29" s="264">
        <f t="shared" si="9"/>
      </c>
      <c r="Y29" s="261"/>
    </row>
    <row r="30" spans="2:25" ht="12.75">
      <c r="B30" s="117">
        <v>42422</v>
      </c>
      <c r="C30" s="113">
        <v>11981.646666666667</v>
      </c>
      <c r="D30" s="113">
        <v>11134.45</v>
      </c>
      <c r="E30" s="113">
        <v>7142.86</v>
      </c>
      <c r="F30" s="113">
        <v>8359.52</v>
      </c>
      <c r="G30" s="113"/>
      <c r="H30" s="113">
        <v>8120.41</v>
      </c>
      <c r="I30" s="113"/>
      <c r="J30" s="113"/>
      <c r="K30" s="113">
        <v>7563.03</v>
      </c>
      <c r="L30" s="113">
        <v>9121.785714285714</v>
      </c>
      <c r="P30" s="264">
        <f t="shared" si="1"/>
        <v>0.31351985696200896</v>
      </c>
      <c r="Q30" s="264">
        <f t="shared" si="2"/>
        <v>0.22064367096041673</v>
      </c>
      <c r="R30" s="264">
        <f t="shared" si="3"/>
        <v>-0.21694499040757997</v>
      </c>
      <c r="S30" s="264">
        <f t="shared" si="4"/>
        <v>-0.08356540464351425</v>
      </c>
      <c r="T30" s="264">
        <f t="shared" si="5"/>
      </c>
      <c r="U30" s="264">
        <f t="shared" si="6"/>
        <v>-0.10977847382639674</v>
      </c>
      <c r="V30" s="264">
        <f t="shared" si="7"/>
      </c>
      <c r="W30" s="264">
        <f t="shared" si="8"/>
      </c>
      <c r="X30" s="264">
        <f t="shared" si="9"/>
        <v>-0.17088273755921848</v>
      </c>
      <c r="Y30" s="261"/>
    </row>
    <row r="31" spans="2:25" ht="12.75">
      <c r="B31" s="117">
        <v>42423</v>
      </c>
      <c r="C31" s="113">
        <v>10521.554</v>
      </c>
      <c r="D31" s="113">
        <v>14530.81</v>
      </c>
      <c r="E31" s="113">
        <v>7142.86</v>
      </c>
      <c r="F31" s="113">
        <v>7872.362500000001</v>
      </c>
      <c r="G31" s="113">
        <v>7983.19</v>
      </c>
      <c r="H31" s="113">
        <v>8723.966</v>
      </c>
      <c r="I31" s="113">
        <v>7142.86</v>
      </c>
      <c r="J31" s="113"/>
      <c r="K31" s="113">
        <v>9243.7</v>
      </c>
      <c r="L31" s="113">
        <v>9414.564</v>
      </c>
      <c r="P31" s="264">
        <f t="shared" si="1"/>
        <v>0.11758271546085403</v>
      </c>
      <c r="Q31" s="264">
        <f t="shared" si="2"/>
        <v>0.5434395050052238</v>
      </c>
      <c r="R31" s="264">
        <f t="shared" si="3"/>
        <v>-0.24129678230452314</v>
      </c>
      <c r="S31" s="264">
        <f t="shared" si="4"/>
        <v>-0.16381018812979542</v>
      </c>
      <c r="T31" s="264">
        <f t="shared" si="5"/>
        <v>-0.15203826751828345</v>
      </c>
      <c r="U31" s="264">
        <f t="shared" si="6"/>
        <v>-0.07335422012108048</v>
      </c>
      <c r="V31" s="264">
        <f t="shared" si="7"/>
        <v>-0.24129678230452314</v>
      </c>
      <c r="W31" s="264">
        <f t="shared" si="8"/>
      </c>
      <c r="X31" s="264">
        <f t="shared" si="9"/>
        <v>-0.018148902062803927</v>
      </c>
      <c r="Y31" s="261"/>
    </row>
    <row r="32" spans="2:25" ht="12.75">
      <c r="B32" s="117">
        <v>42424</v>
      </c>
      <c r="C32" s="113">
        <v>9157.5725</v>
      </c>
      <c r="D32" s="113">
        <v>11974.79</v>
      </c>
      <c r="E32" s="113"/>
      <c r="F32" s="113">
        <v>7736.186666666666</v>
      </c>
      <c r="G32" s="113">
        <v>6722.69</v>
      </c>
      <c r="H32" s="113">
        <v>8740.6075</v>
      </c>
      <c r="I32" s="113"/>
      <c r="J32" s="113"/>
      <c r="K32" s="113">
        <v>8613.445</v>
      </c>
      <c r="L32" s="113">
        <v>8715.043333333333</v>
      </c>
      <c r="P32" s="264">
        <f t="shared" si="1"/>
        <v>0.05077762091831257</v>
      </c>
      <c r="Q32" s="264">
        <f t="shared" si="2"/>
        <v>0.3740367709015026</v>
      </c>
      <c r="R32" s="264">
        <f t="shared" si="3"/>
      </c>
      <c r="S32" s="264">
        <f t="shared" si="4"/>
        <v>-0.11231804928872041</v>
      </c>
      <c r="T32" s="264">
        <f t="shared" si="5"/>
        <v>-0.2286108349815052</v>
      </c>
      <c r="U32" s="264">
        <f t="shared" si="6"/>
        <v>0.0029333378721008853</v>
      </c>
      <c r="V32" s="264">
        <f t="shared" si="7"/>
      </c>
      <c r="W32" s="264">
        <f t="shared" si="8"/>
      </c>
      <c r="X32" s="264">
        <f t="shared" si="9"/>
        <v>-0.011657811607744926</v>
      </c>
      <c r="Y32" s="261"/>
    </row>
    <row r="33" spans="2:25" ht="12.75">
      <c r="B33" s="117">
        <v>42425</v>
      </c>
      <c r="C33" s="113">
        <v>10870.060000000001</v>
      </c>
      <c r="D33" s="113">
        <v>11974.79</v>
      </c>
      <c r="E33" s="113">
        <v>7142.86</v>
      </c>
      <c r="F33" s="113">
        <v>7691.536666666667</v>
      </c>
      <c r="G33" s="113">
        <v>7983.19</v>
      </c>
      <c r="H33" s="113">
        <v>10294.44</v>
      </c>
      <c r="I33" s="113">
        <v>7142.86</v>
      </c>
      <c r="J33" s="113"/>
      <c r="K33" s="113"/>
      <c r="L33" s="113">
        <v>9465.087333333333</v>
      </c>
      <c r="P33" s="264">
        <f t="shared" si="1"/>
        <v>0.14843736958651782</v>
      </c>
      <c r="Q33" s="264">
        <f t="shared" si="2"/>
        <v>0.26515367246831545</v>
      </c>
      <c r="R33" s="264">
        <f t="shared" si="3"/>
        <v>-0.24534663564646805</v>
      </c>
      <c r="S33" s="264">
        <f t="shared" si="4"/>
        <v>-0.18737816189193812</v>
      </c>
      <c r="T33" s="264">
        <f t="shared" si="5"/>
        <v>-0.15656457052588563</v>
      </c>
      <c r="U33" s="264">
        <f t="shared" si="6"/>
        <v>0.0876222941700627</v>
      </c>
      <c r="V33" s="264">
        <f t="shared" si="7"/>
        <v>-0.24534663564646805</v>
      </c>
      <c r="W33" s="264">
        <f t="shared" si="8"/>
      </c>
      <c r="X33" s="264">
        <f t="shared" si="9"/>
      </c>
      <c r="Y33" s="261"/>
    </row>
    <row r="34" spans="2:25" ht="14.25" customHeight="1">
      <c r="B34" s="117">
        <v>42426</v>
      </c>
      <c r="C34" s="113">
        <v>10665.242000000002</v>
      </c>
      <c r="D34" s="113">
        <v>11974.79</v>
      </c>
      <c r="E34" s="113">
        <v>8315.83</v>
      </c>
      <c r="F34" s="113">
        <v>8352.564</v>
      </c>
      <c r="G34" s="113">
        <v>7563.03</v>
      </c>
      <c r="H34" s="113">
        <v>8853.2275</v>
      </c>
      <c r="I34" s="113">
        <v>9024.735</v>
      </c>
      <c r="J34" s="113"/>
      <c r="K34" s="113"/>
      <c r="L34" s="113">
        <v>9236.0445</v>
      </c>
      <c r="P34" s="264">
        <f t="shared" si="1"/>
        <v>0.15474129645001192</v>
      </c>
      <c r="Q34" s="264">
        <f t="shared" si="2"/>
        <v>0.2965279671400458</v>
      </c>
      <c r="R34" s="264">
        <f t="shared" si="3"/>
        <v>-0.09963296517248266</v>
      </c>
      <c r="S34" s="264">
        <f t="shared" si="4"/>
        <v>-0.0956557214508873</v>
      </c>
      <c r="T34" s="264">
        <f t="shared" si="5"/>
        <v>-0.18113971841517224</v>
      </c>
      <c r="U34" s="264">
        <f t="shared" si="6"/>
        <v>-0.04144815456443492</v>
      </c>
      <c r="V34" s="264">
        <f t="shared" si="7"/>
        <v>-0.02287878755889487</v>
      </c>
      <c r="W34" s="264">
        <f t="shared" si="8"/>
      </c>
      <c r="X34" s="264">
        <f t="shared" si="9"/>
      </c>
      <c r="Y34" s="261"/>
    </row>
    <row r="35" spans="2:25" ht="12.75">
      <c r="B35" s="109">
        <v>42429</v>
      </c>
      <c r="C35" s="229">
        <v>12376.42</v>
      </c>
      <c r="D35" s="229">
        <v>11974.79</v>
      </c>
      <c r="E35" s="229">
        <v>7142.86</v>
      </c>
      <c r="F35" s="229">
        <v>8521.7475</v>
      </c>
      <c r="G35" s="229">
        <v>7563.03</v>
      </c>
      <c r="H35" s="229">
        <v>10125.6</v>
      </c>
      <c r="I35" s="229"/>
      <c r="J35" s="229"/>
      <c r="K35" s="229"/>
      <c r="L35" s="229">
        <v>9694.070000000002</v>
      </c>
      <c r="M35" s="76"/>
      <c r="P35" s="264">
        <f t="shared" si="1"/>
        <v>0.27670008572250854</v>
      </c>
      <c r="Q35" s="264">
        <f t="shared" si="2"/>
        <v>0.23526960296346106</v>
      </c>
      <c r="R35" s="264">
        <f t="shared" si="3"/>
        <v>-0.2631722279702954</v>
      </c>
      <c r="S35" s="264">
        <f t="shared" si="4"/>
        <v>-0.12093192023577319</v>
      </c>
      <c r="T35" s="264">
        <f t="shared" si="5"/>
        <v>-0.2198292358111713</v>
      </c>
      <c r="U35" s="264">
        <f t="shared" si="6"/>
        <v>0.04451484257901983</v>
      </c>
      <c r="V35" s="264">
        <f t="shared" si="7"/>
      </c>
      <c r="W35" s="264">
        <f t="shared" si="8"/>
      </c>
      <c r="X35" s="264">
        <f t="shared" si="9"/>
      </c>
      <c r="Y35" s="261"/>
    </row>
    <row r="36" spans="2:25" ht="70.5" customHeight="1">
      <c r="B36" s="311" t="s">
        <v>218</v>
      </c>
      <c r="C36" s="311"/>
      <c r="D36" s="311"/>
      <c r="E36" s="311"/>
      <c r="F36" s="311"/>
      <c r="G36" s="311"/>
      <c r="H36" s="311"/>
      <c r="I36" s="311"/>
      <c r="J36" s="311"/>
      <c r="K36" s="311"/>
      <c r="L36" s="311"/>
      <c r="M36" s="312"/>
      <c r="N36" s="145"/>
      <c r="P36" s="265">
        <f>+AVERAGE(P15:P35)</f>
        <v>0.12142090644584021</v>
      </c>
      <c r="Q36" s="265">
        <f aca="true" t="shared" si="10" ref="Q36:X36">+AVERAGE(Q15:Q35)</f>
        <v>0.3597761771661303</v>
      </c>
      <c r="R36" s="265">
        <f t="shared" si="10"/>
        <v>-0.16546938298490965</v>
      </c>
      <c r="S36" s="265">
        <f t="shared" si="10"/>
        <v>-0.08439006265387305</v>
      </c>
      <c r="T36" s="265">
        <f t="shared" si="10"/>
        <v>-0.18124313534687958</v>
      </c>
      <c r="U36" s="265">
        <f t="shared" si="10"/>
        <v>0.00043719042899860547</v>
      </c>
      <c r="V36" s="265">
        <f t="shared" si="10"/>
        <v>-0.19407116831315369</v>
      </c>
      <c r="W36" s="265">
        <f t="shared" si="10"/>
        <v>-0.2064196261527443</v>
      </c>
      <c r="X36" s="265">
        <f t="shared" si="10"/>
        <v>-0.10724378201355989</v>
      </c>
      <c r="Y36" s="261"/>
    </row>
    <row r="37" spans="16:25" ht="12.75">
      <c r="P37" s="266">
        <f>+AVERAGE(P6:P35)</f>
        <v>0.10237370584311842</v>
      </c>
      <c r="Q37" s="266">
        <f aca="true" t="shared" si="11" ref="Q37:X37">+AVERAGE(Q6:Q35)</f>
        <v>0.3782512945715532</v>
      </c>
      <c r="R37" s="266">
        <f t="shared" si="11"/>
        <v>-0.14161755821532301</v>
      </c>
      <c r="S37" s="266">
        <f t="shared" si="11"/>
        <v>-0.0573576236931966</v>
      </c>
      <c r="T37" s="266">
        <f t="shared" si="11"/>
        <v>-0.16866536028729429</v>
      </c>
      <c r="U37" s="266">
        <f t="shared" si="11"/>
        <v>-0.02524230886171374</v>
      </c>
      <c r="V37" s="266">
        <f t="shared" si="11"/>
        <v>-0.1945974821806051</v>
      </c>
      <c r="W37" s="266">
        <f t="shared" si="11"/>
        <v>-0.19572135284465628</v>
      </c>
      <c r="X37" s="266">
        <f t="shared" si="11"/>
        <v>-0.08660456270313008</v>
      </c>
      <c r="Y37" s="261"/>
    </row>
    <row r="38" spans="16:25" ht="12.75">
      <c r="P38" s="267"/>
      <c r="Q38" s="267"/>
      <c r="R38" s="267"/>
      <c r="S38" s="267"/>
      <c r="T38" s="267"/>
      <c r="U38" s="267"/>
      <c r="V38" s="267"/>
      <c r="W38" s="267"/>
      <c r="X38" s="267"/>
      <c r="Y38" s="261"/>
    </row>
    <row r="39" spans="16:25" ht="12.75">
      <c r="P39" s="267"/>
      <c r="Q39" s="267"/>
      <c r="R39" s="267"/>
      <c r="S39" s="267"/>
      <c r="T39" s="267"/>
      <c r="U39" s="267"/>
      <c r="V39" s="267"/>
      <c r="W39" s="267"/>
      <c r="X39" s="267"/>
      <c r="Y39" s="261"/>
    </row>
    <row r="40" spans="16:26" ht="12.75">
      <c r="P40" s="268">
        <f>+AVERAGE(C16:C35)</f>
        <v>10401.724464912282</v>
      </c>
      <c r="Q40" s="268">
        <f aca="true" t="shared" si="12" ref="Q40:Y40">+AVERAGE(D16:D35)</f>
        <v>12630.153000000004</v>
      </c>
      <c r="R40" s="268">
        <f t="shared" si="12"/>
        <v>7743.963157894735</v>
      </c>
      <c r="S40" s="268">
        <f t="shared" si="12"/>
        <v>8452.475308333338</v>
      </c>
      <c r="T40" s="268">
        <f t="shared" si="12"/>
        <v>7573.476140350878</v>
      </c>
      <c r="U40" s="268">
        <f t="shared" si="12"/>
        <v>9207.790163095238</v>
      </c>
      <c r="V40" s="268">
        <f t="shared" si="12"/>
        <v>7425.054642857142</v>
      </c>
      <c r="W40" s="268">
        <f t="shared" si="12"/>
        <v>7114.85</v>
      </c>
      <c r="X40" s="268">
        <f t="shared" si="12"/>
        <v>8257.838333333333</v>
      </c>
      <c r="Y40" s="268">
        <f t="shared" si="12"/>
        <v>9256.686587214414</v>
      </c>
      <c r="Z40" s="262" t="s">
        <v>223</v>
      </c>
    </row>
    <row r="41" spans="16:25" ht="12.75">
      <c r="P41" s="264">
        <f>+(P40-$X$40)/$X$40</f>
        <v>0.25961832201594515</v>
      </c>
      <c r="Q41" s="264">
        <f aca="true" t="shared" si="13" ref="Q41:X41">+(Q40-$X$40)/$X$40</f>
        <v>0.5294744811142066</v>
      </c>
      <c r="R41" s="264">
        <f t="shared" si="13"/>
        <v>-0.06222877642982013</v>
      </c>
      <c r="S41" s="264">
        <f t="shared" si="13"/>
        <v>0.023569966756837483</v>
      </c>
      <c r="T41" s="264">
        <f t="shared" si="13"/>
        <v>-0.08287425417617826</v>
      </c>
      <c r="U41" s="264">
        <f t="shared" si="13"/>
        <v>0.1150363801537939</v>
      </c>
      <c r="V41" s="264">
        <f t="shared" si="13"/>
        <v>-0.10084766216778572</v>
      </c>
      <c r="W41" s="264">
        <f t="shared" si="13"/>
        <v>-0.1384125345151868</v>
      </c>
      <c r="X41" s="264">
        <f t="shared" si="13"/>
        <v>0</v>
      </c>
      <c r="Y41" s="261"/>
    </row>
    <row r="59" spans="3:12" ht="12.75">
      <c r="C59" s="48"/>
      <c r="D59" s="48"/>
      <c r="E59" s="48"/>
      <c r="F59" s="48"/>
      <c r="G59" s="48"/>
      <c r="H59" s="48"/>
      <c r="I59" s="48"/>
      <c r="J59" s="48"/>
      <c r="K59" s="48"/>
      <c r="L59" s="48"/>
    </row>
    <row r="60" ht="12.75">
      <c r="B60" s="120"/>
    </row>
    <row r="61" spans="3:12" ht="12.75">
      <c r="C61" s="48"/>
      <c r="D61" s="48"/>
      <c r="E61" s="48"/>
      <c r="F61" s="48"/>
      <c r="G61" s="48"/>
      <c r="H61" s="48"/>
      <c r="I61" s="48"/>
      <c r="J61" s="48"/>
      <c r="K61" s="48"/>
      <c r="L61" s="48"/>
    </row>
  </sheetData>
  <sheetProtection/>
  <mergeCells count="4">
    <mergeCell ref="B36:M36"/>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ignoredErrors>
    <ignoredError sqref="P40:Y41"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O2" sqref="O2"/>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3.00390625" style="230" customWidth="1"/>
    <col min="17" max="17" width="8.57421875" style="262" hidden="1" customWidth="1"/>
    <col min="18" max="18" width="10.28125" style="262" hidden="1" customWidth="1"/>
    <col min="19" max="19" width="9.28125" style="262" hidden="1" customWidth="1"/>
    <col min="20" max="20" width="11.421875" style="262" hidden="1" customWidth="1"/>
    <col min="21" max="21" width="10.28125" style="262" hidden="1" customWidth="1"/>
    <col min="22" max="22" width="7.57421875" style="262" hidden="1" customWidth="1"/>
    <col min="23" max="23" width="7.421875" style="262" hidden="1" customWidth="1"/>
    <col min="24" max="24" width="12.421875" style="262" hidden="1" customWidth="1"/>
    <col min="25" max="25" width="8.7109375" style="262" hidden="1" customWidth="1"/>
    <col min="26" max="28" width="10.8515625" style="262" hidden="1" customWidth="1"/>
    <col min="29" max="29" width="10.8515625" style="230" customWidth="1"/>
    <col min="30" max="16384" width="10.8515625" style="39" customWidth="1"/>
  </cols>
  <sheetData>
    <row r="1" ht="4.5" customHeight="1"/>
    <row r="2" spans="2:16" ht="12.75">
      <c r="B2" s="310" t="s">
        <v>115</v>
      </c>
      <c r="C2" s="310"/>
      <c r="D2" s="310"/>
      <c r="E2" s="310"/>
      <c r="F2" s="310"/>
      <c r="G2" s="310"/>
      <c r="H2" s="310"/>
      <c r="I2" s="310"/>
      <c r="J2" s="310"/>
      <c r="K2" s="310"/>
      <c r="L2" s="310"/>
      <c r="M2" s="310"/>
      <c r="N2" s="125"/>
      <c r="O2" s="52" t="s">
        <v>161</v>
      </c>
      <c r="P2" s="232"/>
    </row>
    <row r="3" spans="2:14" ht="12.75">
      <c r="B3" s="310" t="s">
        <v>147</v>
      </c>
      <c r="C3" s="310"/>
      <c r="D3" s="310"/>
      <c r="E3" s="310"/>
      <c r="F3" s="310"/>
      <c r="G3" s="310"/>
      <c r="H3" s="310"/>
      <c r="I3" s="310"/>
      <c r="J3" s="310"/>
      <c r="K3" s="310"/>
      <c r="L3" s="310"/>
      <c r="M3" s="310"/>
      <c r="N3" s="125"/>
    </row>
    <row r="4" spans="2:14" ht="12.75">
      <c r="B4" s="310" t="s">
        <v>137</v>
      </c>
      <c r="C4" s="310"/>
      <c r="D4" s="310"/>
      <c r="E4" s="310"/>
      <c r="F4" s="310"/>
      <c r="G4" s="310"/>
      <c r="H4" s="310"/>
      <c r="I4" s="310"/>
      <c r="J4" s="310"/>
      <c r="K4" s="310"/>
      <c r="L4" s="310"/>
      <c r="M4" s="310"/>
      <c r="N4" s="125"/>
    </row>
    <row r="5" spans="2:26" ht="39" customHeight="1">
      <c r="B5" s="34" t="s">
        <v>66</v>
      </c>
      <c r="C5" s="35" t="s">
        <v>193</v>
      </c>
      <c r="D5" s="35" t="s">
        <v>203</v>
      </c>
      <c r="E5" s="35" t="s">
        <v>194</v>
      </c>
      <c r="F5" s="35" t="s">
        <v>195</v>
      </c>
      <c r="G5" s="35" t="s">
        <v>196</v>
      </c>
      <c r="H5" s="35" t="s">
        <v>197</v>
      </c>
      <c r="I5" s="35" t="s">
        <v>198</v>
      </c>
      <c r="J5" s="35" t="s">
        <v>172</v>
      </c>
      <c r="K5" s="35" t="s">
        <v>199</v>
      </c>
      <c r="L5" s="35" t="s">
        <v>200</v>
      </c>
      <c r="M5" s="35" t="s">
        <v>71</v>
      </c>
      <c r="N5" s="146"/>
      <c r="Q5" s="269" t="s">
        <v>180</v>
      </c>
      <c r="R5" s="269" t="s">
        <v>181</v>
      </c>
      <c r="S5" s="269" t="s">
        <v>182</v>
      </c>
      <c r="T5" s="269" t="s">
        <v>183</v>
      </c>
      <c r="U5" s="269" t="s">
        <v>184</v>
      </c>
      <c r="V5" s="269" t="s">
        <v>185</v>
      </c>
      <c r="W5" s="269" t="s">
        <v>186</v>
      </c>
      <c r="X5" s="269" t="s">
        <v>187</v>
      </c>
      <c r="Y5" s="269" t="s">
        <v>188</v>
      </c>
      <c r="Z5" s="269" t="s">
        <v>189</v>
      </c>
    </row>
    <row r="6" spans="2:26" ht="12.75">
      <c r="B6" s="114">
        <v>42388</v>
      </c>
      <c r="C6" s="115"/>
      <c r="D6" s="115">
        <v>12247.895</v>
      </c>
      <c r="E6" s="115">
        <v>9683.133333333333</v>
      </c>
      <c r="F6" s="115">
        <v>8503.073333333334</v>
      </c>
      <c r="G6" s="115">
        <v>10566.449999999999</v>
      </c>
      <c r="H6" s="115">
        <v>9617.18</v>
      </c>
      <c r="I6" s="115">
        <v>8018.965</v>
      </c>
      <c r="J6" s="115">
        <v>10537.305</v>
      </c>
      <c r="K6" s="115">
        <v>7959.85</v>
      </c>
      <c r="L6" s="115">
        <v>9747.9</v>
      </c>
      <c r="M6" s="115">
        <v>9638.412999999999</v>
      </c>
      <c r="N6" s="147"/>
      <c r="Q6" s="270">
        <f>+IF(C6=0,"",(C6-$M6)/$M6)</f>
      </c>
      <c r="R6" s="270">
        <f aca="true" t="shared" si="0" ref="R6:Z6">+IF(D6=0,"",(D6-$M6)/$M6)</f>
        <v>0.2707377241460811</v>
      </c>
      <c r="S6" s="270">
        <f t="shared" si="0"/>
        <v>0.0046398025622407515</v>
      </c>
      <c r="T6" s="270">
        <f t="shared" si="0"/>
        <v>-0.11779321623452586</v>
      </c>
      <c r="U6" s="270">
        <f t="shared" si="0"/>
        <v>0.09628524944926103</v>
      </c>
      <c r="V6" s="270">
        <f t="shared" si="0"/>
        <v>-0.0022029560260593065</v>
      </c>
      <c r="W6" s="270">
        <f t="shared" si="0"/>
        <v>-0.1680201917058336</v>
      </c>
      <c r="X6" s="270">
        <f t="shared" si="0"/>
        <v>0.09326141139625391</v>
      </c>
      <c r="Y6" s="270">
        <f t="shared" si="0"/>
        <v>-0.17415346281592192</v>
      </c>
      <c r="Z6" s="270">
        <f t="shared" si="0"/>
        <v>0.01135944268003467</v>
      </c>
    </row>
    <row r="7" spans="2:26" ht="12.75">
      <c r="B7" s="114">
        <v>42389</v>
      </c>
      <c r="C7" s="115">
        <v>15966.39</v>
      </c>
      <c r="D7" s="115">
        <v>12247.895</v>
      </c>
      <c r="E7" s="115">
        <v>8661.866666666669</v>
      </c>
      <c r="F7" s="115">
        <v>8057.446666666667</v>
      </c>
      <c r="G7" s="115">
        <v>10336.134999999998</v>
      </c>
      <c r="H7" s="115">
        <v>7329.6</v>
      </c>
      <c r="I7" s="115">
        <v>8245.3</v>
      </c>
      <c r="J7" s="115"/>
      <c r="K7" s="115">
        <v>8032.305</v>
      </c>
      <c r="L7" s="115">
        <v>9579.83</v>
      </c>
      <c r="M7" s="115">
        <v>9456.295882352942</v>
      </c>
      <c r="N7" s="147"/>
      <c r="Q7" s="270">
        <f aca="true" t="shared" si="1" ref="Q7:Q35">+IF(C7=0,"",(C7-$M7)/$M7)</f>
        <v>0.6884401882766804</v>
      </c>
      <c r="R7" s="270">
        <f aca="true" t="shared" si="2" ref="R7:R35">+IF(D7=0,"",(D7-$M7)/$M7)</f>
        <v>0.29521063557842525</v>
      </c>
      <c r="S7" s="270">
        <f aca="true" t="shared" si="3" ref="S7:S35">+IF(E7=0,"",(E7-$M7)/$M7)</f>
        <v>-0.08401061320096953</v>
      </c>
      <c r="T7" s="270">
        <f aca="true" t="shared" si="4" ref="T7:T35">+IF(F7=0,"",(F7-$M7)/$M7)</f>
        <v>-0.1479278179415649</v>
      </c>
      <c r="U7" s="270">
        <f aca="true" t="shared" si="5" ref="U7:U35">+IF(G7=0,"",(G7-$M7)/$M7)</f>
        <v>0.09304268062180514</v>
      </c>
      <c r="V7" s="270">
        <f aca="true" t="shared" si="6" ref="V7:V35">+IF(H7=0,"",(H7-$M7)/$M7)</f>
        <v>-0.22489734974576236</v>
      </c>
      <c r="W7" s="270">
        <f aca="true" t="shared" si="7" ref="W7:W35">+IF(I7=0,"",(I7-$M7)/$M7)</f>
        <v>-0.12806239329004793</v>
      </c>
      <c r="X7" s="270">
        <f aca="true" t="shared" si="8" ref="X7:X35">+IF(J7=0,"",(J7-$M7)/$M7)</f>
      </c>
      <c r="Y7" s="270">
        <f aca="true" t="shared" si="9" ref="Y7:Y35">+IF(K7=0,"",(K7-$M7)/$M7)</f>
        <v>-0.1505865404455408</v>
      </c>
      <c r="Z7" s="270">
        <f aca="true" t="shared" si="10" ref="Z7:Z35">+IF(L7=0,"",(L7-$M7)/$M7)</f>
        <v>0.013063689967399721</v>
      </c>
    </row>
    <row r="8" spans="2:26" ht="12.75">
      <c r="B8" s="114">
        <v>42390</v>
      </c>
      <c r="C8" s="115">
        <v>12240.9</v>
      </c>
      <c r="D8" s="115">
        <v>12247.895</v>
      </c>
      <c r="E8" s="115">
        <v>9339.523333333334</v>
      </c>
      <c r="F8" s="115">
        <v>7791.6849999999995</v>
      </c>
      <c r="G8" s="115">
        <v>11951.445</v>
      </c>
      <c r="H8" s="115">
        <v>9243.7</v>
      </c>
      <c r="I8" s="115">
        <v>8184.14</v>
      </c>
      <c r="J8" s="115"/>
      <c r="K8" s="115"/>
      <c r="L8" s="115">
        <v>9663.87</v>
      </c>
      <c r="M8" s="115">
        <v>10041.209285714287</v>
      </c>
      <c r="N8" s="147"/>
      <c r="Q8" s="270">
        <f t="shared" si="1"/>
        <v>0.2190663147929036</v>
      </c>
      <c r="R8" s="270">
        <f t="shared" si="2"/>
        <v>0.21976294403356214</v>
      </c>
      <c r="S8" s="270">
        <f t="shared" si="3"/>
        <v>-0.06988062218554164</v>
      </c>
      <c r="T8" s="270">
        <f t="shared" si="4"/>
        <v>-0.22402922015724785</v>
      </c>
      <c r="U8" s="270">
        <f t="shared" si="5"/>
        <v>0.19023960759421887</v>
      </c>
      <c r="V8" s="270">
        <f t="shared" si="6"/>
        <v>-0.0794236294675094</v>
      </c>
      <c r="W8" s="270">
        <f t="shared" si="7"/>
        <v>-0.18494478432556474</v>
      </c>
      <c r="X8" s="270">
        <f t="shared" si="8"/>
      </c>
      <c r="Y8" s="270">
        <f t="shared" si="9"/>
      </c>
      <c r="Z8" s="270">
        <f t="shared" si="10"/>
        <v>-0.03757906791676278</v>
      </c>
    </row>
    <row r="9" spans="2:26" ht="12.75">
      <c r="B9" s="114">
        <v>42391</v>
      </c>
      <c r="C9" s="115">
        <v>14425.769999999999</v>
      </c>
      <c r="D9" s="115">
        <v>12184.87</v>
      </c>
      <c r="E9" s="115">
        <v>8720.493333333332</v>
      </c>
      <c r="F9" s="115">
        <v>7658.66</v>
      </c>
      <c r="G9" s="115">
        <v>11382.73</v>
      </c>
      <c r="H9" s="115">
        <v>7002.8</v>
      </c>
      <c r="I9" s="115">
        <v>8422.9</v>
      </c>
      <c r="J9" s="115">
        <v>10532.21</v>
      </c>
      <c r="K9" s="115">
        <v>7990.563333333333</v>
      </c>
      <c r="L9" s="115">
        <v>9702.06</v>
      </c>
      <c r="M9" s="115">
        <v>10007.79111111111</v>
      </c>
      <c r="N9" s="147"/>
      <c r="Q9" s="270">
        <f t="shared" si="1"/>
        <v>0.441453947213571</v>
      </c>
      <c r="R9" s="270">
        <f t="shared" si="2"/>
        <v>0.21753840230256186</v>
      </c>
      <c r="S9" s="270">
        <f t="shared" si="3"/>
        <v>-0.12862956105754053</v>
      </c>
      <c r="T9" s="270">
        <f t="shared" si="4"/>
        <v>-0.2347302301806636</v>
      </c>
      <c r="U9" s="270">
        <f t="shared" si="5"/>
        <v>0.13738684926810366</v>
      </c>
      <c r="V9" s="270">
        <f t="shared" si="6"/>
        <v>-0.300265171179965</v>
      </c>
      <c r="W9" s="270">
        <f t="shared" si="7"/>
        <v>-0.15836572661388698</v>
      </c>
      <c r="X9" s="270">
        <f t="shared" si="8"/>
        <v>0.05240106263875306</v>
      </c>
      <c r="Y9" s="270">
        <f t="shared" si="9"/>
        <v>-0.20156573567349523</v>
      </c>
      <c r="Z9" s="270">
        <f t="shared" si="10"/>
        <v>-0.030549309804405646</v>
      </c>
    </row>
    <row r="10" spans="2:26" ht="12.75">
      <c r="B10" s="114">
        <v>42394</v>
      </c>
      <c r="C10" s="115">
        <v>15966.39</v>
      </c>
      <c r="D10" s="115">
        <v>12184.87</v>
      </c>
      <c r="E10" s="115">
        <v>9263.016666666666</v>
      </c>
      <c r="F10" s="115">
        <v>8617.635</v>
      </c>
      <c r="G10" s="115">
        <v>13085.23</v>
      </c>
      <c r="H10" s="115">
        <v>6722.69</v>
      </c>
      <c r="I10" s="115">
        <v>7322.93</v>
      </c>
      <c r="J10" s="115"/>
      <c r="K10" s="115">
        <v>8050.775</v>
      </c>
      <c r="L10" s="115">
        <v>9243.7</v>
      </c>
      <c r="M10" s="115">
        <v>9845.467857142858</v>
      </c>
      <c r="N10" s="147"/>
      <c r="Q10" s="270">
        <f t="shared" si="1"/>
        <v>0.6216994694077875</v>
      </c>
      <c r="R10" s="270">
        <f t="shared" si="2"/>
        <v>0.2376120847482036</v>
      </c>
      <c r="S10" s="270">
        <f t="shared" si="3"/>
        <v>-0.05915932070750955</v>
      </c>
      <c r="T10" s="270">
        <f t="shared" si="4"/>
        <v>-0.12471046322619075</v>
      </c>
      <c r="U10" s="270">
        <f t="shared" si="5"/>
        <v>0.3290612685822446</v>
      </c>
      <c r="V10" s="270">
        <f t="shared" si="6"/>
        <v>-0.3171792242333402</v>
      </c>
      <c r="W10" s="270">
        <f t="shared" si="7"/>
        <v>-0.25621310167731276</v>
      </c>
      <c r="X10" s="270">
        <f t="shared" si="8"/>
      </c>
      <c r="Y10" s="270">
        <f t="shared" si="9"/>
        <v>-0.18228619332100238</v>
      </c>
      <c r="Z10" s="270">
        <f t="shared" si="10"/>
        <v>-0.06112130635887213</v>
      </c>
    </row>
    <row r="11" spans="2:26" ht="12.75">
      <c r="B11" s="112">
        <v>42395</v>
      </c>
      <c r="C11" s="113"/>
      <c r="D11" s="113">
        <v>12184.87</v>
      </c>
      <c r="E11" s="113"/>
      <c r="F11" s="113">
        <v>7836.150000000001</v>
      </c>
      <c r="G11" s="113">
        <v>11729.005000000001</v>
      </c>
      <c r="H11" s="113">
        <v>7002.805</v>
      </c>
      <c r="I11" s="113">
        <v>6957.98</v>
      </c>
      <c r="J11" s="113">
        <v>10536.52</v>
      </c>
      <c r="K11" s="113"/>
      <c r="L11" s="113">
        <v>8403.36</v>
      </c>
      <c r="M11" s="113">
        <v>9269.972500000002</v>
      </c>
      <c r="N11" s="147"/>
      <c r="Q11" s="270">
        <f t="shared" si="1"/>
      </c>
      <c r="R11" s="270">
        <f t="shared" si="2"/>
        <v>0.3144451075771798</v>
      </c>
      <c r="S11" s="270">
        <f t="shared" si="3"/>
      </c>
      <c r="T11" s="270">
        <f t="shared" si="4"/>
        <v>-0.1546738676948611</v>
      </c>
      <c r="U11" s="270">
        <f t="shared" si="5"/>
        <v>0.2652685862876075</v>
      </c>
      <c r="V11" s="270">
        <f t="shared" si="6"/>
        <v>-0.24457111388410277</v>
      </c>
      <c r="W11" s="270">
        <f t="shared" si="7"/>
        <v>-0.24940661905954972</v>
      </c>
      <c r="X11" s="270">
        <f t="shared" si="8"/>
        <v>0.13662904609479679</v>
      </c>
      <c r="Y11" s="270">
        <f t="shared" si="9"/>
      </c>
      <c r="Z11" s="270">
        <f t="shared" si="10"/>
        <v>-0.09348598391203436</v>
      </c>
    </row>
    <row r="12" spans="2:26" ht="12.75">
      <c r="B12" s="112">
        <v>42396</v>
      </c>
      <c r="C12" s="113"/>
      <c r="D12" s="113">
        <v>11974.79</v>
      </c>
      <c r="E12" s="113">
        <v>8988.696666666669</v>
      </c>
      <c r="F12" s="113">
        <v>7628.973333333332</v>
      </c>
      <c r="G12" s="113"/>
      <c r="H12" s="113">
        <v>7247.9</v>
      </c>
      <c r="I12" s="113">
        <v>7096.17</v>
      </c>
      <c r="J12" s="113"/>
      <c r="K12" s="113">
        <v>8067.23</v>
      </c>
      <c r="L12" s="113">
        <v>8403.36</v>
      </c>
      <c r="M12" s="113">
        <v>8424.063333333334</v>
      </c>
      <c r="N12" s="147"/>
      <c r="Q12" s="270">
        <f t="shared" si="1"/>
      </c>
      <c r="R12" s="270">
        <f t="shared" si="2"/>
        <v>0.421498097315666</v>
      </c>
      <c r="S12" s="270">
        <f t="shared" si="3"/>
        <v>0.0670262450543465</v>
      </c>
      <c r="T12" s="270">
        <f t="shared" si="4"/>
        <v>-0.09438319354199233</v>
      </c>
      <c r="U12" s="270">
        <f t="shared" si="5"/>
      </c>
      <c r="V12" s="270">
        <f t="shared" si="6"/>
        <v>-0.13961947896086574</v>
      </c>
      <c r="W12" s="270">
        <f t="shared" si="7"/>
        <v>-0.15763097697508607</v>
      </c>
      <c r="X12" s="270">
        <f t="shared" si="8"/>
      </c>
      <c r="Y12" s="270">
        <f t="shared" si="9"/>
        <v>-0.04235881417479062</v>
      </c>
      <c r="Z12" s="270">
        <f t="shared" si="10"/>
        <v>-0.0024576421750548234</v>
      </c>
    </row>
    <row r="13" spans="2:26" ht="12.75">
      <c r="B13" s="112">
        <v>42397</v>
      </c>
      <c r="C13" s="113">
        <v>15371.15</v>
      </c>
      <c r="D13" s="113">
        <v>11974.79</v>
      </c>
      <c r="E13" s="113">
        <v>8926.85</v>
      </c>
      <c r="F13" s="113">
        <v>7459.110000000001</v>
      </c>
      <c r="G13" s="113">
        <v>11945.55</v>
      </c>
      <c r="H13" s="113">
        <v>7773.1125</v>
      </c>
      <c r="I13" s="113">
        <v>7940.755</v>
      </c>
      <c r="J13" s="113"/>
      <c r="K13" s="113">
        <v>7828.39</v>
      </c>
      <c r="L13" s="113">
        <v>8193.28</v>
      </c>
      <c r="M13" s="113">
        <v>9536.8245</v>
      </c>
      <c r="N13" s="147"/>
      <c r="Q13" s="270">
        <f t="shared" si="1"/>
        <v>0.6117681519671457</v>
      </c>
      <c r="R13" s="270">
        <f t="shared" si="2"/>
        <v>0.25563703096350365</v>
      </c>
      <c r="S13" s="270">
        <f t="shared" si="3"/>
        <v>-0.06395991663682185</v>
      </c>
      <c r="T13" s="270">
        <f t="shared" si="4"/>
        <v>-0.2178622978749373</v>
      </c>
      <c r="U13" s="270">
        <f t="shared" si="5"/>
        <v>0.2525710208885566</v>
      </c>
      <c r="V13" s="270">
        <f t="shared" si="6"/>
        <v>-0.18493703014037852</v>
      </c>
      <c r="W13" s="270">
        <f t="shared" si="7"/>
        <v>-0.16735858985346752</v>
      </c>
      <c r="X13" s="270">
        <f t="shared" si="8"/>
      </c>
      <c r="Y13" s="270">
        <f t="shared" si="9"/>
        <v>-0.1791408135905196</v>
      </c>
      <c r="Z13" s="270">
        <f t="shared" si="10"/>
        <v>-0.14087965024416668</v>
      </c>
    </row>
    <row r="14" spans="2:26" ht="12.75">
      <c r="B14" s="112">
        <v>42398</v>
      </c>
      <c r="C14" s="113">
        <v>13865.55</v>
      </c>
      <c r="D14" s="113">
        <v>11974.79</v>
      </c>
      <c r="E14" s="113">
        <v>9027.726666666667</v>
      </c>
      <c r="F14" s="113">
        <v>7452.836666666666</v>
      </c>
      <c r="G14" s="113">
        <v>11441.5</v>
      </c>
      <c r="H14" s="113">
        <v>7002.803333333333</v>
      </c>
      <c r="I14" s="113">
        <v>7911.165</v>
      </c>
      <c r="J14" s="113"/>
      <c r="K14" s="113">
        <v>7310.92</v>
      </c>
      <c r="L14" s="113">
        <v>8067.23</v>
      </c>
      <c r="M14" s="113">
        <v>8876.894705882354</v>
      </c>
      <c r="N14" s="147"/>
      <c r="Q14" s="270">
        <f t="shared" si="1"/>
        <v>0.5619820285591388</v>
      </c>
      <c r="R14" s="270">
        <f t="shared" si="2"/>
        <v>0.348984120771963</v>
      </c>
      <c r="S14" s="270">
        <f t="shared" si="3"/>
        <v>0.016991523024866236</v>
      </c>
      <c r="T14" s="270">
        <f t="shared" si="4"/>
        <v>-0.1604229954729578</v>
      </c>
      <c r="U14" s="270">
        <f t="shared" si="5"/>
        <v>0.28890793223199857</v>
      </c>
      <c r="V14" s="270">
        <f t="shared" si="6"/>
        <v>-0.21112015345942284</v>
      </c>
      <c r="W14" s="270">
        <f t="shared" si="7"/>
        <v>-0.10879138909267502</v>
      </c>
      <c r="X14" s="270">
        <f t="shared" si="8"/>
      </c>
      <c r="Y14" s="270">
        <f t="shared" si="9"/>
        <v>-0.17641019272704078</v>
      </c>
      <c r="Z14" s="270">
        <f t="shared" si="10"/>
        <v>-0.09121035370013153</v>
      </c>
    </row>
    <row r="15" spans="2:26" ht="12.75">
      <c r="B15" s="112">
        <v>42401</v>
      </c>
      <c r="C15" s="113">
        <v>14075.63</v>
      </c>
      <c r="D15" s="113">
        <v>12078.68</v>
      </c>
      <c r="E15" s="113">
        <v>9287.346666666666</v>
      </c>
      <c r="F15" s="113">
        <v>9111.936666666666</v>
      </c>
      <c r="G15" s="113"/>
      <c r="H15" s="113">
        <v>7563.026666666668</v>
      </c>
      <c r="I15" s="113">
        <v>7394.96</v>
      </c>
      <c r="J15" s="113"/>
      <c r="K15" s="113">
        <v>7615.55</v>
      </c>
      <c r="L15" s="113">
        <v>7983.19</v>
      </c>
      <c r="M15" s="113">
        <v>9574.328125</v>
      </c>
      <c r="N15" s="147"/>
      <c r="Q15" s="270">
        <f t="shared" si="1"/>
        <v>0.4701428461853556</v>
      </c>
      <c r="R15" s="270">
        <f t="shared" si="2"/>
        <v>0.26156946391473296</v>
      </c>
      <c r="S15" s="270">
        <f t="shared" si="3"/>
        <v>-0.02997405714391407</v>
      </c>
      <c r="T15" s="270">
        <f t="shared" si="4"/>
        <v>-0.04829492495937761</v>
      </c>
      <c r="U15" s="270">
        <f t="shared" si="5"/>
      </c>
      <c r="V15" s="270">
        <f t="shared" si="6"/>
        <v>-0.21007233427497896</v>
      </c>
      <c r="W15" s="270">
        <f t="shared" si="7"/>
        <v>-0.22762622050829284</v>
      </c>
      <c r="X15" s="270">
        <f t="shared" si="8"/>
      </c>
      <c r="Y15" s="270">
        <f t="shared" si="9"/>
        <v>-0.20458648371214036</v>
      </c>
      <c r="Z15" s="270">
        <f t="shared" si="10"/>
        <v>-0.16618796684493203</v>
      </c>
    </row>
    <row r="16" spans="2:26" ht="12.75">
      <c r="B16" s="112">
        <v>42402</v>
      </c>
      <c r="C16" s="113"/>
      <c r="D16" s="113">
        <v>12184.875</v>
      </c>
      <c r="E16" s="113">
        <v>8988.543333333333</v>
      </c>
      <c r="F16" s="113">
        <v>8386.5625</v>
      </c>
      <c r="G16" s="113">
        <v>11762.05</v>
      </c>
      <c r="H16" s="113">
        <v>7563.026666666668</v>
      </c>
      <c r="I16" s="113">
        <v>7956.620000000001</v>
      </c>
      <c r="J16" s="113">
        <v>10536.52</v>
      </c>
      <c r="K16" s="113">
        <v>7104.66</v>
      </c>
      <c r="L16" s="113">
        <v>7773.11</v>
      </c>
      <c r="M16" s="113">
        <v>9074.859999999999</v>
      </c>
      <c r="N16" s="147"/>
      <c r="Q16" s="270">
        <f t="shared" si="1"/>
      </c>
      <c r="R16" s="270">
        <f t="shared" si="2"/>
        <v>0.3427066643452353</v>
      </c>
      <c r="S16" s="270">
        <f t="shared" si="3"/>
        <v>-0.00951162515638431</v>
      </c>
      <c r="T16" s="270">
        <f t="shared" si="4"/>
        <v>-0.07584662463112365</v>
      </c>
      <c r="U16" s="270">
        <f t="shared" si="5"/>
        <v>0.29611365905369347</v>
      </c>
      <c r="V16" s="270">
        <f t="shared" si="6"/>
        <v>-0.16659577484758237</v>
      </c>
      <c r="W16" s="270">
        <f t="shared" si="7"/>
        <v>-0.12322393954286877</v>
      </c>
      <c r="X16" s="270">
        <f t="shared" si="8"/>
        <v>0.1610669475892743</v>
      </c>
      <c r="Y16" s="270">
        <f t="shared" si="9"/>
        <v>-0.21710527765717588</v>
      </c>
      <c r="Z16" s="270">
        <f t="shared" si="10"/>
        <v>-0.14344573910782088</v>
      </c>
    </row>
    <row r="17" spans="2:26" ht="12.75">
      <c r="B17" s="112">
        <v>42403</v>
      </c>
      <c r="C17" s="113">
        <v>15431.63</v>
      </c>
      <c r="D17" s="113">
        <v>12111.345</v>
      </c>
      <c r="E17" s="113"/>
      <c r="F17" s="113">
        <v>8662.142499999998</v>
      </c>
      <c r="G17" s="113"/>
      <c r="H17" s="113">
        <v>7037.815</v>
      </c>
      <c r="I17" s="113">
        <v>7450.555</v>
      </c>
      <c r="J17" s="113"/>
      <c r="K17" s="113">
        <v>7189.54</v>
      </c>
      <c r="L17" s="113">
        <v>7983.19</v>
      </c>
      <c r="M17" s="113">
        <v>9111.72</v>
      </c>
      <c r="N17" s="147"/>
      <c r="Q17" s="270">
        <f t="shared" si="1"/>
        <v>0.6936023056020159</v>
      </c>
      <c r="R17" s="270">
        <f t="shared" si="2"/>
        <v>0.32920513360814424</v>
      </c>
      <c r="S17" s="270">
        <f t="shared" si="3"/>
      </c>
      <c r="T17" s="270">
        <f t="shared" si="4"/>
        <v>-0.04934057455672489</v>
      </c>
      <c r="U17" s="270">
        <f t="shared" si="5"/>
      </c>
      <c r="V17" s="270">
        <f t="shared" si="6"/>
        <v>-0.22760850860210805</v>
      </c>
      <c r="W17" s="270">
        <f t="shared" si="7"/>
        <v>-0.18231080410723763</v>
      </c>
      <c r="X17" s="270">
        <f t="shared" si="8"/>
      </c>
      <c r="Y17" s="270">
        <f t="shared" si="9"/>
        <v>-0.21095687751599035</v>
      </c>
      <c r="Z17" s="270">
        <f t="shared" si="10"/>
        <v>-0.12385477165672341</v>
      </c>
    </row>
    <row r="18" spans="2:26" ht="12.75">
      <c r="B18" s="112">
        <v>42404</v>
      </c>
      <c r="C18" s="113">
        <v>17647.06</v>
      </c>
      <c r="D18" s="113">
        <v>12184.875</v>
      </c>
      <c r="E18" s="113">
        <v>8865.76</v>
      </c>
      <c r="F18" s="113">
        <v>7967.298333333332</v>
      </c>
      <c r="G18" s="113">
        <v>11444.58</v>
      </c>
      <c r="H18" s="113">
        <v>6722.69</v>
      </c>
      <c r="I18" s="113">
        <v>7952.635</v>
      </c>
      <c r="J18" s="113"/>
      <c r="K18" s="113">
        <v>7181.05</v>
      </c>
      <c r="L18" s="113">
        <v>8193.28</v>
      </c>
      <c r="M18" s="113">
        <v>8965.5065</v>
      </c>
      <c r="N18" s="147"/>
      <c r="Q18" s="270">
        <f t="shared" si="1"/>
        <v>0.9683282812856142</v>
      </c>
      <c r="R18" s="270">
        <f t="shared" si="2"/>
        <v>0.3590838398254466</v>
      </c>
      <c r="S18" s="270">
        <f t="shared" si="3"/>
        <v>-0.0111255844831521</v>
      </c>
      <c r="T18" s="270">
        <f t="shared" si="4"/>
        <v>-0.11133873659749924</v>
      </c>
      <c r="U18" s="270">
        <f t="shared" si="5"/>
        <v>0.2765123755138653</v>
      </c>
      <c r="V18" s="270">
        <f t="shared" si="6"/>
        <v>-0.2501606016347208</v>
      </c>
      <c r="W18" s="270">
        <f t="shared" si="7"/>
        <v>-0.11297426419801261</v>
      </c>
      <c r="X18" s="270">
        <f t="shared" si="8"/>
      </c>
      <c r="Y18" s="270">
        <f t="shared" si="9"/>
        <v>-0.19903577115247192</v>
      </c>
      <c r="Z18" s="270">
        <f t="shared" si="10"/>
        <v>-0.0861330589632609</v>
      </c>
    </row>
    <row r="19" spans="2:26" ht="12.75">
      <c r="B19" s="112">
        <v>42405</v>
      </c>
      <c r="C19" s="113"/>
      <c r="D19" s="113">
        <v>12184.875</v>
      </c>
      <c r="E19" s="113">
        <v>8917.276666666667</v>
      </c>
      <c r="F19" s="113">
        <v>8135.434000000001</v>
      </c>
      <c r="G19" s="113">
        <v>11535.525000000001</v>
      </c>
      <c r="H19" s="113">
        <v>7002.8</v>
      </c>
      <c r="I19" s="113">
        <v>7879.745000000001</v>
      </c>
      <c r="J19" s="113">
        <v>10471.88</v>
      </c>
      <c r="K19" s="113">
        <v>7181.05</v>
      </c>
      <c r="L19" s="113">
        <v>7983.19</v>
      </c>
      <c r="M19" s="113">
        <v>8863.6905</v>
      </c>
      <c r="N19" s="147"/>
      <c r="Q19" s="270">
        <f t="shared" si="1"/>
      </c>
      <c r="R19" s="270">
        <f t="shared" si="2"/>
        <v>0.3746954499370211</v>
      </c>
      <c r="S19" s="270">
        <f t="shared" si="3"/>
        <v>0.006045581878864794</v>
      </c>
      <c r="T19" s="270">
        <f t="shared" si="4"/>
        <v>-0.08216176997606127</v>
      </c>
      <c r="U19" s="270">
        <f t="shared" si="5"/>
        <v>0.3014358973838268</v>
      </c>
      <c r="V19" s="270">
        <f t="shared" si="6"/>
        <v>-0.2099453382312932</v>
      </c>
      <c r="W19" s="270">
        <f t="shared" si="7"/>
        <v>-0.11100855789132075</v>
      </c>
      <c r="X19" s="270">
        <f t="shared" si="8"/>
        <v>0.18143565594940375</v>
      </c>
      <c r="Y19" s="270">
        <f t="shared" si="9"/>
        <v>-0.18983520464754497</v>
      </c>
      <c r="Z19" s="270">
        <f t="shared" si="10"/>
        <v>-0.09933791122332182</v>
      </c>
    </row>
    <row r="20" spans="2:26" ht="12.75">
      <c r="B20" s="112">
        <v>42408</v>
      </c>
      <c r="C20" s="113">
        <v>15091.035</v>
      </c>
      <c r="D20" s="113">
        <v>11764.705</v>
      </c>
      <c r="E20" s="113">
        <v>9156.165</v>
      </c>
      <c r="F20" s="113">
        <v>8168.306</v>
      </c>
      <c r="G20" s="113"/>
      <c r="H20" s="113">
        <v>7002.803333333333</v>
      </c>
      <c r="I20" s="113">
        <v>7322.93</v>
      </c>
      <c r="J20" s="113"/>
      <c r="K20" s="113">
        <v>7983.19</v>
      </c>
      <c r="L20" s="113">
        <v>8123.25</v>
      </c>
      <c r="M20" s="113">
        <v>9253.124705882352</v>
      </c>
      <c r="N20" s="147"/>
      <c r="Q20" s="270">
        <f t="shared" si="1"/>
        <v>0.6309123112116277</v>
      </c>
      <c r="R20" s="270">
        <f t="shared" si="2"/>
        <v>0.2714305030949165</v>
      </c>
      <c r="S20" s="270">
        <f t="shared" si="3"/>
        <v>-0.01047859063443858</v>
      </c>
      <c r="T20" s="270">
        <f t="shared" si="4"/>
        <v>-0.11723809419673298</v>
      </c>
      <c r="U20" s="270">
        <f t="shared" si="5"/>
      </c>
      <c r="V20" s="270">
        <f t="shared" si="6"/>
        <v>-0.24319583319983304</v>
      </c>
      <c r="W20" s="270">
        <f t="shared" si="7"/>
        <v>-0.20859923185248952</v>
      </c>
      <c r="X20" s="270">
        <f t="shared" si="8"/>
      </c>
      <c r="Y20" s="270">
        <f t="shared" si="9"/>
        <v>-0.13724387666309473</v>
      </c>
      <c r="Z20" s="270">
        <f t="shared" si="10"/>
        <v>-0.12210736824546127</v>
      </c>
    </row>
    <row r="21" spans="2:26" ht="12.75">
      <c r="B21" s="112">
        <v>42409</v>
      </c>
      <c r="C21" s="113">
        <v>18067.23</v>
      </c>
      <c r="D21" s="113">
        <v>11554.625</v>
      </c>
      <c r="E21" s="113">
        <v>8807.8</v>
      </c>
      <c r="F21" s="113">
        <v>7874.83</v>
      </c>
      <c r="G21" s="113"/>
      <c r="H21" s="113">
        <v>7773.110000000001</v>
      </c>
      <c r="I21" s="113">
        <v>7923.17</v>
      </c>
      <c r="J21" s="113">
        <v>10531.564999999999</v>
      </c>
      <c r="K21" s="113">
        <v>7923.17</v>
      </c>
      <c r="L21" s="113">
        <v>7563.025</v>
      </c>
      <c r="M21" s="113">
        <v>9723.587894736842</v>
      </c>
      <c r="N21" s="147"/>
      <c r="Q21" s="270">
        <f t="shared" si="1"/>
        <v>0.8580826538092367</v>
      </c>
      <c r="R21" s="270">
        <f t="shared" si="2"/>
        <v>0.18830879353229862</v>
      </c>
      <c r="S21" s="270">
        <f t="shared" si="3"/>
        <v>-0.09418209663457024</v>
      </c>
      <c r="T21" s="270">
        <f t="shared" si="4"/>
        <v>-0.19013124730816006</v>
      </c>
      <c r="U21" s="270">
        <f t="shared" si="5"/>
      </c>
      <c r="V21" s="270">
        <f t="shared" si="6"/>
        <v>-0.20059240640922174</v>
      </c>
      <c r="W21" s="270">
        <f t="shared" si="7"/>
        <v>-0.18515983135313327</v>
      </c>
      <c r="X21" s="270">
        <f t="shared" si="8"/>
        <v>0.08309454431943752</v>
      </c>
      <c r="Y21" s="270">
        <f t="shared" si="9"/>
        <v>-0.18515983135313327</v>
      </c>
      <c r="Z21" s="270">
        <f t="shared" si="10"/>
        <v>-0.22219811433044237</v>
      </c>
    </row>
    <row r="22" spans="2:26" ht="12.75">
      <c r="B22" s="112">
        <v>42410</v>
      </c>
      <c r="C22" s="113">
        <v>18716.58</v>
      </c>
      <c r="D22" s="113">
        <v>11554.625</v>
      </c>
      <c r="E22" s="113">
        <v>8900.325</v>
      </c>
      <c r="F22" s="113">
        <v>8216.692</v>
      </c>
      <c r="G22" s="113"/>
      <c r="H22" s="113">
        <v>7282.913333333334</v>
      </c>
      <c r="I22" s="113">
        <v>7329.6</v>
      </c>
      <c r="J22" s="113"/>
      <c r="K22" s="113">
        <v>7958.48</v>
      </c>
      <c r="L22" s="113">
        <v>7983.19</v>
      </c>
      <c r="M22" s="113">
        <v>9090.588888888891</v>
      </c>
      <c r="N22" s="147"/>
      <c r="Q22" s="270">
        <f t="shared" si="1"/>
        <v>1.0588963189036766</v>
      </c>
      <c r="R22" s="270">
        <f t="shared" si="2"/>
        <v>0.2710535193295138</v>
      </c>
      <c r="S22" s="270">
        <f t="shared" si="3"/>
        <v>-0.020929764970610804</v>
      </c>
      <c r="T22" s="270">
        <f t="shared" si="4"/>
        <v>-0.09613204376198617</v>
      </c>
      <c r="U22" s="270">
        <f t="shared" si="5"/>
      </c>
      <c r="V22" s="270">
        <f t="shared" si="6"/>
        <v>-0.19885131509632076</v>
      </c>
      <c r="W22" s="270">
        <f t="shared" si="7"/>
        <v>-0.19371560087171977</v>
      </c>
      <c r="X22" s="270">
        <f t="shared" si="8"/>
      </c>
      <c r="Y22" s="270">
        <f t="shared" si="9"/>
        <v>-0.12453636422527355</v>
      </c>
      <c r="Z22" s="270">
        <f t="shared" si="10"/>
        <v>-0.12181816848437911</v>
      </c>
    </row>
    <row r="23" spans="2:26" ht="12.75">
      <c r="B23" s="112">
        <v>42411</v>
      </c>
      <c r="C23" s="113">
        <v>15915.965</v>
      </c>
      <c r="D23" s="113">
        <v>11554.625</v>
      </c>
      <c r="E23" s="113">
        <v>8821.383333333333</v>
      </c>
      <c r="F23" s="113">
        <v>7956.713333333333</v>
      </c>
      <c r="G23" s="113">
        <v>11364.55</v>
      </c>
      <c r="H23" s="113">
        <v>7773.110000000001</v>
      </c>
      <c r="I23" s="113">
        <v>7329.6</v>
      </c>
      <c r="J23" s="113"/>
      <c r="K23" s="113">
        <v>8029.88</v>
      </c>
      <c r="L23" s="113">
        <v>7317.924999999999</v>
      </c>
      <c r="M23" s="113">
        <v>9540.09235294118</v>
      </c>
      <c r="N23" s="147"/>
      <c r="Q23" s="270">
        <f t="shared" si="1"/>
        <v>0.6683239963702406</v>
      </c>
      <c r="R23" s="270">
        <f t="shared" si="2"/>
        <v>0.21116489993283416</v>
      </c>
      <c r="S23" s="270">
        <f t="shared" si="3"/>
        <v>-0.07533564592655861</v>
      </c>
      <c r="T23" s="270">
        <f t="shared" si="4"/>
        <v>-0.1659710368652454</v>
      </c>
      <c r="U23" s="270">
        <f t="shared" si="5"/>
        <v>0.19124108861444572</v>
      </c>
      <c r="V23" s="270">
        <f t="shared" si="6"/>
        <v>-0.1852164829826227</v>
      </c>
      <c r="W23" s="270">
        <f t="shared" si="7"/>
        <v>-0.23170555076017596</v>
      </c>
      <c r="X23" s="270">
        <f t="shared" si="8"/>
      </c>
      <c r="Y23" s="270">
        <f t="shared" si="9"/>
        <v>-0.15830164919478854</v>
      </c>
      <c r="Z23" s="270">
        <f t="shared" si="10"/>
        <v>-0.23292933346248929</v>
      </c>
    </row>
    <row r="24" spans="2:26" ht="12.75">
      <c r="B24" s="112">
        <v>42412</v>
      </c>
      <c r="C24" s="113">
        <v>16307.564999999999</v>
      </c>
      <c r="D24" s="113">
        <v>11554.625</v>
      </c>
      <c r="E24" s="113">
        <v>8741.225</v>
      </c>
      <c r="F24" s="113">
        <v>8355.3125</v>
      </c>
      <c r="G24" s="113">
        <v>10920.275</v>
      </c>
      <c r="H24" s="113">
        <v>7563.03</v>
      </c>
      <c r="I24" s="113">
        <v>7322.93</v>
      </c>
      <c r="J24" s="113">
        <v>8434.220000000001</v>
      </c>
      <c r="K24" s="113">
        <v>7923.17</v>
      </c>
      <c r="L24" s="113">
        <v>7352.94</v>
      </c>
      <c r="M24" s="113">
        <v>9367.851739130434</v>
      </c>
      <c r="N24" s="147"/>
      <c r="Q24" s="270">
        <f t="shared" si="1"/>
        <v>0.7408009279098327</v>
      </c>
      <c r="R24" s="270">
        <f t="shared" si="2"/>
        <v>0.23343380336979502</v>
      </c>
      <c r="S24" s="270">
        <f t="shared" si="3"/>
        <v>-0.06689118877842103</v>
      </c>
      <c r="T24" s="270">
        <f t="shared" si="4"/>
        <v>-0.10808659950295312</v>
      </c>
      <c r="U24" s="270">
        <f t="shared" si="5"/>
        <v>0.16571817147627793</v>
      </c>
      <c r="V24" s="270">
        <f t="shared" si="6"/>
        <v>-0.19266121939051586</v>
      </c>
      <c r="W24" s="270">
        <f t="shared" si="7"/>
        <v>-0.21829142860882345</v>
      </c>
      <c r="X24" s="270">
        <f t="shared" si="8"/>
        <v>-0.09966337695445815</v>
      </c>
      <c r="Y24" s="270">
        <f t="shared" si="9"/>
        <v>-0.15421697304365492</v>
      </c>
      <c r="Z24" s="270">
        <f t="shared" si="10"/>
        <v>-0.2150879193266852</v>
      </c>
    </row>
    <row r="25" spans="2:26" ht="12.75">
      <c r="B25" s="112">
        <v>42415</v>
      </c>
      <c r="C25" s="113">
        <v>16924.513333333332</v>
      </c>
      <c r="D25" s="113">
        <v>11596.636666666667</v>
      </c>
      <c r="E25" s="113">
        <v>9058.4925</v>
      </c>
      <c r="F25" s="113">
        <v>8422.115</v>
      </c>
      <c r="G25" s="113"/>
      <c r="H25" s="113">
        <v>7703.085</v>
      </c>
      <c r="I25" s="113">
        <v>7329.6</v>
      </c>
      <c r="J25" s="113"/>
      <c r="K25" s="113">
        <v>7123.76</v>
      </c>
      <c r="L25" s="113">
        <v>7142.86</v>
      </c>
      <c r="M25" s="113">
        <v>10153.766666666666</v>
      </c>
      <c r="N25" s="147"/>
      <c r="Q25" s="270">
        <f t="shared" si="1"/>
        <v>0.6668211796607498</v>
      </c>
      <c r="R25" s="270">
        <f t="shared" si="2"/>
        <v>0.14210194574755516</v>
      </c>
      <c r="S25" s="270">
        <f t="shared" si="3"/>
        <v>-0.10786875478065606</v>
      </c>
      <c r="T25" s="270">
        <f t="shared" si="4"/>
        <v>-0.17054278707737358</v>
      </c>
      <c r="U25" s="270">
        <f t="shared" si="5"/>
      </c>
      <c r="V25" s="270">
        <f t="shared" si="6"/>
        <v>-0.2413569020363543</v>
      </c>
      <c r="W25" s="270">
        <f t="shared" si="7"/>
        <v>-0.2781398036196748</v>
      </c>
      <c r="X25" s="270">
        <f t="shared" si="8"/>
      </c>
      <c r="Y25" s="270">
        <f t="shared" si="9"/>
        <v>-0.29841208352893667</v>
      </c>
      <c r="Z25" s="270">
        <f t="shared" si="10"/>
        <v>-0.2965310081972864</v>
      </c>
    </row>
    <row r="26" spans="2:26" ht="12.75">
      <c r="B26" s="112">
        <v>42416</v>
      </c>
      <c r="C26" s="113">
        <v>18067.23</v>
      </c>
      <c r="D26" s="113">
        <v>11596.636666666667</v>
      </c>
      <c r="E26" s="113">
        <v>8859.183333333334</v>
      </c>
      <c r="F26" s="113">
        <v>8019.766666666666</v>
      </c>
      <c r="G26" s="113">
        <v>10300.895</v>
      </c>
      <c r="H26" s="113">
        <v>7282.916666666667</v>
      </c>
      <c r="I26" s="113">
        <v>7333.84</v>
      </c>
      <c r="J26" s="113">
        <v>9717.22</v>
      </c>
      <c r="K26" s="113">
        <v>7166.2</v>
      </c>
      <c r="L26" s="113">
        <v>6932.775</v>
      </c>
      <c r="M26" s="113">
        <v>9520.782173913041</v>
      </c>
      <c r="N26" s="147"/>
      <c r="Q26" s="270">
        <f t="shared" si="1"/>
        <v>0.8976623632356845</v>
      </c>
      <c r="R26" s="270">
        <f t="shared" si="2"/>
        <v>0.21803402859498988</v>
      </c>
      <c r="S26" s="270">
        <f t="shared" si="3"/>
        <v>-0.06948996715758175</v>
      </c>
      <c r="T26" s="270">
        <f t="shared" si="4"/>
        <v>-0.15765674288391554</v>
      </c>
      <c r="U26" s="270">
        <f t="shared" si="5"/>
        <v>0.08193789247951387</v>
      </c>
      <c r="V26" s="270">
        <f t="shared" si="6"/>
        <v>-0.235050594202032</v>
      </c>
      <c r="W26" s="270">
        <f t="shared" si="7"/>
        <v>-0.2297019440172958</v>
      </c>
      <c r="X26" s="270">
        <f t="shared" si="8"/>
        <v>0.020632530237399818</v>
      </c>
      <c r="Y26" s="270">
        <f t="shared" si="9"/>
        <v>-0.24730974103835718</v>
      </c>
      <c r="Z26" s="270">
        <f t="shared" si="10"/>
        <v>-0.27182715943278124</v>
      </c>
    </row>
    <row r="27" spans="2:26" ht="12.75">
      <c r="B27" s="112">
        <v>42417</v>
      </c>
      <c r="C27" s="113">
        <v>18067.23</v>
      </c>
      <c r="D27" s="113">
        <v>11974.79</v>
      </c>
      <c r="E27" s="113">
        <v>8885.776666666667</v>
      </c>
      <c r="F27" s="113">
        <v>8410.345000000001</v>
      </c>
      <c r="G27" s="113"/>
      <c r="H27" s="113">
        <v>6932.775</v>
      </c>
      <c r="I27" s="113">
        <v>7322.93</v>
      </c>
      <c r="J27" s="113"/>
      <c r="K27" s="113">
        <v>7142.86</v>
      </c>
      <c r="L27" s="113">
        <v>7142.86</v>
      </c>
      <c r="M27" s="113">
        <v>9303.992941176468</v>
      </c>
      <c r="N27" s="147"/>
      <c r="Q27" s="270">
        <f t="shared" si="1"/>
        <v>0.9418791602947456</v>
      </c>
      <c r="R27" s="270">
        <f t="shared" si="2"/>
        <v>0.2870592309892506</v>
      </c>
      <c r="S27" s="270">
        <f t="shared" si="3"/>
        <v>-0.044950192584402235</v>
      </c>
      <c r="T27" s="270">
        <f t="shared" si="4"/>
        <v>-0.09604993757265975</v>
      </c>
      <c r="U27" s="270">
        <f t="shared" si="5"/>
      </c>
      <c r="V27" s="270">
        <f t="shared" si="6"/>
        <v>-0.25486024722592204</v>
      </c>
      <c r="W27" s="270">
        <f t="shared" si="7"/>
        <v>-0.21292610105161655</v>
      </c>
      <c r="X27" s="270">
        <f t="shared" si="8"/>
      </c>
      <c r="Y27" s="270">
        <f t="shared" si="9"/>
        <v>-0.23228015700785754</v>
      </c>
      <c r="Z27" s="270">
        <f t="shared" si="10"/>
        <v>-0.23228015700785754</v>
      </c>
    </row>
    <row r="28" spans="2:26" ht="12.75">
      <c r="B28" s="112">
        <v>42418</v>
      </c>
      <c r="C28" s="113"/>
      <c r="D28" s="113">
        <v>11827.73</v>
      </c>
      <c r="E28" s="113">
        <v>9372.546666666667</v>
      </c>
      <c r="F28" s="113">
        <v>8037.31</v>
      </c>
      <c r="G28" s="113">
        <v>10542.4</v>
      </c>
      <c r="H28" s="113">
        <v>7563.025</v>
      </c>
      <c r="I28" s="113">
        <v>7333.84</v>
      </c>
      <c r="J28" s="113"/>
      <c r="K28" s="113">
        <v>7142.86</v>
      </c>
      <c r="L28" s="113">
        <v>7142.86</v>
      </c>
      <c r="M28" s="113">
        <v>8591.1725</v>
      </c>
      <c r="N28" s="147"/>
      <c r="Q28" s="270">
        <f t="shared" si="1"/>
      </c>
      <c r="R28" s="270">
        <f t="shared" si="2"/>
        <v>0.376730591778945</v>
      </c>
      <c r="S28" s="270">
        <f t="shared" si="3"/>
        <v>0.09095081802474185</v>
      </c>
      <c r="T28" s="270">
        <f t="shared" si="4"/>
        <v>-0.06446879049396344</v>
      </c>
      <c r="U28" s="270">
        <f t="shared" si="5"/>
        <v>0.22712004676893624</v>
      </c>
      <c r="V28" s="270">
        <f t="shared" si="6"/>
        <v>-0.11967487557722778</v>
      </c>
      <c r="W28" s="270">
        <f t="shared" si="7"/>
        <v>-0.1463516766774268</v>
      </c>
      <c r="X28" s="270">
        <f t="shared" si="8"/>
      </c>
      <c r="Y28" s="270">
        <f t="shared" si="9"/>
        <v>-0.1685814712718201</v>
      </c>
      <c r="Z28" s="270">
        <f t="shared" si="10"/>
        <v>-0.1685814712718201</v>
      </c>
    </row>
    <row r="29" spans="2:26" ht="12.75">
      <c r="B29" s="112">
        <v>42419</v>
      </c>
      <c r="C29" s="113">
        <v>14705.88</v>
      </c>
      <c r="D29" s="113">
        <v>11407.560000000001</v>
      </c>
      <c r="E29" s="113">
        <v>9327.73</v>
      </c>
      <c r="F29" s="113">
        <v>8109.113333333334</v>
      </c>
      <c r="G29" s="113">
        <v>10434.785</v>
      </c>
      <c r="H29" s="113">
        <v>7773.110000000001</v>
      </c>
      <c r="I29" s="113">
        <v>7329.6</v>
      </c>
      <c r="J29" s="113">
        <v>8810.655</v>
      </c>
      <c r="K29" s="113">
        <v>7142.86</v>
      </c>
      <c r="L29" s="113">
        <v>6722.6900000000005</v>
      </c>
      <c r="M29" s="113">
        <v>8926.399999999998</v>
      </c>
      <c r="N29" s="147"/>
      <c r="Q29" s="270">
        <f t="shared" si="1"/>
        <v>0.6474592220828108</v>
      </c>
      <c r="R29" s="270">
        <f t="shared" si="2"/>
        <v>0.2779575192686866</v>
      </c>
      <c r="S29" s="270">
        <f t="shared" si="3"/>
        <v>0.0449598942462809</v>
      </c>
      <c r="T29" s="270">
        <f t="shared" si="4"/>
        <v>-0.09155837366314128</v>
      </c>
      <c r="U29" s="270">
        <f t="shared" si="5"/>
        <v>0.1689802159885287</v>
      </c>
      <c r="V29" s="270">
        <f t="shared" si="6"/>
        <v>-0.1291999014160241</v>
      </c>
      <c r="W29" s="270">
        <f t="shared" si="7"/>
        <v>-0.17888510485750111</v>
      </c>
      <c r="X29" s="270">
        <f t="shared" si="8"/>
        <v>-0.012966593475532934</v>
      </c>
      <c r="Y29" s="270">
        <f t="shared" si="9"/>
        <v>-0.19980507259365463</v>
      </c>
      <c r="Z29" s="270">
        <f t="shared" si="10"/>
        <v>-0.2468755601362249</v>
      </c>
    </row>
    <row r="30" spans="2:26" ht="12.75">
      <c r="B30" s="112">
        <v>42422</v>
      </c>
      <c r="C30" s="113">
        <v>18697.48</v>
      </c>
      <c r="D30" s="113">
        <v>11134.45</v>
      </c>
      <c r="E30" s="113">
        <v>9193.68</v>
      </c>
      <c r="F30" s="113">
        <v>8117.883333333334</v>
      </c>
      <c r="G30" s="113"/>
      <c r="H30" s="113">
        <v>8123.25</v>
      </c>
      <c r="I30" s="113">
        <v>7282.91</v>
      </c>
      <c r="J30" s="113"/>
      <c r="K30" s="113">
        <v>7142.86</v>
      </c>
      <c r="L30" s="113">
        <v>7142.86</v>
      </c>
      <c r="M30" s="113">
        <v>9121.785714285714</v>
      </c>
      <c r="N30" s="147"/>
      <c r="Q30" s="270">
        <f t="shared" si="1"/>
        <v>1.0497609334011981</v>
      </c>
      <c r="R30" s="270">
        <f t="shared" si="2"/>
        <v>0.22064367096041673</v>
      </c>
      <c r="S30" s="270">
        <f t="shared" si="3"/>
        <v>0.007881602129908863</v>
      </c>
      <c r="T30" s="270">
        <f t="shared" si="4"/>
        <v>-0.11005546637432612</v>
      </c>
      <c r="U30" s="270">
        <f t="shared" si="5"/>
      </c>
      <c r="V30" s="270">
        <f t="shared" si="6"/>
        <v>-0.10946713127911979</v>
      </c>
      <c r="W30" s="270">
        <f t="shared" si="7"/>
        <v>-0.20159163697584273</v>
      </c>
      <c r="X30" s="270">
        <f t="shared" si="8"/>
      </c>
      <c r="Y30" s="270">
        <f t="shared" si="9"/>
        <v>-0.21694499040757997</v>
      </c>
      <c r="Z30" s="270">
        <f t="shared" si="10"/>
        <v>-0.21694499040757997</v>
      </c>
    </row>
    <row r="31" spans="2:27" ht="12.75">
      <c r="B31" s="112">
        <v>42423</v>
      </c>
      <c r="C31" s="113">
        <v>17927.17</v>
      </c>
      <c r="D31" s="113">
        <v>11134.45</v>
      </c>
      <c r="E31" s="113">
        <v>9016.496666666668</v>
      </c>
      <c r="F31" s="113">
        <v>8185.330000000001</v>
      </c>
      <c r="G31" s="113">
        <v>9434.68</v>
      </c>
      <c r="H31" s="113">
        <v>8193.275</v>
      </c>
      <c r="I31" s="113">
        <v>7377.66</v>
      </c>
      <c r="J31" s="113">
        <v>9246</v>
      </c>
      <c r="K31" s="113">
        <v>7142.86</v>
      </c>
      <c r="L31" s="113">
        <v>7142.86</v>
      </c>
      <c r="M31" s="113">
        <v>9414.563999999995</v>
      </c>
      <c r="N31" s="147"/>
      <c r="Q31" s="270">
        <f t="shared" si="1"/>
        <v>0.9041954571661532</v>
      </c>
      <c r="R31" s="270">
        <f t="shared" si="2"/>
        <v>0.18268355284429602</v>
      </c>
      <c r="S31" s="270">
        <f t="shared" si="3"/>
        <v>-0.0422820784194921</v>
      </c>
      <c r="T31" s="270">
        <f t="shared" si="4"/>
        <v>-0.1305672785271835</v>
      </c>
      <c r="U31" s="270">
        <f t="shared" si="5"/>
        <v>0.0021366894951274913</v>
      </c>
      <c r="V31" s="270">
        <f t="shared" si="6"/>
        <v>-0.12972337327570305</v>
      </c>
      <c r="W31" s="270">
        <f t="shared" si="7"/>
        <v>-0.21635670010846983</v>
      </c>
      <c r="X31" s="270">
        <f t="shared" si="8"/>
        <v>-0.017904599724426425</v>
      </c>
      <c r="Y31" s="270">
        <f t="shared" si="9"/>
        <v>-0.2412967823045227</v>
      </c>
      <c r="Z31" s="270">
        <f t="shared" si="10"/>
        <v>-0.2412967823045227</v>
      </c>
      <c r="AA31" s="271"/>
    </row>
    <row r="32" spans="2:26" ht="12.75">
      <c r="B32" s="112">
        <v>42424</v>
      </c>
      <c r="C32" s="113"/>
      <c r="D32" s="113">
        <v>11554.62</v>
      </c>
      <c r="E32" s="113">
        <v>9449.116666666669</v>
      </c>
      <c r="F32" s="113">
        <v>8108.763333333333</v>
      </c>
      <c r="G32" s="113">
        <v>10535.8</v>
      </c>
      <c r="H32" s="113">
        <v>7352.94</v>
      </c>
      <c r="I32" s="113">
        <v>7707.6849999999995</v>
      </c>
      <c r="J32" s="113"/>
      <c r="K32" s="113">
        <v>7142.86</v>
      </c>
      <c r="L32" s="113">
        <v>7142.86</v>
      </c>
      <c r="M32" s="113">
        <v>8715.043333333333</v>
      </c>
      <c r="N32" s="147"/>
      <c r="Q32" s="270">
        <f t="shared" si="1"/>
      </c>
      <c r="R32" s="270">
        <f t="shared" si="2"/>
        <v>0.325824732942617</v>
      </c>
      <c r="S32" s="270">
        <f t="shared" si="3"/>
        <v>0.08423060049806624</v>
      </c>
      <c r="T32" s="270">
        <f t="shared" si="4"/>
        <v>-0.06956706660093101</v>
      </c>
      <c r="U32" s="270">
        <f t="shared" si="5"/>
        <v>0.2089211260376215</v>
      </c>
      <c r="V32" s="270">
        <f t="shared" si="6"/>
        <v>-0.1562933517637893</v>
      </c>
      <c r="W32" s="270">
        <f t="shared" si="7"/>
        <v>-0.1155884480207213</v>
      </c>
      <c r="X32" s="270">
        <f t="shared" si="8"/>
      </c>
      <c r="Y32" s="270">
        <f t="shared" si="9"/>
        <v>-0.18039879702261952</v>
      </c>
      <c r="Z32" s="270">
        <f t="shared" si="10"/>
        <v>-0.18039879702261952</v>
      </c>
    </row>
    <row r="33" spans="2:26" ht="12.75">
      <c r="B33" s="112">
        <v>42425</v>
      </c>
      <c r="C33" s="113">
        <v>15441.18</v>
      </c>
      <c r="D33" s="113">
        <v>11554.62</v>
      </c>
      <c r="E33" s="113">
        <v>9256.48</v>
      </c>
      <c r="F33" s="113">
        <v>8391.609999999999</v>
      </c>
      <c r="G33" s="113"/>
      <c r="H33" s="113">
        <v>7983.19</v>
      </c>
      <c r="I33" s="113">
        <v>7759.1</v>
      </c>
      <c r="J33" s="113"/>
      <c r="K33" s="113">
        <v>7142.86</v>
      </c>
      <c r="L33" s="113">
        <v>7134.455</v>
      </c>
      <c r="M33" s="113">
        <v>9465.087333333333</v>
      </c>
      <c r="N33" s="147"/>
      <c r="Q33" s="270">
        <f t="shared" si="1"/>
        <v>0.6313827285692946</v>
      </c>
      <c r="R33" s="270">
        <f t="shared" si="2"/>
        <v>0.22076211165088047</v>
      </c>
      <c r="S33" s="270">
        <f t="shared" si="3"/>
        <v>-0.022039662814169497</v>
      </c>
      <c r="T33" s="270">
        <f t="shared" si="4"/>
        <v>-0.1134144139962506</v>
      </c>
      <c r="U33" s="270">
        <f t="shared" si="5"/>
      </c>
      <c r="V33" s="270">
        <f t="shared" si="6"/>
        <v>-0.15656457052588563</v>
      </c>
      <c r="W33" s="270">
        <f t="shared" si="7"/>
        <v>-0.1802399991942317</v>
      </c>
      <c r="X33" s="270">
        <f t="shared" si="8"/>
      </c>
      <c r="Y33" s="270">
        <f t="shared" si="9"/>
        <v>-0.24534663564646805</v>
      </c>
      <c r="Z33" s="270">
        <f t="shared" si="10"/>
        <v>-0.24623463590510272</v>
      </c>
    </row>
    <row r="34" spans="2:26" ht="12.75">
      <c r="B34" s="112">
        <v>42426</v>
      </c>
      <c r="C34" s="113">
        <v>15966.39</v>
      </c>
      <c r="D34" s="113">
        <v>11554.62</v>
      </c>
      <c r="E34" s="113">
        <v>9492.803333333333</v>
      </c>
      <c r="F34" s="113">
        <v>8217.985</v>
      </c>
      <c r="G34" s="113">
        <v>10084.03</v>
      </c>
      <c r="H34" s="113">
        <v>7983.195</v>
      </c>
      <c r="I34" s="113">
        <v>7373.09</v>
      </c>
      <c r="J34" s="113">
        <v>9679.395</v>
      </c>
      <c r="K34" s="113">
        <v>7142.86</v>
      </c>
      <c r="L34" s="113">
        <v>7142.86</v>
      </c>
      <c r="M34" s="113">
        <v>9236.0445</v>
      </c>
      <c r="N34" s="147"/>
      <c r="Q34" s="270">
        <f t="shared" si="1"/>
        <v>0.7287043170915861</v>
      </c>
      <c r="R34" s="270">
        <f t="shared" si="2"/>
        <v>0.2510355488217928</v>
      </c>
      <c r="S34" s="270">
        <f t="shared" si="3"/>
        <v>0.027799653123513353</v>
      </c>
      <c r="T34" s="270">
        <f t="shared" si="4"/>
        <v>-0.1102267859363388</v>
      </c>
      <c r="U34" s="270">
        <f t="shared" si="5"/>
        <v>0.09181262606519497</v>
      </c>
      <c r="V34" s="270">
        <f t="shared" si="6"/>
        <v>-0.13564784145420697</v>
      </c>
      <c r="W34" s="270">
        <f t="shared" si="7"/>
        <v>-0.20170479906197938</v>
      </c>
      <c r="X34" s="270">
        <f t="shared" si="8"/>
        <v>0.04800220483996157</v>
      </c>
      <c r="Y34" s="270">
        <f t="shared" si="9"/>
        <v>-0.22663213673342525</v>
      </c>
      <c r="Z34" s="270">
        <f t="shared" si="10"/>
        <v>-0.22663213673342525</v>
      </c>
    </row>
    <row r="35" spans="2:27" ht="12.75">
      <c r="B35" s="63">
        <v>42429</v>
      </c>
      <c r="C35" s="36">
        <v>15966.385</v>
      </c>
      <c r="D35" s="36">
        <v>11974.79</v>
      </c>
      <c r="E35" s="36">
        <v>8381.666666666666</v>
      </c>
      <c r="F35" s="36">
        <v>9409.54</v>
      </c>
      <c r="G35" s="36"/>
      <c r="H35" s="36">
        <v>7983.195</v>
      </c>
      <c r="I35" s="36">
        <v>7815.13</v>
      </c>
      <c r="J35" s="36"/>
      <c r="K35" s="36">
        <v>7184.875</v>
      </c>
      <c r="L35" s="36"/>
      <c r="M35" s="36">
        <v>9694.07</v>
      </c>
      <c r="N35" s="147"/>
      <c r="Q35" s="270">
        <f t="shared" si="1"/>
        <v>0.6470259653582036</v>
      </c>
      <c r="R35" s="270">
        <f t="shared" si="2"/>
        <v>0.2352696029634613</v>
      </c>
      <c r="S35" s="270">
        <f t="shared" si="3"/>
        <v>-0.13538207722177925</v>
      </c>
      <c r="T35" s="270">
        <f t="shared" si="4"/>
        <v>-0.029350933096212308</v>
      </c>
      <c r="U35" s="270">
        <f t="shared" si="5"/>
      </c>
      <c r="V35" s="270">
        <f t="shared" si="6"/>
        <v>-0.1764867594312812</v>
      </c>
      <c r="W35" s="270">
        <f t="shared" si="7"/>
        <v>-0.1938236468273903</v>
      </c>
      <c r="X35" s="270">
        <f t="shared" si="8"/>
      </c>
      <c r="Y35" s="270">
        <f t="shared" si="9"/>
        <v>-0.25883813506607645</v>
      </c>
      <c r="Z35" s="270">
        <f t="shared" si="10"/>
      </c>
      <c r="AA35" s="271"/>
    </row>
    <row r="36" spans="2:26" ht="12.75">
      <c r="B36" s="120" t="s">
        <v>219</v>
      </c>
      <c r="F36" s="64"/>
      <c r="G36" s="64"/>
      <c r="H36" s="64"/>
      <c r="I36" s="64"/>
      <c r="J36" s="64"/>
      <c r="K36" s="64"/>
      <c r="L36" s="64"/>
      <c r="Q36" s="267"/>
      <c r="R36" s="267"/>
      <c r="S36" s="267"/>
      <c r="T36" s="267"/>
      <c r="U36" s="267"/>
      <c r="V36" s="267"/>
      <c r="W36" s="267"/>
      <c r="X36" s="267"/>
      <c r="Y36" s="267"/>
      <c r="Z36" s="267"/>
    </row>
    <row r="37" spans="17:26" ht="12.75">
      <c r="Q37" s="272">
        <f>+_xlfn.AVERAGEIF(Q15:Q35,"&lt;&gt;#¡DIV/0!")</f>
        <v>0.7767047628316484</v>
      </c>
      <c r="R37" s="272">
        <f aca="true" t="shared" si="11" ref="R37:Z37">+_xlfn.AVERAGEIF(R15:R35,"&lt;&gt;#¡DIV/0!")</f>
        <v>0.26575021940251564</v>
      </c>
      <c r="S37" s="272">
        <f t="shared" si="11"/>
        <v>-0.023928656840237733</v>
      </c>
      <c r="T37" s="272">
        <f t="shared" si="11"/>
        <v>-0.10419048707515047</v>
      </c>
      <c r="U37" s="272">
        <f t="shared" si="11"/>
        <v>0.1829027080797302</v>
      </c>
      <c r="V37" s="272">
        <f t="shared" si="11"/>
        <v>-0.18710596965984494</v>
      </c>
      <c r="W37" s="272">
        <f t="shared" si="11"/>
        <v>-0.18809168048124877</v>
      </c>
      <c r="X37" s="272">
        <f t="shared" si="11"/>
        <v>0.045462164097632436</v>
      </c>
      <c r="Y37" s="272">
        <f t="shared" si="11"/>
        <v>-0.20461068151364703</v>
      </c>
      <c r="Z37" s="272">
        <f t="shared" si="11"/>
        <v>-0.19303515250323683</v>
      </c>
    </row>
    <row r="38" spans="17:26" ht="12.75">
      <c r="Q38" s="270">
        <f>+_xlfn.STDEV.S(Q6:Q35)</f>
        <v>0.20096095024943195</v>
      </c>
      <c r="R38" s="270">
        <f aca="true" t="shared" si="12" ref="R38:Z38">+_xlfn.STDEV.S(R6:R35)</f>
        <v>0.06576077377308852</v>
      </c>
      <c r="S38" s="270">
        <f t="shared" si="12"/>
        <v>0.059722669270694424</v>
      </c>
      <c r="T38" s="270">
        <f t="shared" si="12"/>
        <v>0.05206543964308147</v>
      </c>
      <c r="U38" s="270">
        <f t="shared" si="12"/>
        <v>0.09129847116878839</v>
      </c>
      <c r="V38" s="270">
        <f t="shared" si="12"/>
        <v>0.06574355028089833</v>
      </c>
      <c r="W38" s="270">
        <f t="shared" si="12"/>
        <v>0.04547751588987253</v>
      </c>
      <c r="X38" s="270">
        <f t="shared" si="12"/>
        <v>0.08431614493000376</v>
      </c>
      <c r="Y38" s="270">
        <f t="shared" si="12"/>
        <v>0.04894045195174599</v>
      </c>
      <c r="Z38" s="270">
        <f t="shared" si="12"/>
        <v>0.08925197628577015</v>
      </c>
    </row>
    <row r="40" spans="17:28" ht="12.75">
      <c r="Q40" s="273">
        <f>+AVERAGE(C15:C35)</f>
        <v>16648.009019607845</v>
      </c>
      <c r="R40" s="273">
        <f aca="true" t="shared" si="13" ref="R40:Z40">+AVERAGE(D15:D35)</f>
        <v>11716.131349206351</v>
      </c>
      <c r="S40" s="273">
        <f t="shared" si="13"/>
        <v>9038.989875000001</v>
      </c>
      <c r="T40" s="273">
        <f t="shared" si="13"/>
        <v>8298.332833333334</v>
      </c>
      <c r="U40" s="273">
        <f t="shared" si="13"/>
        <v>10759.960909090909</v>
      </c>
      <c r="V40" s="273">
        <f t="shared" si="13"/>
        <v>7531.346746031746</v>
      </c>
      <c r="W40" s="273">
        <f t="shared" si="13"/>
        <v>7515.625238095238</v>
      </c>
      <c r="X40" s="273">
        <f t="shared" si="13"/>
        <v>9678.431875</v>
      </c>
      <c r="Y40" s="273">
        <f t="shared" si="13"/>
        <v>7367.021666666665</v>
      </c>
      <c r="Z40" s="273">
        <f t="shared" si="13"/>
        <v>7452.311499999999</v>
      </c>
      <c r="AA40" s="273">
        <f>+AVERAGE(M15:M35)</f>
        <v>9271.812374728011</v>
      </c>
      <c r="AB40" s="262" t="s">
        <v>224</v>
      </c>
    </row>
    <row r="41" spans="17:27" ht="12.75">
      <c r="Q41" s="274">
        <f>+(Q40-$AA$40)/$AA$40</f>
        <v>0.7955506805751357</v>
      </c>
      <c r="R41" s="274">
        <f aca="true" t="shared" si="14" ref="R41:Z41">+(R40-$AA$40)/$AA$40</f>
        <v>0.26362903774247737</v>
      </c>
      <c r="S41" s="274">
        <f t="shared" si="14"/>
        <v>-0.02511078636174842</v>
      </c>
      <c r="T41" s="274">
        <f t="shared" si="14"/>
        <v>-0.10499344702531631</v>
      </c>
      <c r="U41" s="274">
        <f t="shared" si="14"/>
        <v>0.1605024426960055</v>
      </c>
      <c r="V41" s="274">
        <f t="shared" si="14"/>
        <v>-0.1877157947501415</v>
      </c>
      <c r="W41" s="274">
        <f t="shared" si="14"/>
        <v>-0.18941141878793583</v>
      </c>
      <c r="X41" s="274">
        <f t="shared" si="14"/>
        <v>0.04385544959692057</v>
      </c>
      <c r="Y41" s="274">
        <f t="shared" si="14"/>
        <v>-0.20543887549463313</v>
      </c>
      <c r="Z41" s="274">
        <f t="shared" si="14"/>
        <v>-0.19624004468504871</v>
      </c>
      <c r="AA41" s="267"/>
    </row>
    <row r="42" spans="17:26" ht="12.75">
      <c r="Q42" s="275"/>
      <c r="R42" s="275"/>
      <c r="S42" s="275"/>
      <c r="T42" s="275"/>
      <c r="U42" s="275"/>
      <c r="V42" s="275"/>
      <c r="W42" s="275"/>
      <c r="X42" s="275"/>
      <c r="Y42" s="275"/>
      <c r="Z42" s="275"/>
    </row>
    <row r="58" ht="12.75">
      <c r="B58" s="62"/>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Y47"/>
  <sheetViews>
    <sheetView zoomScale="80" zoomScaleNormal="80" zoomScalePageLayoutView="90" workbookViewId="0" topLeftCell="A1">
      <selection activeCell="L2" sqref="L2"/>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233" customWidth="1"/>
    <col min="14" max="14" width="7.7109375" style="196" hidden="1" customWidth="1"/>
    <col min="15" max="15" width="10.8515625" style="233" customWidth="1"/>
    <col min="16" max="16" width="12.8515625" style="22" bestFit="1" customWidth="1"/>
    <col min="17" max="16384" width="10.8515625" style="22" customWidth="1"/>
  </cols>
  <sheetData>
    <row r="1" ht="6.75" customHeight="1"/>
    <row r="2" spans="2:12" ht="12.75">
      <c r="B2" s="310" t="s">
        <v>60</v>
      </c>
      <c r="C2" s="310"/>
      <c r="D2" s="310"/>
      <c r="E2" s="310"/>
      <c r="F2" s="310"/>
      <c r="G2" s="310"/>
      <c r="H2" s="310"/>
      <c r="I2" s="310"/>
      <c r="J2" s="310"/>
      <c r="K2" s="125"/>
      <c r="L2" s="52" t="s">
        <v>161</v>
      </c>
    </row>
    <row r="3" spans="2:11" ht="12.75">
      <c r="B3" s="310" t="s">
        <v>109</v>
      </c>
      <c r="C3" s="310"/>
      <c r="D3" s="310"/>
      <c r="E3" s="310"/>
      <c r="F3" s="310"/>
      <c r="G3" s="310"/>
      <c r="H3" s="310"/>
      <c r="I3" s="310"/>
      <c r="J3" s="310"/>
      <c r="K3" s="125"/>
    </row>
    <row r="4" spans="2:11" ht="12.75">
      <c r="B4" s="310" t="s">
        <v>112</v>
      </c>
      <c r="C4" s="310"/>
      <c r="D4" s="310"/>
      <c r="E4" s="310"/>
      <c r="F4" s="310"/>
      <c r="G4" s="310"/>
      <c r="H4" s="310"/>
      <c r="I4" s="310"/>
      <c r="J4" s="310"/>
      <c r="K4" s="125"/>
    </row>
    <row r="5" spans="2:11" ht="15" customHeight="1">
      <c r="B5" s="314" t="s">
        <v>47</v>
      </c>
      <c r="C5" s="317" t="s">
        <v>68</v>
      </c>
      <c r="D5" s="318"/>
      <c r="E5" s="318"/>
      <c r="F5" s="319"/>
      <c r="G5" s="317" t="s">
        <v>69</v>
      </c>
      <c r="H5" s="318"/>
      <c r="I5" s="318"/>
      <c r="J5" s="319"/>
      <c r="K5" s="125"/>
    </row>
    <row r="6" spans="2:11" ht="12.75">
      <c r="B6" s="315"/>
      <c r="C6" s="317" t="s">
        <v>46</v>
      </c>
      <c r="D6" s="318"/>
      <c r="E6" s="318" t="s">
        <v>45</v>
      </c>
      <c r="F6" s="319"/>
      <c r="G6" s="317" t="s">
        <v>46</v>
      </c>
      <c r="H6" s="318"/>
      <c r="I6" s="318" t="s">
        <v>45</v>
      </c>
      <c r="J6" s="319"/>
      <c r="K6" s="125"/>
    </row>
    <row r="7" spans="2:12" ht="21.75" customHeight="1">
      <c r="B7" s="316"/>
      <c r="C7" s="97">
        <v>2015</v>
      </c>
      <c r="D7" s="98">
        <v>2016</v>
      </c>
      <c r="E7" s="98" t="s">
        <v>44</v>
      </c>
      <c r="F7" s="99" t="s">
        <v>43</v>
      </c>
      <c r="G7" s="97">
        <f>+C7</f>
        <v>2015</v>
      </c>
      <c r="H7" s="98">
        <f>+D7</f>
        <v>2016</v>
      </c>
      <c r="I7" s="98" t="s">
        <v>44</v>
      </c>
      <c r="J7" s="99" t="s">
        <v>43</v>
      </c>
      <c r="K7" s="194"/>
      <c r="L7" s="196"/>
    </row>
    <row r="8" spans="2:14" ht="12.75" customHeight="1">
      <c r="B8" s="68" t="s">
        <v>42</v>
      </c>
      <c r="C8" s="94">
        <v>1057</v>
      </c>
      <c r="D8" s="81">
        <v>1409.25</v>
      </c>
      <c r="E8" s="95">
        <f>+(D8/C19-1)*100</f>
        <v>-5.419463087248322</v>
      </c>
      <c r="F8" s="96">
        <f>(D8/C8-1)*100</f>
        <v>33.32544938505204</v>
      </c>
      <c r="G8" s="81">
        <v>418</v>
      </c>
      <c r="H8" s="81">
        <v>475.75</v>
      </c>
      <c r="I8" s="95">
        <f>+(H8/G19-1)*100</f>
        <v>-15.49733570159858</v>
      </c>
      <c r="J8" s="96">
        <f>(H8/G8-1)*100</f>
        <v>13.815789473684204</v>
      </c>
      <c r="K8" s="95"/>
      <c r="N8" s="276">
        <f>+D8/H8-1</f>
        <v>1.9621650026274304</v>
      </c>
    </row>
    <row r="9" spans="2:25" ht="12.75" customHeight="1">
      <c r="B9" s="68" t="s">
        <v>41</v>
      </c>
      <c r="C9" s="94">
        <v>981</v>
      </c>
      <c r="D9" s="81">
        <v>1396</v>
      </c>
      <c r="E9" s="95">
        <f>+(D9/D8-1)*100</f>
        <v>-0.9402164271775759</v>
      </c>
      <c r="F9" s="96">
        <f>(D9/C9-1)*100</f>
        <v>42.303771661569826</v>
      </c>
      <c r="G9" s="81">
        <v>408</v>
      </c>
      <c r="H9" s="81">
        <v>439</v>
      </c>
      <c r="I9" s="95">
        <f>+(H9/H8-1)*100</f>
        <v>-7.724645296899634</v>
      </c>
      <c r="J9" s="96">
        <f>(H9/G9-1)*100</f>
        <v>7.59803921568627</v>
      </c>
      <c r="K9" s="95"/>
      <c r="N9" s="276">
        <f>+D9/H9-1</f>
        <v>2.1799544419134396</v>
      </c>
      <c r="P9" s="195"/>
      <c r="Q9" s="195"/>
      <c r="R9" s="195"/>
      <c r="S9" s="195"/>
      <c r="T9" s="195"/>
      <c r="U9" s="195"/>
      <c r="V9" s="195"/>
      <c r="W9" s="195"/>
      <c r="X9" s="195"/>
      <c r="Y9" s="195"/>
    </row>
    <row r="10" spans="2:14" ht="12.75" customHeight="1">
      <c r="B10" s="68" t="s">
        <v>40</v>
      </c>
      <c r="C10" s="94">
        <v>1002</v>
      </c>
      <c r="D10" s="81"/>
      <c r="E10" s="95"/>
      <c r="F10" s="96"/>
      <c r="G10" s="81">
        <v>442</v>
      </c>
      <c r="H10" s="81"/>
      <c r="I10" s="95"/>
      <c r="J10" s="96"/>
      <c r="K10" s="95"/>
      <c r="N10" s="276" t="e">
        <f aca="true" t="shared" si="0" ref="N10:N19">+D10/H10-1</f>
        <v>#DIV/0!</v>
      </c>
    </row>
    <row r="11" spans="2:14" ht="12.75">
      <c r="B11" s="68" t="s">
        <v>39</v>
      </c>
      <c r="C11" s="94">
        <v>991</v>
      </c>
      <c r="D11" s="81"/>
      <c r="E11" s="95"/>
      <c r="F11" s="96"/>
      <c r="G11" s="81">
        <v>482</v>
      </c>
      <c r="H11" s="81"/>
      <c r="I11" s="95"/>
      <c r="J11" s="96"/>
      <c r="K11" s="95"/>
      <c r="N11" s="276" t="e">
        <f t="shared" si="0"/>
        <v>#DIV/0!</v>
      </c>
    </row>
    <row r="12" spans="2:14" ht="12.75">
      <c r="B12" s="68" t="s">
        <v>38</v>
      </c>
      <c r="C12" s="94">
        <v>970</v>
      </c>
      <c r="D12" s="81"/>
      <c r="E12" s="95"/>
      <c r="F12" s="96"/>
      <c r="G12" s="81">
        <v>479</v>
      </c>
      <c r="H12" s="81"/>
      <c r="I12" s="95"/>
      <c r="J12" s="96"/>
      <c r="K12" s="95"/>
      <c r="N12" s="276" t="e">
        <f t="shared" si="0"/>
        <v>#DIV/0!</v>
      </c>
    </row>
    <row r="13" spans="2:14" ht="12.75" customHeight="1">
      <c r="B13" s="68" t="s">
        <v>37</v>
      </c>
      <c r="C13" s="94">
        <v>954</v>
      </c>
      <c r="D13" s="81"/>
      <c r="E13" s="95"/>
      <c r="F13" s="96"/>
      <c r="G13" s="81">
        <v>455</v>
      </c>
      <c r="H13" s="81"/>
      <c r="I13" s="95"/>
      <c r="J13" s="96"/>
      <c r="K13" s="95"/>
      <c r="M13" s="234"/>
      <c r="N13" s="276" t="e">
        <f t="shared" si="0"/>
        <v>#DIV/0!</v>
      </c>
    </row>
    <row r="14" spans="2:14" ht="12.75">
      <c r="B14" s="68" t="s">
        <v>36</v>
      </c>
      <c r="C14" s="94">
        <v>974</v>
      </c>
      <c r="D14" s="81"/>
      <c r="E14" s="95"/>
      <c r="F14" s="96"/>
      <c r="G14" s="81">
        <v>525</v>
      </c>
      <c r="H14" s="81"/>
      <c r="I14" s="95"/>
      <c r="J14" s="96"/>
      <c r="K14" s="95"/>
      <c r="N14" s="276" t="e">
        <f t="shared" si="0"/>
        <v>#DIV/0!</v>
      </c>
    </row>
    <row r="15" spans="2:14" ht="13.5" customHeight="1">
      <c r="B15" s="68" t="s">
        <v>35</v>
      </c>
      <c r="C15" s="94">
        <v>1094</v>
      </c>
      <c r="D15" s="81"/>
      <c r="E15" s="95"/>
      <c r="F15" s="96"/>
      <c r="G15" s="81">
        <v>651</v>
      </c>
      <c r="H15" s="81"/>
      <c r="I15" s="95"/>
      <c r="J15" s="96"/>
      <c r="K15" s="95"/>
      <c r="N15" s="276" t="e">
        <f t="shared" si="0"/>
        <v>#DIV/0!</v>
      </c>
    </row>
    <row r="16" spans="2:14" ht="12.75">
      <c r="B16" s="68" t="s">
        <v>34</v>
      </c>
      <c r="C16" s="94">
        <v>1299</v>
      </c>
      <c r="D16" s="81"/>
      <c r="E16" s="95"/>
      <c r="F16" s="96"/>
      <c r="G16" s="81">
        <v>624</v>
      </c>
      <c r="H16" s="81"/>
      <c r="I16" s="95"/>
      <c r="J16" s="96"/>
      <c r="K16" s="95"/>
      <c r="N16" s="276" t="e">
        <f t="shared" si="0"/>
        <v>#DIV/0!</v>
      </c>
    </row>
    <row r="17" spans="2:14" ht="12.75" customHeight="1">
      <c r="B17" s="68" t="s">
        <v>33</v>
      </c>
      <c r="C17" s="94">
        <v>1367</v>
      </c>
      <c r="D17" s="81"/>
      <c r="E17" s="95"/>
      <c r="F17" s="96"/>
      <c r="G17" s="81">
        <v>693</v>
      </c>
      <c r="H17" s="81"/>
      <c r="I17" s="95"/>
      <c r="J17" s="96"/>
      <c r="K17" s="95"/>
      <c r="N17" s="276" t="e">
        <f t="shared" si="0"/>
        <v>#DIV/0!</v>
      </c>
    </row>
    <row r="18" spans="2:14" ht="12.75">
      <c r="B18" s="68" t="s">
        <v>32</v>
      </c>
      <c r="C18" s="94">
        <v>1468</v>
      </c>
      <c r="D18" s="81"/>
      <c r="E18" s="95"/>
      <c r="F18" s="96"/>
      <c r="G18" s="81">
        <v>666</v>
      </c>
      <c r="H18" s="81"/>
      <c r="I18" s="95"/>
      <c r="J18" s="96"/>
      <c r="K18" s="95"/>
      <c r="N18" s="276" t="e">
        <f t="shared" si="0"/>
        <v>#DIV/0!</v>
      </c>
    </row>
    <row r="19" spans="2:14" ht="12.75">
      <c r="B19" s="68" t="s">
        <v>31</v>
      </c>
      <c r="C19" s="94">
        <v>1490</v>
      </c>
      <c r="D19" s="81"/>
      <c r="E19" s="95"/>
      <c r="F19" s="96"/>
      <c r="G19" s="81">
        <v>563</v>
      </c>
      <c r="H19" s="81"/>
      <c r="I19" s="95"/>
      <c r="J19" s="96"/>
      <c r="K19" s="95"/>
      <c r="N19" s="276" t="e">
        <f t="shared" si="0"/>
        <v>#DIV/0!</v>
      </c>
    </row>
    <row r="20" spans="2:11" ht="12.75">
      <c r="B20" s="171" t="s">
        <v>70</v>
      </c>
      <c r="C20" s="173">
        <f>AVERAGE(C8:C19)</f>
        <v>1137.25</v>
      </c>
      <c r="D20" s="174">
        <f>AVERAGE(D8:D19)</f>
        <v>1402.625</v>
      </c>
      <c r="E20" s="175"/>
      <c r="F20" s="176"/>
      <c r="G20" s="173">
        <f>AVERAGE(G8:G19)</f>
        <v>533.8333333333334</v>
      </c>
      <c r="H20" s="174">
        <f>AVERAGE(H8:H19)</f>
        <v>457.375</v>
      </c>
      <c r="I20" s="177"/>
      <c r="J20" s="176"/>
      <c r="K20" s="95"/>
    </row>
    <row r="21" spans="2:11" ht="12.75" customHeight="1">
      <c r="B21" s="172" t="str">
        <f>+'precio mayorista'!B21</f>
        <v>Promedio simple en 2016 hasta la fecha**</v>
      </c>
      <c r="C21" s="178">
        <f>AVERAGE(C8)</f>
        <v>1057</v>
      </c>
      <c r="D21" s="179">
        <f>AVERAGE(D8:D19)</f>
        <v>1402.625</v>
      </c>
      <c r="E21" s="180"/>
      <c r="F21" s="181">
        <f>(D21/C21-1)*100</f>
        <v>32.69867549668874</v>
      </c>
      <c r="G21" s="178">
        <f>AVERAGE(G8)</f>
        <v>418</v>
      </c>
      <c r="H21" s="179">
        <f>AVERAGE(H8:H19)</f>
        <v>457.375</v>
      </c>
      <c r="I21" s="182"/>
      <c r="J21" s="181">
        <f>(H21/G21-1)*100</f>
        <v>9.419856459330145</v>
      </c>
      <c r="K21" s="95"/>
    </row>
    <row r="22" spans="2:11" ht="12.75">
      <c r="B22" s="313" t="s">
        <v>209</v>
      </c>
      <c r="C22" s="313"/>
      <c r="D22" s="313"/>
      <c r="E22" s="313"/>
      <c r="F22" s="313"/>
      <c r="G22" s="313"/>
      <c r="H22" s="313"/>
      <c r="I22" s="313"/>
      <c r="J22" s="313"/>
      <c r="K22" s="126"/>
    </row>
    <row r="24" spans="4:5" ht="12.75">
      <c r="D24" s="163" t="s">
        <v>68</v>
      </c>
      <c r="E24" s="163" t="s">
        <v>69</v>
      </c>
    </row>
    <row r="25" spans="3:5" ht="12.75">
      <c r="C25" s="165">
        <v>41791</v>
      </c>
      <c r="D25" s="164">
        <v>904</v>
      </c>
      <c r="E25" s="164">
        <v>468</v>
      </c>
    </row>
    <row r="26" spans="3:5" ht="12.75">
      <c r="C26" s="165">
        <v>41821</v>
      </c>
      <c r="D26" s="164">
        <v>944</v>
      </c>
      <c r="E26" s="164">
        <v>449</v>
      </c>
    </row>
    <row r="27" spans="3:5" ht="12.75">
      <c r="C27" s="165">
        <v>41852</v>
      </c>
      <c r="D27" s="164">
        <v>848</v>
      </c>
      <c r="E27" s="164">
        <v>435</v>
      </c>
    </row>
    <row r="28" spans="3:16" ht="12.75">
      <c r="C28" s="165">
        <v>41883</v>
      </c>
      <c r="D28" s="164">
        <v>979</v>
      </c>
      <c r="E28" s="164">
        <v>467</v>
      </c>
      <c r="P28" s="256"/>
    </row>
    <row r="29" spans="3:16" ht="12.75">
      <c r="C29" s="165">
        <v>41913</v>
      </c>
      <c r="D29" s="164">
        <v>939</v>
      </c>
      <c r="E29" s="164">
        <v>456</v>
      </c>
      <c r="P29" s="256"/>
    </row>
    <row r="30" spans="3:16" ht="12.75">
      <c r="C30" s="165">
        <v>41944</v>
      </c>
      <c r="D30" s="164">
        <v>1081</v>
      </c>
      <c r="E30" s="164">
        <v>418</v>
      </c>
      <c r="P30" s="256"/>
    </row>
    <row r="31" spans="3:16" ht="12.75">
      <c r="C31" s="165">
        <v>41974</v>
      </c>
      <c r="D31" s="164">
        <v>1071</v>
      </c>
      <c r="E31" s="164">
        <v>421</v>
      </c>
      <c r="P31" s="256"/>
    </row>
    <row r="32" spans="3:16" ht="12.75">
      <c r="C32" s="165">
        <v>42005</v>
      </c>
      <c r="D32" s="164">
        <f>+C8</f>
        <v>1057</v>
      </c>
      <c r="E32" s="164">
        <f>+G8</f>
        <v>418</v>
      </c>
      <c r="P32" s="256"/>
    </row>
    <row r="33" spans="3:16" ht="12.75">
      <c r="C33" s="165">
        <v>42036</v>
      </c>
      <c r="D33" s="164">
        <f>+C9</f>
        <v>981</v>
      </c>
      <c r="E33" s="164">
        <f>+G9</f>
        <v>408</v>
      </c>
      <c r="P33" s="256"/>
    </row>
    <row r="34" spans="3:16" ht="12.75">
      <c r="C34" s="165">
        <v>42064</v>
      </c>
      <c r="D34" s="164">
        <f>+C10</f>
        <v>1002</v>
      </c>
      <c r="E34" s="164">
        <f>+G10</f>
        <v>442</v>
      </c>
      <c r="P34" s="256"/>
    </row>
    <row r="35" spans="3:16" ht="12.75">
      <c r="C35" s="165">
        <v>42095</v>
      </c>
      <c r="D35" s="164">
        <f aca="true" t="shared" si="1" ref="D35:D41">+C11</f>
        <v>991</v>
      </c>
      <c r="E35" s="164">
        <f aca="true" t="shared" si="2" ref="E35:E41">+G11</f>
        <v>482</v>
      </c>
      <c r="P35" s="256"/>
    </row>
    <row r="36" spans="3:16" ht="12.75">
      <c r="C36" s="165">
        <v>42125</v>
      </c>
      <c r="D36" s="164">
        <f t="shared" si="1"/>
        <v>970</v>
      </c>
      <c r="E36" s="164">
        <f t="shared" si="2"/>
        <v>479</v>
      </c>
      <c r="P36" s="256"/>
    </row>
    <row r="37" spans="3:16" ht="12.75">
      <c r="C37" s="165">
        <v>42156</v>
      </c>
      <c r="D37" s="164">
        <f t="shared" si="1"/>
        <v>954</v>
      </c>
      <c r="E37" s="164">
        <f t="shared" si="2"/>
        <v>455</v>
      </c>
      <c r="P37" s="256"/>
    </row>
    <row r="38" spans="3:16" ht="12.75">
      <c r="C38" s="165">
        <v>42186</v>
      </c>
      <c r="D38" s="164">
        <f t="shared" si="1"/>
        <v>974</v>
      </c>
      <c r="E38" s="164">
        <f t="shared" si="2"/>
        <v>525</v>
      </c>
      <c r="P38" s="256"/>
    </row>
    <row r="39" spans="3:16" ht="12.75">
      <c r="C39" s="165">
        <v>42217</v>
      </c>
      <c r="D39" s="164">
        <f t="shared" si="1"/>
        <v>1094</v>
      </c>
      <c r="E39" s="164">
        <f t="shared" si="2"/>
        <v>651</v>
      </c>
      <c r="P39" s="256"/>
    </row>
    <row r="40" spans="3:16" ht="12.75">
      <c r="C40" s="165">
        <v>42248</v>
      </c>
      <c r="D40" s="164">
        <f t="shared" si="1"/>
        <v>1299</v>
      </c>
      <c r="E40" s="164">
        <f t="shared" si="2"/>
        <v>624</v>
      </c>
      <c r="P40" s="256"/>
    </row>
    <row r="41" spans="3:16" ht="12.75">
      <c r="C41" s="165">
        <v>42278</v>
      </c>
      <c r="D41" s="164">
        <f t="shared" si="1"/>
        <v>1367</v>
      </c>
      <c r="E41" s="164">
        <f t="shared" si="2"/>
        <v>693</v>
      </c>
      <c r="P41" s="256"/>
    </row>
    <row r="42" spans="3:5" ht="12.75">
      <c r="C42" s="165">
        <v>42309</v>
      </c>
      <c r="D42" s="164">
        <f>+C18</f>
        <v>1468</v>
      </c>
      <c r="E42" s="164">
        <f>+G18</f>
        <v>666</v>
      </c>
    </row>
    <row r="43" spans="3:5" ht="12.75">
      <c r="C43" s="165">
        <v>42339</v>
      </c>
      <c r="D43" s="164">
        <f>+C19</f>
        <v>1490</v>
      </c>
      <c r="E43" s="164">
        <f>+G19</f>
        <v>563</v>
      </c>
    </row>
    <row r="44" spans="3:5" ht="12.75">
      <c r="C44" s="252">
        <v>42370</v>
      </c>
      <c r="D44" s="58">
        <f>+D8</f>
        <v>1409.25</v>
      </c>
      <c r="E44" s="58">
        <f>+H8</f>
        <v>475.75</v>
      </c>
    </row>
    <row r="45" spans="3:5" ht="12.75">
      <c r="C45" s="252">
        <v>42401</v>
      </c>
      <c r="D45" s="58">
        <f>+D9</f>
        <v>1396</v>
      </c>
      <c r="E45" s="58">
        <f>+H9</f>
        <v>439</v>
      </c>
    </row>
    <row r="46" ht="12.75">
      <c r="B46" s="55"/>
    </row>
    <row r="47" ht="12.75">
      <c r="E47" s="58"/>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0" r:id="rId2"/>
  <headerFooter differentFirst="1">
    <oddFooter>&amp;C&amp;P</oddFooter>
  </headerFooter>
  <ignoredErrors>
    <ignoredError sqref="C20 E21:F21 H21 E20:G20 D20:D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2016-02-11T16:45:30Z</cp:lastPrinted>
  <dcterms:created xsi:type="dcterms:W3CDTF">2011-10-13T14:46:36Z</dcterms:created>
  <dcterms:modified xsi:type="dcterms:W3CDTF">2016-03-11T14:29:57Z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