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32767" yWindow="32767" windowWidth="28800" windowHeight="12225" tabRatio="800" activeTab="0"/>
  </bookViews>
  <sheets>
    <sheet name="Portada" sheetId="1" r:id="rId1"/>
    <sheet name="colofón" sheetId="2" r:id="rId2"/>
    <sheet name="Introducción" sheetId="3" r:id="rId3"/>
    <sheet name="Índice" sheetId="4" r:id="rId4"/>
    <sheet name="Comentarios" sheetId="5" r:id="rId5"/>
    <sheet name="precio mayorista" sheetId="6" r:id="rId6"/>
    <sheet name="precio mayorista2" sheetId="7" r:id="rId7"/>
    <sheet name="precio mayorista3" sheetId="8" r:id="rId8"/>
    <sheet name="precio minorista" sheetId="9" r:id="rId9"/>
    <sheet name="precio minorista regiones" sheetId="10" r:id="rId10"/>
    <sheet name="sup, prod y rend" sheetId="11" r:id="rId11"/>
    <sheet name="sup región" sheetId="12" r:id="rId12"/>
    <sheet name="prod región" sheetId="13" r:id="rId13"/>
    <sheet name="rend región" sheetId="14" r:id="rId14"/>
    <sheet name="Ficha de Costos" sheetId="15" r:id="rId15"/>
    <sheet name="export" sheetId="16" r:id="rId16"/>
    <sheet name="import" sheetId="17" r:id="rId17"/>
  </sheets>
  <externalReferences>
    <externalReference r:id="rId20"/>
    <externalReference r:id="rId21"/>
  </externalReferences>
  <definedNames>
    <definedName name="_xlfn.AVERAGEIF" hidden="1">#NAME?</definedName>
    <definedName name="_xlfn.STDEV.S" hidden="1">#NAME?</definedName>
    <definedName name="_xlnm.Print_Area" localSheetId="1">'colofón'!$A$1:$I$44</definedName>
    <definedName name="_xlnm.Print_Area" localSheetId="4">'Comentarios'!$B$2:$J$8</definedName>
    <definedName name="_xlnm.Print_Area" localSheetId="15">'export'!$B$2:$K$49</definedName>
    <definedName name="_xlnm.Print_Area" localSheetId="14">'Ficha de Costos'!$B$2:$E$34</definedName>
    <definedName name="_xlnm.Print_Area" localSheetId="16">'import'!$B$2:$K$120</definedName>
    <definedName name="_xlnm.Print_Area" localSheetId="3">'Índice'!$A$1:$E$46</definedName>
    <definedName name="_xlnm.Print_Area" localSheetId="2">'Introducción'!$A$1:$J$44</definedName>
    <definedName name="_xlnm.Print_Area" localSheetId="0">'Portada'!$A$1:$I$44</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minorista'!$B$2:$K$45</definedName>
    <definedName name="_xlnm.Print_Area" localSheetId="9">'precio minorista regiones'!$B$2:$R$57</definedName>
    <definedName name="_xlnm.Print_Area" localSheetId="12">'prod región'!$B$2:$L$49</definedName>
    <definedName name="_xlnm.Print_Area" localSheetId="13">'rend región'!$B$2:$L$47</definedName>
    <definedName name="_xlnm.Print_Area" localSheetId="11">'sup región'!$B$2:$L$46</definedName>
    <definedName name="_xlnm.Print_Area" localSheetId="10">'sup, prod y rend'!$B$2:$G$50</definedName>
    <definedName name="TDclase">'[1]TD clase'!$A$5:$G$6</definedName>
  </definedNames>
  <calcPr fullCalcOnLoad="1"/>
</workbook>
</file>

<file path=xl/sharedStrings.xml><?xml version="1.0" encoding="utf-8"?>
<sst xmlns="http://schemas.openxmlformats.org/spreadsheetml/2006/main" count="627" uniqueCount="279">
  <si>
    <t>del Ministerio de Agricultura, Gobierno de Chile</t>
  </si>
  <si>
    <t>www.odepa.gob.cl</t>
  </si>
  <si>
    <t>2010/11</t>
  </si>
  <si>
    <t>2009/10</t>
  </si>
  <si>
    <t>2008/09</t>
  </si>
  <si>
    <t>2007/08</t>
  </si>
  <si>
    <t>2006/07</t>
  </si>
  <si>
    <t>2005/06</t>
  </si>
  <si>
    <t>2004/05</t>
  </si>
  <si>
    <t>2003/04</t>
  </si>
  <si>
    <t>2002/03</t>
  </si>
  <si>
    <t>2001/02</t>
  </si>
  <si>
    <t>2000/01</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</si>
  <si>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</si>
  <si>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</si>
  <si>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</si>
  <si>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</si>
  <si>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</si>
  <si>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</si>
  <si>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</si>
  <si>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</si>
  <si>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</si>
  <si>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</si>
  <si>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</si>
  <si>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</si>
  <si>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</si>
  <si>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</si>
  <si>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</si>
  <si>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</si>
  <si>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</si>
  <si>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</si>
  <si>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</si>
  <si>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</si>
  <si>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</si>
  <si>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</si>
  <si>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</si>
  <si>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</si>
  <si>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</si>
  <si>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</si>
  <si>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</si>
  <si>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</si>
  <si>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</si>
  <si>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</si>
  <si>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</si>
  <si>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</si>
  <si>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</si>
  <si>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</si>
  <si>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</si>
  <si>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</si>
  <si>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</si>
  <si>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</si>
  <si>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</si>
  <si>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</si>
  <si>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</si>
  <si>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</si>
  <si>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</si>
  <si>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</si>
  <si>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</si>
  <si>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</si>
  <si>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</si>
  <si>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</si>
  <si>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</si>
  <si>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Désirée</t>
  </si>
  <si>
    <t>Karu</t>
  </si>
  <si>
    <t>Pukará</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</si>
  <si>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</si>
  <si>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</si>
  <si>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</si>
  <si>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</si>
  <si>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</si>
  <si>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</si>
  <si>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</si>
  <si>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</si>
  <si>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</si>
  <si>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</si>
  <si>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</si>
  <si>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</si>
  <si>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</si>
  <si>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</si>
  <si>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</si>
  <si>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</si>
  <si>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</si>
  <si>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Guatemala</t>
  </si>
  <si>
    <t>Fécula (almidón)</t>
  </si>
  <si>
    <t>Canadá</t>
  </si>
  <si>
    <t>Harina de papa</t>
  </si>
  <si>
    <t>Consumo fresca</t>
  </si>
  <si>
    <t>Honduras</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</si>
  <si>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</si>
  <si>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</si>
  <si>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</si>
  <si>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</si>
  <si>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</si>
  <si>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</si>
  <si>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</si>
  <si>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</si>
  <si>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</si>
  <si>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</si>
  <si>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</si>
  <si>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</si>
  <si>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</si>
  <si>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</si>
  <si>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</si>
  <si>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</si>
  <si>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</si>
  <si>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</si>
  <si>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</si>
  <si>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</si>
  <si>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</si>
  <si>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 / kilo con IVA)</t>
  </si>
  <si>
    <t>Austria</t>
  </si>
  <si>
    <t>Boletín de la papa</t>
  </si>
  <si>
    <t>Cuadro 3</t>
  </si>
  <si>
    <t>Total Preparadas congeladas</t>
  </si>
  <si>
    <t>Total Preparadas sin congelar</t>
  </si>
  <si>
    <t>Total Copos (puré)</t>
  </si>
  <si>
    <t>Total Fécula (almidón)</t>
  </si>
  <si>
    <t>Total Harina de papa</t>
  </si>
  <si>
    <t>Total Consumo fresca</t>
  </si>
  <si>
    <t>España</t>
  </si>
  <si>
    <t>Publicación de la Oficina de Estudios y Políticas Agrarias (Odepa)</t>
  </si>
  <si>
    <t>Terr. británico en América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</si>
  <si>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</si>
  <si>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</si>
  <si>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</si>
  <si>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</si>
  <si>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</si>
  <si>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</si>
  <si>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</si>
  <si>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</si>
  <si>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</si>
  <si>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</si>
  <si>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 xml:space="preserve">Papa semilla  </t>
  </si>
  <si>
    <t xml:space="preserve">Total Papa semilla  </t>
  </si>
  <si>
    <t>($ nominales sin IVA / 50 kilos)</t>
  </si>
  <si>
    <r>
      <rPr>
        <i/>
        <sz val="9"/>
        <rFont val="Arial"/>
        <family val="2"/>
      </rPr>
      <t>Fuente</t>
    </r>
    <r>
      <rPr>
        <sz val="9"/>
        <rFont val="Arial"/>
        <family val="2"/>
      </rPr>
      <t>: elaborado por Odepa con información del INE.</t>
    </r>
  </si>
  <si>
    <r>
      <rPr>
        <i/>
        <sz val="9"/>
        <rFont val="Arial"/>
        <family val="2"/>
      </rPr>
      <t>Fuente</t>
    </r>
    <r>
      <rPr>
        <sz val="9"/>
        <rFont val="Arial"/>
        <family val="2"/>
      </rPr>
      <t xml:space="preserve">: elaborado por Odepa con información del INE. </t>
    </r>
  </si>
  <si>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</si>
  <si>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</si>
  <si>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</si>
  <si>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</si>
  <si>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</si>
  <si>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</si>
  <si>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</si>
  <si>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</si>
  <si>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Claudia Carbonell Piccardo</t>
  </si>
  <si>
    <t>Javiera Pefaur Lepe</t>
  </si>
  <si>
    <t>2013/14</t>
  </si>
  <si>
    <t>--</t>
  </si>
  <si>
    <t>Precio semanal de papa a consumidor según región y tipo de establecimiento</t>
  </si>
  <si>
    <t>Precio semanal de papa a consumidor en supermercados según región</t>
  </si>
  <si>
    <t>Precio semanal de papa a consumidor en ferias según región</t>
  </si>
  <si>
    <t xml:space="preserve">Promedio anual ponderado </t>
  </si>
  <si>
    <t>Volver al índice</t>
  </si>
  <si>
    <r>
      <rPr>
        <i/>
        <sz val="9"/>
        <color indexed="8"/>
        <rFont val="Arial"/>
        <family val="2"/>
      </rPr>
      <t>Fuente</t>
    </r>
    <r>
      <rPr>
        <sz val="9"/>
        <color indexed="8"/>
        <rFont val="Arial"/>
        <family val="2"/>
      </rPr>
      <t xml:space="preserve">: elaborado por Odepa con información del Servicio Nacional de Aduanas. Cifras sujetas a revisión por informes de variación de valor (IVV). </t>
    </r>
  </si>
  <si>
    <t>Superficie (ha)</t>
  </si>
  <si>
    <t>Producción (ton)</t>
  </si>
  <si>
    <t>Rendimiento (ton/ha)</t>
  </si>
  <si>
    <t>Patagonia</t>
  </si>
  <si>
    <t>Resto del</t>
  </si>
  <si>
    <t>país</t>
  </si>
  <si>
    <t>COMENTARIOS</t>
  </si>
  <si>
    <r>
      <t xml:space="preserve">Fuente: </t>
    </r>
    <r>
      <rPr>
        <sz val="9"/>
        <rFont val="Arial"/>
        <family val="2"/>
      </rPr>
      <t>elaborado por Odepa con información del INE.</t>
    </r>
  </si>
  <si>
    <t>Directora y Representante Legal</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</si>
  <si>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</si>
  <si>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</si>
  <si>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</si>
  <si>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</si>
  <si>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</si>
  <si>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</si>
  <si>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</si>
  <si>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</si>
  <si>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</si>
  <si>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</si>
  <si>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</si>
  <si>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Central Lo Valledor</t>
  </si>
  <si>
    <t>Vega Central Mapocho</t>
  </si>
  <si>
    <t>Macroferia Regional de Talca</t>
  </si>
  <si>
    <t>Terminal Hortofrutícola de Chillán</t>
  </si>
  <si>
    <t>Vega Modelo de Temuco</t>
  </si>
  <si>
    <t>Feria Lagunitas de Puerto Montt</t>
  </si>
  <si>
    <t>2014/15</t>
  </si>
  <si>
    <t>Suecia</t>
  </si>
  <si>
    <t>Terminal La Palmera de La Serena</t>
  </si>
  <si>
    <t>Italia</t>
  </si>
  <si>
    <t xml:space="preserve"> ● Comentarios de actores relevantes del rubro.</t>
  </si>
  <si>
    <t>Otros (país desconocido)</t>
  </si>
  <si>
    <r>
      <rPr>
        <i/>
        <sz val="9"/>
        <rFont val="Arial"/>
        <family val="2"/>
      </rPr>
      <t>Fuente</t>
    </r>
    <r>
      <rPr>
        <sz val="9"/>
        <rFont val="Arial"/>
        <family val="2"/>
      </rPr>
      <t>: Odepa. El valor corresponde al precio promedio mensual de papas Désirée, Karu o Asterix de primera calidad.</t>
    </r>
  </si>
  <si>
    <t>Yagana</t>
  </si>
  <si>
    <t>Origen o destino no precisado</t>
  </si>
  <si>
    <t>Rusia</t>
  </si>
  <si>
    <t>Promedio</t>
  </si>
  <si>
    <t>$</t>
  </si>
  <si>
    <t>Px</t>
  </si>
  <si>
    <t>($ nominales sin IVA / kilo*)</t>
  </si>
  <si>
    <r>
      <rPr>
        <i/>
        <sz val="9"/>
        <rFont val="Arial"/>
        <family val="2"/>
      </rPr>
      <t xml:space="preserve">Fuente: </t>
    </r>
    <r>
      <rPr>
        <sz val="9"/>
        <rFont val="Arial"/>
        <family val="2"/>
      </rPr>
      <t>Odepa.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
Precio promedio ponderado por volumen.</t>
    </r>
  </si>
  <si>
    <r>
      <rPr>
        <i/>
        <sz val="9"/>
        <color indexed="8"/>
        <rFont val="Arial"/>
        <family val="2"/>
      </rPr>
      <t>Fuente</t>
    </r>
    <r>
      <rPr>
        <sz val="9"/>
        <color indexed="8"/>
        <rFont val="Arial"/>
        <family val="2"/>
      </rPr>
      <t>: Odepa.</t>
    </r>
  </si>
  <si>
    <t>2015</t>
  </si>
  <si>
    <t>Vol</t>
  </si>
  <si>
    <t>promedio precios por mercado</t>
  </si>
  <si>
    <r>
      <t xml:space="preserve">Papas </t>
    </r>
    <r>
      <rPr>
        <i/>
        <sz val="10"/>
        <color indexed="8"/>
        <rFont val="Arial"/>
        <family val="2"/>
      </rPr>
      <t>in vitro</t>
    </r>
    <r>
      <rPr>
        <sz val="10"/>
        <color indexed="8"/>
        <rFont val="Arial"/>
        <family val="2"/>
      </rPr>
      <t xml:space="preserve"> para siembra</t>
    </r>
  </si>
  <si>
    <r>
      <t xml:space="preserve">Total Papas </t>
    </r>
    <r>
      <rPr>
        <b/>
        <i/>
        <sz val="10"/>
        <color indexed="8"/>
        <rFont val="Arial"/>
        <family val="2"/>
      </rPr>
      <t>in vitro</t>
    </r>
    <r>
      <rPr>
        <b/>
        <sz val="10"/>
        <color indexed="8"/>
        <rFont val="Arial"/>
        <family val="2"/>
      </rPr>
      <t xml:space="preserve"> para siembra</t>
    </r>
  </si>
  <si>
    <r>
      <rPr>
        <i/>
        <sz val="9"/>
        <rFont val="Arial"/>
        <family val="2"/>
      </rPr>
      <t>Fuente</t>
    </r>
    <r>
      <rPr>
        <sz val="9"/>
        <rFont val="Arial"/>
        <family val="2"/>
      </rPr>
      <t>: Odepa. 
Considera los siguientes mercados: Central Lo Valledor, Vega Central, Macroferia Regional de Talca, Vega Monumental de Concepción., 
Desde julio 2014 se incluye Feria Mayorista La Calera de Valparaíso (Femacal) y Terminal Agropecuario La Palmera de Coquimbo. 
Desde septiembre 2014 se incluye Vega Modelo de Temuco y Feria Lagunitas de Puerto Montt. 
Desde noviembre 2014 se incluye Terminal Hortofrutícola de Chillán y Terminal Agrícola del Norte S.A. de Arica.
*: Desde 2016 el precio se expresa en pesos por kilo y no en pesos por saco de 50 kilos, para considerar la diversidad de envases en que se vende el producto.
**: Precio promedio ponderado por volumen.</t>
    </r>
  </si>
  <si>
    <t>Este boletín se publica mensualmente, con información de mercado nacional y de comercio exterior, relacionada con la papa.</t>
  </si>
  <si>
    <t>Malasia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</si>
  <si>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</si>
  <si>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</si>
  <si>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</si>
  <si>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</si>
  <si>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</si>
  <si>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</si>
  <si>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</si>
  <si>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Fecha de publicación: 2015 Region Metropolitana, 2013 Maule y Biobío</t>
  </si>
  <si>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</si>
  <si>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</si>
  <si>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</si>
  <si>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</si>
  <si>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</si>
  <si>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</si>
  <si>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</si>
  <si>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</si>
  <si>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</si>
  <si>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</si>
  <si>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</si>
  <si>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</si>
  <si>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t xml:space="preserve">Region Metropolitana 
</t>
    </r>
    <r>
      <rPr>
        <sz val="10"/>
        <rFont val="Arial"/>
        <family val="2"/>
      </rPr>
      <t>Variedad Asterix
Papa Cuaresmera o Guarda</t>
    </r>
  </si>
  <si>
    <r>
      <t xml:space="preserve">Maule 
</t>
    </r>
    <r>
      <rPr>
        <sz val="10"/>
        <rFont val="Arial"/>
        <family val="2"/>
      </rPr>
      <t>Variedad Desirée
Papa Guarda</t>
    </r>
  </si>
  <si>
    <r>
      <t xml:space="preserve">Biobío
</t>
    </r>
    <r>
      <rPr>
        <sz val="10"/>
        <rFont val="Arial"/>
        <family val="2"/>
      </rPr>
      <t>Variedad Desirée
Papa Guarda</t>
    </r>
  </si>
  <si>
    <r>
      <t xml:space="preserve">Análisis de sensibilidad </t>
    </r>
    <r>
      <rPr>
        <b/>
        <vertAlign val="superscript"/>
        <sz val="10"/>
        <color indexed="9"/>
        <rFont val="Arial"/>
        <family val="2"/>
      </rPr>
      <t>4</t>
    </r>
    <r>
      <rPr>
        <b/>
        <sz val="10"/>
        <color indexed="9"/>
        <rFont val="Arial"/>
        <family val="2"/>
      </rPr>
      <t xml:space="preserve">
Margen neto ($/ha) Región Metropolitana</t>
    </r>
  </si>
  <si>
    <r>
      <rPr>
        <i/>
        <sz val="10"/>
        <rFont val="Arial"/>
        <family val="2"/>
      </rPr>
      <t>Fuente:</t>
    </r>
    <r>
      <rPr>
        <sz val="10"/>
        <rFont val="Arial"/>
        <family val="2"/>
      </rPr>
      <t xml:space="preserve"> Odepa</t>
    </r>
  </si>
  <si>
    <t>Rendimiento (kg/ha)</t>
  </si>
  <si>
    <r>
      <t>Precio promedio papa mayorista</t>
    </r>
    <r>
      <rPr>
        <b/>
        <vertAlign val="superscript"/>
        <sz val="10"/>
        <rFont val="Arial"/>
        <family val="2"/>
      </rPr>
      <t>3</t>
    </r>
  </si>
  <si>
    <t>Los costos estimados están orientados a un sistema tecnológico promedio de producción.</t>
  </si>
  <si>
    <t>Costo Unitario mínimo ($/kg)</t>
  </si>
  <si>
    <r>
      <t xml:space="preserve">Punto de Equilibrio (Región Metropolitana) </t>
    </r>
    <r>
      <rPr>
        <b/>
        <vertAlign val="superscript"/>
        <sz val="10"/>
        <color indexed="9"/>
        <rFont val="Arial"/>
        <family val="2"/>
      </rPr>
      <t>5</t>
    </r>
  </si>
  <si>
    <t>promedio precios del mes por var</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</si>
  <si>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</si>
  <si>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</si>
  <si>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</si>
  <si>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</si>
  <si>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variacion entre FL y Super</t>
  </si>
  <si>
    <t>Precio Promedio Super</t>
  </si>
  <si>
    <t>Precio Promedio FL</t>
  </si>
  <si>
    <t>Precios promedio mensuales de papa en mercados mayoristas</t>
  </si>
  <si>
    <t>Precio diario de papa en los mercados mayoristas</t>
  </si>
  <si>
    <t>Ficha de Costos</t>
  </si>
  <si>
    <t xml:space="preserve">Cuadro 10. </t>
  </si>
  <si>
    <r>
      <t xml:space="preserve">Costos por hectárea según rendimiento esperado ($/ha) </t>
    </r>
    <r>
      <rPr>
        <b/>
        <vertAlign val="superscript"/>
        <sz val="10"/>
        <color indexed="8"/>
        <rFont val="Arial"/>
        <family val="2"/>
      </rPr>
      <t>1</t>
    </r>
  </si>
  <si>
    <t>Precio ($/kg)</t>
  </si>
  <si>
    <t>La Serena</t>
  </si>
  <si>
    <t>La Calera</t>
  </si>
  <si>
    <t>Mapocho</t>
  </si>
  <si>
    <t>Talca</t>
  </si>
  <si>
    <t>Chillán</t>
  </si>
  <si>
    <t>Concepción</t>
  </si>
  <si>
    <t>Puerto Montt</t>
  </si>
  <si>
    <t>Temuco</t>
  </si>
  <si>
    <t>2016/17*</t>
  </si>
  <si>
    <t>Holanda</t>
  </si>
  <si>
    <r>
      <t xml:space="preserve">Otros costos (indirectos + imprevistos) </t>
    </r>
    <r>
      <rPr>
        <b/>
        <vertAlign val="superscript"/>
        <sz val="10"/>
        <rFont val="Arial"/>
        <family val="2"/>
      </rPr>
      <t>2</t>
    </r>
  </si>
  <si>
    <t>(2) Costos Indirectos: corresponde al costo financiero, y equivale a 1,5% mensual simple. Tasa de interés promedio de las empresas distribuidoras de insumos. Imprevistos: corresponde al 5% del total de los costos.</t>
  </si>
  <si>
    <t xml:space="preserve">Papas para siembra  </t>
  </si>
  <si>
    <t xml:space="preserve">Total Papas para siembra  </t>
  </si>
  <si>
    <t>Diciembre 2016</t>
  </si>
  <si>
    <r>
      <t>Información de mercado nacional y comercio exterior hasta noviembre</t>
    </r>
    <r>
      <rPr>
        <sz val="11"/>
        <color indexed="8"/>
        <rFont val="Arial"/>
        <family val="2"/>
      </rPr>
      <t xml:space="preserve"> de 2016</t>
    </r>
  </si>
  <si>
    <t>Promedio simple a la fecha**</t>
  </si>
  <si>
    <t xml:space="preserve"> </t>
  </si>
  <si>
    <t>*: la superficie corresponde la estimación de siembra nacional a octubre para la temporada. El rendimiento se estima igual a la temporada anterior.</t>
  </si>
  <si>
    <t xml:space="preserve"> --</t>
  </si>
  <si>
    <t xml:space="preserve">$7.314 el </t>
  </si>
  <si>
    <r>
      <t xml:space="preserve">(3) El precio de la papa utilizado corresponde al precio promedio mayorista regional durante </t>
    </r>
    <r>
      <rPr>
        <sz val="10"/>
        <color indexed="10"/>
        <rFont val="Arial"/>
        <family val="2"/>
      </rPr>
      <t>diciembre</t>
    </r>
    <r>
      <rPr>
        <sz val="10"/>
        <color indexed="8"/>
        <rFont val="Arial"/>
        <family val="2"/>
      </rPr>
      <t xml:space="preserve"> de 2016.</t>
    </r>
  </si>
  <si>
    <t>ene-dic 2015</t>
  </si>
  <si>
    <t>ene-dic 2016</t>
  </si>
  <si>
    <r>
      <t xml:space="preserve">2. </t>
    </r>
    <r>
      <rPr>
        <u val="single"/>
        <sz val="10"/>
        <rFont val="Arial"/>
        <family val="2"/>
      </rPr>
      <t>Precio de la papa en mercados minoristas</t>
    </r>
    <r>
      <rPr>
        <sz val="10"/>
        <rFont val="Arial"/>
        <family val="2"/>
      </rPr>
      <t>: precios a consumidor bajan.
En el monitoreo de precios al consumidor que realiza Odepa en la ciudad de Santiago, se observó que el precio promedio mensual de diciembre 2016 disminuye tanto es supermercados como en ferias. En supermercados disminuyó 4,2% con relación al mes anterior, y 27,4% con respecto al mismo mes de 2015. En ferias el precio baja 19% en relación al mes anterior, y 31,4% respecto del mismo mes del año anterior. Como siempre, los precios son más altos en supermercados que en ferias. En diciembre 2016, en Santiago, el precio promedio de supermercados alcanzó $1.082 por kilo, y en ferias, $386 por kilo, es decir, el precio en supermercados es 180% más alto que en ferias libres. 
Respecto a los precios al consumidor que Odepa recoge entre las regiones de Arica y Los Lagos, se observa que, al igual que en Santiago, éstos son erráticos entre semanas. Además, en supermercados los precios son superiores a los de las ferias libres. Al comparar los precios promedios semanales entre julio y noviembre 2016, entre ferias y supermercados, por región, se observa que la menor diferencia de precios en los últimos cinco meses se presentó en la Región de Arica, donde el promedio de precios en supermercados ($1.113) fue 88% más caro que en ferias ($591). Por otra parte, la mayor diferencia de precios entre supermercados y ferias libres se registró en la Región del Biobío, donde el promedio de precios en supermercado ($1.098) fue 188% más caro que en ferias libres ($381). El promedio de precios más alto en supermercado se registró en Coquimbo ($1.145 pesos por kilo), y el más bajo en la Región Metropolitana ($1.070 pesos por kilo). En Ferias Libres, el promedio de precios más alto se registró en Arica ($591 pesos por kilo), y el más bajo en Biobío ($381 pesos por kilo).</t>
    </r>
  </si>
  <si>
    <r>
      <t xml:space="preserve">1. </t>
    </r>
    <r>
      <rPr>
        <u val="single"/>
        <sz val="10"/>
        <rFont val="Arial"/>
        <family val="2"/>
      </rPr>
      <t>Precios de la papa en mercados mayoristas</t>
    </r>
    <r>
      <rPr>
        <sz val="10"/>
        <rFont val="Arial"/>
        <family val="2"/>
      </rPr>
      <t>: fuerte baja en los precios medios.
El precio promedio mensual de la papa en los mercados mayoristas durante diciembre de 2016 fue de $137,9 por kilo, valor 34,6% inferior al del mes anterior y 50% inferior al del mismo mes en el año 2015 (cuadro 1 y gráfico 1). El precio de este mes está por debajo del promedio del año 2016, que alcanza $209,9 pesos por kilo. Cabe mencionar que este precio es el más bajo alcanzado en los últimos 4 años, en promedio.
El precio promedio diario en los mercados mayoristas se comporta de forma errática entre un día y otro. Entre juLio y agosto 2016, el precio promedio nacional se mantuvo en un rango entre $11.000 y $14.000 pesos el saco de 50 kilos. Luego en septiembre el precio comienza a mostrar una tendencia sostenida a la baja, alcanzando en diciembre un precio promedio nacional cercano a los $6.000 el saco de 50 kilos. Es común que después de septiembre el precio disminuya, y es lo que se está observando actualmente en los mercados mayoristas (gráfico 2 y cuadro 2). La variedad con precio promedio por saco de 50 kilos más alto en diciembre 2016 fue Cardinal (en promedio $10.808, un 48% más que el precio promedio nacional). Karú en cambio presentó el precio más bajo (en promedio $5.252, un 28% menos que el precio promedio nacional). El promedio nacional para el mes de análisis es $7.314 el saco de 50 kilos. 
Los precios mayoristas de los mercados se presentan en general con precios estables durante noviembre y diciembre. Arica destaca una vez más por ser el mercado que muestra los precios más altos comparado con todos los otros mercados nacionales donde Odepa registra precios. En diciembre ese mercado registra un precio promedio de $18.088 el saco de 50 kilos, un 147% más alto que el promedio nacional. Por otro lado, Talca registra el precio medio más bajo de noviembre ($4.325), lo que corresponde a 41% menos que el promedio nacional (cuadro 3 y gráfico 3).</t>
    </r>
  </si>
  <si>
    <r>
      <t xml:space="preserve">5. </t>
    </r>
    <r>
      <rPr>
        <u val="single"/>
        <sz val="10"/>
        <rFont val="Arial"/>
        <family val="2"/>
      </rPr>
      <t>Comercio exterior papa fresca y procesada</t>
    </r>
    <r>
      <rPr>
        <sz val="10"/>
        <rFont val="Arial"/>
        <family val="2"/>
      </rPr>
      <t>: disminuyen las compras de papas procesadas desde Estados Unidos
La balanza comercial para el período enero-diciembre 2016 de los productos derivados de papa sigue siendo negativa, con importaciones muy superiores a las ventas al exterior (cuadros 10 y 11).
Entre enero y diciembre 2016 las exportaciones sumaron USD $6,47 millones, cifra 42% superior a la registrada en el mismo período del año anterior. En volumen, se exportaron 4.600 toneladas, 183% más que en el mismo período del año 2015. Destaca el alza en volumen de las exportaciones de papa para consumo fresco hacia Brasil, con ventas por más de 2 mil toneladas, por un valor de USD 961 mil dólares. 
Las importaciones sumaron USD 98,5 millones y 107 mil toneladas en diciembre 2016, lo que representa un alza en valor de 18% en comparación con igual período del año anterior, y 11,6% más en volumen. Las papas preparadas congeladas son la principal categoría comprada por Chile, representando un 78% del total de las compras de papas. En esa categoría destaca fuertemente Bélgica, y le sigue Países Bajos como principales proveedores de papa preparada congelada a nuestro país, y los países con mayor aumento en las ventas hacia Chile en comparación con igual período del año 2015. Estados Unidos y Francia registran bajas en el valor y volumen en papas preparadas congeladas y puré enviados a Chile, en comparación con 2015.</t>
    </r>
  </si>
  <si>
    <t>compra spot de evercrisp via aérea</t>
  </si>
  <si>
    <r>
      <t xml:space="preserve">3. </t>
    </r>
    <r>
      <rPr>
        <u val="single"/>
        <sz val="10"/>
        <rFont val="Arial"/>
        <family val="2"/>
      </rPr>
      <t>Superficie, producción y rendimiento</t>
    </r>
    <r>
      <rPr>
        <sz val="10"/>
        <rFont val="Arial"/>
        <family val="2"/>
      </rPr>
      <t>: se recuperan favorablemente los rendimientos y la superficie
La encuesta de INE sobre estimación de siembra de cultivos anuales para la temporada 2016/17 indica que en Chile se habrían sembrado 55.683 hectáreas de papas, lo que representa un aumento de 4,1% en la superficie nacional para la papa en comparación con la temporada 2015/16. Si se considera un rendimiento similar al de la temporada 2015/16, de 21,8 ton/ha, la producción alcanzaría esta temporada 1,2 millones de toneladas (cuadro 6 y gráfico 7).
Según la distribución regional de la superficie en 2015/16, la Región de La Araucanía presenta como siempre la mayor área de papas: 14.976 hectáreas, concentrando 28% del total de la superficie nacional encuestada. Esta región disminuyó 10,8% la superficie de papas en la temporada 2015/16, comparada con la temporada anterior. La siguieron la Región del Bío Bío, con 8.946 hectáreas (3% más que en la temporada anterior) y la Región de Los Lagos, con 10.544 hectáreas (51% más superficie que en la temporada anterior), lo que podría responder a recuperación de producción producto de la mejor temporada que la anterior, ya que la superficie en esta región se acerca a lo sembrado en la temporada 2013/14. Entre las regiones del Bío Bío y Los Lagos se concentra más de 70% del total de la superficie sembrada con papa en Chile.
En cuanto a los rendimientos en 2015/16, éstos se registran más altos en la zona sur de Chile, donde se concentra el mayor porcentaje de superficie sembrada con papas. La región de los Lagos lidera con 33,2 ton/ha de rendimiento promedio regional. En todas las regiones (a excepción de Metropolitana y O’higgins), el rendimiento es superior al registrado en la temporada anterior. Esto producto de una recuperación de los rendimientos producto de situaciones climáticas más favorables para el desarrollo del cultivo (cuadros 8 y 9).
Es importante recordar que está vigente la resolución del SAG n°3276 de 2016, la cual deroga la resolución anterior, declara el Área Libre de plagas cuarentenarias, y además actualiza las disposiciones relativas a evitar la diseminación de estas plagas cuarentenarias hacia esta área, como por ejemplo la obligatoriedad de inscribirse en la Nomina de Comerciantes del Programa Nacional de Sanidad de la Papa del SAG, para autorizar la comercialización de papas procedentes del Área Libre, y los predios productores del área. Para mayor información, revise la resolución en el siguiente enlace: https://www.leychile.cl/Navegar?idNorma=1092497.</t>
    </r>
  </si>
  <si>
    <r>
      <t xml:space="preserve">4. </t>
    </r>
    <r>
      <rPr>
        <u val="single"/>
        <sz val="10"/>
        <rFont val="Arial"/>
        <family val="2"/>
      </rPr>
      <t>Ficha de Costos</t>
    </r>
    <r>
      <rPr>
        <sz val="10"/>
        <rFont val="Arial"/>
        <family val="2"/>
      </rPr>
      <t>: Márgenes positivos y negativos
Odepa lleva un registro de fichas de costos de varios rubros, lo que permite analizar los costos asociados al desarrollo del cultivo, y los ingresos promedios que éstos generan para el productor. 
Para este mes, el análisis de margen neto entrega un valor positivo para la realidad de Biobío, pero negativo bajo 3 diferentes escenarios de rendimientos y de precios de venta de las regiones Metropolitana y Maule. Los costos de Maule y Biobío corresponden al año 2013, los de la Región Metropolitana corresponden a 2015. Los valores son referenciales. Para mayor información y detalle del cálculo, revisar www.odepa.cl/rubro/papas-y-tuberculos.
Además en http://manualinia.papachile.cl/?page=login encontrará una ficha tecnico-económica interactiva que le permitirá estimar los costos de producción.</t>
    </r>
  </si>
</sst>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 _€_-;\-* #,##0.00\ _€_-;_-* &quot;-&quot;??\ _€_-;_-@_-"/>
    <numFmt numFmtId="173" formatCode="_(* #,##0_);_(* \(#,##0\);_(* &quot;-&quot;_);_(@_)"/>
    <numFmt numFmtId="174" formatCode="0.0"/>
    <numFmt numFmtId="175" formatCode="#,##0.0"/>
    <numFmt numFmtId="176" formatCode="_(* #,##0.00_);_(* \(#,##0.00\);_(* &quot;-&quot;??_);_(@_)"/>
    <numFmt numFmtId="177" formatCode="_(* #,##0_);_(* \(#,##0\);_(* &quot;-&quot;??_);_(@_)"/>
    <numFmt numFmtId="178" formatCode="_(* #,##0.0000_);_(* \(#,##0.0000\);_(* &quot;-&quot;_);_(@_)"/>
    <numFmt numFmtId="179" formatCode="_-* #,##0.000\ _€_-;\-* #,##0.000\ _€_-;_-* &quot;-&quot;?\ _€_-;_-@_-"/>
    <numFmt numFmtId="180" formatCode="dd/mm/yy;@"/>
    <numFmt numFmtId="181" formatCode="0.0%"/>
    <numFmt numFmtId="182" formatCode="_-* #,##0.000\ _€_-;\-* #,##0.000\ _€_-;_-* &quot;-&quot;???\ _€_-;_-@_-"/>
    <numFmt numFmtId="183" formatCode="#,##0.0000"/>
    <numFmt numFmtId="184" formatCode="_-* #,##0.0_-;\-* #,##0.0_-;_-* &quot;-&quot;??_-;_-@_-"/>
    <numFmt numFmtId="185" formatCode="#,##0_ ;\-#,##0\ "/>
    <numFmt numFmtId="186" formatCode="#,##0.0_ ;\-#,##0.0\ "/>
    <numFmt numFmtId="187" formatCode="dd/mm"/>
  </numFmts>
  <fonts count="134">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val="single"/>
      <sz val="10"/>
      <color indexed="12"/>
      <name val="Arial"/>
      <family val="2"/>
    </font>
    <font>
      <sz val="9"/>
      <name val="Arial"/>
      <family val="2"/>
    </font>
    <font>
      <i/>
      <sz val="9"/>
      <name val="Arial"/>
      <family val="2"/>
    </font>
    <font>
      <sz val="9"/>
      <color indexed="8"/>
      <name val="Arial"/>
      <family val="2"/>
    </font>
    <font>
      <i/>
      <sz val="9"/>
      <color indexed="8"/>
      <name val="Arial"/>
      <family val="2"/>
    </font>
    <font>
      <b/>
      <sz val="9"/>
      <name val="Arial"/>
      <family val="2"/>
    </font>
    <font>
      <u val="single"/>
      <sz val="11"/>
      <name val="Arial"/>
      <family val="2"/>
    </font>
    <font>
      <i/>
      <sz val="10"/>
      <color indexed="8"/>
      <name val="Arial"/>
      <family val="2"/>
    </font>
    <font>
      <b/>
      <i/>
      <sz val="10"/>
      <color indexed="8"/>
      <name val="Arial"/>
      <family val="2"/>
    </font>
    <font>
      <u val="single"/>
      <sz val="10"/>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0"/>
      <color indexed="8"/>
      <name val="Calibri"/>
      <family val="0"/>
    </font>
    <font>
      <sz val="9.2"/>
      <color indexed="8"/>
      <name val="Arial"/>
      <family val="0"/>
    </font>
    <font>
      <sz val="8.25"/>
      <color indexed="8"/>
      <name val="Arial"/>
      <family val="0"/>
    </font>
    <font>
      <sz val="12"/>
      <color indexed="8"/>
      <name val="Calibri"/>
      <family val="0"/>
    </font>
    <font>
      <sz val="10"/>
      <color indexed="25"/>
      <name val="Arial"/>
      <family val="0"/>
    </font>
    <font>
      <sz val="9.2"/>
      <color indexed="25"/>
      <name val="Arial"/>
      <family val="0"/>
    </font>
    <font>
      <sz val="9.2"/>
      <color indexed="62"/>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0"/>
      <color indexed="12"/>
      <name val="Arial"/>
      <family val="2"/>
    </font>
    <font>
      <b/>
      <sz val="10"/>
      <color indexed="12"/>
      <name val="Arial"/>
      <family val="2"/>
    </font>
    <font>
      <sz val="10"/>
      <color indexed="23"/>
      <name val="Arial"/>
      <family val="2"/>
    </font>
    <font>
      <b/>
      <sz val="9"/>
      <color indexed="8"/>
      <name val="Arial"/>
      <family val="2"/>
    </font>
    <font>
      <u val="single"/>
      <sz val="10"/>
      <color indexed="12"/>
      <name val="Calibri"/>
      <family val="2"/>
    </font>
    <font>
      <sz val="20"/>
      <color indexed="30"/>
      <name val="Arial"/>
      <family val="2"/>
    </font>
    <font>
      <sz val="20"/>
      <color indexed="30"/>
      <name val="Verdana"/>
      <family val="2"/>
    </font>
    <font>
      <b/>
      <sz val="12"/>
      <color indexed="63"/>
      <name val="Arial"/>
      <family val="2"/>
    </font>
    <font>
      <b/>
      <sz val="12"/>
      <color indexed="63"/>
      <name val="Verdana"/>
      <family val="2"/>
    </font>
    <font>
      <sz val="11"/>
      <color indexed="8"/>
      <name val="Verdana"/>
      <family val="2"/>
    </font>
    <font>
      <b/>
      <sz val="11"/>
      <color indexed="8"/>
      <name val="Arial"/>
      <family val="2"/>
    </font>
    <font>
      <b/>
      <sz val="12"/>
      <color indexed="8"/>
      <name val="Verdana"/>
      <family val="2"/>
    </font>
    <font>
      <sz val="16"/>
      <color indexed="10"/>
      <name val="Arial"/>
      <family val="2"/>
    </font>
    <font>
      <u val="single"/>
      <sz val="10"/>
      <color indexed="10"/>
      <name val="Arial"/>
      <family val="2"/>
    </font>
    <font>
      <b/>
      <sz val="12"/>
      <color indexed="8"/>
      <name val="Arial"/>
      <family val="2"/>
    </font>
    <font>
      <sz val="10"/>
      <color indexed="10"/>
      <name val="Calibri"/>
      <family val="2"/>
    </font>
    <font>
      <sz val="8"/>
      <color indexed="63"/>
      <name val="Verdana"/>
      <family val="2"/>
    </font>
    <font>
      <b/>
      <sz val="10"/>
      <color indexed="10"/>
      <name val="Arial"/>
      <family val="2"/>
    </font>
    <font>
      <sz val="9"/>
      <color indexed="10"/>
      <name val="Arial"/>
      <family val="2"/>
    </font>
    <font>
      <u val="single"/>
      <sz val="10"/>
      <color indexed="9"/>
      <name val="Arial"/>
      <family val="2"/>
    </font>
    <font>
      <u val="single"/>
      <sz val="11"/>
      <color indexed="20"/>
      <name val="Calibri"/>
      <family val="2"/>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FF"/>
      <name val="Arial"/>
      <family val="2"/>
    </font>
    <font>
      <b/>
      <sz val="10"/>
      <color rgb="FF0000FF"/>
      <name val="Arial"/>
      <family val="2"/>
    </font>
    <font>
      <b/>
      <sz val="10"/>
      <color theme="1"/>
      <name val="Arial"/>
      <family val="2"/>
    </font>
    <font>
      <sz val="10"/>
      <color theme="1"/>
      <name val="Arial"/>
      <family val="2"/>
    </font>
    <font>
      <sz val="10"/>
      <color rgb="FF757575"/>
      <name val="Arial"/>
      <family val="2"/>
    </font>
    <font>
      <sz val="9"/>
      <color theme="1"/>
      <name val="Arial"/>
      <family val="2"/>
    </font>
    <font>
      <b/>
      <sz val="9"/>
      <color rgb="FF000000"/>
      <name val="Arial"/>
      <family val="2"/>
    </font>
    <font>
      <u val="single"/>
      <sz val="10"/>
      <color theme="10"/>
      <name val="Calibri"/>
      <family val="2"/>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sz val="11"/>
      <color theme="1"/>
      <name val="Verdana"/>
      <family val="2"/>
    </font>
    <font>
      <b/>
      <sz val="11"/>
      <color theme="1"/>
      <name val="Arial"/>
      <family val="2"/>
    </font>
    <font>
      <b/>
      <sz val="12"/>
      <color theme="1"/>
      <name val="Verdana"/>
      <family val="2"/>
    </font>
    <font>
      <sz val="10"/>
      <color theme="0"/>
      <name val="Arial"/>
      <family val="2"/>
    </font>
    <font>
      <sz val="16"/>
      <color rgb="FFFF0000"/>
      <name val="Arial"/>
      <family val="2"/>
    </font>
    <font>
      <sz val="10"/>
      <color rgb="FFFF0000"/>
      <name val="Arial"/>
      <family val="2"/>
    </font>
    <font>
      <u val="single"/>
      <sz val="10"/>
      <color rgb="FFFF0000"/>
      <name val="Arial"/>
      <family val="2"/>
    </font>
    <font>
      <b/>
      <sz val="12"/>
      <color theme="1"/>
      <name val="Arial"/>
      <family val="2"/>
    </font>
    <font>
      <sz val="10"/>
      <color theme="6" tint="-0.4999699890613556"/>
      <name val="Arial"/>
      <family val="2"/>
    </font>
    <font>
      <sz val="10"/>
      <color rgb="FFFF0000"/>
      <name val="Calibri"/>
      <family val="2"/>
    </font>
    <font>
      <b/>
      <sz val="10"/>
      <color theme="0"/>
      <name val="Arial"/>
      <family val="2"/>
    </font>
    <font>
      <sz val="8"/>
      <color rgb="FF494949"/>
      <name val="Verdana"/>
      <family val="2"/>
    </font>
    <font>
      <b/>
      <sz val="10"/>
      <color rgb="FFFF0000"/>
      <name val="Arial"/>
      <family val="2"/>
    </font>
    <font>
      <sz val="9"/>
      <color rgb="FFFF0000"/>
      <name val="Arial"/>
      <family val="2"/>
    </font>
    <font>
      <u val="single"/>
      <sz val="10"/>
      <color theme="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style="thin"/>
      <bottom style="thin"/>
    </border>
    <border>
      <left/>
      <right style="thin"/>
      <top style="thin"/>
      <bottom style="thin"/>
    </border>
    <border>
      <left/>
      <right/>
      <top style="thin">
        <color theme="0" tint="-0.1499900072813034"/>
      </top>
      <bottom style="thin">
        <color theme="0" tint="-0.1499900072813034"/>
      </bottom>
    </border>
    <border>
      <left/>
      <right/>
      <top/>
      <bottom style="thin">
        <color theme="0" tint="-0.1499900072813034"/>
      </bottom>
    </border>
    <border>
      <left/>
      <right/>
      <top style="thin"/>
      <bottom style="thin">
        <color theme="0" tint="-0.1499900072813034"/>
      </bottom>
    </border>
    <border>
      <left/>
      <right/>
      <top style="thin">
        <color theme="1" tint="0.49998000264167786"/>
      </top>
      <bottom style="thin">
        <color theme="0" tint="-0.1499900072813034"/>
      </bottom>
    </border>
    <border>
      <left style="thin"/>
      <right/>
      <top/>
      <bottom style="thin"/>
    </border>
    <border>
      <left/>
      <right style="thin"/>
      <top/>
      <bottom style="thin"/>
    </border>
    <border>
      <left style="thin"/>
      <right style="thin"/>
      <top style="thin"/>
      <bottom/>
    </border>
    <border>
      <left style="thin"/>
      <right style="thin"/>
      <top style="thin"/>
      <bottom style="thin"/>
    </border>
    <border>
      <left style="thin"/>
      <right style="thin"/>
      <top/>
      <bottom style="thin">
        <color theme="0" tint="-0.1499900072813034"/>
      </bottom>
    </border>
    <border>
      <left style="thin"/>
      <right/>
      <top/>
      <bottom style="thin">
        <color theme="0" tint="-0.1499900072813034"/>
      </bottom>
    </border>
    <border>
      <left/>
      <right style="thin"/>
      <top/>
      <bottom style="thin">
        <color theme="0" tint="-0.1499900072813034"/>
      </bottom>
    </border>
    <border>
      <left style="thin"/>
      <right style="thin"/>
      <top/>
      <bottom style="thin"/>
    </border>
    <border>
      <left style="thin"/>
      <right style="thin"/>
      <top/>
      <bottom/>
    </border>
  </borders>
  <cellStyleXfs count="4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 fillId="25"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6" borderId="0" applyNumberFormat="0" applyBorder="0" applyAlignment="0" applyProtection="0"/>
    <xf numFmtId="0" fontId="86" fillId="26" borderId="0" applyNumberFormat="0" applyBorder="0" applyAlignment="0" applyProtection="0"/>
    <xf numFmtId="0" fontId="8" fillId="1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7" borderId="0" applyNumberFormat="0" applyBorder="0" applyAlignment="0" applyProtection="0"/>
    <xf numFmtId="0" fontId="86" fillId="27" borderId="0" applyNumberFormat="0" applyBorder="0" applyAlignment="0" applyProtection="0"/>
    <xf numFmtId="0" fontId="8" fillId="19"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28" borderId="0" applyNumberFormat="0" applyBorder="0" applyAlignment="0" applyProtection="0"/>
    <xf numFmtId="0" fontId="86" fillId="28" borderId="0" applyNumberFormat="0" applyBorder="0" applyAlignment="0" applyProtection="0"/>
    <xf numFmtId="0" fontId="8" fillId="29"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0" borderId="0" applyNumberFormat="0" applyBorder="0" applyAlignment="0" applyProtection="0"/>
    <xf numFmtId="0" fontId="86" fillId="30" borderId="0" applyNumberFormat="0" applyBorder="0" applyAlignment="0" applyProtection="0"/>
    <xf numFmtId="0" fontId="8" fillId="31"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86" fillId="32" borderId="0" applyNumberFormat="0" applyBorder="0" applyAlignment="0" applyProtection="0"/>
    <xf numFmtId="0" fontId="86" fillId="32" borderId="0" applyNumberFormat="0" applyBorder="0" applyAlignment="0" applyProtection="0"/>
    <xf numFmtId="0" fontId="8" fillId="33"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7" fillId="34" borderId="0" applyNumberFormat="0" applyBorder="0" applyAlignment="0" applyProtection="0"/>
    <xf numFmtId="0" fontId="9" fillId="7" borderId="0" applyNumberFormat="0" applyBorder="0" applyAlignment="0" applyProtection="0"/>
    <xf numFmtId="0" fontId="87" fillId="34" borderId="0" applyNumberFormat="0" applyBorder="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8" fillId="35" borderId="1" applyNumberFormat="0" applyAlignment="0" applyProtection="0"/>
    <xf numFmtId="0" fontId="88" fillId="35" borderId="1" applyNumberFormat="0" applyAlignment="0" applyProtection="0"/>
    <xf numFmtId="0" fontId="10" fillId="36" borderId="2"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89" fillId="37" borderId="3" applyNumberFormat="0" applyAlignment="0" applyProtection="0"/>
    <xf numFmtId="0" fontId="89" fillId="37" borderId="3" applyNumberFormat="0" applyAlignment="0" applyProtection="0"/>
    <xf numFmtId="0" fontId="11" fillId="38" borderId="4" applyNumberFormat="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0" fillId="0" borderId="5" applyNumberFormat="0" applyFill="0" applyAlignment="0" applyProtection="0"/>
    <xf numFmtId="0" fontId="90" fillId="0" borderId="5" applyNumberFormat="0" applyFill="0" applyAlignment="0" applyProtection="0"/>
    <xf numFmtId="0" fontId="12" fillId="0" borderId="6" applyNumberFormat="0" applyFill="0" applyAlignment="0" applyProtection="0"/>
    <xf numFmtId="0" fontId="91" fillId="0" borderId="7" applyNumberFormat="0" applyFill="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13" fillId="0" borderId="0" applyNumberFormat="0" applyFill="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39" borderId="0" applyNumberFormat="0" applyBorder="0" applyAlignment="0" applyProtection="0"/>
    <xf numFmtId="0" fontId="86" fillId="39" borderId="0" applyNumberFormat="0" applyBorder="0" applyAlignment="0" applyProtection="0"/>
    <xf numFmtId="0" fontId="8" fillId="40"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1" borderId="0" applyNumberFormat="0" applyBorder="0" applyAlignment="0" applyProtection="0"/>
    <xf numFmtId="0" fontId="86" fillId="41" borderId="0" applyNumberFormat="0" applyBorder="0" applyAlignment="0" applyProtection="0"/>
    <xf numFmtId="0" fontId="8" fillId="42"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3" borderId="0" applyNumberFormat="0" applyBorder="0" applyAlignment="0" applyProtection="0"/>
    <xf numFmtId="0" fontId="86" fillId="43" borderId="0" applyNumberFormat="0" applyBorder="0" applyAlignment="0" applyProtection="0"/>
    <xf numFmtId="0" fontId="8" fillId="44"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5" borderId="0" applyNumberFormat="0" applyBorder="0" applyAlignment="0" applyProtection="0"/>
    <xf numFmtId="0" fontId="86" fillId="45" borderId="0" applyNumberFormat="0" applyBorder="0" applyAlignment="0" applyProtection="0"/>
    <xf numFmtId="0" fontId="8" fillId="29"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6" borderId="0" applyNumberFormat="0" applyBorder="0" applyAlignment="0" applyProtection="0"/>
    <xf numFmtId="0" fontId="86" fillId="46" borderId="0" applyNumberFormat="0" applyBorder="0" applyAlignment="0" applyProtection="0"/>
    <xf numFmtId="0" fontId="8" fillId="31"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86" fillId="47" borderId="0" applyNumberFormat="0" applyBorder="0" applyAlignment="0" applyProtection="0"/>
    <xf numFmtId="0" fontId="86" fillId="47" borderId="0" applyNumberFormat="0" applyBorder="0" applyAlignment="0" applyProtection="0"/>
    <xf numFmtId="0" fontId="8" fillId="48" borderId="0" applyNumberFormat="0" applyBorder="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3" fillId="49" borderId="1" applyNumberFormat="0" applyAlignment="0" applyProtection="0"/>
    <xf numFmtId="0" fontId="93" fillId="49" borderId="1" applyNumberFormat="0" applyAlignment="0" applyProtection="0"/>
    <xf numFmtId="0" fontId="14" fillId="13" borderId="2" applyNumberFormat="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23" fillId="0" borderId="0" applyNumberFormat="0" applyFill="0" applyBorder="0" applyAlignment="0" applyProtection="0"/>
    <xf numFmtId="0" fontId="96" fillId="0" borderId="0" applyNumberFormat="0" applyFill="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0" fontId="97" fillId="50" borderId="0" applyNumberFormat="0" applyBorder="0" applyAlignment="0" applyProtection="0"/>
    <xf numFmtId="0" fontId="97" fillId="50" borderId="0" applyNumberFormat="0" applyBorder="0" applyAlignment="0" applyProtection="0"/>
    <xf numFmtId="0" fontId="15"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3" fontId="2" fillId="0" borderId="0" applyFont="0" applyFill="0" applyBorder="0" applyAlignment="0" applyProtection="0"/>
    <xf numFmtId="169" fontId="2" fillId="0" borderId="0" applyFont="0" applyFill="0" applyBorder="0" applyAlignment="0" applyProtection="0"/>
    <xf numFmtId="41" fontId="2" fillId="0" borderId="0" applyFont="0" applyFill="0" applyBorder="0" applyAlignment="0" applyProtection="0"/>
    <xf numFmtId="173"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2" fontId="0"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6"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98" fillId="51" borderId="0" applyNumberFormat="0" applyBorder="0" applyAlignment="0" applyProtection="0"/>
    <xf numFmtId="0" fontId="98" fillId="51" borderId="0" applyNumberFormat="0" applyBorder="0" applyAlignment="0" applyProtection="0"/>
    <xf numFmtId="0" fontId="16" fillId="52" borderId="0" applyNumberFormat="0" applyBorder="0" applyAlignment="0" applyProtection="0"/>
    <xf numFmtId="0" fontId="0" fillId="0" borderId="0">
      <alignment/>
      <protection/>
    </xf>
    <xf numFmtId="0" fontId="2" fillId="0" borderId="0">
      <alignment/>
      <protection/>
    </xf>
    <xf numFmtId="0" fontId="99"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0" fillId="35" borderId="10" applyNumberFormat="0" applyAlignment="0" applyProtection="0"/>
    <xf numFmtId="0" fontId="100" fillId="35" borderId="10" applyNumberFormat="0" applyAlignment="0" applyProtection="0"/>
    <xf numFmtId="0" fontId="17" fillId="36" borderId="11" applyNumberFormat="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8"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9" fillId="0" borderId="0" applyNumberFormat="0" applyFill="0" applyBorder="0" applyAlignment="0" applyProtection="0"/>
    <xf numFmtId="0" fontId="103" fillId="0" borderId="0" applyNumberFormat="0" applyFill="0" applyBorder="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91" fillId="0" borderId="7" applyNumberFormat="0" applyFill="0" applyAlignment="0" applyProtection="0"/>
    <xf numFmtId="0" fontId="91" fillId="0" borderId="7" applyNumberFormat="0" applyFill="0" applyAlignment="0" applyProtection="0"/>
    <xf numFmtId="0" fontId="20" fillId="0" borderId="12"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104" fillId="0" borderId="13" applyNumberFormat="0" applyFill="0" applyAlignment="0" applyProtection="0"/>
    <xf numFmtId="0" fontId="104" fillId="0" borderId="13" applyNumberFormat="0" applyFill="0" applyAlignment="0" applyProtection="0"/>
    <xf numFmtId="0" fontId="21" fillId="0" borderId="14"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13" fillId="0" borderId="16" applyNumberFormat="0" applyFill="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0" fontId="5" fillId="0" borderId="0" applyNumberFormat="0" applyFill="0" applyBorder="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xf numFmtId="0" fontId="105" fillId="0" borderId="17" applyNumberFormat="0" applyFill="0" applyAlignment="0" applyProtection="0"/>
    <xf numFmtId="0" fontId="105" fillId="0" borderId="17" applyNumberFormat="0" applyFill="0" applyAlignment="0" applyProtection="0"/>
    <xf numFmtId="0" fontId="6" fillId="0" borderId="18" applyNumberFormat="0" applyFill="0" applyAlignment="0" applyProtection="0"/>
  </cellStyleXfs>
  <cellXfs count="406">
    <xf numFmtId="0" fontId="0" fillId="0" borderId="0" xfId="0" applyFont="1" applyAlignment="1">
      <alignment/>
    </xf>
    <xf numFmtId="0" fontId="22" fillId="55" borderId="0" xfId="362" applyFont="1" applyFill="1" applyBorder="1" applyAlignment="1">
      <alignment horizontal="center" vertical="center" wrapText="1"/>
      <protection/>
    </xf>
    <xf numFmtId="0" fontId="2" fillId="55" borderId="0" xfId="362" applyFont="1" applyFill="1" applyBorder="1">
      <alignment/>
      <protection/>
    </xf>
    <xf numFmtId="0" fontId="22" fillId="55" borderId="19"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lignment/>
      <protection/>
    </xf>
    <xf numFmtId="0" fontId="22" fillId="55" borderId="21" xfId="362" applyFont="1" applyFill="1" applyBorder="1">
      <alignment/>
      <protection/>
    </xf>
    <xf numFmtId="0" fontId="2" fillId="55" borderId="0" xfId="350" applyFill="1">
      <alignment/>
      <protection/>
    </xf>
    <xf numFmtId="0" fontId="2" fillId="55" borderId="0" xfId="350" applyFont="1" applyFill="1">
      <alignment/>
      <protection/>
    </xf>
    <xf numFmtId="0" fontId="2" fillId="55" borderId="0" xfId="350" applyFont="1" applyFill="1" applyAlignment="1">
      <alignment horizontal="center" vertical="center"/>
      <protection/>
    </xf>
    <xf numFmtId="0" fontId="2" fillId="55" borderId="0" xfId="350" applyFont="1" applyFill="1" applyAlignment="1">
      <alignment/>
      <protection/>
    </xf>
    <xf numFmtId="0" fontId="2" fillId="55" borderId="0" xfId="350" applyFont="1" applyFill="1" applyAlignment="1">
      <alignment horizontal="center"/>
      <protection/>
    </xf>
    <xf numFmtId="0" fontId="2" fillId="55" borderId="0" xfId="372" applyFont="1" applyFill="1" applyBorder="1" applyAlignment="1" applyProtection="1">
      <alignment horizontal="center"/>
      <protection/>
    </xf>
    <xf numFmtId="0" fontId="106" fillId="55" borderId="0" xfId="372" applyFont="1" applyFill="1" applyBorder="1" applyAlignment="1" applyProtection="1">
      <alignment horizontal="right"/>
      <protection/>
    </xf>
    <xf numFmtId="0" fontId="2" fillId="55" borderId="0" xfId="372" applyFont="1" applyFill="1" applyBorder="1" applyAlignment="1" applyProtection="1">
      <alignment/>
      <protection/>
    </xf>
    <xf numFmtId="0" fontId="22" fillId="55" borderId="0" xfId="372" applyFont="1" applyFill="1" applyBorder="1" applyAlignment="1" applyProtection="1">
      <alignment horizontal="center"/>
      <protection/>
    </xf>
    <xf numFmtId="0" fontId="106" fillId="55" borderId="0" xfId="372" applyFont="1" applyFill="1" applyBorder="1" applyAlignment="1" applyProtection="1">
      <alignment horizontal="center"/>
      <protection/>
    </xf>
    <xf numFmtId="0" fontId="106" fillId="55" borderId="0" xfId="372" applyFont="1" applyFill="1" applyBorder="1" applyProtection="1">
      <alignment/>
      <protection/>
    </xf>
    <xf numFmtId="0" fontId="2" fillId="55" borderId="0" xfId="372" applyFont="1" applyFill="1" applyBorder="1" applyProtection="1">
      <alignment/>
      <protection/>
    </xf>
    <xf numFmtId="0" fontId="2" fillId="55" borderId="0" xfId="372" applyFont="1" applyFill="1" applyBorder="1" applyAlignment="1" applyProtection="1">
      <alignment horizontal="center" vertical="center"/>
      <protection/>
    </xf>
    <xf numFmtId="0" fontId="107" fillId="55" borderId="0" xfId="372" applyFont="1" applyFill="1" applyBorder="1" applyAlignment="1" applyProtection="1">
      <alignment horizontal="center"/>
      <protection/>
    </xf>
    <xf numFmtId="0" fontId="22" fillId="55" borderId="0" xfId="372" applyFont="1" applyFill="1" applyBorder="1" applyProtection="1">
      <alignment/>
      <protection/>
    </xf>
    <xf numFmtId="0" fontId="2" fillId="55" borderId="0" xfId="362" applyFont="1" applyFill="1">
      <alignment/>
      <protection/>
    </xf>
    <xf numFmtId="0" fontId="22" fillId="55" borderId="22" xfId="372" applyFont="1" applyFill="1" applyBorder="1" applyAlignment="1" applyProtection="1">
      <alignment horizontal="center" vertical="center"/>
      <protection/>
    </xf>
    <xf numFmtId="0" fontId="22" fillId="55" borderId="22" xfId="372" applyFont="1" applyFill="1" applyBorder="1" applyAlignment="1" applyProtection="1">
      <alignment horizontal="left" vertical="center"/>
      <protection/>
    </xf>
    <xf numFmtId="0" fontId="22" fillId="55" borderId="22" xfId="372" applyFont="1" applyFill="1" applyBorder="1" applyAlignment="1" applyProtection="1">
      <alignment vertical="center"/>
      <protection/>
    </xf>
    <xf numFmtId="0" fontId="2" fillId="55" borderId="0" xfId="350" applyFont="1" applyFill="1" applyAlignment="1">
      <alignment wrapText="1"/>
      <protection/>
    </xf>
    <xf numFmtId="0" fontId="2" fillId="55" borderId="0" xfId="366" applyFont="1" applyFill="1" applyBorder="1" applyAlignment="1">
      <alignment horizontal="center"/>
      <protection/>
    </xf>
    <xf numFmtId="0" fontId="24" fillId="55" borderId="0" xfId="362" applyFont="1" applyFill="1" applyBorder="1">
      <alignment/>
      <protection/>
    </xf>
    <xf numFmtId="0" fontId="24" fillId="55" borderId="0" xfId="362" applyFont="1" applyFill="1" applyBorder="1" applyAlignment="1">
      <alignment/>
      <protection/>
    </xf>
    <xf numFmtId="0" fontId="95" fillId="55" borderId="0" xfId="286" applyFont="1" applyFill="1" applyAlignment="1" applyProtection="1">
      <alignment/>
      <protection/>
    </xf>
    <xf numFmtId="0" fontId="95" fillId="55" borderId="0" xfId="286" applyFont="1" applyFill="1" applyBorder="1" applyAlignment="1" applyProtection="1">
      <alignment horizontal="right"/>
      <protection/>
    </xf>
    <xf numFmtId="0" fontId="95" fillId="55" borderId="0" xfId="286" applyFont="1" applyFill="1" applyBorder="1" applyAlignment="1" applyProtection="1" quotePrefix="1">
      <alignment horizontal="right"/>
      <protection/>
    </xf>
    <xf numFmtId="0" fontId="23" fillId="55" borderId="0" xfId="289" applyFont="1" applyFill="1" applyBorder="1" applyAlignment="1" applyProtection="1">
      <alignment horizontal="right"/>
      <protection/>
    </xf>
    <xf numFmtId="0" fontId="108" fillId="56" borderId="22" xfId="0" applyFont="1" applyFill="1" applyBorder="1" applyAlignment="1">
      <alignment vertical="center"/>
    </xf>
    <xf numFmtId="0" fontId="108" fillId="56" borderId="22" xfId="0" applyFont="1" applyFill="1" applyBorder="1" applyAlignment="1">
      <alignment horizontal="center" vertical="center" wrapText="1"/>
    </xf>
    <xf numFmtId="3" fontId="109" fillId="55" borderId="23" xfId="0" applyNumberFormat="1" applyFont="1" applyFill="1" applyBorder="1" applyAlignment="1">
      <alignment horizontal="center"/>
    </xf>
    <xf numFmtId="0" fontId="22" fillId="55" borderId="0" xfId="372" applyFont="1" applyFill="1" applyBorder="1" applyAlignment="1" applyProtection="1">
      <alignment horizontal="center" vertical="center"/>
      <protection/>
    </xf>
    <xf numFmtId="0" fontId="22" fillId="55" borderId="0" xfId="362" applyFont="1" applyFill="1" applyBorder="1" applyAlignment="1">
      <alignment horizontal="center"/>
      <protection/>
    </xf>
    <xf numFmtId="0" fontId="109" fillId="55" borderId="0" xfId="0" applyFont="1" applyFill="1" applyAlignment="1">
      <alignment/>
    </xf>
    <xf numFmtId="3" fontId="108" fillId="55" borderId="24" xfId="0" applyNumberFormat="1" applyFont="1" applyFill="1" applyBorder="1" applyAlignment="1" quotePrefix="1">
      <alignment horizontal="center" vertical="center" wrapText="1"/>
    </xf>
    <xf numFmtId="3" fontId="108" fillId="55" borderId="25" xfId="0" applyNumberFormat="1" applyFont="1" applyFill="1" applyBorder="1" applyAlignment="1" quotePrefix="1">
      <alignment horizontal="center" vertical="center" wrapText="1"/>
    </xf>
    <xf numFmtId="175" fontId="108" fillId="55" borderId="25" xfId="0" applyNumberFormat="1" applyFont="1" applyFill="1" applyBorder="1" applyAlignment="1">
      <alignment horizontal="center" vertical="center" wrapText="1"/>
    </xf>
    <xf numFmtId="3" fontId="108" fillId="55" borderId="25" xfId="0" applyNumberFormat="1" applyFont="1" applyFill="1" applyBorder="1" applyAlignment="1">
      <alignment horizontal="center" vertical="center" wrapText="1"/>
    </xf>
    <xf numFmtId="175" fontId="108" fillId="55" borderId="26" xfId="0" applyNumberFormat="1" applyFont="1" applyFill="1" applyBorder="1" applyAlignment="1">
      <alignment horizontal="center" vertical="center" wrapText="1"/>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5" fontId="109" fillId="55" borderId="26" xfId="0" applyNumberFormat="1" applyFont="1" applyFill="1" applyBorder="1" applyAlignment="1">
      <alignment horizontal="right"/>
    </xf>
    <xf numFmtId="3" fontId="109" fillId="55" borderId="0" xfId="0" applyNumberFormat="1" applyFont="1" applyFill="1" applyAlignment="1">
      <alignmen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5" fontId="109" fillId="55" borderId="28" xfId="0" applyNumberFormat="1" applyFont="1" applyFill="1" applyBorder="1" applyAlignment="1">
      <alignment horizontal="right"/>
    </xf>
    <xf numFmtId="0" fontId="95" fillId="55" borderId="0" xfId="286" applyFont="1" applyFill="1" applyAlignment="1">
      <alignment/>
    </xf>
    <xf numFmtId="175" fontId="2" fillId="55" borderId="0" xfId="362" applyNumberFormat="1" applyFont="1" applyFill="1" applyBorder="1">
      <alignment/>
      <protection/>
    </xf>
    <xf numFmtId="0" fontId="2" fillId="55" borderId="0" xfId="362" applyFont="1" applyFill="1" applyBorder="1" applyAlignment="1">
      <alignment/>
      <protection/>
    </xf>
    <xf numFmtId="0" fontId="24" fillId="55" borderId="0" xfId="362" applyFont="1" applyFill="1">
      <alignment/>
      <protection/>
    </xf>
    <xf numFmtId="0" fontId="25" fillId="55" borderId="0" xfId="362" applyFont="1" applyFill="1">
      <alignment/>
      <protection/>
    </xf>
    <xf numFmtId="3" fontId="2" fillId="55" borderId="0" xfId="362" applyNumberFormat="1" applyFont="1" applyFill="1" applyBorder="1">
      <alignment/>
      <protection/>
    </xf>
    <xf numFmtId="3" fontId="2" fillId="55" borderId="0" xfId="362" applyNumberFormat="1" applyFont="1" applyFill="1">
      <alignment/>
      <protection/>
    </xf>
    <xf numFmtId="179" fontId="2" fillId="55" borderId="0" xfId="362" applyNumberFormat="1" applyFont="1" applyFill="1">
      <alignment/>
      <protection/>
    </xf>
    <xf numFmtId="178" fontId="2" fillId="55" borderId="0" xfId="362" applyNumberFormat="1" applyFont="1" applyFill="1">
      <alignment/>
      <protection/>
    </xf>
    <xf numFmtId="3" fontId="110" fillId="0" borderId="0" xfId="0" applyNumberFormat="1" applyFont="1" applyAlignment="1">
      <alignment/>
    </xf>
    <xf numFmtId="0" fontId="111" fillId="55" borderId="0" xfId="0" applyFont="1" applyFill="1" applyAlignment="1">
      <alignment/>
    </xf>
    <xf numFmtId="14" fontId="109" fillId="55" borderId="23" xfId="0" applyNumberFormat="1" applyFont="1" applyFill="1" applyBorder="1" applyAlignment="1">
      <alignment horizontal="left"/>
    </xf>
    <xf numFmtId="0" fontId="109" fillId="55" borderId="0" xfId="0" applyFont="1" applyFill="1" applyAlignment="1">
      <alignment horizontal="center"/>
    </xf>
    <xf numFmtId="0" fontId="108" fillId="55" borderId="22" xfId="0" applyFont="1" applyFill="1" applyBorder="1" applyAlignment="1">
      <alignment vertical="center"/>
    </xf>
    <xf numFmtId="0" fontId="108" fillId="55" borderId="22" xfId="0" applyFont="1" applyFill="1" applyBorder="1" applyAlignment="1">
      <alignment horizontal="center" vertical="center"/>
    </xf>
    <xf numFmtId="0" fontId="112" fillId="55" borderId="0" xfId="0" applyFont="1" applyFill="1" applyAlignment="1">
      <alignment horizontal="center" vertical="center" readingOrder="1"/>
    </xf>
    <xf numFmtId="0" fontId="2" fillId="55" borderId="27" xfId="362" applyFont="1" applyFill="1" applyBorder="1">
      <alignment/>
      <protection/>
    </xf>
    <xf numFmtId="3" fontId="108" fillId="55" borderId="29" xfId="0" applyNumberFormat="1" applyFont="1" applyFill="1" applyBorder="1" applyAlignment="1">
      <alignment/>
    </xf>
    <xf numFmtId="3" fontId="108" fillId="55" borderId="22" xfId="0" applyNumberFormat="1" applyFont="1" applyFill="1" applyBorder="1" applyAlignment="1">
      <alignment/>
    </xf>
    <xf numFmtId="175" fontId="108" fillId="55" borderId="30"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175" fontId="108" fillId="55" borderId="26" xfId="0" applyNumberFormat="1" applyFont="1" applyFill="1" applyBorder="1" applyAlignment="1">
      <alignment horizontal="right"/>
    </xf>
    <xf numFmtId="0" fontId="109" fillId="55" borderId="25" xfId="0" applyFont="1" applyFill="1" applyBorder="1" applyAlignment="1">
      <alignment/>
    </xf>
    <xf numFmtId="0" fontId="109" fillId="55" borderId="0" xfId="0" applyFont="1" applyFill="1" applyBorder="1" applyAlignment="1">
      <alignment/>
    </xf>
    <xf numFmtId="0" fontId="113" fillId="55" borderId="0" xfId="286" applyFont="1" applyFill="1" applyAlignment="1">
      <alignment/>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3" fontId="2" fillId="55" borderId="0" xfId="362" applyNumberFormat="1" applyFont="1" applyFill="1" applyBorder="1" applyAlignment="1">
      <alignment horizontal="center"/>
      <protection/>
    </xf>
    <xf numFmtId="0" fontId="2" fillId="55" borderId="0" xfId="362" applyFont="1" applyFill="1" applyBorder="1" applyAlignment="1">
      <alignment horizontal="center"/>
      <protection/>
    </xf>
    <xf numFmtId="3" fontId="2" fillId="55" borderId="0" xfId="366" applyNumberFormat="1" applyFont="1" applyFill="1" applyBorder="1" applyAlignment="1">
      <alignment horizontal="center"/>
      <protection/>
    </xf>
    <xf numFmtId="3" fontId="2" fillId="55" borderId="23" xfId="362" applyNumberFormat="1" applyFont="1" applyFill="1" applyBorder="1" applyAlignment="1">
      <alignment horizontal="center"/>
      <protection/>
    </xf>
    <xf numFmtId="0" fontId="0" fillId="55" borderId="0" xfId="0" applyFill="1" applyAlignment="1">
      <alignment/>
    </xf>
    <xf numFmtId="0" fontId="114" fillId="55" borderId="0" xfId="0" applyFont="1" applyFill="1" applyAlignment="1">
      <alignment/>
    </xf>
    <xf numFmtId="0" fontId="114" fillId="55" borderId="0" xfId="358" applyFont="1" applyFill="1">
      <alignment/>
      <protection/>
    </xf>
    <xf numFmtId="0" fontId="0" fillId="55" borderId="0" xfId="0" applyFill="1" applyAlignment="1">
      <alignment horizontal="center" vertical="center"/>
    </xf>
    <xf numFmtId="0" fontId="115" fillId="55" borderId="0" xfId="358" applyFont="1" applyFill="1" applyAlignment="1">
      <alignment vertical="top"/>
      <protection/>
    </xf>
    <xf numFmtId="0" fontId="116" fillId="55" borderId="0" xfId="358" applyFont="1" applyFill="1" applyAlignment="1">
      <alignment horizontal="left" vertical="top"/>
      <protection/>
    </xf>
    <xf numFmtId="17" fontId="117" fillId="55" borderId="0" xfId="358" applyNumberFormat="1" applyFont="1" applyFill="1" applyAlignment="1" quotePrefix="1">
      <alignment vertical="center"/>
      <protection/>
    </xf>
    <xf numFmtId="0" fontId="117" fillId="55" borderId="0" xfId="358" applyFont="1" applyFill="1" applyAlignment="1">
      <alignment vertical="center"/>
      <protection/>
    </xf>
    <xf numFmtId="0" fontId="118" fillId="55" borderId="0" xfId="358" applyFont="1" applyFill="1" applyAlignment="1">
      <alignment horizontal="left" vertical="center"/>
      <protection/>
    </xf>
    <xf numFmtId="3" fontId="2" fillId="55" borderId="27" xfId="362" applyNumberFormat="1" applyFont="1" applyFill="1" applyBorder="1" applyAlignment="1">
      <alignment horizontal="center"/>
      <protection/>
    </xf>
    <xf numFmtId="174" fontId="2" fillId="55" borderId="0" xfId="362" applyNumberFormat="1" applyFont="1" applyFill="1" applyBorder="1" applyAlignment="1">
      <alignment horizontal="center"/>
      <protection/>
    </xf>
    <xf numFmtId="174" fontId="2" fillId="55" borderId="28" xfId="362" applyNumberFormat="1" applyFont="1" applyFill="1" applyBorder="1" applyAlignment="1">
      <alignment horizont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3" fontId="2" fillId="55" borderId="0" xfId="305" applyNumberFormat="1" applyFont="1" applyFill="1" applyBorder="1" applyAlignment="1">
      <alignment horizontal="center" vertical="center"/>
    </xf>
    <xf numFmtId="3" fontId="2" fillId="55" borderId="20" xfId="305" applyNumberFormat="1" applyFont="1" applyFill="1" applyBorder="1" applyAlignment="1">
      <alignment horizontal="center" vertical="center" wrapText="1"/>
    </xf>
    <xf numFmtId="175" fontId="2" fillId="55" borderId="0" xfId="305" applyNumberFormat="1" applyFont="1" applyFill="1" applyBorder="1" applyAlignment="1">
      <alignment horizontal="center" vertical="center" wrapText="1"/>
    </xf>
    <xf numFmtId="175" fontId="2" fillId="55" borderId="0" xfId="362" applyNumberFormat="1" applyFont="1" applyFill="1" applyBorder="1" applyAlignment="1">
      <alignment horizontal="center"/>
      <protection/>
    </xf>
    <xf numFmtId="0" fontId="2" fillId="55" borderId="0" xfId="350" applyFont="1" applyFill="1" applyBorder="1">
      <alignment/>
      <protection/>
    </xf>
    <xf numFmtId="0" fontId="108" fillId="55" borderId="22" xfId="0" applyFont="1" applyFill="1" applyBorder="1" applyAlignment="1">
      <alignment horizontal="center" vertical="center" wrapText="1"/>
    </xf>
    <xf numFmtId="175" fontId="2" fillId="55" borderId="0" xfId="305" applyNumberFormat="1" applyFont="1" applyFill="1" applyBorder="1" applyAlignment="1">
      <alignment horizontal="center" vertical="center"/>
    </xf>
    <xf numFmtId="180" fontId="109" fillId="55" borderId="0" xfId="0" applyNumberFormat="1" applyFont="1" applyFill="1" applyAlignment="1">
      <alignment horizontal="left"/>
    </xf>
    <xf numFmtId="3" fontId="108" fillId="0" borderId="25" xfId="0" applyNumberFormat="1" applyFont="1" applyFill="1" applyBorder="1" applyAlignment="1">
      <alignment/>
    </xf>
    <xf numFmtId="14" fontId="109" fillId="55" borderId="31" xfId="0" applyNumberFormat="1" applyFont="1" applyFill="1" applyBorder="1" applyAlignment="1">
      <alignment horizontal="left"/>
    </xf>
    <xf numFmtId="3" fontId="109" fillId="55" borderId="31" xfId="0" applyNumberFormat="1" applyFont="1" applyFill="1" applyBorder="1" applyAlignment="1">
      <alignment horizontal="center"/>
    </xf>
    <xf numFmtId="14" fontId="109" fillId="55" borderId="32" xfId="0" applyNumberFormat="1" applyFont="1" applyFill="1" applyBorder="1" applyAlignment="1">
      <alignment horizontal="left"/>
    </xf>
    <xf numFmtId="3" fontId="109" fillId="55" borderId="32" xfId="0" applyNumberFormat="1" applyFont="1" applyFill="1" applyBorder="1" applyAlignment="1">
      <alignment horizontal="center"/>
    </xf>
    <xf numFmtId="180" fontId="109" fillId="55" borderId="33" xfId="0" applyNumberFormat="1" applyFont="1" applyFill="1" applyBorder="1" applyAlignment="1">
      <alignment horizontal="left"/>
    </xf>
    <xf numFmtId="180" fontId="109" fillId="55" borderId="31" xfId="0" applyNumberFormat="1" applyFont="1" applyFill="1" applyBorder="1" applyAlignment="1">
      <alignment horizontal="left"/>
    </xf>
    <xf numFmtId="0" fontId="2" fillId="55" borderId="34" xfId="362" applyFont="1" applyFill="1" applyBorder="1">
      <alignment/>
      <protection/>
    </xf>
    <xf numFmtId="0" fontId="2" fillId="55" borderId="32" xfId="362" applyFont="1" applyFill="1" applyBorder="1">
      <alignment/>
      <protection/>
    </xf>
    <xf numFmtId="0" fontId="26" fillId="55" borderId="0" xfId="0" applyFont="1" applyFill="1" applyAlignment="1">
      <alignment/>
    </xf>
    <xf numFmtId="0" fontId="2" fillId="55" borderId="23" xfId="362" applyFont="1" applyFill="1" applyBorder="1" applyAlignment="1">
      <alignment horizontal="center"/>
      <protection/>
    </xf>
    <xf numFmtId="0" fontId="108" fillId="55" borderId="0" xfId="358" applyFont="1" applyFill="1" applyAlignment="1">
      <alignment horizontal="center"/>
      <protection/>
    </xf>
    <xf numFmtId="0" fontId="22" fillId="55" borderId="0" xfId="362" applyFont="1" applyFill="1" applyBorder="1" applyAlignment="1">
      <alignment horizontal="center"/>
      <protection/>
    </xf>
    <xf numFmtId="0" fontId="24" fillId="55" borderId="0" xfId="362" applyFont="1" applyFill="1" applyBorder="1" applyAlignment="1">
      <alignment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17" fontId="119" fillId="55" borderId="0" xfId="358" applyNumberFormat="1" applyFont="1" applyFill="1" applyAlignment="1">
      <alignment vertical="center"/>
      <protection/>
    </xf>
    <xf numFmtId="0" fontId="0" fillId="55" borderId="0" xfId="0" applyFont="1" applyFill="1" applyAlignment="1">
      <alignment/>
    </xf>
    <xf numFmtId="0" fontId="120" fillId="55" borderId="0" xfId="358" applyFont="1" applyFill="1" applyAlignment="1">
      <alignment horizontal="center"/>
      <protection/>
    </xf>
    <xf numFmtId="0" fontId="114" fillId="55" borderId="0" xfId="358" applyFont="1" applyFill="1" applyAlignment="1">
      <alignment horizontal="center"/>
      <protection/>
    </xf>
    <xf numFmtId="0" fontId="120" fillId="55" borderId="0" xfId="358" applyFont="1" applyFill="1" applyAlignment="1">
      <alignment/>
      <protection/>
    </xf>
    <xf numFmtId="0" fontId="114" fillId="55" borderId="0" xfId="358" applyFont="1" applyFill="1" applyAlignment="1">
      <alignment/>
      <protection/>
    </xf>
    <xf numFmtId="0" fontId="29" fillId="55" borderId="0" xfId="286" applyFont="1" applyFill="1" applyAlignment="1">
      <alignment vertical="center"/>
    </xf>
    <xf numFmtId="0" fontId="29" fillId="55" borderId="0" xfId="286" applyFont="1" applyFill="1" applyAlignment="1">
      <alignment horizontal="center" vertical="center"/>
    </xf>
    <xf numFmtId="0" fontId="120" fillId="55" borderId="0" xfId="358" applyFont="1" applyFill="1" applyAlignment="1">
      <alignment vertical="center"/>
      <protection/>
    </xf>
    <xf numFmtId="0" fontId="108" fillId="55" borderId="0" xfId="0" applyFont="1" applyFill="1" applyBorder="1" applyAlignment="1">
      <alignment horizontal="center"/>
    </xf>
    <xf numFmtId="175" fontId="108" fillId="55" borderId="0" xfId="0" applyNumberFormat="1" applyFont="1" applyFill="1" applyBorder="1" applyAlignment="1">
      <alignment horizontal="center" vertical="center" wrapText="1"/>
    </xf>
    <xf numFmtId="175" fontId="109" fillId="55" borderId="0" xfId="0" applyNumberFormat="1" applyFont="1" applyFill="1" applyBorder="1" applyAlignment="1">
      <alignment horizontal="right"/>
    </xf>
    <xf numFmtId="175" fontId="108" fillId="55" borderId="0" xfId="0" applyNumberFormat="1" applyFont="1" applyFill="1" applyBorder="1" applyAlignment="1">
      <alignment horizontal="right"/>
    </xf>
    <xf numFmtId="0" fontId="111" fillId="55" borderId="0" xfId="0" applyFont="1" applyFill="1" applyBorder="1" applyAlignment="1">
      <alignment horizontal="left"/>
    </xf>
    <xf numFmtId="0" fontId="24" fillId="55" borderId="0" xfId="0" applyFont="1" applyFill="1" applyBorder="1" applyAlignment="1">
      <alignment horizontal="left" vertical="center" wrapText="1"/>
    </xf>
    <xf numFmtId="0" fontId="108" fillId="56" borderId="0" xfId="0" applyFont="1" applyFill="1" applyBorder="1" applyAlignment="1">
      <alignment horizontal="center" vertical="center" wrapText="1"/>
    </xf>
    <xf numFmtId="3" fontId="109" fillId="55" borderId="0" xfId="0" applyNumberFormat="1" applyFont="1" applyFill="1" applyBorder="1" applyAlignment="1">
      <alignment horizontal="center"/>
    </xf>
    <xf numFmtId="0" fontId="28" fillId="55" borderId="0" xfId="362" applyFont="1" applyFill="1" applyBorder="1" applyAlignment="1">
      <alignment horizontal="center" vertical="center" wrapText="1"/>
      <protection/>
    </xf>
    <xf numFmtId="0" fontId="2" fillId="55" borderId="0" xfId="362" applyFont="1" applyFill="1" applyBorder="1" applyAlignment="1">
      <alignment wrapText="1"/>
      <protection/>
    </xf>
    <xf numFmtId="3" fontId="2" fillId="55" borderId="0" xfId="362" applyNumberFormat="1" applyFont="1" applyFill="1" applyBorder="1" applyAlignment="1">
      <alignment wrapText="1"/>
      <protection/>
    </xf>
    <xf numFmtId="0" fontId="2" fillId="55" borderId="0" xfId="362" applyFont="1" applyFill="1" applyAlignment="1">
      <alignment wrapText="1"/>
      <protection/>
    </xf>
    <xf numFmtId="0" fontId="2" fillId="55" borderId="20" xfId="362" applyFont="1" applyFill="1" applyBorder="1" applyAlignment="1">
      <alignment horizontal="center" wrapText="1"/>
      <protection/>
    </xf>
    <xf numFmtId="3" fontId="2" fillId="55" borderId="20" xfId="362" applyNumberFormat="1" applyFont="1" applyFill="1" applyBorder="1" applyAlignment="1">
      <alignment horizontal="center" wrapText="1"/>
      <protection/>
    </xf>
    <xf numFmtId="0" fontId="2" fillId="55" borderId="0" xfId="362" applyFont="1" applyFill="1" applyBorder="1" applyAlignment="1">
      <alignment horizontal="center" wrapText="1"/>
      <protection/>
    </xf>
    <xf numFmtId="3" fontId="2" fillId="55" borderId="0" xfId="362" applyNumberFormat="1" applyFont="1" applyFill="1" applyBorder="1" applyAlignment="1">
      <alignment horizontal="center" wrapText="1"/>
      <protection/>
    </xf>
    <xf numFmtId="0" fontId="2" fillId="55" borderId="23" xfId="362" applyFont="1" applyFill="1" applyBorder="1" applyAlignment="1">
      <alignment horizontal="center" wrapText="1"/>
      <protection/>
    </xf>
    <xf numFmtId="3" fontId="2" fillId="55" borderId="23" xfId="362" applyNumberFormat="1" applyFont="1" applyFill="1" applyBorder="1" applyAlignment="1">
      <alignment horizontal="center" wrapText="1"/>
      <protection/>
    </xf>
    <xf numFmtId="0" fontId="120" fillId="55" borderId="0" xfId="358" applyFont="1" applyFill="1" applyAlignment="1">
      <alignment horizontal="center"/>
      <protection/>
    </xf>
    <xf numFmtId="0" fontId="108" fillId="55" borderId="29" xfId="0" applyFont="1" applyFill="1" applyBorder="1" applyAlignment="1">
      <alignment/>
    </xf>
    <xf numFmtId="0" fontId="108" fillId="55" borderId="30" xfId="0" applyFont="1" applyFill="1" applyBorder="1" applyAlignment="1">
      <alignment/>
    </xf>
    <xf numFmtId="0" fontId="108" fillId="55" borderId="29" xfId="0" applyFont="1" applyFill="1" applyBorder="1" applyAlignment="1">
      <alignment horizontal="left" vertical="center"/>
    </xf>
    <xf numFmtId="0" fontId="108" fillId="55" borderId="30" xfId="0" applyFont="1" applyFill="1" applyBorder="1" applyAlignment="1">
      <alignment horizontal="left" vertical="center"/>
    </xf>
    <xf numFmtId="0" fontId="2" fillId="0" borderId="0" xfId="362" applyFont="1" applyFill="1">
      <alignment/>
      <protection/>
    </xf>
    <xf numFmtId="3" fontId="2" fillId="0" borderId="0" xfId="362" applyNumberFormat="1" applyFont="1" applyFill="1">
      <alignment/>
      <protection/>
    </xf>
    <xf numFmtId="17" fontId="2" fillId="0" borderId="0" xfId="362" applyNumberFormat="1" applyFont="1" applyFill="1">
      <alignment/>
      <protection/>
    </xf>
    <xf numFmtId="181" fontId="2" fillId="55" borderId="0" xfId="382" applyNumberFormat="1" applyFont="1" applyFill="1" applyAlignment="1">
      <alignment/>
    </xf>
    <xf numFmtId="0" fontId="24" fillId="55" borderId="0" xfId="362" applyNumberFormat="1" applyFont="1" applyFill="1" applyBorder="1" applyAlignment="1">
      <alignment/>
      <protection/>
    </xf>
    <xf numFmtId="0" fontId="114" fillId="55" borderId="0" xfId="358" applyFont="1" applyFill="1" applyAlignment="1">
      <alignment wrapText="1"/>
      <protection/>
    </xf>
    <xf numFmtId="17" fontId="114" fillId="55" borderId="0" xfId="358" applyNumberFormat="1" applyFont="1" applyFill="1" applyAlignment="1" quotePrefix="1">
      <alignment horizontal="center"/>
      <protection/>
    </xf>
    <xf numFmtId="175" fontId="2" fillId="55" borderId="23" xfId="362" applyNumberFormat="1" applyFont="1" applyFill="1" applyBorder="1" applyAlignment="1">
      <alignment horizontal="center"/>
      <protection/>
    </xf>
    <xf numFmtId="0" fontId="22" fillId="55" borderId="24" xfId="362" applyFont="1" applyFill="1" applyBorder="1">
      <alignment/>
      <protection/>
    </xf>
    <xf numFmtId="0" fontId="22" fillId="55" borderId="35" xfId="362" applyFont="1" applyFill="1" applyBorder="1">
      <alignment/>
      <protection/>
    </xf>
    <xf numFmtId="3" fontId="22" fillId="55" borderId="24" xfId="362" applyNumberFormat="1" applyFont="1" applyFill="1" applyBorder="1" applyAlignment="1">
      <alignment horizontal="center"/>
      <protection/>
    </xf>
    <xf numFmtId="3" fontId="22" fillId="55" borderId="25" xfId="362" applyNumberFormat="1" applyFont="1" applyFill="1" applyBorder="1" applyAlignment="1">
      <alignment horizontal="center"/>
      <protection/>
    </xf>
    <xf numFmtId="177" fontId="22" fillId="55" borderId="25" xfId="362" applyNumberFormat="1" applyFont="1" applyFill="1" applyBorder="1" applyAlignment="1">
      <alignment horizontal="center"/>
      <protection/>
    </xf>
    <xf numFmtId="174" fontId="22" fillId="55" borderId="26" xfId="362" applyNumberFormat="1" applyFont="1" applyFill="1" applyBorder="1" applyAlignment="1">
      <alignment horizontal="center"/>
      <protection/>
    </xf>
    <xf numFmtId="174" fontId="22" fillId="55" borderId="25" xfId="362" applyNumberFormat="1" applyFont="1" applyFill="1" applyBorder="1" applyAlignment="1">
      <alignment horizontal="center"/>
      <protection/>
    </xf>
    <xf numFmtId="3" fontId="22" fillId="55" borderId="35" xfId="362" applyNumberFormat="1" applyFont="1" applyFill="1" applyBorder="1" applyAlignment="1">
      <alignment horizontal="center"/>
      <protection/>
    </xf>
    <xf numFmtId="3" fontId="22" fillId="55" borderId="23" xfId="362" applyNumberFormat="1" applyFont="1" applyFill="1" applyBorder="1" applyAlignment="1">
      <alignment horizontal="center"/>
      <protection/>
    </xf>
    <xf numFmtId="177" fontId="22" fillId="55" borderId="23" xfId="362" applyNumberFormat="1" applyFont="1" applyFill="1" applyBorder="1" applyAlignment="1">
      <alignment horizontal="center"/>
      <protection/>
    </xf>
    <xf numFmtId="174" fontId="22" fillId="55" borderId="36" xfId="362" applyNumberFormat="1" applyFont="1" applyFill="1" applyBorder="1" applyAlignment="1">
      <alignment horizontal="center"/>
      <protection/>
    </xf>
    <xf numFmtId="174" fontId="22" fillId="55" borderId="23" xfId="362" applyNumberFormat="1" applyFont="1" applyFill="1" applyBorder="1" applyAlignment="1">
      <alignment horizontal="center"/>
      <protection/>
    </xf>
    <xf numFmtId="0" fontId="22" fillId="55" borderId="0" xfId="362" applyFont="1" applyFill="1" applyBorder="1" applyAlignment="1">
      <alignment horizontal="center" vertical="center"/>
      <protection/>
    </xf>
    <xf numFmtId="0" fontId="109" fillId="55" borderId="26" xfId="0" applyFont="1" applyFill="1" applyBorder="1" applyAlignment="1">
      <alignment/>
    </xf>
    <xf numFmtId="0" fontId="109" fillId="55" borderId="28" xfId="0" applyFont="1" applyFill="1" applyBorder="1" applyAlignment="1">
      <alignment/>
    </xf>
    <xf numFmtId="0" fontId="22" fillId="55" borderId="0" xfId="362" applyFont="1" applyFill="1" applyBorder="1" applyAlignment="1">
      <alignment/>
      <protection/>
    </xf>
    <xf numFmtId="182" fontId="2" fillId="55" borderId="0" xfId="362" applyNumberFormat="1" applyFont="1" applyFill="1">
      <alignment/>
      <protection/>
    </xf>
    <xf numFmtId="0" fontId="24" fillId="55" borderId="0" xfId="366" applyFont="1" applyFill="1" applyBorder="1" applyAlignment="1">
      <alignment vertical="center" wrapText="1"/>
      <protection/>
    </xf>
    <xf numFmtId="0" fontId="121" fillId="55" borderId="0" xfId="0" applyFont="1" applyFill="1" applyAlignment="1" quotePrefix="1">
      <alignment horizontal="center"/>
    </xf>
    <xf numFmtId="183" fontId="2" fillId="55" borderId="0" xfId="362" applyNumberFormat="1" applyFont="1" applyFill="1">
      <alignment/>
      <protection/>
    </xf>
    <xf numFmtId="0" fontId="22" fillId="55" borderId="0" xfId="362" applyFont="1" applyFill="1" applyBorder="1" applyAlignment="1">
      <alignment horizontal="center"/>
      <protection/>
    </xf>
    <xf numFmtId="9" fontId="2" fillId="55" borderId="0" xfId="382" applyFont="1" applyFill="1" applyAlignment="1">
      <alignment/>
    </xf>
    <xf numFmtId="0" fontId="122" fillId="55" borderId="0" xfId="362" applyFont="1" applyFill="1">
      <alignment/>
      <protection/>
    </xf>
    <xf numFmtId="3" fontId="123" fillId="55" borderId="0" xfId="362" applyNumberFormat="1" applyFont="1" applyFill="1">
      <alignment/>
      <protection/>
    </xf>
    <xf numFmtId="0" fontId="24" fillId="55" borderId="25" xfId="366" applyFont="1" applyFill="1" applyBorder="1" applyAlignment="1">
      <alignment horizontal="left" vertical="center" wrapText="1"/>
      <protection/>
    </xf>
    <xf numFmtId="0" fontId="24" fillId="55" borderId="25" xfId="362" applyFont="1" applyFill="1" applyBorder="1">
      <alignment/>
      <protection/>
    </xf>
    <xf numFmtId="3" fontId="109" fillId="55" borderId="33" xfId="0" applyNumberFormat="1" applyFont="1" applyFill="1" applyBorder="1" applyAlignment="1">
      <alignment horizontal="center"/>
    </xf>
    <xf numFmtId="3" fontId="109" fillId="55" borderId="0" xfId="0" applyNumberFormat="1" applyFont="1" applyFill="1" applyAlignment="1">
      <alignment horizontal="center"/>
    </xf>
    <xf numFmtId="0" fontId="124" fillId="55" borderId="0" xfId="0" applyFont="1" applyFill="1" applyAlignment="1">
      <alignment/>
    </xf>
    <xf numFmtId="181" fontId="124" fillId="55" borderId="0" xfId="382" applyNumberFormat="1" applyFont="1" applyFill="1" applyAlignment="1">
      <alignment/>
    </xf>
    <xf numFmtId="0" fontId="125" fillId="55" borderId="0" xfId="286" applyFont="1" applyFill="1" applyAlignment="1">
      <alignment/>
    </xf>
    <xf numFmtId="0" fontId="124" fillId="55" borderId="0" xfId="362" applyFont="1" applyFill="1">
      <alignment/>
      <protection/>
    </xf>
    <xf numFmtId="178" fontId="124" fillId="55" borderId="0" xfId="362" applyNumberFormat="1" applyFont="1" applyFill="1">
      <alignment/>
      <protection/>
    </xf>
    <xf numFmtId="0" fontId="22" fillId="55" borderId="0" xfId="362" applyFont="1" applyFill="1" applyBorder="1" applyAlignment="1">
      <alignment horizontal="center" vertical="center"/>
      <protection/>
    </xf>
    <xf numFmtId="0" fontId="22" fillId="55" borderId="0" xfId="362" applyFont="1" applyFill="1" applyBorder="1" applyAlignment="1">
      <alignment horizontal="center"/>
      <protection/>
    </xf>
    <xf numFmtId="0" fontId="109" fillId="55" borderId="37" xfId="0" applyFont="1" applyFill="1" applyBorder="1" applyAlignment="1">
      <alignment horizontal="left" vertical="center" wrapText="1"/>
    </xf>
    <xf numFmtId="184" fontId="2" fillId="55" borderId="0" xfId="300" applyNumberFormat="1" applyFont="1" applyFill="1" applyAlignment="1">
      <alignment/>
    </xf>
    <xf numFmtId="175" fontId="2" fillId="55" borderId="34" xfId="351" applyNumberFormat="1" applyFont="1" applyFill="1" applyBorder="1" applyAlignment="1">
      <alignment horizontal="center" vertical="center" wrapText="1"/>
      <protection/>
    </xf>
    <xf numFmtId="175" fontId="2" fillId="55" borderId="32" xfId="351" applyNumberFormat="1" applyFont="1" applyFill="1" applyBorder="1" applyAlignment="1">
      <alignment horizontal="center" vertical="center" wrapText="1"/>
      <protection/>
    </xf>
    <xf numFmtId="175" fontId="2" fillId="0" borderId="32" xfId="351" applyNumberFormat="1" applyFont="1" applyFill="1" applyBorder="1" applyAlignment="1">
      <alignment horizontal="center" vertical="center" wrapText="1"/>
      <protection/>
    </xf>
    <xf numFmtId="175" fontId="2" fillId="55" borderId="0" xfId="351" applyNumberFormat="1" applyFont="1" applyFill="1" applyBorder="1" applyAlignment="1">
      <alignment horizontal="center" vertical="center" wrapText="1"/>
      <protection/>
    </xf>
    <xf numFmtId="175" fontId="22" fillId="55" borderId="21" xfId="351" applyNumberFormat="1" applyFont="1" applyFill="1" applyBorder="1" applyAlignment="1">
      <alignment horizontal="center" vertical="center" wrapText="1"/>
      <protection/>
    </xf>
    <xf numFmtId="175" fontId="22" fillId="0" borderId="21" xfId="351" applyNumberFormat="1" applyFont="1" applyFill="1" applyBorder="1" applyAlignment="1">
      <alignment horizontal="center" vertical="center" wrapText="1"/>
      <protection/>
    </xf>
    <xf numFmtId="175" fontId="22" fillId="55" borderId="19" xfId="351" applyNumberFormat="1" applyFont="1" applyFill="1" applyBorder="1" applyAlignment="1">
      <alignment horizontal="center" vertical="center" wrapText="1"/>
      <protection/>
    </xf>
    <xf numFmtId="17" fontId="2" fillId="55" borderId="0" xfId="362" applyNumberFormat="1" applyFont="1" applyFill="1">
      <alignment/>
      <protection/>
    </xf>
    <xf numFmtId="0" fontId="109" fillId="55" borderId="37" xfId="0" applyFont="1" applyFill="1" applyBorder="1" applyAlignment="1">
      <alignment horizontal="left" vertical="center"/>
    </xf>
    <xf numFmtId="3" fontId="109" fillId="55" borderId="0" xfId="0" applyNumberFormat="1" applyFont="1" applyFill="1" applyBorder="1" applyAlignment="1">
      <alignment horizontal="right" vertical="center"/>
    </xf>
    <xf numFmtId="175" fontId="109" fillId="55" borderId="28" xfId="0" applyNumberFormat="1" applyFont="1" applyFill="1" applyBorder="1" applyAlignment="1">
      <alignment horizontal="right" vertical="center"/>
    </xf>
    <xf numFmtId="181" fontId="109" fillId="55" borderId="0" xfId="382" applyNumberFormat="1" applyFont="1" applyFill="1" applyAlignment="1">
      <alignment/>
    </xf>
    <xf numFmtId="175" fontId="124" fillId="55" borderId="0" xfId="362" applyNumberFormat="1" applyFont="1" applyFill="1">
      <alignment/>
      <protection/>
    </xf>
    <xf numFmtId="0" fontId="22" fillId="55" borderId="0" xfId="362" applyFont="1" applyFill="1" applyBorder="1" applyAlignment="1">
      <alignment horizontal="center" vertical="center"/>
      <protection/>
    </xf>
    <xf numFmtId="0" fontId="2" fillId="55" borderId="0" xfId="362" applyFont="1" applyFill="1" applyBorder="1" applyAlignment="1">
      <alignment horizontal="left" vertical="top" wrapText="1"/>
      <protection/>
    </xf>
    <xf numFmtId="0" fontId="22" fillId="55" borderId="0" xfId="362" applyFont="1" applyFill="1" applyBorder="1" applyAlignment="1">
      <alignment horizontal="center"/>
      <protection/>
    </xf>
    <xf numFmtId="3" fontId="124" fillId="55" borderId="0" xfId="0" applyNumberFormat="1" applyFont="1" applyFill="1" applyAlignment="1">
      <alignment/>
    </xf>
    <xf numFmtId="0" fontId="2" fillId="55" borderId="0" xfId="0" applyFont="1" applyFill="1" applyAlignment="1">
      <alignment/>
    </xf>
    <xf numFmtId="181" fontId="122" fillId="55" borderId="0" xfId="382" applyNumberFormat="1" applyFont="1" applyFill="1" applyAlignment="1">
      <alignment/>
    </xf>
    <xf numFmtId="0" fontId="25" fillId="55" borderId="0" xfId="362" applyFont="1" applyFill="1" applyAlignment="1">
      <alignment/>
      <protection/>
    </xf>
    <xf numFmtId="0" fontId="24" fillId="55" borderId="0" xfId="362" applyFont="1" applyFill="1" applyAlignment="1">
      <alignment/>
      <protection/>
    </xf>
    <xf numFmtId="0" fontId="2" fillId="55" borderId="28" xfId="362" applyFont="1" applyFill="1" applyBorder="1">
      <alignment/>
      <protection/>
    </xf>
    <xf numFmtId="0" fontId="108" fillId="56" borderId="0" xfId="0" applyFont="1" applyFill="1" applyBorder="1" applyAlignment="1">
      <alignment horizontal="center"/>
    </xf>
    <xf numFmtId="0" fontId="108" fillId="56" borderId="38" xfId="0" applyFont="1" applyFill="1" applyBorder="1" applyAlignment="1">
      <alignment vertical="center"/>
    </xf>
    <xf numFmtId="0" fontId="108" fillId="56" borderId="35" xfId="0" applyFont="1" applyFill="1" applyBorder="1" applyAlignment="1">
      <alignment horizontal="center" vertical="center" wrapText="1"/>
    </xf>
    <xf numFmtId="0" fontId="108" fillId="56" borderId="23" xfId="0" applyFont="1" applyFill="1" applyBorder="1" applyAlignment="1">
      <alignment horizontal="center" vertical="center" wrapText="1"/>
    </xf>
    <xf numFmtId="0" fontId="108" fillId="56" borderId="36" xfId="0" applyFont="1" applyFill="1" applyBorder="1" applyAlignment="1">
      <alignment horizontal="center" vertical="center" wrapText="1"/>
    </xf>
    <xf numFmtId="180" fontId="109" fillId="55" borderId="39" xfId="0" applyNumberFormat="1" applyFont="1" applyFill="1" applyBorder="1" applyAlignment="1">
      <alignment horizontal="left"/>
    </xf>
    <xf numFmtId="3" fontId="109" fillId="55" borderId="40" xfId="0" applyNumberFormat="1" applyFont="1" applyFill="1" applyBorder="1" applyAlignment="1">
      <alignment horizontal="center"/>
    </xf>
    <xf numFmtId="3" fontId="109" fillId="55" borderId="41" xfId="0" applyNumberFormat="1" applyFont="1" applyFill="1" applyBorder="1" applyAlignment="1">
      <alignment horizontal="center"/>
    </xf>
    <xf numFmtId="180" fontId="109" fillId="55" borderId="42" xfId="0" applyNumberFormat="1" applyFont="1" applyFill="1" applyBorder="1" applyAlignment="1">
      <alignment horizontal="left"/>
    </xf>
    <xf numFmtId="3" fontId="109" fillId="55" borderId="35" xfId="0" applyNumberFormat="1" applyFont="1" applyFill="1" applyBorder="1" applyAlignment="1">
      <alignment horizontal="center"/>
    </xf>
    <xf numFmtId="3" fontId="109" fillId="55" borderId="36" xfId="0" applyNumberFormat="1" applyFont="1" applyFill="1" applyBorder="1" applyAlignment="1">
      <alignment horizontal="center"/>
    </xf>
    <xf numFmtId="3" fontId="2" fillId="55" borderId="0" xfId="0" applyNumberFormat="1" applyFont="1" applyFill="1" applyAlignment="1">
      <alignment/>
    </xf>
    <xf numFmtId="0" fontId="94" fillId="55" borderId="0" xfId="286" applyFill="1" applyBorder="1" applyAlignment="1" applyProtection="1">
      <alignment horizontal="right"/>
      <protection/>
    </xf>
    <xf numFmtId="0" fontId="22" fillId="55" borderId="38" xfId="0" applyFont="1" applyFill="1" applyBorder="1" applyAlignment="1">
      <alignment horizontal="center" vertical="center" wrapText="1"/>
    </xf>
    <xf numFmtId="0" fontId="22" fillId="55" borderId="38" xfId="0" applyFont="1" applyFill="1" applyBorder="1" applyAlignment="1">
      <alignment vertical="center" wrapText="1"/>
    </xf>
    <xf numFmtId="186" fontId="2" fillId="55" borderId="38" xfId="301" applyNumberFormat="1" applyFont="1" applyFill="1" applyBorder="1" applyAlignment="1">
      <alignment horizontal="center" vertical="center" wrapText="1"/>
    </xf>
    <xf numFmtId="5" fontId="2" fillId="55" borderId="38" xfId="336" applyNumberFormat="1" applyFont="1" applyFill="1" applyBorder="1" applyAlignment="1">
      <alignment horizontal="center" vertical="center" wrapText="1"/>
    </xf>
    <xf numFmtId="0" fontId="22" fillId="55" borderId="38" xfId="0" applyFont="1" applyFill="1" applyBorder="1" applyAlignment="1">
      <alignment vertical="center"/>
    </xf>
    <xf numFmtId="0" fontId="34" fillId="55" borderId="38" xfId="0" applyFont="1" applyFill="1" applyBorder="1" applyAlignment="1">
      <alignment horizontal="right" vertical="center" wrapText="1"/>
    </xf>
    <xf numFmtId="5" fontId="35" fillId="55" borderId="38" xfId="336" applyNumberFormat="1" applyFont="1" applyFill="1" applyBorder="1" applyAlignment="1">
      <alignment horizontal="right" vertical="center" wrapText="1"/>
    </xf>
    <xf numFmtId="0" fontId="34" fillId="55" borderId="38" xfId="0" applyFont="1" applyFill="1" applyBorder="1" applyAlignment="1">
      <alignment horizontal="right"/>
    </xf>
    <xf numFmtId="5" fontId="34" fillId="55" borderId="38" xfId="336" applyNumberFormat="1" applyFont="1" applyFill="1" applyBorder="1" applyAlignment="1">
      <alignment horizontal="right" vertical="center" wrapText="1"/>
    </xf>
    <xf numFmtId="0" fontId="22" fillId="55" borderId="0" xfId="0" applyFont="1" applyFill="1" applyBorder="1" applyAlignment="1">
      <alignment/>
    </xf>
    <xf numFmtId="5" fontId="35" fillId="55" borderId="0" xfId="336" applyNumberFormat="1" applyFont="1" applyFill="1" applyBorder="1" applyAlignment="1">
      <alignment vertical="center" wrapText="1"/>
    </xf>
    <xf numFmtId="3" fontId="22" fillId="55" borderId="38" xfId="300" applyNumberFormat="1" applyFont="1" applyFill="1" applyBorder="1" applyAlignment="1">
      <alignment horizontal="center" vertical="center"/>
    </xf>
    <xf numFmtId="0" fontId="2" fillId="55" borderId="0" xfId="0" applyFont="1" applyFill="1" applyBorder="1" applyAlignment="1">
      <alignment vertical="center"/>
    </xf>
    <xf numFmtId="0" fontId="109" fillId="55" borderId="0" xfId="0" applyFont="1" applyFill="1" applyBorder="1" applyAlignment="1">
      <alignment/>
    </xf>
    <xf numFmtId="3" fontId="22" fillId="55" borderId="0" xfId="300" applyNumberFormat="1" applyFont="1" applyFill="1" applyBorder="1" applyAlignment="1">
      <alignment horizontal="center" vertical="center"/>
    </xf>
    <xf numFmtId="5" fontId="2" fillId="55" borderId="0" xfId="336" applyNumberFormat="1" applyFont="1" applyFill="1" applyBorder="1" applyAlignment="1">
      <alignment horizontal="center" vertical="center" wrapText="1"/>
    </xf>
    <xf numFmtId="5" fontId="35" fillId="55" borderId="38" xfId="336" applyNumberFormat="1" applyFont="1" applyFill="1" applyBorder="1" applyAlignment="1">
      <alignment horizontal="center" vertical="center" wrapText="1"/>
    </xf>
    <xf numFmtId="0" fontId="22" fillId="55" borderId="38" xfId="0" applyFont="1" applyFill="1" applyBorder="1" applyAlignment="1">
      <alignment horizontal="left"/>
    </xf>
    <xf numFmtId="0" fontId="126" fillId="55" borderId="0" xfId="358" applyFont="1" applyFill="1" applyAlignment="1">
      <alignment horizontal="center"/>
      <protection/>
    </xf>
    <xf numFmtId="0" fontId="108" fillId="55" borderId="0" xfId="358" applyFont="1" applyFill="1" applyAlignment="1">
      <alignment horizontal="center" vertical="center"/>
      <protection/>
    </xf>
    <xf numFmtId="0" fontId="38" fillId="55" borderId="0" xfId="362" applyFont="1" applyFill="1" applyBorder="1" applyAlignment="1">
      <alignment horizontal="center" vertical="center"/>
      <protection/>
    </xf>
    <xf numFmtId="0" fontId="39" fillId="55" borderId="0" xfId="362" applyFont="1" applyFill="1">
      <alignment/>
      <protection/>
    </xf>
    <xf numFmtId="0" fontId="39" fillId="55" borderId="0" xfId="362" applyFont="1" applyFill="1" applyBorder="1">
      <alignment/>
      <protection/>
    </xf>
    <xf numFmtId="0" fontId="39" fillId="55" borderId="0" xfId="362" applyFont="1" applyFill="1" applyBorder="1" applyAlignment="1">
      <alignment horizontal="left" vertical="top" wrapText="1"/>
      <protection/>
    </xf>
    <xf numFmtId="16" fontId="109" fillId="55" borderId="0" xfId="0" applyNumberFormat="1" applyFont="1" applyFill="1" applyAlignment="1">
      <alignment/>
    </xf>
    <xf numFmtId="0" fontId="2" fillId="55" borderId="0" xfId="362" applyNumberFormat="1" applyFont="1" applyFill="1">
      <alignment/>
      <protection/>
    </xf>
    <xf numFmtId="5" fontId="127" fillId="55" borderId="38" xfId="336" applyNumberFormat="1" applyFont="1" applyFill="1" applyBorder="1" applyAlignment="1">
      <alignment horizontal="center" vertical="center" wrapText="1"/>
    </xf>
    <xf numFmtId="0" fontId="124" fillId="55" borderId="0" xfId="362" applyNumberFormat="1" applyFont="1" applyFill="1">
      <alignment/>
      <protection/>
    </xf>
    <xf numFmtId="0" fontId="109" fillId="55" borderId="37" xfId="0" applyFont="1" applyFill="1" applyBorder="1" applyAlignment="1">
      <alignment horizontal="left" vertical="center" wrapText="1"/>
    </xf>
    <xf numFmtId="3" fontId="108" fillId="55" borderId="29" xfId="0" applyNumberFormat="1" applyFont="1" applyFill="1" applyBorder="1" applyAlignment="1" quotePrefix="1">
      <alignment horizontal="center" vertical="center" wrapText="1"/>
    </xf>
    <xf numFmtId="3" fontId="108" fillId="55" borderId="22" xfId="0" applyNumberFormat="1" applyFont="1" applyFill="1" applyBorder="1" applyAlignment="1" quotePrefix="1">
      <alignment horizontal="center" vertical="center" wrapText="1"/>
    </xf>
    <xf numFmtId="175" fontId="108" fillId="55" borderId="22" xfId="0" applyNumberFormat="1" applyFont="1" applyFill="1" applyBorder="1" applyAlignment="1">
      <alignment horizontal="center" vertical="center" wrapText="1"/>
    </xf>
    <xf numFmtId="3" fontId="108" fillId="55" borderId="22" xfId="0" applyNumberFormat="1" applyFont="1" applyFill="1" applyBorder="1" applyAlignment="1">
      <alignment horizontal="center" vertical="center" wrapText="1"/>
    </xf>
    <xf numFmtId="175" fontId="108" fillId="55" borderId="30" xfId="0" applyNumberFormat="1" applyFont="1" applyFill="1" applyBorder="1" applyAlignment="1">
      <alignment horizontal="center" vertical="center" wrapText="1"/>
    </xf>
    <xf numFmtId="0" fontId="108" fillId="55" borderId="0" xfId="0" applyFont="1" applyFill="1" applyBorder="1" applyAlignment="1">
      <alignment/>
    </xf>
    <xf numFmtId="3" fontId="108" fillId="55" borderId="0" xfId="0" applyNumberFormat="1" applyFont="1" applyFill="1" applyBorder="1" applyAlignment="1">
      <alignment/>
    </xf>
    <xf numFmtId="0" fontId="128" fillId="55" borderId="0" xfId="0" applyFont="1" applyFill="1" applyAlignment="1">
      <alignment/>
    </xf>
    <xf numFmtId="0" fontId="122" fillId="55" borderId="0" xfId="362" applyFont="1" applyFill="1" applyAlignment="1">
      <alignment horizontal="center"/>
      <protection/>
    </xf>
    <xf numFmtId="3" fontId="122" fillId="55" borderId="0" xfId="362" applyNumberFormat="1" applyFont="1" applyFill="1">
      <alignment/>
      <protection/>
    </xf>
    <xf numFmtId="0" fontId="129" fillId="55" borderId="0" xfId="362" applyFont="1" applyFill="1" applyBorder="1" applyAlignment="1">
      <alignment horizontal="center"/>
      <protection/>
    </xf>
    <xf numFmtId="0" fontId="122" fillId="55" borderId="0" xfId="362" applyFont="1" applyFill="1" applyBorder="1">
      <alignment/>
      <protection/>
    </xf>
    <xf numFmtId="0" fontId="129" fillId="55" borderId="0" xfId="362" applyFont="1" applyFill="1" applyBorder="1" applyAlignment="1">
      <alignment horizontal="center" vertical="center" wrapText="1"/>
      <protection/>
    </xf>
    <xf numFmtId="17" fontId="130" fillId="0" borderId="0" xfId="0" applyNumberFormat="1" applyFont="1" applyAlignment="1">
      <alignment horizontal="center" vertical="center"/>
    </xf>
    <xf numFmtId="175" fontId="35" fillId="55" borderId="0" xfId="305" applyNumberFormat="1" applyFont="1" applyFill="1" applyBorder="1" applyAlignment="1">
      <alignment horizontal="center" vertical="center"/>
    </xf>
    <xf numFmtId="3" fontId="35" fillId="55" borderId="0" xfId="305" applyNumberFormat="1" applyFont="1" applyFill="1" applyBorder="1" applyAlignment="1">
      <alignment horizontal="center" vertical="center"/>
    </xf>
    <xf numFmtId="0" fontId="2" fillId="55" borderId="0" xfId="366" applyFont="1" applyFill="1" applyBorder="1" applyAlignment="1">
      <alignment horizontal="center"/>
      <protection/>
    </xf>
    <xf numFmtId="0" fontId="109" fillId="55" borderId="0" xfId="0" applyFont="1" applyFill="1" applyAlignment="1">
      <alignment/>
    </xf>
    <xf numFmtId="3" fontId="109" fillId="55" borderId="24" xfId="0" applyNumberFormat="1" applyFont="1" applyFill="1" applyBorder="1" applyAlignment="1">
      <alignment/>
    </xf>
    <xf numFmtId="3" fontId="109" fillId="55" borderId="25" xfId="0" applyNumberFormat="1" applyFont="1" applyFill="1" applyBorder="1" applyAlignment="1">
      <alignment/>
    </xf>
    <xf numFmtId="175" fontId="109" fillId="55" borderId="26" xfId="0" applyNumberFormat="1" applyFont="1" applyFill="1" applyBorder="1" applyAlignment="1">
      <alignment horizontal="right"/>
    </xf>
    <xf numFmtId="3" fontId="109" fillId="55" borderId="27" xfId="0" applyNumberFormat="1" applyFont="1" applyFill="1" applyBorder="1" applyAlignment="1">
      <alignment/>
    </xf>
    <xf numFmtId="3" fontId="109" fillId="55" borderId="0" xfId="0" applyNumberFormat="1" applyFont="1" applyFill="1" applyBorder="1" applyAlignment="1">
      <alignment/>
    </xf>
    <xf numFmtId="175" fontId="109" fillId="55" borderId="28" xfId="0" applyNumberFormat="1" applyFont="1" applyFill="1" applyBorder="1" applyAlignment="1">
      <alignment horizontal="right"/>
    </xf>
    <xf numFmtId="3" fontId="108" fillId="55" borderId="24" xfId="0" applyNumberFormat="1" applyFont="1" applyFill="1" applyBorder="1" applyAlignment="1">
      <alignment/>
    </xf>
    <xf numFmtId="3" fontId="108" fillId="55" borderId="25" xfId="0" applyNumberFormat="1" applyFont="1" applyFill="1" applyBorder="1" applyAlignment="1">
      <alignment/>
    </xf>
    <xf numFmtId="0" fontId="109" fillId="55" borderId="25" xfId="0" applyFont="1" applyFill="1" applyBorder="1" applyAlignment="1">
      <alignment/>
    </xf>
    <xf numFmtId="0" fontId="109" fillId="55" borderId="0" xfId="0" applyFont="1" applyFill="1" applyBorder="1" applyAlignment="1">
      <alignment/>
    </xf>
    <xf numFmtId="175" fontId="109" fillId="55" borderId="0" xfId="0" applyNumberFormat="1" applyFont="1" applyFill="1" applyBorder="1" applyAlignment="1">
      <alignment horizontal="right"/>
    </xf>
    <xf numFmtId="0" fontId="108" fillId="55" borderId="29" xfId="0" applyFont="1" applyFill="1" applyBorder="1" applyAlignment="1">
      <alignment/>
    </xf>
    <xf numFmtId="0" fontId="108" fillId="55" borderId="30" xfId="0" applyFont="1" applyFill="1" applyBorder="1" applyAlignment="1">
      <alignment/>
    </xf>
    <xf numFmtId="0" fontId="109" fillId="55" borderId="28" xfId="0" applyFont="1" applyFill="1" applyBorder="1" applyAlignment="1">
      <alignment/>
    </xf>
    <xf numFmtId="0" fontId="24" fillId="55" borderId="0" xfId="366" applyFont="1" applyFill="1" applyBorder="1" applyAlignment="1">
      <alignment vertical="center" wrapText="1"/>
      <protection/>
    </xf>
    <xf numFmtId="0" fontId="109" fillId="55" borderId="37" xfId="0" applyFont="1" applyFill="1" applyBorder="1" applyAlignment="1">
      <alignment horizontal="left" vertical="center" wrapText="1"/>
    </xf>
    <xf numFmtId="0" fontId="22" fillId="55" borderId="42" xfId="0" applyFont="1" applyFill="1" applyBorder="1" applyAlignment="1">
      <alignment horizontal="left"/>
    </xf>
    <xf numFmtId="3" fontId="2" fillId="55" borderId="42" xfId="300" applyNumberFormat="1" applyFont="1" applyFill="1" applyBorder="1" applyAlignment="1">
      <alignment horizontal="center" vertical="center"/>
    </xf>
    <xf numFmtId="3" fontId="22" fillId="55" borderId="42" xfId="0" applyNumberFormat="1" applyFont="1" applyFill="1" applyBorder="1" applyAlignment="1">
      <alignment horizontal="center"/>
    </xf>
    <xf numFmtId="3" fontId="109" fillId="55" borderId="35" xfId="0" applyNumberFormat="1" applyFont="1" applyFill="1" applyBorder="1" applyAlignment="1">
      <alignment/>
    </xf>
    <xf numFmtId="3" fontId="109" fillId="55" borderId="23" xfId="0" applyNumberFormat="1" applyFont="1" applyFill="1" applyBorder="1" applyAlignment="1">
      <alignment/>
    </xf>
    <xf numFmtId="175" fontId="109" fillId="55" borderId="36" xfId="0" applyNumberFormat="1" applyFont="1" applyFill="1" applyBorder="1" applyAlignment="1">
      <alignment horizontal="right"/>
    </xf>
    <xf numFmtId="0" fontId="131" fillId="55" borderId="0" xfId="362" applyFont="1" applyFill="1" applyBorder="1" applyAlignment="1">
      <alignment horizontal="center"/>
      <protection/>
    </xf>
    <xf numFmtId="0" fontId="132" fillId="55" borderId="0" xfId="0" applyFont="1" applyFill="1" applyBorder="1" applyAlignment="1">
      <alignment horizontal="left" vertical="center" wrapText="1"/>
    </xf>
    <xf numFmtId="0" fontId="109" fillId="55" borderId="37" xfId="0" applyFont="1" applyFill="1" applyBorder="1" applyAlignment="1">
      <alignment horizontal="left" vertical="center" wrapText="1"/>
    </xf>
    <xf numFmtId="9" fontId="124" fillId="55" borderId="0" xfId="382" applyFont="1" applyFill="1" applyAlignment="1">
      <alignment/>
    </xf>
    <xf numFmtId="0" fontId="109" fillId="55" borderId="36" xfId="0" applyFont="1" applyFill="1" applyBorder="1" applyAlignment="1">
      <alignment/>
    </xf>
    <xf numFmtId="0" fontId="122" fillId="55" borderId="0" xfId="0" applyFont="1" applyFill="1" applyAlignment="1">
      <alignment/>
    </xf>
    <xf numFmtId="0" fontId="129" fillId="55" borderId="0" xfId="0" applyFont="1" applyFill="1" applyAlignment="1">
      <alignment horizontal="center" vertical="center" wrapText="1"/>
    </xf>
    <xf numFmtId="3" fontId="122" fillId="55" borderId="0" xfId="0" applyNumberFormat="1" applyFont="1" applyFill="1" applyAlignment="1">
      <alignment/>
    </xf>
    <xf numFmtId="171" fontId="122" fillId="55" borderId="0" xfId="300" applyFont="1" applyFill="1" applyAlignment="1">
      <alignment/>
    </xf>
    <xf numFmtId="0" fontId="129" fillId="55" borderId="0" xfId="0" applyFont="1" applyFill="1" applyAlignment="1">
      <alignment horizontal="center" vertical="center"/>
    </xf>
    <xf numFmtId="0" fontId="86" fillId="55" borderId="0" xfId="0" applyFont="1" applyFill="1" applyAlignment="1">
      <alignment/>
    </xf>
    <xf numFmtId="9" fontId="86" fillId="55" borderId="0" xfId="382" applyFont="1" applyFill="1" applyAlignment="1">
      <alignment/>
    </xf>
    <xf numFmtId="1" fontId="86" fillId="55" borderId="0" xfId="0" applyNumberFormat="1" applyFont="1" applyFill="1" applyAlignment="1">
      <alignment/>
    </xf>
    <xf numFmtId="9" fontId="86" fillId="55" borderId="0" xfId="382" applyFont="1" applyFill="1" applyAlignment="1">
      <alignment horizontal="center"/>
    </xf>
    <xf numFmtId="3" fontId="0" fillId="0" borderId="0" xfId="0" applyNumberFormat="1" applyAlignment="1">
      <alignment/>
    </xf>
    <xf numFmtId="9" fontId="122" fillId="55" borderId="0" xfId="382" applyFont="1" applyFill="1" applyAlignment="1">
      <alignment/>
    </xf>
    <xf numFmtId="9" fontId="122" fillId="55" borderId="0" xfId="382" applyFont="1" applyFill="1" applyAlignment="1">
      <alignment horizontal="center"/>
    </xf>
    <xf numFmtId="9" fontId="129" fillId="55" borderId="0" xfId="0" applyNumberFormat="1" applyFont="1" applyFill="1" applyAlignment="1">
      <alignment horizontal="center"/>
    </xf>
    <xf numFmtId="0" fontId="129" fillId="56" borderId="0" xfId="0" applyFont="1" applyFill="1" applyBorder="1" applyAlignment="1">
      <alignment horizontal="center" vertical="center"/>
    </xf>
    <xf numFmtId="3" fontId="129" fillId="55" borderId="0" xfId="0" applyNumberFormat="1" applyFont="1" applyFill="1" applyAlignment="1">
      <alignment horizontal="right"/>
    </xf>
    <xf numFmtId="0" fontId="129" fillId="55" borderId="0" xfId="0" applyFont="1" applyFill="1" applyAlignment="1">
      <alignment horizontal="right"/>
    </xf>
    <xf numFmtId="0" fontId="86" fillId="0" borderId="0" xfId="0" applyFont="1" applyAlignment="1">
      <alignment/>
    </xf>
    <xf numFmtId="0" fontId="129" fillId="55" borderId="0" xfId="0" applyFont="1" applyFill="1" applyBorder="1" applyAlignment="1">
      <alignment horizontal="center" vertical="center" wrapText="1"/>
    </xf>
    <xf numFmtId="181" fontId="122" fillId="55" borderId="0" xfId="382" applyNumberFormat="1" applyFont="1" applyFill="1" applyAlignment="1">
      <alignment horizontal="center"/>
    </xf>
    <xf numFmtId="0" fontId="122" fillId="55" borderId="0" xfId="0" applyFont="1" applyFill="1" applyAlignment="1">
      <alignment horizontal="center"/>
    </xf>
    <xf numFmtId="0" fontId="122" fillId="55" borderId="0" xfId="0" applyFont="1" applyFill="1" applyAlignment="1">
      <alignment horizontal="right"/>
    </xf>
    <xf numFmtId="3" fontId="122" fillId="55" borderId="0" xfId="0" applyNumberFormat="1" applyFont="1" applyFill="1" applyAlignment="1">
      <alignment horizontal="center"/>
    </xf>
    <xf numFmtId="0" fontId="133" fillId="55" borderId="0" xfId="286" applyFont="1" applyFill="1" applyAlignment="1">
      <alignment/>
    </xf>
    <xf numFmtId="185" fontId="122" fillId="55" borderId="0" xfId="300" applyNumberFormat="1" applyFont="1" applyFill="1" applyAlignment="1">
      <alignment horizontal="center"/>
    </xf>
    <xf numFmtId="181" fontId="129" fillId="55" borderId="0" xfId="0" applyNumberFormat="1" applyFont="1" applyFill="1" applyAlignment="1">
      <alignment horizontal="center"/>
    </xf>
    <xf numFmtId="17" fontId="126" fillId="55" borderId="0" xfId="0" applyNumberFormat="1" applyFont="1" applyFill="1" applyAlignment="1" quotePrefix="1">
      <alignment horizontal="center"/>
    </xf>
    <xf numFmtId="0" fontId="126" fillId="55" borderId="0" xfId="0" applyFont="1" applyFill="1" applyAlignment="1">
      <alignment horizontal="center"/>
    </xf>
    <xf numFmtId="0" fontId="39" fillId="55" borderId="0" xfId="362" applyFont="1" applyFill="1" applyBorder="1" applyAlignment="1">
      <alignment horizontal="left" vertical="top" wrapText="1" indent="3"/>
      <protection/>
    </xf>
    <xf numFmtId="0" fontId="38" fillId="55" borderId="0" xfId="362" applyFont="1" applyFill="1" applyBorder="1" applyAlignment="1">
      <alignment horizontal="center" vertical="center"/>
      <protection/>
    </xf>
    <xf numFmtId="0" fontId="39" fillId="55" borderId="0" xfId="362" applyFont="1" applyFill="1" applyBorder="1" applyAlignment="1">
      <alignment horizontal="left" vertical="top" wrapText="1"/>
      <protection/>
    </xf>
    <xf numFmtId="0" fontId="22" fillId="55" borderId="0" xfId="372" applyFont="1" applyFill="1" applyBorder="1" applyAlignment="1" applyProtection="1">
      <alignment horizontal="center" vertical="center"/>
      <protection/>
    </xf>
    <xf numFmtId="0" fontId="22" fillId="55" borderId="24" xfId="362" applyFont="1" applyFill="1" applyBorder="1" applyAlignment="1">
      <alignment horizontal="center" vertical="center"/>
      <protection/>
    </xf>
    <xf numFmtId="0" fontId="22" fillId="55" borderId="25" xfId="362" applyFont="1" applyFill="1" applyBorder="1" applyAlignment="1">
      <alignment horizontal="center" vertical="center"/>
      <protection/>
    </xf>
    <xf numFmtId="0" fontId="22" fillId="55" borderId="26" xfId="362" applyFont="1" applyFill="1" applyBorder="1" applyAlignment="1">
      <alignment horizontal="center" vertical="center"/>
      <protection/>
    </xf>
    <xf numFmtId="0" fontId="2" fillId="55" borderId="27" xfId="366" applyFont="1" applyFill="1" applyBorder="1" applyAlignment="1">
      <alignment horizontal="left" vertical="top" wrapText="1"/>
      <protection/>
    </xf>
    <xf numFmtId="0" fontId="2" fillId="55" borderId="0" xfId="366" applyFont="1" applyFill="1" applyBorder="1" applyAlignment="1">
      <alignment horizontal="left" vertical="top" wrapText="1"/>
      <protection/>
    </xf>
    <xf numFmtId="0" fontId="2" fillId="55" borderId="28" xfId="366" applyFont="1" applyFill="1" applyBorder="1" applyAlignment="1">
      <alignment horizontal="left" vertical="top" wrapText="1"/>
      <protection/>
    </xf>
    <xf numFmtId="0" fontId="2" fillId="55" borderId="27" xfId="362" applyFont="1" applyFill="1" applyBorder="1" applyAlignment="1">
      <alignment horizontal="left" vertical="top" wrapText="1"/>
      <protection/>
    </xf>
    <xf numFmtId="0" fontId="2" fillId="55" borderId="0" xfId="362" applyFont="1" applyFill="1" applyBorder="1" applyAlignment="1">
      <alignment horizontal="left" vertical="top" wrapText="1"/>
      <protection/>
    </xf>
    <xf numFmtId="0" fontId="2" fillId="55" borderId="28" xfId="362" applyFont="1" applyFill="1" applyBorder="1" applyAlignment="1">
      <alignment horizontal="left" vertical="top" wrapText="1"/>
      <protection/>
    </xf>
    <xf numFmtId="0" fontId="2" fillId="55" borderId="35" xfId="362" applyFont="1" applyFill="1" applyBorder="1" applyAlignment="1">
      <alignment horizontal="left" vertical="top" wrapText="1"/>
      <protection/>
    </xf>
    <xf numFmtId="0" fontId="2" fillId="55" borderId="23" xfId="362" applyFont="1" applyFill="1" applyBorder="1" applyAlignment="1">
      <alignment horizontal="left" vertical="top" wrapText="1"/>
      <protection/>
    </xf>
    <xf numFmtId="0" fontId="2" fillId="55" borderId="36" xfId="362" applyFont="1" applyFill="1" applyBorder="1" applyAlignment="1">
      <alignment horizontal="left" vertical="top" wrapText="1"/>
      <protection/>
    </xf>
    <xf numFmtId="0" fontId="24" fillId="55" borderId="20" xfId="362" applyFont="1" applyFill="1" applyBorder="1" applyAlignment="1">
      <alignment horizontal="left" vertical="center" wrapText="1"/>
      <protection/>
    </xf>
    <xf numFmtId="0" fontId="22" fillId="55" borderId="21" xfId="362" applyFont="1" applyFill="1" applyBorder="1" applyAlignment="1">
      <alignment horizontal="center"/>
      <protection/>
    </xf>
    <xf numFmtId="0" fontId="22" fillId="55" borderId="20" xfId="362" applyFont="1" applyFill="1" applyBorder="1" applyAlignment="1">
      <alignment horizontal="left" vertical="center"/>
      <protection/>
    </xf>
    <xf numFmtId="0" fontId="22" fillId="55" borderId="19" xfId="362" applyFont="1" applyFill="1" applyBorder="1" applyAlignment="1">
      <alignment horizontal="left" vertical="center"/>
      <protection/>
    </xf>
    <xf numFmtId="0" fontId="22" fillId="55" borderId="0" xfId="362" applyFont="1" applyFill="1" applyBorder="1" applyAlignment="1">
      <alignment horizontal="center"/>
      <protection/>
    </xf>
    <xf numFmtId="0" fontId="24" fillId="55" borderId="25" xfId="0" applyFont="1" applyFill="1" applyBorder="1" applyAlignment="1">
      <alignment horizontal="left" vertical="center" wrapText="1"/>
    </xf>
    <xf numFmtId="0" fontId="24" fillId="55" borderId="0" xfId="0" applyFont="1" applyFill="1" applyBorder="1" applyAlignment="1">
      <alignment horizontal="left" vertical="center" wrapText="1"/>
    </xf>
    <xf numFmtId="0" fontId="22" fillId="55" borderId="0" xfId="362" applyFont="1" applyFill="1" applyBorder="1" applyAlignment="1">
      <alignment horizontal="center" vertical="center"/>
      <protection/>
    </xf>
    <xf numFmtId="0" fontId="24" fillId="55" borderId="0" xfId="362" applyFont="1" applyFill="1" applyBorder="1" applyAlignment="1">
      <alignment vertical="center" wrapText="1"/>
      <protection/>
    </xf>
    <xf numFmtId="0" fontId="22" fillId="55" borderId="37" xfId="362" applyFont="1" applyFill="1" applyBorder="1" applyAlignment="1">
      <alignment horizontal="center" vertical="center"/>
      <protection/>
    </xf>
    <xf numFmtId="0" fontId="22" fillId="55" borderId="43" xfId="362" applyFont="1" applyFill="1" applyBorder="1" applyAlignment="1">
      <alignment horizontal="center" vertical="center"/>
      <protection/>
    </xf>
    <xf numFmtId="0" fontId="22" fillId="55" borderId="42" xfId="362" applyFont="1" applyFill="1" applyBorder="1" applyAlignment="1">
      <alignment horizontal="center" vertical="center"/>
      <protection/>
    </xf>
    <xf numFmtId="0" fontId="22" fillId="55" borderId="29" xfId="362" applyFont="1" applyFill="1" applyBorder="1" applyAlignment="1">
      <alignment horizontal="center"/>
      <protection/>
    </xf>
    <xf numFmtId="0" fontId="22" fillId="55" borderId="22" xfId="362" applyFont="1" applyFill="1" applyBorder="1" applyAlignment="1">
      <alignment horizontal="center"/>
      <protection/>
    </xf>
    <xf numFmtId="0" fontId="22" fillId="55" borderId="30" xfId="362" applyFont="1" applyFill="1" applyBorder="1" applyAlignment="1">
      <alignment horizontal="center"/>
      <protection/>
    </xf>
    <xf numFmtId="0" fontId="108" fillId="56" borderId="38" xfId="0" applyFont="1" applyFill="1" applyBorder="1" applyAlignment="1">
      <alignment horizontal="center"/>
    </xf>
    <xf numFmtId="0" fontId="24" fillId="55" borderId="0" xfId="362" applyFont="1" applyFill="1" applyAlignment="1">
      <alignment horizontal="left" wrapText="1"/>
      <protection/>
    </xf>
    <xf numFmtId="0" fontId="22" fillId="55" borderId="0" xfId="366" applyFont="1" applyFill="1" applyBorder="1" applyAlignment="1">
      <alignment horizontal="center"/>
      <protection/>
    </xf>
    <xf numFmtId="0" fontId="22" fillId="55" borderId="20" xfId="366" applyFont="1" applyFill="1" applyBorder="1" applyAlignment="1">
      <alignment horizontal="left" vertical="center" wrapText="1"/>
      <protection/>
    </xf>
    <xf numFmtId="0" fontId="22" fillId="55" borderId="19" xfId="366" applyFont="1" applyFill="1" applyBorder="1" applyAlignment="1">
      <alignment horizontal="left" vertical="center" wrapText="1"/>
      <protection/>
    </xf>
    <xf numFmtId="0" fontId="22" fillId="55" borderId="20" xfId="366" applyFont="1" applyFill="1" applyBorder="1" applyAlignment="1">
      <alignment horizontal="center" vertical="center" wrapText="1"/>
      <protection/>
    </xf>
    <xf numFmtId="0" fontId="22" fillId="55" borderId="19" xfId="366" applyFont="1" applyFill="1" applyBorder="1" applyAlignment="1">
      <alignment horizontal="center" vertical="center" wrapText="1"/>
      <protection/>
    </xf>
    <xf numFmtId="0" fontId="24" fillId="55" borderId="0" xfId="366" applyFont="1" applyFill="1" applyAlignment="1">
      <alignment horizontal="left" wrapText="1"/>
      <protection/>
    </xf>
    <xf numFmtId="0" fontId="28" fillId="55" borderId="25" xfId="362" applyFont="1" applyFill="1" applyBorder="1" applyAlignment="1">
      <alignment horizontal="center" vertical="center" wrapText="1"/>
      <protection/>
    </xf>
    <xf numFmtId="0" fontId="28" fillId="55" borderId="23" xfId="362" applyFont="1" applyFill="1" applyBorder="1" applyAlignment="1">
      <alignment horizontal="center" vertical="center" wrapText="1"/>
      <protection/>
    </xf>
    <xf numFmtId="0" fontId="22" fillId="55" borderId="20" xfId="362" applyFont="1" applyFill="1" applyBorder="1" applyAlignment="1">
      <alignment horizontal="center" vertical="center" wrapText="1"/>
      <protection/>
    </xf>
    <xf numFmtId="0" fontId="22" fillId="55" borderId="19" xfId="362" applyFont="1" applyFill="1" applyBorder="1" applyAlignment="1">
      <alignment horizontal="center" vertical="center" wrapText="1"/>
      <protection/>
    </xf>
    <xf numFmtId="0" fontId="22" fillId="55" borderId="0" xfId="362" applyFont="1" applyFill="1" applyBorder="1" applyAlignment="1">
      <alignment horizontal="center" wrapText="1"/>
      <protection/>
    </xf>
    <xf numFmtId="0" fontId="109" fillId="55" borderId="0" xfId="0" applyFont="1" applyFill="1" applyBorder="1" applyAlignment="1">
      <alignment horizontal="left"/>
    </xf>
    <xf numFmtId="0" fontId="129" fillId="57" borderId="29" xfId="0" applyFont="1" applyFill="1" applyBorder="1" applyAlignment="1">
      <alignment horizontal="center" wrapText="1"/>
    </xf>
    <xf numFmtId="0" fontId="129" fillId="57" borderId="22" xfId="0" applyFont="1" applyFill="1" applyBorder="1" applyAlignment="1">
      <alignment horizontal="center" wrapText="1"/>
    </xf>
    <xf numFmtId="0" fontId="129" fillId="57" borderId="30" xfId="0" applyFont="1" applyFill="1" applyBorder="1" applyAlignment="1">
      <alignment horizontal="center" wrapText="1"/>
    </xf>
    <xf numFmtId="0" fontId="109" fillId="55" borderId="0" xfId="0" applyFont="1" applyFill="1" applyBorder="1" applyAlignment="1">
      <alignment horizontal="left" wrapText="1"/>
    </xf>
    <xf numFmtId="177" fontId="22" fillId="55" borderId="43" xfId="300" applyNumberFormat="1" applyFont="1" applyFill="1" applyBorder="1" applyAlignment="1">
      <alignment horizontal="center" vertical="center"/>
    </xf>
    <xf numFmtId="177" fontId="22" fillId="55" borderId="42" xfId="300"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29" xfId="0" applyFont="1" applyFill="1" applyBorder="1" applyAlignment="1">
      <alignment horizontal="center"/>
    </xf>
    <xf numFmtId="0" fontId="22" fillId="55" borderId="22" xfId="0" applyFont="1" applyFill="1" applyBorder="1" applyAlignment="1">
      <alignment horizontal="center"/>
    </xf>
    <xf numFmtId="0" fontId="22" fillId="55" borderId="30" xfId="0" applyFont="1" applyFill="1" applyBorder="1" applyAlignment="1">
      <alignment horizontal="center"/>
    </xf>
    <xf numFmtId="0" fontId="109" fillId="55" borderId="37" xfId="0" applyFont="1" applyFill="1" applyBorder="1" applyAlignment="1">
      <alignment horizontal="left" vertical="center" wrapText="1"/>
    </xf>
    <xf numFmtId="0" fontId="109" fillId="55" borderId="43" xfId="0" applyFont="1" applyFill="1" applyBorder="1" applyAlignment="1">
      <alignment horizontal="left" vertical="center" wrapText="1"/>
    </xf>
    <xf numFmtId="0" fontId="111" fillId="55" borderId="0" xfId="0" applyFont="1" applyFill="1" applyBorder="1" applyAlignment="1">
      <alignment horizontal="left"/>
    </xf>
    <xf numFmtId="0" fontId="109" fillId="55" borderId="42" xfId="0" applyFont="1" applyFill="1" applyBorder="1" applyAlignment="1">
      <alignment horizontal="left" vertical="center" wrapText="1"/>
    </xf>
    <xf numFmtId="0" fontId="109" fillId="55" borderId="38" xfId="0" applyFont="1" applyFill="1" applyBorder="1" applyAlignment="1">
      <alignment horizontal="left" vertical="center" wrapText="1"/>
    </xf>
    <xf numFmtId="0" fontId="108" fillId="55" borderId="0" xfId="0" applyFont="1" applyFill="1" applyBorder="1" applyAlignment="1">
      <alignment horizontal="center"/>
    </xf>
    <xf numFmtId="0" fontId="108" fillId="55" borderId="29" xfId="0" applyFont="1" applyFill="1" applyBorder="1" applyAlignment="1">
      <alignment horizontal="center"/>
    </xf>
    <xf numFmtId="0" fontId="108" fillId="55" borderId="22" xfId="0" applyFont="1" applyFill="1" applyBorder="1" applyAlignment="1">
      <alignment horizontal="center"/>
    </xf>
    <xf numFmtId="0" fontId="108" fillId="55" borderId="30" xfId="0" applyFont="1" applyFill="1" applyBorder="1" applyAlignment="1">
      <alignment horizontal="center"/>
    </xf>
    <xf numFmtId="0" fontId="108" fillId="55" borderId="37" xfId="0" applyFont="1" applyFill="1" applyBorder="1" applyAlignment="1">
      <alignment horizontal="left" vertical="center"/>
    </xf>
    <xf numFmtId="0" fontId="108" fillId="55" borderId="42" xfId="0" applyFont="1" applyFill="1" applyBorder="1" applyAlignment="1">
      <alignment horizontal="left" vertical="center"/>
    </xf>
    <xf numFmtId="0" fontId="108" fillId="55" borderId="26" xfId="0" applyFont="1" applyFill="1" applyBorder="1" applyAlignment="1">
      <alignment horizontal="left" vertical="center"/>
    </xf>
    <xf numFmtId="0" fontId="108" fillId="55" borderId="36" xfId="0" applyFont="1" applyFill="1" applyBorder="1" applyAlignment="1">
      <alignment horizontal="left" vertical="center"/>
    </xf>
    <xf numFmtId="0" fontId="108" fillId="55" borderId="37" xfId="0" applyFont="1" applyFill="1" applyBorder="1" applyAlignment="1">
      <alignment horizontal="center" vertical="center"/>
    </xf>
    <xf numFmtId="0" fontId="108" fillId="55" borderId="43" xfId="0" applyFont="1" applyFill="1" applyBorder="1" applyAlignment="1">
      <alignment horizontal="center" vertical="center"/>
    </xf>
  </cellXfs>
  <cellStyles count="448">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2 2" xfId="288"/>
    <cellStyle name="Hipervínculo 3" xfId="289"/>
    <cellStyle name="Followed Hyperlink" xfId="290"/>
    <cellStyle name="Incorrecto" xfId="291"/>
    <cellStyle name="Incorrecto 2 2" xfId="292"/>
    <cellStyle name="Incorrecto 2 2 2" xfId="293"/>
    <cellStyle name="Incorrecto 2 2 3" xfId="294"/>
    <cellStyle name="Incorrecto 2 3" xfId="295"/>
    <cellStyle name="Incorrecto 2 4" xfId="296"/>
    <cellStyle name="Incorrecto 3 2" xfId="297"/>
    <cellStyle name="Incorrecto 3 3" xfId="298"/>
    <cellStyle name="Incorrecto 4" xfId="299"/>
    <cellStyle name="Comma" xfId="300"/>
    <cellStyle name="Comma [0]" xfId="301"/>
    <cellStyle name="Millares [0] 2" xfId="302"/>
    <cellStyle name="Millares [0] 2 2" xfId="303"/>
    <cellStyle name="Millares [0] 2 3" xfId="304"/>
    <cellStyle name="Millares [0] 3" xfId="305"/>
    <cellStyle name="Millares [0] 3 2" xfId="306"/>
    <cellStyle name="Millares [0] 4" xfId="307"/>
    <cellStyle name="Millares 2" xfId="308"/>
    <cellStyle name="Millares 2 2" xfId="309"/>
    <cellStyle name="Millares 2 3" xfId="310"/>
    <cellStyle name="Millares 2 4" xfId="311"/>
    <cellStyle name="Millares 2 5" xfId="312"/>
    <cellStyle name="Millares 2 5 2" xfId="313"/>
    <cellStyle name="Millares 2 5 2 2" xfId="314"/>
    <cellStyle name="Millares 3" xfId="315"/>
    <cellStyle name="Millares 3 2" xfId="316"/>
    <cellStyle name="Millares 3 2 2" xfId="317"/>
    <cellStyle name="Millares 4" xfId="318"/>
    <cellStyle name="Millares 4 2" xfId="319"/>
    <cellStyle name="Millares 4 2 2" xfId="320"/>
    <cellStyle name="Millares 4 3" xfId="321"/>
    <cellStyle name="Millares 5" xfId="322"/>
    <cellStyle name="Millares 5 2" xfId="323"/>
    <cellStyle name="Millares 5 2 2" xfId="324"/>
    <cellStyle name="Millares 6" xfId="325"/>
    <cellStyle name="Millares 6 2" xfId="326"/>
    <cellStyle name="Millares 6 2 2" xfId="327"/>
    <cellStyle name="Millares 7" xfId="328"/>
    <cellStyle name="Millares 7 2" xfId="329"/>
    <cellStyle name="Millares 8" xfId="330"/>
    <cellStyle name="Millares 8 2" xfId="331"/>
    <cellStyle name="Millares 8 2 2" xfId="332"/>
    <cellStyle name="Millares 8 3" xfId="333"/>
    <cellStyle name="Millares 9" xfId="334"/>
    <cellStyle name="Currency" xfId="335"/>
    <cellStyle name="Currency [0]" xfId="336"/>
    <cellStyle name="Neutral" xfId="337"/>
    <cellStyle name="Neutral 2 2" xfId="338"/>
    <cellStyle name="Neutral 2 2 2" xfId="339"/>
    <cellStyle name="Neutral 2 2 3" xfId="340"/>
    <cellStyle name="Neutral 2 3" xfId="341"/>
    <cellStyle name="Neutral 2 4" xfId="342"/>
    <cellStyle name="Neutral 3 2" xfId="343"/>
    <cellStyle name="Neutral 3 3" xfId="344"/>
    <cellStyle name="Neutral 4" xfId="345"/>
    <cellStyle name="Normal 10" xfId="346"/>
    <cellStyle name="Normal 2" xfId="347"/>
    <cellStyle name="Normal 2 2" xfId="348"/>
    <cellStyle name="Normal 2 2 2" xfId="349"/>
    <cellStyle name="Normal 2 2 2 2" xfId="350"/>
    <cellStyle name="Normal 2 2 2 2 2" xfId="351"/>
    <cellStyle name="Normal 2 2 3" xfId="352"/>
    <cellStyle name="Normal 2 3" xfId="353"/>
    <cellStyle name="Normal 2 4" xfId="354"/>
    <cellStyle name="Normal 2 4 2" xfId="355"/>
    <cellStyle name="Normal 2 5" xfId="356"/>
    <cellStyle name="Normal 3" xfId="357"/>
    <cellStyle name="Normal 3 2" xfId="358"/>
    <cellStyle name="Normal 3 3" xfId="359"/>
    <cellStyle name="Normal 3 4" xfId="360"/>
    <cellStyle name="Normal 3 5" xfId="361"/>
    <cellStyle name="Normal 4" xfId="362"/>
    <cellStyle name="Normal 4 2" xfId="363"/>
    <cellStyle name="Normal 4 2 2" xfId="364"/>
    <cellStyle name="Normal 4 3" xfId="365"/>
    <cellStyle name="Normal 4 4" xfId="366"/>
    <cellStyle name="Normal 5" xfId="367"/>
    <cellStyle name="Normal 5 2" xfId="368"/>
    <cellStyle name="Normal 5 2 2" xfId="369"/>
    <cellStyle name="Normal 5 2 2 2" xfId="370"/>
    <cellStyle name="Normal 9" xfId="371"/>
    <cellStyle name="Normal_indice" xfId="372"/>
    <cellStyle name="Notas" xfId="373"/>
    <cellStyle name="Notas 2 2" xfId="374"/>
    <cellStyle name="Notas 2 2 2" xfId="375"/>
    <cellStyle name="Notas 2 2 3" xfId="376"/>
    <cellStyle name="Notas 2 3" xfId="377"/>
    <cellStyle name="Notas 2 4" xfId="378"/>
    <cellStyle name="Notas 3 2" xfId="379"/>
    <cellStyle name="Notas 3 3" xfId="380"/>
    <cellStyle name="Notas 4" xfId="381"/>
    <cellStyle name="Percent" xfId="382"/>
    <cellStyle name="Porcentaje 2" xfId="383"/>
    <cellStyle name="Porcentaje 3" xfId="384"/>
    <cellStyle name="Porcentual 2" xfId="385"/>
    <cellStyle name="Porcentual 2 2" xfId="386"/>
    <cellStyle name="Porcentual 2 3" xfId="387"/>
    <cellStyle name="Porcentual 2 4" xfId="388"/>
    <cellStyle name="Porcentual 2 4 2" xfId="389"/>
    <cellStyle name="Porcentual 2 5" xfId="390"/>
    <cellStyle name="Salida" xfId="391"/>
    <cellStyle name="Salida 2 2" xfId="392"/>
    <cellStyle name="Salida 2 2 2" xfId="393"/>
    <cellStyle name="Salida 2 2 3" xfId="394"/>
    <cellStyle name="Salida 2 3" xfId="395"/>
    <cellStyle name="Salida 2 4" xfId="396"/>
    <cellStyle name="Salida 3 2" xfId="397"/>
    <cellStyle name="Salida 3 3" xfId="398"/>
    <cellStyle name="Salida 4" xfId="399"/>
    <cellStyle name="Texto de advertencia" xfId="400"/>
    <cellStyle name="Texto de advertencia 2 2" xfId="401"/>
    <cellStyle name="Texto de advertencia 2 2 2" xfId="402"/>
    <cellStyle name="Texto de advertencia 2 2 3" xfId="403"/>
    <cellStyle name="Texto de advertencia 2 3" xfId="404"/>
    <cellStyle name="Texto de advertencia 2 4" xfId="405"/>
    <cellStyle name="Texto de advertencia 3 2" xfId="406"/>
    <cellStyle name="Texto de advertencia 3 3" xfId="407"/>
    <cellStyle name="Texto de advertencia 4" xfId="408"/>
    <cellStyle name="Texto explicativo" xfId="409"/>
    <cellStyle name="Texto explicativo 2 2" xfId="410"/>
    <cellStyle name="Texto explicativo 2 2 2" xfId="411"/>
    <cellStyle name="Texto explicativo 2 2 3" xfId="412"/>
    <cellStyle name="Texto explicativo 2 3" xfId="413"/>
    <cellStyle name="Texto explicativo 2 4" xfId="414"/>
    <cellStyle name="Texto explicativo 3 2" xfId="415"/>
    <cellStyle name="Texto explicativo 3 3" xfId="416"/>
    <cellStyle name="Texto explicativo 4" xfId="417"/>
    <cellStyle name="Título" xfId="418"/>
    <cellStyle name="Título 1 2 2" xfId="419"/>
    <cellStyle name="Título 1 2 2 2" xfId="420"/>
    <cellStyle name="Título 1 2 2 3" xfId="421"/>
    <cellStyle name="Título 1 2 3" xfId="422"/>
    <cellStyle name="Título 1 2 4" xfId="423"/>
    <cellStyle name="Título 1 3 2" xfId="424"/>
    <cellStyle name="Título 1 3 3" xfId="425"/>
    <cellStyle name="Título 1 4" xfId="426"/>
    <cellStyle name="Título 2" xfId="427"/>
    <cellStyle name="Título 2 2 2" xfId="428"/>
    <cellStyle name="Título 2 2 2 2" xfId="429"/>
    <cellStyle name="Título 2 2 2 3" xfId="430"/>
    <cellStyle name="Título 2 2 3" xfId="431"/>
    <cellStyle name="Título 2 2 4" xfId="432"/>
    <cellStyle name="Título 2 3 2" xfId="433"/>
    <cellStyle name="Título 2 3 3" xfId="434"/>
    <cellStyle name="Título 2 4" xfId="435"/>
    <cellStyle name="Título 3" xfId="436"/>
    <cellStyle name="Título 3 2 2" xfId="437"/>
    <cellStyle name="Título 3 2 2 2" xfId="438"/>
    <cellStyle name="Título 3 2 2 3" xfId="439"/>
    <cellStyle name="Título 3 2 3" xfId="440"/>
    <cellStyle name="Título 3 2 4" xfId="441"/>
    <cellStyle name="Título 3 3 2" xfId="442"/>
    <cellStyle name="Título 3 3 3" xfId="443"/>
    <cellStyle name="Título 3 4" xfId="444"/>
    <cellStyle name="Título 4 2" xfId="445"/>
    <cellStyle name="Título 4 2 2" xfId="446"/>
    <cellStyle name="Título 4 2 3" xfId="447"/>
    <cellStyle name="Título 4 3" xfId="448"/>
    <cellStyle name="Título 4 4" xfId="449"/>
    <cellStyle name="Título 5 2" xfId="450"/>
    <cellStyle name="Título 5 3" xfId="451"/>
    <cellStyle name="Título 6" xfId="452"/>
    <cellStyle name="Total" xfId="453"/>
    <cellStyle name="Total 2 2" xfId="454"/>
    <cellStyle name="Total 2 2 2" xfId="455"/>
    <cellStyle name="Total 2 2 3" xfId="456"/>
    <cellStyle name="Total 2 3" xfId="457"/>
    <cellStyle name="Total 2 4" xfId="458"/>
    <cellStyle name="Total 3 2" xfId="459"/>
    <cellStyle name="Total 3 3" xfId="460"/>
    <cellStyle name="Total 4" xfId="461"/>
  </cellStyles>
  <dxfs count="11">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1" defaultTableStyle="TableStyleMedium2" defaultPivotStyle="PivotStyleLight16">
    <tableStyle name="PivotStyleLight16 2" table="0" count="11">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Precio promedio mensual de papa en los mercados mayoristas</a:t>
            </a:r>
          </a:p>
        </c:rich>
      </c:tx>
      <c:layout>
        <c:manualLayout>
          <c:xMode val="factor"/>
          <c:yMode val="factor"/>
          <c:x val="-0.003"/>
          <c:y val="-0.0095"/>
        </c:manualLayout>
      </c:layout>
      <c:spPr>
        <a:noFill/>
        <a:ln w="3175">
          <a:noFill/>
        </a:ln>
      </c:spPr>
    </c:title>
    <c:plotArea>
      <c:layout>
        <c:manualLayout>
          <c:xMode val="edge"/>
          <c:yMode val="edge"/>
          <c:x val="0.047"/>
          <c:y val="0.087"/>
          <c:w val="0.88825"/>
          <c:h val="0.8845"/>
        </c:manualLayout>
      </c:layout>
      <c:lineChart>
        <c:grouping val="standard"/>
        <c:varyColors val="0"/>
        <c:ser>
          <c:idx val="0"/>
          <c:order val="0"/>
          <c:tx>
            <c:strRef>
              <c:f>'precio mayorista'!$C$7</c:f>
              <c:strCache>
                <c:ptCount val="1"/>
                <c:pt idx="0">
                  <c:v>2014</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mayorista'!$B$8:$B$19</c:f>
              <c:strCache/>
            </c:strRef>
          </c:cat>
          <c:val>
            <c:numRef>
              <c:f>'precio mayorista'!$C$8:$C$19</c:f>
              <c:numCache/>
            </c:numRef>
          </c:val>
          <c:smooth val="0"/>
        </c:ser>
        <c:ser>
          <c:idx val="1"/>
          <c:order val="1"/>
          <c:tx>
            <c:strRef>
              <c:f>'precio mayorista'!$D$7</c:f>
              <c:strCache>
                <c:ptCount val="1"/>
                <c:pt idx="0">
                  <c:v>2015</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mayorista'!$B$8:$B$19</c:f>
              <c:strCache/>
            </c:strRef>
          </c:cat>
          <c:val>
            <c:numRef>
              <c:f>'precio mayorista'!$D$8:$D$19</c:f>
              <c:numCache/>
            </c:numRef>
          </c:val>
          <c:smooth val="0"/>
        </c:ser>
        <c:ser>
          <c:idx val="2"/>
          <c:order val="2"/>
          <c:tx>
            <c:strRef>
              <c:f>'precio mayorista'!$E$7</c:f>
              <c:strCache>
                <c:ptCount val="1"/>
                <c:pt idx="0">
                  <c:v>2016</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9CC00"/>
                </a:solidFill>
              </a:ln>
            </c:spPr>
          </c:marker>
          <c:cat>
            <c:strRef>
              <c:f>'precio mayorista'!$B$8:$B$19</c:f>
              <c:strCache/>
            </c:strRef>
          </c:cat>
          <c:val>
            <c:numRef>
              <c:f>'precio mayorista'!$E$8:$E$19</c:f>
              <c:numCache/>
            </c:numRef>
          </c:val>
          <c:smooth val="0"/>
        </c:ser>
        <c:marker val="1"/>
        <c:axId val="34728211"/>
        <c:axId val="44118444"/>
      </c:lineChart>
      <c:catAx>
        <c:axId val="3472821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000000"/>
                </a:solidFill>
              </a:defRPr>
            </a:pPr>
          </a:p>
        </c:txPr>
        <c:crossAx val="44118444"/>
        <c:crosses val="autoZero"/>
        <c:auto val="1"/>
        <c:lblOffset val="100"/>
        <c:tickLblSkip val="1"/>
        <c:noMultiLvlLbl val="0"/>
      </c:catAx>
      <c:valAx>
        <c:axId val="44118444"/>
        <c:scaling>
          <c:orientation val="minMax"/>
          <c:min val="120"/>
        </c:scaling>
        <c:axPos val="l"/>
        <c:title>
          <c:tx>
            <c:rich>
              <a:bodyPr vert="horz" rot="-5400000" anchor="ctr"/>
              <a:lstStyle/>
              <a:p>
                <a:pPr algn="ctr">
                  <a:defRPr/>
                </a:pPr>
                <a:r>
                  <a:rPr lang="en-US" cap="none" sz="1000" b="0" i="0" u="none" baseline="0">
                    <a:solidFill>
                      <a:srgbClr val="000000"/>
                    </a:solidFill>
                  </a:rPr>
                  <a:t>$ / kg</a:t>
                </a:r>
              </a:p>
            </c:rich>
          </c:tx>
          <c:layout>
            <c:manualLayout>
              <c:xMode val="factor"/>
              <c:yMode val="factor"/>
              <c:x val="-0.012"/>
              <c:y val="-0.0012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34728211"/>
        <c:crossesAt val="1"/>
        <c:crossBetween val="between"/>
        <c:dispUnits/>
      </c:valAx>
      <c:spPr>
        <a:noFill/>
        <a:ln>
          <a:noFill/>
        </a:ln>
      </c:spPr>
    </c:plotArea>
    <c:legend>
      <c:legendPos val="r"/>
      <c:layout>
        <c:manualLayout>
          <c:xMode val="edge"/>
          <c:yMode val="edge"/>
          <c:x val="0.22075"/>
          <c:y val="0.90875"/>
          <c:w val="0.42175"/>
          <c:h val="0.0912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10. Rendimiento regional de papa entre las regiones de Coquimbo y Los Lagos (ton/ha)</a:t>
            </a:r>
          </a:p>
        </c:rich>
      </c:tx>
      <c:layout>
        <c:manualLayout>
          <c:xMode val="factor"/>
          <c:yMode val="factor"/>
          <c:x val="-0.001"/>
          <c:y val="-0.01075"/>
        </c:manualLayout>
      </c:layout>
      <c:spPr>
        <a:noFill/>
        <a:ln w="3175">
          <a:noFill/>
        </a:ln>
      </c:spPr>
    </c:title>
    <c:plotArea>
      <c:layout>
        <c:manualLayout>
          <c:xMode val="edge"/>
          <c:yMode val="edge"/>
          <c:x val="0.0405"/>
          <c:y val="0.0755"/>
          <c:w val="0.946"/>
          <c:h val="0.8435"/>
        </c:manualLayout>
      </c:layout>
      <c:barChart>
        <c:barDir val="col"/>
        <c:grouping val="clustered"/>
        <c:varyColors val="0"/>
        <c:ser>
          <c:idx val="0"/>
          <c:order val="0"/>
          <c:tx>
            <c:strRef>
              <c:f>'rend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región'!$C$20:$K$20</c:f>
              <c:numCache/>
            </c:numRef>
          </c:val>
        </c:ser>
        <c:ser>
          <c:idx val="1"/>
          <c:order val="1"/>
          <c:tx>
            <c:strRef>
              <c:f>'rend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región'!$C$21:$K$21</c:f>
              <c:numCache/>
            </c:numRef>
          </c:val>
        </c:ser>
        <c:ser>
          <c:idx val="2"/>
          <c:order val="2"/>
          <c:tx>
            <c:strRef>
              <c:f>'rend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región'!$C$7:$K$7</c:f>
              <c:strCache/>
            </c:strRef>
          </c:cat>
          <c:val>
            <c:numRef>
              <c:f>'rend región'!$C$22:$K$22</c:f>
              <c:numCache/>
            </c:numRef>
          </c:val>
        </c:ser>
        <c:overlap val="-27"/>
        <c:gapWidth val="219"/>
        <c:axId val="16334967"/>
        <c:axId val="12796976"/>
      </c:barChart>
      <c:catAx>
        <c:axId val="16334967"/>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12796976"/>
        <c:crosses val="autoZero"/>
        <c:auto val="1"/>
        <c:lblOffset val="100"/>
        <c:tickLblSkip val="1"/>
        <c:noMultiLvlLbl val="0"/>
      </c:catAx>
      <c:valAx>
        <c:axId val="12796976"/>
        <c:scaling>
          <c:orientation val="minMax"/>
        </c:scaling>
        <c:axPos val="l"/>
        <c:title>
          <c:tx>
            <c:rich>
              <a:bodyPr vert="horz" rot="-5400000" anchor="ctr"/>
              <a:lstStyle/>
              <a:p>
                <a:pPr algn="ctr">
                  <a:defRPr/>
                </a:pPr>
                <a:r>
                  <a:rPr lang="en-US" cap="none" sz="1000" b="0" i="0" u="none" baseline="0">
                    <a:solidFill>
                      <a:srgbClr val="000000"/>
                    </a:solidFill>
                  </a:rPr>
                  <a:t>Toneladas por hectárea</a:t>
                </a:r>
              </a:p>
            </c:rich>
          </c:tx>
          <c:layout>
            <c:manualLayout>
              <c:xMode val="factor"/>
              <c:yMode val="factor"/>
              <c:x val="-0.00575"/>
              <c:y val="0.00375"/>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16334967"/>
        <c:crossesAt val="1"/>
        <c:crossBetween val="between"/>
        <c:dispUnits/>
      </c:valAx>
      <c:spPr>
        <a:noFill/>
        <a:ln>
          <a:noFill/>
        </a:ln>
      </c:spPr>
    </c:plotArea>
    <c:legend>
      <c:legendPos val="r"/>
      <c:layout>
        <c:manualLayout>
          <c:xMode val="edge"/>
          <c:yMode val="edge"/>
          <c:x val="0.3805"/>
          <c:y val="0.927"/>
          <c:w val="0.23775"/>
          <c:h val="0.056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Precio diario de papa en los mercados mayoristas, desde el 1 de julio al 30 de diciembre de 2016 
</a:t>
            </a:r>
            <a:r>
              <a:rPr lang="en-US" cap="none" sz="1000" b="1" i="0" u="none" baseline="0">
                <a:solidFill>
                  <a:srgbClr val="000000"/>
                </a:solidFill>
              </a:rPr>
              <a:t>(en $/50 kilos sin IVA)</a:t>
            </a:r>
          </a:p>
        </c:rich>
      </c:tx>
      <c:layout>
        <c:manualLayout>
          <c:xMode val="factor"/>
          <c:yMode val="factor"/>
          <c:x val="-0.00125"/>
          <c:y val="-0.01225"/>
        </c:manualLayout>
      </c:layout>
      <c:spPr>
        <a:noFill/>
        <a:ln>
          <a:noFill/>
        </a:ln>
      </c:spPr>
    </c:title>
    <c:plotArea>
      <c:layout>
        <c:manualLayout>
          <c:xMode val="edge"/>
          <c:yMode val="edge"/>
          <c:x val="0.03675"/>
          <c:y val="0.1285"/>
          <c:w val="0.95975"/>
          <c:h val="0.822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trendline>
            <c:spPr>
              <a:ln w="12700">
                <a:solidFill>
                  <a:srgbClr val="FF0000"/>
                </a:solidFill>
              </a:ln>
            </c:spPr>
            <c:trendlineType val="poly"/>
            <c:order val="5"/>
            <c:dispEq val="0"/>
            <c:dispRSqr val="0"/>
          </c:trendline>
          <c:cat>
            <c:numRef>
              <c:f>'[2]serie de precios'!$A$1126:$A$1258</c:f>
              <c:numCache>
                <c:ptCount val="133"/>
                <c:pt idx="0">
                  <c:v>42552</c:v>
                </c:pt>
                <c:pt idx="1">
                  <c:v>42555</c:v>
                </c:pt>
                <c:pt idx="2">
                  <c:v>42556</c:v>
                </c:pt>
                <c:pt idx="3">
                  <c:v>42557</c:v>
                </c:pt>
                <c:pt idx="4">
                  <c:v>42558</c:v>
                </c:pt>
                <c:pt idx="5">
                  <c:v>42559</c:v>
                </c:pt>
                <c:pt idx="6">
                  <c:v>42562</c:v>
                </c:pt>
                <c:pt idx="7">
                  <c:v>42563</c:v>
                </c:pt>
                <c:pt idx="8">
                  <c:v>42564</c:v>
                </c:pt>
                <c:pt idx="9">
                  <c:v>42565</c:v>
                </c:pt>
                <c:pt idx="10">
                  <c:v>42566</c:v>
                </c:pt>
                <c:pt idx="11">
                  <c:v>42569</c:v>
                </c:pt>
                <c:pt idx="12">
                  <c:v>42570</c:v>
                </c:pt>
                <c:pt idx="13">
                  <c:v>42571</c:v>
                </c:pt>
                <c:pt idx="14">
                  <c:v>42572</c:v>
                </c:pt>
                <c:pt idx="15">
                  <c:v>42573</c:v>
                </c:pt>
                <c:pt idx="16">
                  <c:v>42576</c:v>
                </c:pt>
                <c:pt idx="17">
                  <c:v>42577</c:v>
                </c:pt>
                <c:pt idx="18">
                  <c:v>42578</c:v>
                </c:pt>
                <c:pt idx="19">
                  <c:v>42579</c:v>
                </c:pt>
                <c:pt idx="20">
                  <c:v>42580</c:v>
                </c:pt>
                <c:pt idx="21">
                  <c:v>42571</c:v>
                </c:pt>
                <c:pt idx="22">
                  <c:v>42572</c:v>
                </c:pt>
                <c:pt idx="23">
                  <c:v>42573</c:v>
                </c:pt>
                <c:pt idx="24">
                  <c:v>42576</c:v>
                </c:pt>
                <c:pt idx="25">
                  <c:v>42577</c:v>
                </c:pt>
                <c:pt idx="26">
                  <c:v>42578</c:v>
                </c:pt>
                <c:pt idx="27">
                  <c:v>42579</c:v>
                </c:pt>
                <c:pt idx="28">
                  <c:v>42580</c:v>
                </c:pt>
                <c:pt idx="29">
                  <c:v>42583</c:v>
                </c:pt>
                <c:pt idx="30">
                  <c:v>42584</c:v>
                </c:pt>
                <c:pt idx="31">
                  <c:v>42585</c:v>
                </c:pt>
                <c:pt idx="32">
                  <c:v>42586</c:v>
                </c:pt>
                <c:pt idx="33">
                  <c:v>42587</c:v>
                </c:pt>
                <c:pt idx="34">
                  <c:v>42590</c:v>
                </c:pt>
                <c:pt idx="35">
                  <c:v>42591</c:v>
                </c:pt>
                <c:pt idx="36">
                  <c:v>42592</c:v>
                </c:pt>
                <c:pt idx="37">
                  <c:v>42593</c:v>
                </c:pt>
                <c:pt idx="38">
                  <c:v>42594</c:v>
                </c:pt>
                <c:pt idx="39">
                  <c:v>42598</c:v>
                </c:pt>
                <c:pt idx="40">
                  <c:v>42599</c:v>
                </c:pt>
                <c:pt idx="41">
                  <c:v>42600</c:v>
                </c:pt>
                <c:pt idx="42">
                  <c:v>42601</c:v>
                </c:pt>
                <c:pt idx="43">
                  <c:v>42604</c:v>
                </c:pt>
                <c:pt idx="44">
                  <c:v>42605</c:v>
                </c:pt>
                <c:pt idx="45">
                  <c:v>42606</c:v>
                </c:pt>
                <c:pt idx="46">
                  <c:v>42607</c:v>
                </c:pt>
                <c:pt idx="47">
                  <c:v>42608</c:v>
                </c:pt>
                <c:pt idx="48">
                  <c:v>42611</c:v>
                </c:pt>
                <c:pt idx="49">
                  <c:v>42612</c:v>
                </c:pt>
                <c:pt idx="50">
                  <c:v>42613</c:v>
                </c:pt>
                <c:pt idx="51">
                  <c:v>42614</c:v>
                </c:pt>
                <c:pt idx="52">
                  <c:v>42615</c:v>
                </c:pt>
                <c:pt idx="53">
                  <c:v>42618</c:v>
                </c:pt>
                <c:pt idx="54">
                  <c:v>42619</c:v>
                </c:pt>
                <c:pt idx="55">
                  <c:v>42620</c:v>
                </c:pt>
                <c:pt idx="56">
                  <c:v>42621</c:v>
                </c:pt>
                <c:pt idx="57">
                  <c:v>42622</c:v>
                </c:pt>
                <c:pt idx="58">
                  <c:v>42625</c:v>
                </c:pt>
                <c:pt idx="59">
                  <c:v>42626</c:v>
                </c:pt>
                <c:pt idx="60">
                  <c:v>42627</c:v>
                </c:pt>
                <c:pt idx="61">
                  <c:v>42628</c:v>
                </c:pt>
                <c:pt idx="62">
                  <c:v>42629</c:v>
                </c:pt>
                <c:pt idx="63">
                  <c:v>42633</c:v>
                </c:pt>
                <c:pt idx="64">
                  <c:v>42634</c:v>
                </c:pt>
                <c:pt idx="65">
                  <c:v>42635</c:v>
                </c:pt>
                <c:pt idx="66">
                  <c:v>42636</c:v>
                </c:pt>
                <c:pt idx="67">
                  <c:v>42639</c:v>
                </c:pt>
                <c:pt idx="68">
                  <c:v>42640</c:v>
                </c:pt>
                <c:pt idx="69">
                  <c:v>42641</c:v>
                </c:pt>
                <c:pt idx="70">
                  <c:v>42642</c:v>
                </c:pt>
                <c:pt idx="71">
                  <c:v>42643</c:v>
                </c:pt>
                <c:pt idx="72">
                  <c:v>42646</c:v>
                </c:pt>
                <c:pt idx="73">
                  <c:v>42647</c:v>
                </c:pt>
                <c:pt idx="74">
                  <c:v>42648</c:v>
                </c:pt>
                <c:pt idx="75">
                  <c:v>42649</c:v>
                </c:pt>
                <c:pt idx="76">
                  <c:v>42650</c:v>
                </c:pt>
                <c:pt idx="77">
                  <c:v>42654</c:v>
                </c:pt>
                <c:pt idx="78">
                  <c:v>42655</c:v>
                </c:pt>
                <c:pt idx="79">
                  <c:v>42656</c:v>
                </c:pt>
                <c:pt idx="80">
                  <c:v>42657</c:v>
                </c:pt>
                <c:pt idx="81">
                  <c:v>42660</c:v>
                </c:pt>
                <c:pt idx="82">
                  <c:v>42661</c:v>
                </c:pt>
                <c:pt idx="83">
                  <c:v>42662</c:v>
                </c:pt>
                <c:pt idx="84">
                  <c:v>42663</c:v>
                </c:pt>
                <c:pt idx="85">
                  <c:v>42664</c:v>
                </c:pt>
                <c:pt idx="86">
                  <c:v>42667</c:v>
                </c:pt>
                <c:pt idx="87">
                  <c:v>42668</c:v>
                </c:pt>
                <c:pt idx="88">
                  <c:v>42669</c:v>
                </c:pt>
                <c:pt idx="89">
                  <c:v>42670</c:v>
                </c:pt>
                <c:pt idx="90">
                  <c:v>42671</c:v>
                </c:pt>
                <c:pt idx="91">
                  <c:v>42676</c:v>
                </c:pt>
                <c:pt idx="92">
                  <c:v>42677</c:v>
                </c:pt>
                <c:pt idx="93">
                  <c:v>42678</c:v>
                </c:pt>
                <c:pt idx="94">
                  <c:v>42681</c:v>
                </c:pt>
                <c:pt idx="95">
                  <c:v>42682</c:v>
                </c:pt>
                <c:pt idx="96">
                  <c:v>42683</c:v>
                </c:pt>
                <c:pt idx="97">
                  <c:v>42684</c:v>
                </c:pt>
                <c:pt idx="98">
                  <c:v>42685</c:v>
                </c:pt>
                <c:pt idx="99">
                  <c:v>42688</c:v>
                </c:pt>
                <c:pt idx="100">
                  <c:v>42689</c:v>
                </c:pt>
                <c:pt idx="101">
                  <c:v>42690</c:v>
                </c:pt>
                <c:pt idx="102">
                  <c:v>42691</c:v>
                </c:pt>
                <c:pt idx="103">
                  <c:v>42692</c:v>
                </c:pt>
                <c:pt idx="104">
                  <c:v>42695</c:v>
                </c:pt>
                <c:pt idx="105">
                  <c:v>42696</c:v>
                </c:pt>
                <c:pt idx="106">
                  <c:v>42697</c:v>
                </c:pt>
                <c:pt idx="107">
                  <c:v>42698</c:v>
                </c:pt>
                <c:pt idx="108">
                  <c:v>42699</c:v>
                </c:pt>
                <c:pt idx="109">
                  <c:v>42702</c:v>
                </c:pt>
                <c:pt idx="110">
                  <c:v>42703</c:v>
                </c:pt>
                <c:pt idx="111">
                  <c:v>42704</c:v>
                </c:pt>
                <c:pt idx="112">
                  <c:v>42705</c:v>
                </c:pt>
                <c:pt idx="113">
                  <c:v>42706</c:v>
                </c:pt>
                <c:pt idx="114">
                  <c:v>42709</c:v>
                </c:pt>
                <c:pt idx="115">
                  <c:v>42710</c:v>
                </c:pt>
                <c:pt idx="116">
                  <c:v>42711</c:v>
                </c:pt>
                <c:pt idx="117">
                  <c:v>42713</c:v>
                </c:pt>
                <c:pt idx="118">
                  <c:v>42716</c:v>
                </c:pt>
                <c:pt idx="119">
                  <c:v>42717</c:v>
                </c:pt>
                <c:pt idx="120">
                  <c:v>42718</c:v>
                </c:pt>
                <c:pt idx="121">
                  <c:v>42719</c:v>
                </c:pt>
                <c:pt idx="122">
                  <c:v>42720</c:v>
                </c:pt>
                <c:pt idx="123">
                  <c:v>42723</c:v>
                </c:pt>
                <c:pt idx="124">
                  <c:v>42724</c:v>
                </c:pt>
                <c:pt idx="125">
                  <c:v>42725</c:v>
                </c:pt>
                <c:pt idx="126">
                  <c:v>42726</c:v>
                </c:pt>
                <c:pt idx="127">
                  <c:v>42727</c:v>
                </c:pt>
                <c:pt idx="128">
                  <c:v>42730</c:v>
                </c:pt>
                <c:pt idx="129">
                  <c:v>42731</c:v>
                </c:pt>
                <c:pt idx="130">
                  <c:v>42732</c:v>
                </c:pt>
                <c:pt idx="131">
                  <c:v>42733</c:v>
                </c:pt>
                <c:pt idx="132">
                  <c:v>42734</c:v>
                </c:pt>
              </c:numCache>
            </c:numRef>
          </c:cat>
          <c:val>
            <c:numRef>
              <c:f>'[2]serie de precios'!$N$1126:$N$1258</c:f>
              <c:numCache>
                <c:ptCount val="133"/>
                <c:pt idx="0">
                  <c:v>12603.914736842104</c:v>
                </c:pt>
                <c:pt idx="1">
                  <c:v>11629.16125</c:v>
                </c:pt>
                <c:pt idx="2">
                  <c:v>11384.399473684209</c:v>
                </c:pt>
                <c:pt idx="3">
                  <c:v>11955.32117647059</c:v>
                </c:pt>
                <c:pt idx="4">
                  <c:v>11599.922941176472</c:v>
                </c:pt>
                <c:pt idx="5">
                  <c:v>11508.85294117647</c:v>
                </c:pt>
                <c:pt idx="6">
                  <c:v>12326.644705882352</c:v>
                </c:pt>
                <c:pt idx="7">
                  <c:v>11441.592777777776</c:v>
                </c:pt>
                <c:pt idx="8">
                  <c:v>11187.738666666666</c:v>
                </c:pt>
                <c:pt idx="9">
                  <c:v>12522.747500000001</c:v>
                </c:pt>
                <c:pt idx="10">
                  <c:v>12211.28294117647</c:v>
                </c:pt>
                <c:pt idx="11">
                  <c:v>11745.666666666666</c:v>
                </c:pt>
                <c:pt idx="12">
                  <c:v>12815.539444444445</c:v>
                </c:pt>
                <c:pt idx="13">
                  <c:v>13016.91714285714</c:v>
                </c:pt>
                <c:pt idx="14">
                  <c:v>12612.756470588234</c:v>
                </c:pt>
                <c:pt idx="15">
                  <c:v>11732.395384615384</c:v>
                </c:pt>
                <c:pt idx="16">
                  <c:v>12719.812857142857</c:v>
                </c:pt>
                <c:pt idx="17">
                  <c:v>12259.151875000001</c:v>
                </c:pt>
                <c:pt idx="18">
                  <c:v>12664.446923076923</c:v>
                </c:pt>
                <c:pt idx="19">
                  <c:v>13954.436842105262</c:v>
                </c:pt>
                <c:pt idx="20">
                  <c:v>12277.783157894737</c:v>
                </c:pt>
                <c:pt idx="21">
                  <c:v>13016.91714285714</c:v>
                </c:pt>
                <c:pt idx="22">
                  <c:v>12612.756470588234</c:v>
                </c:pt>
                <c:pt idx="23">
                  <c:v>11732.395384615384</c:v>
                </c:pt>
                <c:pt idx="24">
                  <c:v>12719.812857142857</c:v>
                </c:pt>
                <c:pt idx="25">
                  <c:v>12259.151875000001</c:v>
                </c:pt>
                <c:pt idx="26">
                  <c:v>12664.446923076923</c:v>
                </c:pt>
                <c:pt idx="27">
                  <c:v>13954.436842105262</c:v>
                </c:pt>
                <c:pt idx="28">
                  <c:v>12277.783157894737</c:v>
                </c:pt>
                <c:pt idx="29">
                  <c:v>13322.054000000002</c:v>
                </c:pt>
                <c:pt idx="30">
                  <c:v>13175.628571428571</c:v>
                </c:pt>
                <c:pt idx="31">
                  <c:v>12843.014285714287</c:v>
                </c:pt>
                <c:pt idx="32">
                  <c:v>13533.377500000002</c:v>
                </c:pt>
                <c:pt idx="33">
                  <c:v>12605.044999999998</c:v>
                </c:pt>
                <c:pt idx="34">
                  <c:v>13073.872352941178</c:v>
                </c:pt>
                <c:pt idx="35">
                  <c:v>13322.956666666665</c:v>
                </c:pt>
                <c:pt idx="36">
                  <c:v>13805.365714285717</c:v>
                </c:pt>
                <c:pt idx="37">
                  <c:v>13037.696666666667</c:v>
                </c:pt>
                <c:pt idx="38">
                  <c:v>13180.218000000003</c:v>
                </c:pt>
                <c:pt idx="39">
                  <c:v>13776.420400000003</c:v>
                </c:pt>
                <c:pt idx="40">
                  <c:v>13079.028333333334</c:v>
                </c:pt>
                <c:pt idx="41">
                  <c:v>13347.648181818182</c:v>
                </c:pt>
                <c:pt idx="42">
                  <c:v>12585.710869565219</c:v>
                </c:pt>
                <c:pt idx="43">
                  <c:v>13668.706666666669</c:v>
                </c:pt>
                <c:pt idx="44">
                  <c:v>13153.682608695655</c:v>
                </c:pt>
                <c:pt idx="45">
                  <c:v>13068.702352941176</c:v>
                </c:pt>
                <c:pt idx="46">
                  <c:v>14193.095500000001</c:v>
                </c:pt>
                <c:pt idx="47">
                  <c:v>12712.490909090906</c:v>
                </c:pt>
                <c:pt idx="48">
                  <c:v>13119.215625000003</c:v>
                </c:pt>
                <c:pt idx="49">
                  <c:v>13144.108181818185</c:v>
                </c:pt>
                <c:pt idx="50">
                  <c:v>12394.188125</c:v>
                </c:pt>
                <c:pt idx="51">
                  <c:v>12800.534500000002</c:v>
                </c:pt>
                <c:pt idx="52">
                  <c:v>11740.618695652176</c:v>
                </c:pt>
                <c:pt idx="53">
                  <c:v>12746.368999999999</c:v>
                </c:pt>
                <c:pt idx="54">
                  <c:v>11922.868750000001</c:v>
                </c:pt>
                <c:pt idx="55">
                  <c:v>11367.87</c:v>
                </c:pt>
                <c:pt idx="56">
                  <c:v>11273.563</c:v>
                </c:pt>
                <c:pt idx="57">
                  <c:v>11739.045</c:v>
                </c:pt>
                <c:pt idx="58">
                  <c:v>11846.430499999999</c:v>
                </c:pt>
                <c:pt idx="59">
                  <c:v>11286.07086956522</c:v>
                </c:pt>
                <c:pt idx="60">
                  <c:v>11225.88277777778</c:v>
                </c:pt>
                <c:pt idx="61">
                  <c:v>12292.6975</c:v>
                </c:pt>
                <c:pt idx="62">
                  <c:v>10846.71411764706</c:v>
                </c:pt>
                <c:pt idx="63">
                  <c:v>10909.665833333333</c:v>
                </c:pt>
                <c:pt idx="64">
                  <c:v>11126.110588235297</c:v>
                </c:pt>
                <c:pt idx="65">
                  <c:v>10829.448124999999</c:v>
                </c:pt>
                <c:pt idx="66">
                  <c:v>11198.668500000002</c:v>
                </c:pt>
                <c:pt idx="67">
                  <c:v>11059.76947368421</c:v>
                </c:pt>
                <c:pt idx="68">
                  <c:v>11860.072608695655</c:v>
                </c:pt>
                <c:pt idx="69">
                  <c:v>11593.721499999998</c:v>
                </c:pt>
                <c:pt idx="70">
                  <c:v>10999.501999999999</c:v>
                </c:pt>
                <c:pt idx="71">
                  <c:v>11252.285416666666</c:v>
                </c:pt>
                <c:pt idx="72">
                  <c:v>10803.23142857143</c:v>
                </c:pt>
                <c:pt idx="73">
                  <c:v>10944.638666666666</c:v>
                </c:pt>
                <c:pt idx="74">
                  <c:v>11628.929999999997</c:v>
                </c:pt>
                <c:pt idx="75">
                  <c:v>11310.477777777776</c:v>
                </c:pt>
                <c:pt idx="76">
                  <c:v>12115.084705882353</c:v>
                </c:pt>
                <c:pt idx="77">
                  <c:v>11626.400526315789</c:v>
                </c:pt>
                <c:pt idx="78">
                  <c:v>12075.538125000001</c:v>
                </c:pt>
                <c:pt idx="79">
                  <c:v>10748.021176470587</c:v>
                </c:pt>
                <c:pt idx="80">
                  <c:v>10438.7</c:v>
                </c:pt>
                <c:pt idx="81">
                  <c:v>11663.339999999997</c:v>
                </c:pt>
                <c:pt idx="82">
                  <c:v>10620.03777777778</c:v>
                </c:pt>
                <c:pt idx="83">
                  <c:v>10833.171666666667</c:v>
                </c:pt>
                <c:pt idx="84">
                  <c:v>12918.86625</c:v>
                </c:pt>
                <c:pt idx="85">
                  <c:v>11408.485000000002</c:v>
                </c:pt>
                <c:pt idx="86">
                  <c:v>11300.930666666665</c:v>
                </c:pt>
                <c:pt idx="87">
                  <c:v>11943.237500000001</c:v>
                </c:pt>
                <c:pt idx="88">
                  <c:v>11292.632222222222</c:v>
                </c:pt>
                <c:pt idx="89">
                  <c:v>11944.809375</c:v>
                </c:pt>
                <c:pt idx="90">
                  <c:v>11033.556153846155</c:v>
                </c:pt>
                <c:pt idx="91">
                  <c:v>11371.276428571427</c:v>
                </c:pt>
                <c:pt idx="92">
                  <c:v>10601.485</c:v>
                </c:pt>
                <c:pt idx="93">
                  <c:v>12506.156470588232</c:v>
                </c:pt>
                <c:pt idx="94">
                  <c:v>12594.148461538463</c:v>
                </c:pt>
                <c:pt idx="95">
                  <c:v>11383.920588235293</c:v>
                </c:pt>
                <c:pt idx="96">
                  <c:v>12628.185333333333</c:v>
                </c:pt>
                <c:pt idx="97">
                  <c:v>11920.376666666667</c:v>
                </c:pt>
                <c:pt idx="98">
                  <c:v>10821.98470588235</c:v>
                </c:pt>
                <c:pt idx="99">
                  <c:v>11036.156923076922</c:v>
                </c:pt>
                <c:pt idx="100">
                  <c:v>11459.387999999999</c:v>
                </c:pt>
                <c:pt idx="101">
                  <c:v>11176.292307692309</c:v>
                </c:pt>
                <c:pt idx="102">
                  <c:v>9770.022857142858</c:v>
                </c:pt>
                <c:pt idx="103">
                  <c:v>10443.101875000002</c:v>
                </c:pt>
                <c:pt idx="104">
                  <c:v>9662.692307692309</c:v>
                </c:pt>
                <c:pt idx="105">
                  <c:v>11090.54642857143</c:v>
                </c:pt>
                <c:pt idx="106">
                  <c:v>9622.967142857142</c:v>
                </c:pt>
                <c:pt idx="107">
                  <c:v>9752.800714285713</c:v>
                </c:pt>
                <c:pt idx="108">
                  <c:v>10702.920000000002</c:v>
                </c:pt>
                <c:pt idx="109">
                  <c:v>8106.704285714286</c:v>
                </c:pt>
                <c:pt idx="110">
                  <c:v>9844.30315789474</c:v>
                </c:pt>
                <c:pt idx="111">
                  <c:v>8669.943846153847</c:v>
                </c:pt>
                <c:pt idx="112">
                  <c:v>9342.102499999999</c:v>
                </c:pt>
                <c:pt idx="113">
                  <c:v>8007.094705882356</c:v>
                </c:pt>
                <c:pt idx="114">
                  <c:v>7267.326666666667</c:v>
                </c:pt>
                <c:pt idx="115">
                  <c:v>7565.261333333331</c:v>
                </c:pt>
                <c:pt idx="116">
                  <c:v>8363.95411764706</c:v>
                </c:pt>
                <c:pt idx="117">
                  <c:v>7597.291333333333</c:v>
                </c:pt>
                <c:pt idx="118">
                  <c:v>6990.356363636363</c:v>
                </c:pt>
                <c:pt idx="119">
                  <c:v>8278.164999999999</c:v>
                </c:pt>
                <c:pt idx="120">
                  <c:v>6747.316923076923</c:v>
                </c:pt>
                <c:pt idx="121">
                  <c:v>7892.278750000001</c:v>
                </c:pt>
                <c:pt idx="122">
                  <c:v>6409.62642857143</c:v>
                </c:pt>
                <c:pt idx="123">
                  <c:v>6687.568181818182</c:v>
                </c:pt>
                <c:pt idx="124">
                  <c:v>6086.739285714285</c:v>
                </c:pt>
                <c:pt idx="125">
                  <c:v>6485.287142857143</c:v>
                </c:pt>
                <c:pt idx="126">
                  <c:v>7318.786470588235</c:v>
                </c:pt>
                <c:pt idx="127">
                  <c:v>5925.372857142858</c:v>
                </c:pt>
                <c:pt idx="128">
                  <c:v>8232.770000000002</c:v>
                </c:pt>
                <c:pt idx="129">
                  <c:v>7533.049375</c:v>
                </c:pt>
                <c:pt idx="130">
                  <c:v>7222.264545454545</c:v>
                </c:pt>
                <c:pt idx="131">
                  <c:v>7783.116153846154</c:v>
                </c:pt>
                <c:pt idx="132">
                  <c:v>5852.01</c:v>
                </c:pt>
              </c:numCache>
            </c:numRef>
          </c:val>
          <c:smooth val="0"/>
        </c:ser>
        <c:marker val="1"/>
        <c:axId val="61521677"/>
        <c:axId val="16824182"/>
      </c:lineChart>
      <c:catAx>
        <c:axId val="61521677"/>
        <c:scaling>
          <c:orientation val="minMax"/>
        </c:scaling>
        <c:axPos val="b"/>
        <c:delete val="0"/>
        <c:numFmt formatCode="dd/mm" sourceLinked="0"/>
        <c:majorTickMark val="out"/>
        <c:minorTickMark val="none"/>
        <c:tickLblPos val="nextTo"/>
        <c:spPr>
          <a:ln w="3175">
            <a:solidFill>
              <a:srgbClr val="C0C0C0"/>
            </a:solidFill>
          </a:ln>
        </c:spPr>
        <c:txPr>
          <a:bodyPr vert="horz" rot="-5400000"/>
          <a:lstStyle/>
          <a:p>
            <a:pPr>
              <a:defRPr lang="en-US" cap="none" sz="900" b="0" i="0" u="none" baseline="0">
                <a:solidFill>
                  <a:srgbClr val="000000"/>
                </a:solidFill>
              </a:defRPr>
            </a:pPr>
          </a:p>
        </c:txPr>
        <c:crossAx val="16824182"/>
        <c:crosses val="autoZero"/>
        <c:auto val="0"/>
        <c:lblOffset val="100"/>
        <c:tickLblSkip val="3"/>
        <c:noMultiLvlLbl val="0"/>
      </c:catAx>
      <c:valAx>
        <c:axId val="16824182"/>
        <c:scaling>
          <c:orientation val="minMax"/>
          <c:max val="15000"/>
          <c:min val="5000"/>
        </c:scaling>
        <c:axPos val="l"/>
        <c:title>
          <c:tx>
            <c:rich>
              <a:bodyPr vert="horz" rot="-5400000" anchor="ctr"/>
              <a:lstStyle/>
              <a:p>
                <a:pPr algn="ctr">
                  <a:defRPr/>
                </a:pPr>
                <a:r>
                  <a:rPr lang="en-US" cap="none" sz="1000" b="0" i="0" u="none" baseline="0">
                    <a:solidFill>
                      <a:srgbClr val="000000"/>
                    </a:solidFill>
                  </a:rPr>
                  <a:t>$ / Bolsa 50 kg</a:t>
                </a:r>
              </a:p>
            </c:rich>
          </c:tx>
          <c:layout>
            <c:manualLayout>
              <c:xMode val="factor"/>
              <c:yMode val="factor"/>
              <c:x val="-0.008"/>
              <c:y val="0"/>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000000"/>
                </a:solidFill>
              </a:defRPr>
            </a:pPr>
          </a:p>
        </c:txPr>
        <c:crossAx val="61521677"/>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Precio diario de papa en los mercados mayoristas según mercado desde el 18 de noviembre al 30 de diciembre de 2016 
</a:t>
            </a:r>
            <a:r>
              <a:rPr lang="en-US" cap="none" sz="1000" b="1" i="0" u="none" baseline="0">
                <a:solidFill>
                  <a:srgbClr val="000000"/>
                </a:solidFill>
              </a:rPr>
              <a:t>(en $ por saco de 50 kilos, sin IVA)</a:t>
            </a:r>
          </a:p>
        </c:rich>
      </c:tx>
      <c:layout>
        <c:manualLayout>
          <c:xMode val="factor"/>
          <c:yMode val="factor"/>
          <c:x val="-0.01525"/>
          <c:y val="-0.01275"/>
        </c:manualLayout>
      </c:layout>
      <c:spPr>
        <a:noFill/>
        <a:ln w="3175">
          <a:noFill/>
        </a:ln>
      </c:spPr>
    </c:title>
    <c:plotArea>
      <c:layout>
        <c:manualLayout>
          <c:xMode val="edge"/>
          <c:yMode val="edge"/>
          <c:x val="0.016"/>
          <c:y val="0.1065"/>
          <c:w val="0.8125"/>
          <c:h val="0.8075"/>
        </c:manualLayout>
      </c:layout>
      <c:lineChart>
        <c:grouping val="standard"/>
        <c:varyColors val="0"/>
        <c:ser>
          <c:idx val="0"/>
          <c:order val="0"/>
          <c:tx>
            <c:strRef>
              <c:f>'precio mayorista3'!$C$5</c:f>
              <c:strCache>
                <c:ptCount val="1"/>
                <c:pt idx="0">
                  <c:v>Agrícola del Norte de Arica</c:v>
                </c:pt>
              </c:strCache>
            </c:strRef>
          </c:tx>
          <c:spPr>
            <a:ln w="25400">
              <a:solidFill>
                <a:srgbClr val="99CC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CCFF"/>
              </a:solidFill>
              <a:ln>
                <a:noFill/>
              </a:ln>
            </c:spPr>
          </c:marker>
          <c:cat>
            <c:strRef>
              <c:f>'precio mayorista3'!$B$6:$B$35</c:f>
              <c:strCache/>
            </c:strRef>
          </c:cat>
          <c:val>
            <c:numRef>
              <c:f>'precio mayorista3'!$C$6:$C$35</c:f>
              <c:numCache/>
            </c:numRef>
          </c:val>
          <c:smooth val="0"/>
        </c:ser>
        <c:ser>
          <c:idx val="1"/>
          <c:order val="1"/>
          <c:tx>
            <c:strRef>
              <c:f>'precio mayorista3'!$D$5</c:f>
              <c:strCache>
                <c:ptCount val="1"/>
                <c:pt idx="0">
                  <c:v>Terminal La Palmera de La Serena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mayorista3'!$B$6:$B$35</c:f>
              <c:strCache/>
            </c:strRef>
          </c:cat>
          <c:val>
            <c:numRef>
              <c:f>'precio mayorista3'!$D$6:$D$35</c:f>
              <c:numCache/>
            </c:numRef>
          </c:val>
          <c:smooth val="0"/>
        </c:ser>
        <c:ser>
          <c:idx val="2"/>
          <c:order val="2"/>
          <c:tx>
            <c:strRef>
              <c:f>'precio mayorista3'!$E$5</c:f>
              <c:strCache>
                <c:ptCount val="1"/>
                <c:pt idx="0">
                  <c:v>Femacal de La Calera</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mayorista3'!$B$6:$B$35</c:f>
              <c:strCache/>
            </c:strRef>
          </c:cat>
          <c:val>
            <c:numRef>
              <c:f>'precio mayorista3'!$E$6:$E$35</c:f>
              <c:numCache/>
            </c:numRef>
          </c:val>
          <c:smooth val="0"/>
        </c:ser>
        <c:ser>
          <c:idx val="3"/>
          <c:order val="3"/>
          <c:tx>
            <c:strRef>
              <c:f>'precio mayorista3'!$F$5</c:f>
              <c:strCache>
                <c:ptCount val="1"/>
                <c:pt idx="0">
                  <c:v>Central Lo Valledor</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mayorista3'!$B$6:$B$35</c:f>
              <c:strCache/>
            </c:strRef>
          </c:cat>
          <c:val>
            <c:numRef>
              <c:f>'precio mayorista3'!$F$6:$F$35</c:f>
              <c:numCache/>
            </c:numRef>
          </c:val>
          <c:smooth val="0"/>
        </c:ser>
        <c:ser>
          <c:idx val="4"/>
          <c:order val="4"/>
          <c:tx>
            <c:strRef>
              <c:f>'precio mayorista3'!$G$5</c:f>
              <c:strCache>
                <c:ptCount val="1"/>
                <c:pt idx="0">
                  <c:v>Vega Central Mapocho</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mayorista3'!$B$6:$B$35</c:f>
              <c:strCache/>
            </c:strRef>
          </c:cat>
          <c:val>
            <c:numRef>
              <c:f>'precio mayorista3'!$G$6:$G$35</c:f>
              <c:numCache/>
            </c:numRef>
          </c:val>
          <c:smooth val="0"/>
        </c:ser>
        <c:ser>
          <c:idx val="5"/>
          <c:order val="5"/>
          <c:tx>
            <c:strRef>
              <c:f>'precio mayorista3'!$H$5</c:f>
              <c:strCache>
                <c:ptCount val="1"/>
                <c:pt idx="0">
                  <c:v>Macroferia Regional de Talca</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mayorista3'!$B$6:$B$35</c:f>
              <c:strCache/>
            </c:strRef>
          </c:cat>
          <c:val>
            <c:numRef>
              <c:f>'precio mayorista3'!$H$6:$H$35</c:f>
              <c:numCache/>
            </c:numRef>
          </c:val>
          <c:smooth val="0"/>
        </c:ser>
        <c:ser>
          <c:idx val="6"/>
          <c:order val="6"/>
          <c:tx>
            <c:strRef>
              <c:f>'precio mayorista3'!$I$5</c:f>
              <c:strCache>
                <c:ptCount val="1"/>
                <c:pt idx="0">
                  <c:v>Terminal Hortofrutícola de Chillán</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mayorista3'!$B$6:$B$35</c:f>
              <c:strCache/>
            </c:strRef>
          </c:cat>
          <c:val>
            <c:numRef>
              <c:f>'precio mayorista3'!$I$6:$I$35</c:f>
              <c:numCache/>
            </c:numRef>
          </c:val>
          <c:smooth val="0"/>
        </c:ser>
        <c:ser>
          <c:idx val="7"/>
          <c:order val="7"/>
          <c:tx>
            <c:strRef>
              <c:f>'precio mayorista3'!$J$5</c:f>
              <c:strCache>
                <c:ptCount val="1"/>
                <c:pt idx="0">
                  <c:v>Vega Monumental Concepción</c:v>
                </c:pt>
              </c:strCache>
            </c:strRef>
          </c:tx>
          <c:spPr>
            <a:ln w="25400">
              <a:solidFill>
                <a:srgbClr val="99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mayorista3'!$J$6:$J$35</c:f>
              <c:numCache/>
            </c:numRef>
          </c:val>
          <c:smooth val="0"/>
        </c:ser>
        <c:ser>
          <c:idx val="8"/>
          <c:order val="8"/>
          <c:tx>
            <c:strRef>
              <c:f>'precio mayorista3'!$K$5</c:f>
              <c:strCache>
                <c:ptCount val="1"/>
                <c:pt idx="0">
                  <c:v>Vega Modelo de Temuco</c:v>
                </c:pt>
              </c:strCache>
            </c:strRef>
          </c:tx>
          <c:spPr>
            <a:ln w="25400">
              <a:solidFill>
                <a:srgbClr val="3333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3333"/>
              </a:solidFill>
              <a:ln>
                <a:noFill/>
              </a:ln>
            </c:spPr>
          </c:marker>
          <c:cat>
            <c:strRef>
              <c:f>'precio mayorista3'!$B$6:$B$35</c:f>
              <c:strCache/>
            </c:strRef>
          </c:cat>
          <c:val>
            <c:numRef>
              <c:f>'precio mayorista3'!$K$6:$K$35</c:f>
              <c:numCache/>
            </c:numRef>
          </c:val>
          <c:smooth val="0"/>
        </c:ser>
        <c:ser>
          <c:idx val="9"/>
          <c:order val="9"/>
          <c:tx>
            <c:strRef>
              <c:f>'precio mayorista3'!$L$5</c:f>
              <c:strCache>
                <c:ptCount val="1"/>
                <c:pt idx="0">
                  <c:v>Feria Lagunitas de Puerto Montt</c:v>
                </c:pt>
              </c:strCache>
            </c:strRef>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C0C0C0"/>
              </a:solidFill>
              <a:ln>
                <a:solidFill>
                  <a:srgbClr val="9999FF"/>
                </a:solidFill>
              </a:ln>
            </c:spPr>
          </c:marker>
          <c:cat>
            <c:strRef>
              <c:f>'precio mayorista3'!$B$6:$B$35</c:f>
              <c:strCache/>
            </c:strRef>
          </c:cat>
          <c:val>
            <c:numRef>
              <c:f>'precio mayorista3'!$L$6:$L$35</c:f>
              <c:numCache/>
            </c:numRef>
          </c:val>
          <c:smooth val="0"/>
        </c:ser>
        <c:marker val="1"/>
        <c:axId val="17199911"/>
        <c:axId val="20581472"/>
      </c:lineChart>
      <c:dateAx>
        <c:axId val="17199911"/>
        <c:scaling>
          <c:orientation val="minMax"/>
        </c:scaling>
        <c:axPos val="b"/>
        <c:delete val="0"/>
        <c:numFmt formatCode="dd/mm" sourceLinked="0"/>
        <c:majorTickMark val="out"/>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20581472"/>
        <c:crosses val="autoZero"/>
        <c:auto val="0"/>
        <c:baseTimeUnit val="days"/>
        <c:majorUnit val="2"/>
        <c:majorTimeUnit val="days"/>
        <c:minorUnit val="1"/>
        <c:minorTimeUnit val="days"/>
        <c:noMultiLvlLbl val="0"/>
      </c:dateAx>
      <c:valAx>
        <c:axId val="20581472"/>
        <c:scaling>
          <c:orientation val="minMax"/>
          <c:max val="22000"/>
          <c:min val="2000"/>
        </c:scaling>
        <c:axPos val="l"/>
        <c:title>
          <c:tx>
            <c:rich>
              <a:bodyPr vert="horz" rot="-5400000" anchor="ctr"/>
              <a:lstStyle/>
              <a:p>
                <a:pPr algn="ctr">
                  <a:defRPr/>
                </a:pPr>
                <a:r>
                  <a:rPr lang="en-US" cap="none" sz="1000" b="0" i="0" u="none" baseline="0">
                    <a:solidFill>
                      <a:srgbClr val="000000"/>
                    </a:solidFill>
                  </a:rPr>
                  <a:t> $ / saco de 50 kg</a:t>
                </a:r>
              </a:p>
            </c:rich>
          </c:tx>
          <c:layout>
            <c:manualLayout>
              <c:xMode val="factor"/>
              <c:yMode val="factor"/>
              <c:x val="-0.0102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7199911"/>
        <c:crossesAt val="1"/>
        <c:crossBetween val="between"/>
        <c:dispUnits/>
      </c:valAx>
      <c:spPr>
        <a:noFill/>
        <a:ln>
          <a:noFill/>
        </a:ln>
      </c:spPr>
    </c:plotArea>
    <c:legend>
      <c:legendPos val="r"/>
      <c:layout>
        <c:manualLayout>
          <c:xMode val="edge"/>
          <c:yMode val="edge"/>
          <c:x val="0.8395"/>
          <c:y val="0.06425"/>
          <c:w val="0.1595"/>
          <c:h val="0.93575"/>
        </c:manualLayout>
      </c:layout>
      <c:overlay val="0"/>
      <c:spPr>
        <a:noFill/>
        <a:ln w="3175">
          <a:no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Precios de papa en supermercados y ferias libres de Santiago</a:t>
            </a:r>
          </a:p>
        </c:rich>
      </c:tx>
      <c:layout>
        <c:manualLayout>
          <c:xMode val="factor"/>
          <c:yMode val="factor"/>
          <c:x val="-0.00125"/>
          <c:y val="-0.01275"/>
        </c:manualLayout>
      </c:layout>
      <c:spPr>
        <a:noFill/>
        <a:ln w="3175">
          <a:noFill/>
        </a:ln>
      </c:spPr>
    </c:title>
    <c:plotArea>
      <c:layout>
        <c:manualLayout>
          <c:xMode val="edge"/>
          <c:yMode val="edge"/>
          <c:x val="0.0265"/>
          <c:y val="0.07075"/>
          <c:w val="0.98475"/>
          <c:h val="0.81925"/>
        </c:manualLayout>
      </c:layout>
      <c:lineChart>
        <c:grouping val="standard"/>
        <c:varyColors val="0"/>
        <c:ser>
          <c:idx val="0"/>
          <c:order val="0"/>
          <c:tx>
            <c:strRef>
              <c:f>'precio minorista'!$D$24</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minorista'!$C$25:$C$45</c:f>
              <c:strCache/>
            </c:strRef>
          </c:cat>
          <c:val>
            <c:numRef>
              <c:f>'precio minorista'!$D$25:$D$45</c:f>
              <c:numCache/>
            </c:numRef>
          </c:val>
          <c:smooth val="0"/>
        </c:ser>
        <c:ser>
          <c:idx val="1"/>
          <c:order val="1"/>
          <c:tx>
            <c:strRef>
              <c:f>'precio minorista'!$E$24</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minorista'!$C$25:$C$45</c:f>
              <c:strCache/>
            </c:strRef>
          </c:cat>
          <c:val>
            <c:numRef>
              <c:f>'precio minorista'!$E$25:$E$45</c:f>
              <c:numCache/>
            </c:numRef>
          </c:val>
          <c:smooth val="0"/>
        </c:ser>
        <c:marker val="1"/>
        <c:axId val="51015521"/>
        <c:axId val="56486506"/>
      </c:lineChart>
      <c:dateAx>
        <c:axId val="51015521"/>
        <c:scaling>
          <c:orientation val="minMax"/>
        </c:scaling>
        <c:axPos val="b"/>
        <c:delete val="0"/>
        <c:numFmt formatCode="mmm-yy" sourceLinked="0"/>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56486506"/>
        <c:crosses val="autoZero"/>
        <c:auto val="0"/>
        <c:baseTimeUnit val="months"/>
        <c:majorUnit val="2"/>
        <c:majorTimeUnit val="months"/>
        <c:minorUnit val="1"/>
        <c:minorTimeUnit val="months"/>
        <c:noMultiLvlLbl val="0"/>
      </c:dateAx>
      <c:valAx>
        <c:axId val="56486506"/>
        <c:scaling>
          <c:orientation val="minMax"/>
          <c:min val="200"/>
        </c:scaling>
        <c:axPos val="l"/>
        <c:title>
          <c:tx>
            <c:rich>
              <a:bodyPr vert="horz" rot="-5400000" anchor="ctr"/>
              <a:lstStyle/>
              <a:p>
                <a:pPr algn="ctr">
                  <a:defRPr/>
                </a:pPr>
                <a:r>
                  <a:rPr lang="en-US" cap="none" sz="1000" b="0" i="0" u="none" baseline="0">
                    <a:solidFill>
                      <a:srgbClr val="000000"/>
                    </a:solidFill>
                  </a:rPr>
                  <a:t>Precio ($ / kilo con IVA)</a:t>
                </a:r>
              </a:p>
            </c:rich>
          </c:tx>
          <c:layout>
            <c:manualLayout>
              <c:xMode val="factor"/>
              <c:yMode val="factor"/>
              <c:x val="-0.00825"/>
              <c:y val="0.001"/>
            </c:manualLayout>
          </c:layout>
          <c:overlay val="0"/>
          <c:spPr>
            <a:noFill/>
            <a:ln w="3175">
              <a:noFill/>
            </a:ln>
          </c:spPr>
        </c:title>
        <c:majorGridlines>
          <c:spPr>
            <a:ln w="3175">
              <a:solidFill>
                <a:srgbClr val="C0C0C0"/>
              </a:solidFill>
            </a:ln>
          </c:spPr>
        </c:majorGridlines>
        <c:delete val="0"/>
        <c:numFmt formatCode="#,##0" sourceLinked="0"/>
        <c:majorTickMark val="none"/>
        <c:minorTickMark val="none"/>
        <c:tickLblPos val="nextTo"/>
        <c:spPr>
          <a:ln w="3175">
            <a:noFill/>
          </a:ln>
        </c:spPr>
        <c:txPr>
          <a:bodyPr vert="horz" rot="0"/>
          <a:lstStyle/>
          <a:p>
            <a:pPr>
              <a:defRPr lang="en-US" cap="none" sz="1000" b="0" i="0" u="none" baseline="0">
                <a:solidFill>
                  <a:srgbClr val="000000"/>
                </a:solidFill>
              </a:defRPr>
            </a:pPr>
          </a:p>
        </c:txPr>
        <c:crossAx val="51015521"/>
        <c:crossesAt val="1"/>
        <c:crossBetween val="between"/>
        <c:dispUnits/>
      </c:valAx>
      <c:spPr>
        <a:noFill/>
        <a:ln>
          <a:noFill/>
        </a:ln>
      </c:spPr>
    </c:plotArea>
    <c:legend>
      <c:legendPos val="r"/>
      <c:layout>
        <c:manualLayout>
          <c:xMode val="edge"/>
          <c:yMode val="edge"/>
          <c:x val="0.31425"/>
          <c:y val="0.8855"/>
          <c:w val="0.37275"/>
          <c:h val="0.080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5. Precio semanal a consumidor de papa en supermercados según región.
</a:t>
            </a:r>
            <a:r>
              <a:rPr lang="en-US" cap="none" sz="1200" b="1" i="0" u="none" baseline="0">
                <a:solidFill>
                  <a:srgbClr val="000000"/>
                </a:solidFill>
                <a:latin typeface="Calibri"/>
                <a:ea typeface="Calibri"/>
                <a:cs typeface="Calibri"/>
              </a:rPr>
              <a:t>Desde el 8 de agosto al 26 de diciembre de 2016 ($/ kilo con IVA)</a:t>
            </a:r>
          </a:p>
        </c:rich>
      </c:tx>
      <c:layout>
        <c:manualLayout>
          <c:xMode val="factor"/>
          <c:yMode val="factor"/>
          <c:x val="-0.00275"/>
          <c:y val="-0.01425"/>
        </c:manualLayout>
      </c:layout>
      <c:spPr>
        <a:noFill/>
        <a:ln w="3175">
          <a:noFill/>
        </a:ln>
      </c:spPr>
    </c:title>
    <c:plotArea>
      <c:layout>
        <c:manualLayout>
          <c:xMode val="edge"/>
          <c:yMode val="edge"/>
          <c:x val="0.057"/>
          <c:y val="0.0955"/>
          <c:w val="0.94875"/>
          <c:h val="0.78275"/>
        </c:manualLayout>
      </c:layout>
      <c:lineChart>
        <c:grouping val="standard"/>
        <c:varyColors val="0"/>
        <c:ser>
          <c:idx val="0"/>
          <c:order val="0"/>
          <c:tx>
            <c:strRef>
              <c:f>'precio minorista regiones'!$C$6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regiones'!$C$7:$C$27</c:f>
              <c:numCache/>
            </c:numRef>
          </c:val>
          <c:smooth val="0"/>
        </c:ser>
        <c:ser>
          <c:idx val="1"/>
          <c:order val="1"/>
          <c:tx>
            <c:strRef>
              <c:f>'precio minorista regiones'!$D$6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regiones'!$D$7:$D$27</c:f>
              <c:numCache/>
            </c:numRef>
          </c:val>
          <c:smooth val="0"/>
        </c:ser>
        <c:ser>
          <c:idx val="2"/>
          <c:order val="2"/>
          <c:tx>
            <c:strRef>
              <c:f>'precio minorista regiones'!$E$6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regiones'!$E$7:$E$27</c:f>
              <c:numCache/>
            </c:numRef>
          </c:val>
          <c:smooth val="0"/>
        </c:ser>
        <c:ser>
          <c:idx val="3"/>
          <c:order val="3"/>
          <c:tx>
            <c:strRef>
              <c:f>'precio minorista regiones'!$F$6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regiones'!$F$7:$F$27</c:f>
              <c:numCache/>
            </c:numRef>
          </c:val>
          <c:smooth val="0"/>
        </c:ser>
        <c:ser>
          <c:idx val="4"/>
          <c:order val="4"/>
          <c:tx>
            <c:strRef>
              <c:f>'precio minorista regiones'!$G$6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regiones'!$G$7:$G$27</c:f>
              <c:numCache/>
            </c:numRef>
          </c:val>
          <c:smooth val="0"/>
        </c:ser>
        <c:ser>
          <c:idx val="5"/>
          <c:order val="5"/>
          <c:tx>
            <c:strRef>
              <c:f>'precio minorista regiones'!$H$6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regiones'!$H$7:$H$27</c:f>
              <c:numCache/>
            </c:numRef>
          </c:val>
          <c:smooth val="0"/>
        </c:ser>
        <c:ser>
          <c:idx val="6"/>
          <c:order val="6"/>
          <c:tx>
            <c:strRef>
              <c:f>'precio minorista regiones'!$I$6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noFill/>
              </a:ln>
            </c:spPr>
          </c:marker>
          <c:cat>
            <c:strRef>
              <c:f>'precio minorista regiones'!$B$7:$B$27</c:f>
              <c:strCache/>
            </c:strRef>
          </c:cat>
          <c:val>
            <c:numRef>
              <c:f>'precio minorista regiones'!$I$7:$I$27</c:f>
              <c:numCache/>
            </c:numRef>
          </c:val>
          <c:smooth val="0"/>
        </c:ser>
        <c:ser>
          <c:idx val="7"/>
          <c:order val="7"/>
          <c:tx>
            <c:strRef>
              <c:f>'precio minorista regiones'!$J$6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regiones'!$J$7:$J$27</c:f>
              <c:numCache/>
            </c:numRef>
          </c:val>
          <c:smooth val="0"/>
        </c:ser>
        <c:marker val="1"/>
        <c:axId val="38616507"/>
        <c:axId val="12004244"/>
      </c:lineChart>
      <c:dateAx>
        <c:axId val="38616507"/>
        <c:scaling>
          <c:orientation val="minMax"/>
        </c:scaling>
        <c:axPos val="b"/>
        <c:delete val="0"/>
        <c:numFmt formatCode="dd/mm" sourceLinked="0"/>
        <c:majorTickMark val="out"/>
        <c:minorTickMark val="none"/>
        <c:tickLblPos val="nextTo"/>
        <c:spPr>
          <a:ln w="3175">
            <a:solidFill>
              <a:srgbClr val="C0C0C0"/>
            </a:solidFill>
          </a:ln>
        </c:spPr>
        <c:crossAx val="12004244"/>
        <c:crosses val="autoZero"/>
        <c:auto val="0"/>
        <c:baseTimeUnit val="days"/>
        <c:majorUnit val="14"/>
        <c:majorTimeUnit val="days"/>
        <c:minorUnit val="1"/>
        <c:minorTimeUnit val="days"/>
        <c:noMultiLvlLbl val="0"/>
      </c:dateAx>
      <c:valAx>
        <c:axId val="12004244"/>
        <c:scaling>
          <c:orientation val="minMax"/>
          <c:max val="1400"/>
          <c:min val="85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11"/>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38616507"/>
        <c:crossesAt val="1"/>
        <c:crossBetween val="between"/>
        <c:dispUnits/>
      </c:valAx>
      <c:spPr>
        <a:noFill/>
        <a:ln>
          <a:noFill/>
        </a:ln>
      </c:spPr>
    </c:plotArea>
    <c:legend>
      <c:legendPos val="r"/>
      <c:layout>
        <c:manualLayout>
          <c:xMode val="edge"/>
          <c:yMode val="edge"/>
          <c:x val="0.16275"/>
          <c:y val="0.924"/>
          <c:w val="0.73475"/>
          <c:h val="0.065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Gráfico 6. Precio semanal a consumidor de papa en ferias según región. 
</a:t>
            </a:r>
            <a:r>
              <a:rPr lang="en-US" cap="none" sz="1200" b="1" i="0" u="none" baseline="0">
                <a:solidFill>
                  <a:srgbClr val="000000"/>
                </a:solidFill>
                <a:latin typeface="Calibri"/>
                <a:ea typeface="Calibri"/>
                <a:cs typeface="Calibri"/>
              </a:rPr>
              <a:t>Desde el 8 de agosto al 26 de diciembre de 2016 ($/ kilo con IVA)</a:t>
            </a:r>
          </a:p>
        </c:rich>
      </c:tx>
      <c:layout>
        <c:manualLayout>
          <c:xMode val="factor"/>
          <c:yMode val="factor"/>
          <c:x val="-0.00125"/>
          <c:y val="-0.01425"/>
        </c:manualLayout>
      </c:layout>
      <c:spPr>
        <a:noFill/>
        <a:ln w="3175">
          <a:noFill/>
        </a:ln>
      </c:spPr>
    </c:title>
    <c:plotArea>
      <c:layout>
        <c:manualLayout>
          <c:xMode val="edge"/>
          <c:yMode val="edge"/>
          <c:x val="0.0495"/>
          <c:y val="0.09225"/>
          <c:w val="0.95625"/>
          <c:h val="0.7875"/>
        </c:manualLayout>
      </c:layout>
      <c:lineChart>
        <c:grouping val="standard"/>
        <c:varyColors val="0"/>
        <c:ser>
          <c:idx val="0"/>
          <c:order val="0"/>
          <c:tx>
            <c:strRef>
              <c:f>'precio minorista regiones'!$K$6</c:f>
              <c:strCache>
                <c:ptCount val="1"/>
                <c:pt idx="0">
                  <c:v>Arica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dPt>
            <c:idx val="0"/>
            <c:spPr>
              <a:solidFill>
                <a:srgbClr val="4572A7"/>
              </a:solidFill>
              <a:ln w="25400">
                <a:solidFill>
                  <a:srgbClr val="666699"/>
                </a:solidFill>
              </a:ln>
            </c:spPr>
            <c:marker>
              <c:size val="5"/>
              <c:spPr>
                <a:solidFill>
                  <a:srgbClr val="666699"/>
                </a:solidFill>
                <a:ln>
                  <a:solidFill>
                    <a:srgbClr val="666699"/>
                  </a:solidFill>
                </a:ln>
              </c:spPr>
            </c:marker>
          </c:dPt>
          <c:dPt>
            <c:idx val="1"/>
            <c:spPr>
              <a:solidFill>
                <a:srgbClr val="4572A7"/>
              </a:solidFill>
              <a:ln w="25400">
                <a:solidFill>
                  <a:srgbClr val="666699"/>
                </a:solidFill>
              </a:ln>
            </c:spPr>
            <c:marker>
              <c:size val="5"/>
              <c:spPr>
                <a:solidFill>
                  <a:srgbClr val="666699"/>
                </a:solidFill>
                <a:ln>
                  <a:solidFill>
                    <a:srgbClr val="666699"/>
                  </a:solidFill>
                </a:ln>
              </c:spPr>
            </c:marker>
          </c:dPt>
          <c:dPt>
            <c:idx val="2"/>
            <c:spPr>
              <a:solidFill>
                <a:srgbClr val="4572A7"/>
              </a:solidFill>
              <a:ln w="25400">
                <a:solidFill>
                  <a:srgbClr val="666699"/>
                </a:solidFill>
              </a:ln>
            </c:spPr>
            <c:marker>
              <c:size val="5"/>
              <c:spPr>
                <a:solidFill>
                  <a:srgbClr val="666699"/>
                </a:solidFill>
                <a:ln>
                  <a:solidFill>
                    <a:srgbClr val="666699"/>
                  </a:solidFill>
                </a:ln>
              </c:spPr>
            </c:marker>
          </c:dPt>
          <c:dPt>
            <c:idx val="3"/>
            <c:spPr>
              <a:solidFill>
                <a:srgbClr val="4572A7"/>
              </a:solidFill>
              <a:ln w="25400">
                <a:solidFill>
                  <a:srgbClr val="666699"/>
                </a:solidFill>
              </a:ln>
            </c:spPr>
            <c:marker>
              <c:size val="5"/>
              <c:spPr>
                <a:solidFill>
                  <a:srgbClr val="666699"/>
                </a:solidFill>
                <a:ln>
                  <a:solidFill>
                    <a:srgbClr val="666699"/>
                  </a:solidFill>
                </a:ln>
              </c:spPr>
            </c:marker>
          </c:dPt>
          <c:dPt>
            <c:idx val="4"/>
            <c:spPr>
              <a:solidFill>
                <a:srgbClr val="4572A7"/>
              </a:solidFill>
              <a:ln w="25400">
                <a:solidFill>
                  <a:srgbClr val="666699"/>
                </a:solidFill>
              </a:ln>
            </c:spPr>
            <c:marker>
              <c:size val="5"/>
              <c:spPr>
                <a:solidFill>
                  <a:srgbClr val="666699"/>
                </a:solidFill>
                <a:ln>
                  <a:solidFill>
                    <a:srgbClr val="666699"/>
                  </a:solidFill>
                </a:ln>
              </c:spPr>
            </c:marker>
          </c:dPt>
          <c:dPt>
            <c:idx val="5"/>
            <c:spPr>
              <a:solidFill>
                <a:srgbClr val="4572A7"/>
              </a:solidFill>
              <a:ln w="25400">
                <a:solidFill>
                  <a:srgbClr val="666699"/>
                </a:solidFill>
              </a:ln>
            </c:spPr>
            <c:marker>
              <c:size val="5"/>
              <c:spPr>
                <a:solidFill>
                  <a:srgbClr val="666699"/>
                </a:solidFill>
                <a:ln>
                  <a:solidFill>
                    <a:srgbClr val="666699"/>
                  </a:solidFill>
                </a:ln>
              </c:spPr>
            </c:marker>
          </c:dPt>
          <c:dPt>
            <c:idx val="6"/>
            <c:spPr>
              <a:solidFill>
                <a:srgbClr val="4572A7"/>
              </a:solidFill>
              <a:ln w="25400">
                <a:solidFill>
                  <a:srgbClr val="666699"/>
                </a:solidFill>
              </a:ln>
            </c:spPr>
            <c:marker>
              <c:size val="5"/>
              <c:spPr>
                <a:solidFill>
                  <a:srgbClr val="666699"/>
                </a:solidFill>
                <a:ln>
                  <a:solidFill>
                    <a:srgbClr val="666699"/>
                  </a:solidFill>
                </a:ln>
              </c:spPr>
            </c:marker>
          </c:dPt>
          <c:dPt>
            <c:idx val="7"/>
            <c:spPr>
              <a:solidFill>
                <a:srgbClr val="4572A7"/>
              </a:solidFill>
              <a:ln w="25400">
                <a:solidFill>
                  <a:srgbClr val="666699"/>
                </a:solidFill>
              </a:ln>
            </c:spPr>
            <c:marker>
              <c:size val="5"/>
              <c:spPr>
                <a:solidFill>
                  <a:srgbClr val="666699"/>
                </a:solidFill>
                <a:ln>
                  <a:solidFill>
                    <a:srgbClr val="666699"/>
                  </a:solidFill>
                </a:ln>
              </c:spPr>
            </c:marker>
          </c:dPt>
          <c:dPt>
            <c:idx val="8"/>
            <c:spPr>
              <a:solidFill>
                <a:srgbClr val="4572A7"/>
              </a:solidFill>
              <a:ln w="25400">
                <a:solidFill>
                  <a:srgbClr val="666699"/>
                </a:solidFill>
              </a:ln>
            </c:spPr>
            <c:marker>
              <c:size val="5"/>
              <c:spPr>
                <a:solidFill>
                  <a:srgbClr val="666699"/>
                </a:solidFill>
                <a:ln>
                  <a:solidFill>
                    <a:srgbClr val="666699"/>
                  </a:solidFill>
                </a:ln>
              </c:spPr>
            </c:marker>
          </c:dPt>
          <c:dPt>
            <c:idx val="9"/>
            <c:spPr>
              <a:solidFill>
                <a:srgbClr val="4572A7"/>
              </a:solidFill>
              <a:ln w="25400">
                <a:solidFill>
                  <a:srgbClr val="666699"/>
                </a:solidFill>
              </a:ln>
            </c:spPr>
            <c:marker>
              <c:size val="5"/>
              <c:spPr>
                <a:solidFill>
                  <a:srgbClr val="666699"/>
                </a:solidFill>
                <a:ln>
                  <a:solidFill>
                    <a:srgbClr val="666699"/>
                  </a:solidFill>
                </a:ln>
              </c:spPr>
            </c:marker>
          </c:dPt>
          <c:dPt>
            <c:idx val="10"/>
            <c:spPr>
              <a:solidFill>
                <a:srgbClr val="4572A7"/>
              </a:solidFill>
              <a:ln w="25400">
                <a:solidFill>
                  <a:srgbClr val="666699"/>
                </a:solidFill>
              </a:ln>
            </c:spPr>
            <c:marker>
              <c:size val="5"/>
              <c:spPr>
                <a:solidFill>
                  <a:srgbClr val="666699"/>
                </a:solidFill>
                <a:ln>
                  <a:solidFill>
                    <a:srgbClr val="666699"/>
                  </a:solidFill>
                </a:ln>
              </c:spPr>
            </c:marker>
          </c:dPt>
          <c:dPt>
            <c:idx val="11"/>
            <c:spPr>
              <a:solidFill>
                <a:srgbClr val="4572A7"/>
              </a:solidFill>
              <a:ln w="25400">
                <a:solidFill>
                  <a:srgbClr val="666699"/>
                </a:solidFill>
              </a:ln>
            </c:spPr>
            <c:marker>
              <c:size val="5"/>
              <c:spPr>
                <a:solidFill>
                  <a:srgbClr val="666699"/>
                </a:solidFill>
                <a:ln>
                  <a:solidFill>
                    <a:srgbClr val="666699"/>
                  </a:solidFill>
                </a:ln>
              </c:spPr>
            </c:marker>
          </c:dPt>
          <c:dPt>
            <c:idx val="12"/>
            <c:spPr>
              <a:solidFill>
                <a:srgbClr val="4572A7"/>
              </a:solidFill>
              <a:ln w="25400">
                <a:solidFill>
                  <a:srgbClr val="666699"/>
                </a:solidFill>
              </a:ln>
            </c:spPr>
            <c:marker>
              <c:size val="5"/>
              <c:spPr>
                <a:solidFill>
                  <a:srgbClr val="666699"/>
                </a:solidFill>
                <a:ln>
                  <a:solidFill>
                    <a:srgbClr val="666699"/>
                  </a:solidFill>
                </a:ln>
              </c:spPr>
            </c:marker>
          </c:dPt>
          <c:dPt>
            <c:idx val="16"/>
            <c:spPr>
              <a:solidFill>
                <a:srgbClr val="4572A7"/>
              </a:solidFill>
              <a:ln w="25400">
                <a:solidFill>
                  <a:srgbClr val="666699"/>
                </a:solidFill>
              </a:ln>
            </c:spPr>
            <c:marker>
              <c:size val="5"/>
              <c:spPr>
                <a:solidFill>
                  <a:srgbClr val="666699"/>
                </a:solidFill>
                <a:ln>
                  <a:solidFill>
                    <a:srgbClr val="666699"/>
                  </a:solidFill>
                </a:ln>
              </c:spPr>
            </c:marker>
          </c:dPt>
          <c:dPt>
            <c:idx val="17"/>
            <c:spPr>
              <a:solidFill>
                <a:srgbClr val="4572A7"/>
              </a:solidFill>
              <a:ln w="25400">
                <a:solidFill>
                  <a:srgbClr val="666699"/>
                </a:solidFill>
              </a:ln>
            </c:spPr>
            <c:marker>
              <c:size val="5"/>
              <c:spPr>
                <a:solidFill>
                  <a:srgbClr val="666699"/>
                </a:solidFill>
                <a:ln>
                  <a:solidFill>
                    <a:srgbClr val="666699"/>
                  </a:solidFill>
                </a:ln>
              </c:spPr>
            </c:marker>
          </c:dPt>
          <c:dPt>
            <c:idx val="18"/>
            <c:spPr>
              <a:solidFill>
                <a:srgbClr val="4572A7"/>
              </a:solidFill>
              <a:ln w="25400">
                <a:solidFill>
                  <a:srgbClr val="666699"/>
                </a:solidFill>
              </a:ln>
            </c:spPr>
            <c:marker>
              <c:size val="5"/>
              <c:spPr>
                <a:solidFill>
                  <a:srgbClr val="666699"/>
                </a:solidFill>
                <a:ln>
                  <a:solidFill>
                    <a:srgbClr val="666699"/>
                  </a:solidFill>
                </a:ln>
              </c:spPr>
            </c:marker>
          </c:dPt>
          <c:dPt>
            <c:idx val="19"/>
            <c:spPr>
              <a:solidFill>
                <a:srgbClr val="4572A7"/>
              </a:solidFill>
              <a:ln w="25400">
                <a:solidFill>
                  <a:srgbClr val="666699"/>
                </a:solidFill>
              </a:ln>
            </c:spPr>
            <c:marker>
              <c:size val="5"/>
              <c:spPr>
                <a:solidFill>
                  <a:srgbClr val="666699"/>
                </a:solidFill>
                <a:ln>
                  <a:solidFill>
                    <a:srgbClr val="666699"/>
                  </a:solidFill>
                </a:ln>
              </c:spPr>
            </c:marker>
          </c:dPt>
          <c:dPt>
            <c:idx val="20"/>
            <c:spPr>
              <a:solidFill>
                <a:srgbClr val="4572A7"/>
              </a:solidFill>
              <a:ln w="25400">
                <a:solidFill>
                  <a:srgbClr val="666699"/>
                </a:solidFill>
              </a:ln>
            </c:spPr>
            <c:marker>
              <c:size val="5"/>
              <c:spPr>
                <a:solidFill>
                  <a:srgbClr val="666699"/>
                </a:solidFill>
                <a:ln>
                  <a:solidFill>
                    <a:srgbClr val="666699"/>
                  </a:solidFill>
                </a:ln>
              </c:spPr>
            </c:marker>
          </c:dPt>
          <c:cat>
            <c:strRef>
              <c:f>'precio minorista regiones'!$B$7:$B$27</c:f>
              <c:strCache/>
            </c:strRef>
          </c:cat>
          <c:val>
            <c:numRef>
              <c:f>'precio minorista regiones'!$K$7:$K$27</c:f>
              <c:numCache/>
            </c:numRef>
          </c:val>
          <c:smooth val="0"/>
        </c:ser>
        <c:ser>
          <c:idx val="1"/>
          <c:order val="1"/>
          <c:tx>
            <c:strRef>
              <c:f>'precio minorista regiones'!$L$6</c:f>
              <c:strCache>
                <c:ptCount val="1"/>
                <c:pt idx="0">
                  <c:v>Coquimbo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'precio minorista regiones'!$B$7:$B$27</c:f>
              <c:strCache/>
            </c:strRef>
          </c:cat>
          <c:val>
            <c:numRef>
              <c:f>'precio minorista regiones'!$L$7:$L$27</c:f>
              <c:numCache/>
            </c:numRef>
          </c:val>
          <c:smooth val="0"/>
        </c:ser>
        <c:ser>
          <c:idx val="2"/>
          <c:order val="2"/>
          <c:tx>
            <c:strRef>
              <c:f>'precio minorista regiones'!$M$6</c:f>
              <c:strCache>
                <c:ptCount val="1"/>
                <c:pt idx="0">
                  <c:v>Valparaíso</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00"/>
                </a:solidFill>
              </a:ln>
            </c:spPr>
          </c:marker>
          <c:cat>
            <c:strRef>
              <c:f>'precio minorista regiones'!$B$7:$B$27</c:f>
              <c:strCache/>
            </c:strRef>
          </c:cat>
          <c:val>
            <c:numRef>
              <c:f>'precio minorista regiones'!$M$7:$M$27</c:f>
              <c:numCache/>
            </c:numRef>
          </c:val>
          <c:smooth val="0"/>
        </c:ser>
        <c:ser>
          <c:idx val="3"/>
          <c:order val="3"/>
          <c:tx>
            <c:strRef>
              <c:f>'precio minorista regiones'!$N$6</c:f>
              <c:strCache>
                <c:ptCount val="1"/>
                <c:pt idx="0">
                  <c:v>RM</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'precio minorista regiones'!$B$7:$B$27</c:f>
              <c:strCache/>
            </c:strRef>
          </c:cat>
          <c:val>
            <c:numRef>
              <c:f>'precio minorista regiones'!$N$7:$N$27</c:f>
              <c:numCache/>
            </c:numRef>
          </c:val>
          <c:smooth val="0"/>
        </c:ser>
        <c:ser>
          <c:idx val="4"/>
          <c:order val="4"/>
          <c:tx>
            <c:strRef>
              <c:f>'precio minorista regiones'!$O$6</c:f>
              <c:strCache>
                <c:ptCount val="1"/>
                <c:pt idx="0">
                  <c:v>Maule</c:v>
                </c:pt>
              </c:strCache>
            </c:strRef>
          </c:tx>
          <c:spPr>
            <a:ln w="25400">
              <a:solidFill>
                <a:srgbClr val="33CCCC"/>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339966"/>
              </a:solidFill>
              <a:ln>
                <a:solidFill>
                  <a:srgbClr val="33CCCC"/>
                </a:solidFill>
              </a:ln>
            </c:spPr>
          </c:marker>
          <c:cat>
            <c:strRef>
              <c:f>'precio minorista regiones'!$B$7:$B$27</c:f>
              <c:strCache/>
            </c:strRef>
          </c:cat>
          <c:val>
            <c:numRef>
              <c:f>'precio minorista regiones'!$O$7:$O$27</c:f>
              <c:numCache/>
            </c:numRef>
          </c:val>
          <c:smooth val="0"/>
        </c:ser>
        <c:ser>
          <c:idx val="5"/>
          <c:order val="5"/>
          <c:tx>
            <c:strRef>
              <c:f>'precio minorista regiones'!$P$6</c:f>
              <c:strCache>
                <c:ptCount val="1"/>
                <c:pt idx="0">
                  <c:v>Bío Bío</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8080"/>
              </a:solidFill>
              <a:ln>
                <a:solidFill>
                  <a:srgbClr val="FF9900"/>
                </a:solidFill>
              </a:ln>
            </c:spPr>
          </c:marker>
          <c:cat>
            <c:strRef>
              <c:f>'precio minorista regiones'!$B$7:$B$27</c:f>
              <c:strCache/>
            </c:strRef>
          </c:cat>
          <c:val>
            <c:numRef>
              <c:f>'precio minorista regiones'!$P$7:$P$27</c:f>
              <c:numCache/>
            </c:numRef>
          </c:val>
          <c:smooth val="0"/>
        </c:ser>
        <c:ser>
          <c:idx val="6"/>
          <c:order val="6"/>
          <c:tx>
            <c:strRef>
              <c:f>'precio minorista regiones'!$Q$6</c:f>
              <c:strCache>
                <c:ptCount val="1"/>
                <c:pt idx="0">
                  <c:v>La Araucanía</c:v>
                </c:pt>
              </c:strCache>
            </c:strRef>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003366"/>
              </a:solidFill>
              <a:ln>
                <a:solidFill>
                  <a:srgbClr val="333399"/>
                </a:solidFill>
              </a:ln>
            </c:spPr>
          </c:marker>
          <c:cat>
            <c:strRef>
              <c:f>'precio minorista regiones'!$B$7:$B$27</c:f>
              <c:strCache/>
            </c:strRef>
          </c:cat>
          <c:val>
            <c:numRef>
              <c:f>'precio minorista regiones'!$Q$7:$Q$27</c:f>
              <c:numCache/>
            </c:numRef>
          </c:val>
          <c:smooth val="0"/>
        </c:ser>
        <c:ser>
          <c:idx val="7"/>
          <c:order val="7"/>
          <c:tx>
            <c:strRef>
              <c:f>'precio minorista regiones'!$R$6</c:f>
              <c:strCache>
                <c:ptCount val="1"/>
                <c:pt idx="0">
                  <c:v>Los Lagos</c:v>
                </c:pt>
              </c:strCache>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FF8080"/>
                </a:solidFill>
              </a:ln>
            </c:spPr>
          </c:marker>
          <c:cat>
            <c:strRef>
              <c:f>'precio minorista regiones'!$B$7:$B$27</c:f>
              <c:strCache/>
            </c:strRef>
          </c:cat>
          <c:val>
            <c:numRef>
              <c:f>'precio minorista regiones'!$R$7:$R$27</c:f>
              <c:numCache/>
            </c:numRef>
          </c:val>
          <c:smooth val="0"/>
        </c:ser>
        <c:marker val="1"/>
        <c:axId val="40929333"/>
        <c:axId val="32819678"/>
      </c:lineChart>
      <c:dateAx>
        <c:axId val="40929333"/>
        <c:scaling>
          <c:orientation val="minMax"/>
        </c:scaling>
        <c:axPos val="b"/>
        <c:delete val="0"/>
        <c:numFmt formatCode="dd/mm" sourceLinked="0"/>
        <c:majorTickMark val="out"/>
        <c:minorTickMark val="none"/>
        <c:tickLblPos val="nextTo"/>
        <c:spPr>
          <a:ln w="3175">
            <a:solidFill>
              <a:srgbClr val="C0C0C0"/>
            </a:solidFill>
          </a:ln>
        </c:spPr>
        <c:crossAx val="32819678"/>
        <c:crosses val="autoZero"/>
        <c:auto val="0"/>
        <c:baseTimeUnit val="days"/>
        <c:majorUnit val="14"/>
        <c:majorTimeUnit val="days"/>
        <c:minorUnit val="1"/>
        <c:minorTimeUnit val="days"/>
        <c:noMultiLvlLbl val="0"/>
      </c:dateAx>
      <c:valAx>
        <c:axId val="32819678"/>
        <c:scaling>
          <c:orientation val="minMax"/>
          <c:max val="700"/>
          <c:min val="200"/>
        </c:scaling>
        <c:axPos val="l"/>
        <c:title>
          <c:tx>
            <c:rich>
              <a:bodyPr vert="horz" rot="-5400000" anchor="ctr"/>
              <a:lstStyle/>
              <a:p>
                <a:pPr algn="ctr">
                  <a:defRPr/>
                </a:pPr>
                <a:r>
                  <a:rPr lang="en-US" cap="none" sz="1200" b="1" i="0" u="none" baseline="0">
                    <a:solidFill>
                      <a:srgbClr val="000000"/>
                    </a:solidFill>
                    <a:latin typeface="Calibri"/>
                    <a:ea typeface="Calibri"/>
                    <a:cs typeface="Calibri"/>
                  </a:rPr>
                  <a:t>$ por kilo con IVA</a:t>
                </a:r>
              </a:p>
            </c:rich>
          </c:tx>
          <c:layout>
            <c:manualLayout>
              <c:xMode val="factor"/>
              <c:yMode val="factor"/>
              <c:x val="-0.0067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crossAx val="40929333"/>
        <c:crossesAt val="1"/>
        <c:crossBetween val="between"/>
        <c:dispUnits/>
      </c:valAx>
      <c:spPr>
        <a:noFill/>
        <a:ln>
          <a:noFill/>
        </a:ln>
      </c:spPr>
    </c:plotArea>
    <c:legend>
      <c:legendPos val="r"/>
      <c:layout>
        <c:manualLayout>
          <c:xMode val="edge"/>
          <c:yMode val="edge"/>
          <c:x val="0.1525"/>
          <c:y val="0.922"/>
          <c:w val="0.71225"/>
          <c:h val="0.06775"/>
        </c:manualLayout>
      </c:layout>
      <c:overlay val="0"/>
      <c:spPr>
        <a:noFill/>
        <a:ln w="3175">
          <a:noFill/>
        </a:ln>
      </c:spPr>
      <c:txPr>
        <a:bodyPr vert="horz" rot="0"/>
        <a:lstStyle/>
        <a:p>
          <a:pPr>
            <a:defRPr lang="en-US" cap="none" sz="11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2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Evolución de la superficie y producción de papa</a:t>
            </a:r>
          </a:p>
        </c:rich>
      </c:tx>
      <c:layout>
        <c:manualLayout>
          <c:xMode val="factor"/>
          <c:yMode val="factor"/>
          <c:x val="-0.00275"/>
          <c:y val="-0.01325"/>
        </c:manualLayout>
      </c:layout>
      <c:spPr>
        <a:noFill/>
        <a:ln w="3175">
          <a:noFill/>
        </a:ln>
      </c:spPr>
    </c:title>
    <c:plotArea>
      <c:layout>
        <c:manualLayout>
          <c:xMode val="edge"/>
          <c:yMode val="edge"/>
          <c:x val="0.057"/>
          <c:y val="0.0705"/>
          <c:w val="0.8885"/>
          <c:h val="0.85125"/>
        </c:manualLayout>
      </c:layout>
      <c:lineChart>
        <c:grouping val="standard"/>
        <c:varyColors val="0"/>
        <c:ser>
          <c:idx val="0"/>
          <c:order val="0"/>
          <c:tx>
            <c:strRef>
              <c:f>'sup, prod y rend'!$D$5:$D$6</c:f>
              <c:strCache>
                <c:ptCount val="1"/>
                <c:pt idx="0">
                  <c:v>Superficie (ha)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666699"/>
              </a:solidFill>
              <a:ln>
                <a:solidFill>
                  <a:srgbClr val="666699"/>
                </a:solidFill>
              </a:ln>
            </c:spPr>
          </c:marker>
          <c:cat>
            <c:strRef>
              <c:f>'sup, prod y rend'!$C$7:$C$23</c:f>
              <c:strCache/>
            </c:strRef>
          </c:cat>
          <c:val>
            <c:numRef>
              <c:f>'sup, prod y rend'!$D$7:$D$23</c:f>
              <c:numCache/>
            </c:numRef>
          </c:val>
          <c:smooth val="0"/>
        </c:ser>
        <c:marker val="1"/>
        <c:axId val="26941647"/>
        <c:axId val="41148232"/>
      </c:lineChart>
      <c:lineChart>
        <c:grouping val="standard"/>
        <c:varyColors val="0"/>
        <c:ser>
          <c:idx val="1"/>
          <c:order val="1"/>
          <c:tx>
            <c:strRef>
              <c:f>'sup, prod y rend'!$E$5:$E$6</c:f>
              <c:strCache>
                <c:ptCount val="1"/>
                <c:pt idx="0">
                  <c:v>Producción (ton)</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93366"/>
              </a:solidFill>
              <a:ln>
                <a:solidFill>
                  <a:srgbClr val="993366"/>
                </a:solidFill>
              </a:ln>
            </c:spPr>
          </c:marker>
          <c:cat>
            <c:strRef>
              <c:f>'sup, prod y rend'!$C$7:$C$23</c:f>
              <c:strCache/>
            </c:strRef>
          </c:cat>
          <c:val>
            <c:numRef>
              <c:f>'sup, prod y rend'!$E$7:$E$23</c:f>
              <c:numCache/>
            </c:numRef>
          </c:val>
          <c:smooth val="0"/>
        </c:ser>
        <c:marker val="1"/>
        <c:axId val="34789769"/>
        <c:axId val="44672466"/>
      </c:lineChart>
      <c:catAx>
        <c:axId val="26941647"/>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1000" b="0" i="0" u="none" baseline="0">
                <a:solidFill>
                  <a:srgbClr val="000000"/>
                </a:solidFill>
              </a:defRPr>
            </a:pPr>
          </a:p>
        </c:txPr>
        <c:crossAx val="41148232"/>
        <c:crosses val="autoZero"/>
        <c:auto val="1"/>
        <c:lblOffset val="100"/>
        <c:tickLblSkip val="1"/>
        <c:noMultiLvlLbl val="0"/>
      </c:catAx>
      <c:valAx>
        <c:axId val="41148232"/>
        <c:scaling>
          <c:orientation val="minMax"/>
          <c:min val="35000"/>
        </c:scaling>
        <c:axPos val="l"/>
        <c:title>
          <c:tx>
            <c:rich>
              <a:bodyPr vert="horz" rot="-5400000" anchor="ctr"/>
              <a:lstStyle/>
              <a:p>
                <a:pPr algn="ctr">
                  <a:defRPr/>
                </a:pPr>
                <a:r>
                  <a:rPr lang="en-US" cap="none" sz="1000" b="0" i="0" u="none" baseline="0">
                    <a:solidFill>
                      <a:srgbClr val="333399"/>
                    </a:solidFill>
                  </a:rPr>
                  <a:t>Superficie (ha)</a:t>
                </a:r>
              </a:p>
            </c:rich>
          </c:tx>
          <c:layout>
            <c:manualLayout>
              <c:xMode val="factor"/>
              <c:yMode val="factor"/>
              <c:x val="-0.0215"/>
              <c:y val="-0.004"/>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333399"/>
                </a:solidFill>
              </a:defRPr>
            </a:pPr>
          </a:p>
        </c:txPr>
        <c:crossAx val="26941647"/>
        <c:crossesAt val="1"/>
        <c:crossBetween val="between"/>
        <c:dispUnits/>
      </c:valAx>
      <c:catAx>
        <c:axId val="34789769"/>
        <c:scaling>
          <c:orientation val="minMax"/>
        </c:scaling>
        <c:axPos val="b"/>
        <c:delete val="1"/>
        <c:majorTickMark val="out"/>
        <c:minorTickMark val="none"/>
        <c:tickLblPos val="nextTo"/>
        <c:crossAx val="44672466"/>
        <c:crosses val="autoZero"/>
        <c:auto val="1"/>
        <c:lblOffset val="100"/>
        <c:tickLblSkip val="1"/>
        <c:noMultiLvlLbl val="0"/>
      </c:catAx>
      <c:valAx>
        <c:axId val="44672466"/>
        <c:scaling>
          <c:orientation val="minMax"/>
          <c:min val="700000"/>
        </c:scaling>
        <c:axPos val="l"/>
        <c:title>
          <c:tx>
            <c:rich>
              <a:bodyPr vert="horz" rot="-5400000" anchor="ctr"/>
              <a:lstStyle/>
              <a:p>
                <a:pPr algn="ctr">
                  <a:defRPr/>
                </a:pPr>
                <a:r>
                  <a:rPr lang="en-US" cap="none" sz="1000" b="0" i="0" u="none" baseline="0">
                    <a:solidFill>
                      <a:srgbClr val="FF0000"/>
                    </a:solidFill>
                  </a:rPr>
                  <a:t>Producción (ton)</a:t>
                </a:r>
              </a:p>
            </c:rich>
          </c:tx>
          <c:layout>
            <c:manualLayout>
              <c:xMode val="factor"/>
              <c:yMode val="factor"/>
              <c:x val="-0.02075"/>
              <c:y val="0"/>
            </c:manualLayout>
          </c:layout>
          <c:overlay val="0"/>
          <c:spPr>
            <a:noFill/>
            <a:ln w="3175">
              <a:noFill/>
            </a:ln>
          </c:spPr>
        </c:title>
        <c:delete val="0"/>
        <c:numFmt formatCode="General" sourceLinked="1"/>
        <c:majorTickMark val="out"/>
        <c:minorTickMark val="none"/>
        <c:tickLblPos val="nextTo"/>
        <c:spPr>
          <a:ln w="3175">
            <a:noFill/>
          </a:ln>
        </c:spPr>
        <c:txPr>
          <a:bodyPr vert="horz" rot="0"/>
          <a:lstStyle/>
          <a:p>
            <a:pPr>
              <a:defRPr lang="en-US" cap="none" sz="1000" b="0" i="0" u="none" baseline="0">
                <a:solidFill>
                  <a:srgbClr val="993366"/>
                </a:solidFill>
              </a:defRPr>
            </a:pPr>
          </a:p>
        </c:txPr>
        <c:crossAx val="34789769"/>
        <c:crosses val="max"/>
        <c:crossBetween val="between"/>
        <c:dispUnits/>
      </c:valAx>
      <c:spPr>
        <a:noFill/>
        <a:ln>
          <a:noFill/>
        </a:ln>
      </c:spPr>
    </c:plotArea>
    <c:legend>
      <c:legendPos val="r"/>
      <c:legendEntry>
        <c:idx val="0"/>
        <c:txPr>
          <a:bodyPr vert="horz" rot="0"/>
          <a:lstStyle/>
          <a:p>
            <a:pPr>
              <a:defRPr lang="en-US" cap="none" sz="920" b="0" i="0" u="none" baseline="0">
                <a:solidFill>
                  <a:srgbClr val="333399"/>
                </a:solidFill>
              </a:defRPr>
            </a:pPr>
          </a:p>
        </c:txPr>
      </c:legendEntry>
      <c:legendEntry>
        <c:idx val="1"/>
        <c:txPr>
          <a:bodyPr vert="horz" rot="0"/>
          <a:lstStyle/>
          <a:p>
            <a:pPr>
              <a:defRPr lang="en-US" cap="none" sz="920" b="0" i="0" u="none" baseline="0">
                <a:solidFill>
                  <a:srgbClr val="993366"/>
                </a:solidFill>
              </a:defRPr>
            </a:pPr>
          </a:p>
        </c:txPr>
      </c:legendEntry>
      <c:layout>
        <c:manualLayout>
          <c:xMode val="edge"/>
          <c:yMode val="edge"/>
          <c:x val="0.144"/>
          <c:y val="0.9315"/>
          <c:w val="0.62525"/>
          <c:h val="0.06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Superficie regional de papa entre las regiones de Coquimbo y Los Lagos (hectáreas)</a:t>
            </a:r>
          </a:p>
        </c:rich>
      </c:tx>
      <c:layout>
        <c:manualLayout>
          <c:xMode val="factor"/>
          <c:yMode val="factor"/>
          <c:x val="-0.001"/>
          <c:y val="-0.01325"/>
        </c:manualLayout>
      </c:layout>
      <c:spPr>
        <a:noFill/>
        <a:ln w="3175">
          <a:noFill/>
        </a:ln>
      </c:spPr>
    </c:title>
    <c:plotArea>
      <c:layout>
        <c:manualLayout>
          <c:xMode val="edge"/>
          <c:yMode val="edge"/>
          <c:x val="0.04125"/>
          <c:y val="0.075"/>
          <c:w val="0.942"/>
          <c:h val="0.8485"/>
        </c:manualLayout>
      </c:layout>
      <c:barChart>
        <c:barDir val="col"/>
        <c:grouping val="clustered"/>
        <c:varyColors val="0"/>
        <c:ser>
          <c:idx val="0"/>
          <c:order val="0"/>
          <c:tx>
            <c:strRef>
              <c:f>'sup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región'!$C$20:$K$20</c:f>
              <c:numCache/>
            </c:numRef>
          </c:val>
        </c:ser>
        <c:ser>
          <c:idx val="1"/>
          <c:order val="1"/>
          <c:tx>
            <c:strRef>
              <c:f>'sup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región'!$C$21:$K$21</c:f>
              <c:numCache/>
            </c:numRef>
          </c:val>
        </c:ser>
        <c:ser>
          <c:idx val="2"/>
          <c:order val="2"/>
          <c:tx>
            <c:strRef>
              <c:f>'sup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región'!$C$7:$K$7</c:f>
              <c:strCache/>
            </c:strRef>
          </c:cat>
          <c:val>
            <c:numRef>
              <c:f>'sup región'!$C$22:$K$22</c:f>
              <c:numCache/>
            </c:numRef>
          </c:val>
        </c:ser>
        <c:overlap val="-27"/>
        <c:gapWidth val="219"/>
        <c:axId val="66507875"/>
        <c:axId val="61699964"/>
      </c:barChart>
      <c:catAx>
        <c:axId val="6650787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61699964"/>
        <c:crosses val="autoZero"/>
        <c:auto val="1"/>
        <c:lblOffset val="100"/>
        <c:tickLblSkip val="1"/>
        <c:noMultiLvlLbl val="0"/>
      </c:catAx>
      <c:valAx>
        <c:axId val="61699964"/>
        <c:scaling>
          <c:orientation val="minMax"/>
        </c:scaling>
        <c:axPos val="l"/>
        <c:title>
          <c:tx>
            <c:rich>
              <a:bodyPr vert="horz" rot="-5400000" anchor="ctr"/>
              <a:lstStyle/>
              <a:p>
                <a:pPr algn="ctr">
                  <a:defRPr/>
                </a:pPr>
                <a:r>
                  <a:rPr lang="en-US" cap="none" sz="1000" b="0" i="0" u="none" baseline="0">
                    <a:solidFill>
                      <a:srgbClr val="000000"/>
                    </a:solidFill>
                  </a:rPr>
                  <a:t>Hectáreas</a:t>
                </a:r>
              </a:p>
            </c:rich>
          </c:tx>
          <c:layout>
            <c:manualLayout>
              <c:xMode val="factor"/>
              <c:yMode val="factor"/>
              <c:x val="-0.01025"/>
              <c:y val="-0.001"/>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66507875"/>
        <c:crossesAt val="1"/>
        <c:crossBetween val="between"/>
        <c:dispUnits/>
      </c:valAx>
      <c:spPr>
        <a:noFill/>
        <a:ln>
          <a:noFill/>
        </a:ln>
      </c:spPr>
    </c:plotArea>
    <c:legend>
      <c:legendPos val="r"/>
      <c:layout>
        <c:manualLayout>
          <c:xMode val="edge"/>
          <c:yMode val="edge"/>
          <c:x val="0.38025"/>
          <c:y val="0.928"/>
          <c:w val="0.2415"/>
          <c:h val="0.056"/>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9. Producción regional de papa entre las regiones de Coquimbo y Los Lagos (toneladas)</a:t>
            </a:r>
          </a:p>
        </c:rich>
      </c:tx>
      <c:layout>
        <c:manualLayout>
          <c:xMode val="factor"/>
          <c:yMode val="factor"/>
          <c:x val="-0.001"/>
          <c:y val="-0.0125"/>
        </c:manualLayout>
      </c:layout>
      <c:spPr>
        <a:noFill/>
        <a:ln w="3175">
          <a:noFill/>
        </a:ln>
      </c:spPr>
    </c:title>
    <c:plotArea>
      <c:layout>
        <c:manualLayout>
          <c:xMode val="edge"/>
          <c:yMode val="edge"/>
          <c:x val="0.04725"/>
          <c:y val="0.072"/>
          <c:w val="0.938"/>
          <c:h val="0.8475"/>
        </c:manualLayout>
      </c:layout>
      <c:barChart>
        <c:barDir val="col"/>
        <c:grouping val="clustered"/>
        <c:varyColors val="0"/>
        <c:ser>
          <c:idx val="0"/>
          <c:order val="0"/>
          <c:tx>
            <c:strRef>
              <c:f>'prod región'!$B$20</c:f>
              <c:strCache>
                <c:ptCount val="1"/>
                <c:pt idx="0">
                  <c:v>2013/14</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región'!$C$20:$K$20</c:f>
              <c:numCache/>
            </c:numRef>
          </c:val>
        </c:ser>
        <c:ser>
          <c:idx val="1"/>
          <c:order val="1"/>
          <c:tx>
            <c:strRef>
              <c:f>'prod región'!$B$21</c:f>
              <c:strCache>
                <c:ptCount val="1"/>
                <c:pt idx="0">
                  <c:v>2014/15</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región'!$C$21:$K$21</c:f>
              <c:numCache/>
            </c:numRef>
          </c:val>
        </c:ser>
        <c:ser>
          <c:idx val="2"/>
          <c:order val="2"/>
          <c:tx>
            <c:strRef>
              <c:f>'prod región'!$B$22</c:f>
              <c:strCache>
                <c:ptCount val="1"/>
                <c:pt idx="0">
                  <c:v>2015/16</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región'!$C$7:$K$7</c:f>
              <c:strCache/>
            </c:strRef>
          </c:cat>
          <c:val>
            <c:numRef>
              <c:f>'prod región'!$C$22:$K$22</c:f>
              <c:numCache/>
            </c:numRef>
          </c:val>
        </c:ser>
        <c:overlap val="-27"/>
        <c:gapWidth val="219"/>
        <c:axId val="18428765"/>
        <c:axId val="31641158"/>
      </c:barChart>
      <c:catAx>
        <c:axId val="1842876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1000" b="0" i="0" u="none" baseline="0">
                <a:solidFill>
                  <a:srgbClr val="000000"/>
                </a:solidFill>
              </a:defRPr>
            </a:pPr>
          </a:p>
        </c:txPr>
        <c:crossAx val="31641158"/>
        <c:crosses val="autoZero"/>
        <c:auto val="1"/>
        <c:lblOffset val="100"/>
        <c:tickLblSkip val="1"/>
        <c:noMultiLvlLbl val="0"/>
      </c:catAx>
      <c:valAx>
        <c:axId val="31641158"/>
        <c:scaling>
          <c:orientation val="minMax"/>
        </c:scaling>
        <c:axPos val="l"/>
        <c:title>
          <c:tx>
            <c:rich>
              <a:bodyPr vert="horz" rot="-5400000" anchor="ctr"/>
              <a:lstStyle/>
              <a:p>
                <a:pPr algn="ctr">
                  <a:defRPr/>
                </a:pPr>
                <a:r>
                  <a:rPr lang="en-US" cap="none" sz="1000" b="0" i="0" u="none" baseline="0">
                    <a:solidFill>
                      <a:srgbClr val="000000"/>
                    </a:solidFill>
                  </a:rPr>
                  <a:t>Toneladas</a:t>
                </a:r>
              </a:p>
            </c:rich>
          </c:tx>
          <c:layout>
            <c:manualLayout>
              <c:xMode val="factor"/>
              <c:yMode val="factor"/>
              <c:x val="-0.01475"/>
              <c:y val="0.0007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1000" b="0" i="0" u="none" baseline="0">
                <a:solidFill>
                  <a:srgbClr val="000000"/>
                </a:solidFill>
              </a:defRPr>
            </a:pPr>
          </a:p>
        </c:txPr>
        <c:crossAx val="18428765"/>
        <c:crossesAt val="1"/>
        <c:crossBetween val="between"/>
        <c:dispUnits/>
      </c:valAx>
      <c:spPr>
        <a:noFill/>
        <a:ln>
          <a:noFill/>
        </a:ln>
      </c:spPr>
    </c:plotArea>
    <c:legend>
      <c:legendPos val="r"/>
      <c:layout>
        <c:manualLayout>
          <c:xMode val="edge"/>
          <c:yMode val="edge"/>
          <c:x val="0.37725"/>
          <c:y val="0.932"/>
          <c:w val="0.24525"/>
          <c:h val="0.053"/>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2</xdr:col>
      <xdr:colOff>390525</xdr:colOff>
      <xdr:row>8</xdr:row>
      <xdr:rowOff>66675</xdr:rowOff>
    </xdr:to>
    <xdr:pic>
      <xdr:nvPicPr>
        <xdr:cNvPr id="1" name="Picture 2" descr="LOGO_ODEPA"/>
        <xdr:cNvPicPr preferRelativeResize="1">
          <a:picLocks noChangeAspect="1"/>
        </xdr:cNvPicPr>
      </xdr:nvPicPr>
      <xdr:blipFill>
        <a:blip r:embed="rId1"/>
        <a:stretch>
          <a:fillRect/>
        </a:stretch>
      </xdr:blipFill>
      <xdr:spPr>
        <a:xfrm>
          <a:off x="85725" y="57150"/>
          <a:ext cx="1752600" cy="1533525"/>
        </a:xfrm>
        <a:prstGeom prst="rect">
          <a:avLst/>
        </a:prstGeom>
        <a:noFill/>
        <a:ln w="9525" cmpd="sng">
          <a:noFill/>
        </a:ln>
      </xdr:spPr>
    </xdr:pic>
    <xdr:clientData/>
  </xdr:twoCellAnchor>
  <xdr:twoCellAnchor>
    <xdr:from>
      <xdr:col>0</xdr:col>
      <xdr:colOff>19050</xdr:colOff>
      <xdr:row>41</xdr:row>
      <xdr:rowOff>104775</xdr:rowOff>
    </xdr:from>
    <xdr:to>
      <xdr:col>2</xdr:col>
      <xdr:colOff>438150</xdr:colOff>
      <xdr:row>41</xdr:row>
      <xdr:rowOff>200025</xdr:rowOff>
    </xdr:to>
    <xdr:pic>
      <xdr:nvPicPr>
        <xdr:cNvPr id="2" name="Picture 1" descr="LOGO_FUCOA"/>
        <xdr:cNvPicPr preferRelativeResize="1">
          <a:picLocks noChangeAspect="1"/>
        </xdr:cNvPicPr>
      </xdr:nvPicPr>
      <xdr:blipFill>
        <a:blip r:embed="rId2"/>
        <a:srcRect t="45156" b="48161"/>
        <a:stretch>
          <a:fillRect/>
        </a:stretch>
      </xdr:blipFill>
      <xdr:spPr>
        <a:xfrm>
          <a:off x="19050" y="8201025"/>
          <a:ext cx="1866900" cy="95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26</xdr:row>
      <xdr:rowOff>66675</xdr:rowOff>
    </xdr:from>
    <xdr:to>
      <xdr:col>6</xdr:col>
      <xdr:colOff>1190625</xdr:colOff>
      <xdr:row>48</xdr:row>
      <xdr:rowOff>76200</xdr:rowOff>
    </xdr:to>
    <xdr:graphicFrame>
      <xdr:nvGraphicFramePr>
        <xdr:cNvPr id="1" name="Gráfico 1"/>
        <xdr:cNvGraphicFramePr/>
      </xdr:nvGraphicFramePr>
      <xdr:xfrm>
        <a:off x="180975" y="4362450"/>
        <a:ext cx="7248525" cy="41052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23</xdr:row>
      <xdr:rowOff>9525</xdr:rowOff>
    </xdr:from>
    <xdr:to>
      <xdr:col>11</xdr:col>
      <xdr:colOff>676275</xdr:colOff>
      <xdr:row>45</xdr:row>
      <xdr:rowOff>0</xdr:rowOff>
    </xdr:to>
    <xdr:graphicFrame>
      <xdr:nvGraphicFramePr>
        <xdr:cNvPr id="1" name="Gráfico 1"/>
        <xdr:cNvGraphicFramePr/>
      </xdr:nvGraphicFramePr>
      <xdr:xfrm>
        <a:off x="142875" y="3648075"/>
        <a:ext cx="8724900" cy="40957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95250</xdr:rowOff>
    </xdr:from>
    <xdr:to>
      <xdr:col>11</xdr:col>
      <xdr:colOff>676275</xdr:colOff>
      <xdr:row>47</xdr:row>
      <xdr:rowOff>133350</xdr:rowOff>
    </xdr:to>
    <xdr:graphicFrame>
      <xdr:nvGraphicFramePr>
        <xdr:cNvPr id="1" name="Gráfico 1"/>
        <xdr:cNvGraphicFramePr/>
      </xdr:nvGraphicFramePr>
      <xdr:xfrm>
        <a:off x="114300" y="4010025"/>
        <a:ext cx="8648700" cy="37623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24</xdr:row>
      <xdr:rowOff>19050</xdr:rowOff>
    </xdr:from>
    <xdr:to>
      <xdr:col>11</xdr:col>
      <xdr:colOff>666750</xdr:colOff>
      <xdr:row>45</xdr:row>
      <xdr:rowOff>142875</xdr:rowOff>
    </xdr:to>
    <xdr:graphicFrame>
      <xdr:nvGraphicFramePr>
        <xdr:cNvPr id="1" name="Gráfico 2"/>
        <xdr:cNvGraphicFramePr/>
      </xdr:nvGraphicFramePr>
      <xdr:xfrm>
        <a:off x="114300" y="3914775"/>
        <a:ext cx="8915400" cy="40195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38100</xdr:rowOff>
    </xdr:from>
    <xdr:to>
      <xdr:col>2</xdr:col>
      <xdr:colOff>476250</xdr:colOff>
      <xdr:row>41</xdr:row>
      <xdr:rowOff>133350</xdr:rowOff>
    </xdr:to>
    <xdr:pic>
      <xdr:nvPicPr>
        <xdr:cNvPr id="1" name="Picture 1" descr="LOGO_FUCOA"/>
        <xdr:cNvPicPr preferRelativeResize="1">
          <a:picLocks noChangeAspect="1"/>
        </xdr:cNvPicPr>
      </xdr:nvPicPr>
      <xdr:blipFill>
        <a:blip r:embed="rId1"/>
        <a:srcRect t="45156" b="48161"/>
        <a:stretch>
          <a:fillRect/>
        </a:stretch>
      </xdr:blipFill>
      <xdr:spPr>
        <a:xfrm>
          <a:off x="38100" y="7858125"/>
          <a:ext cx="1847850" cy="95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2638425</xdr:colOff>
      <xdr:row>5</xdr:row>
      <xdr:rowOff>114300</xdr:rowOff>
    </xdr:from>
    <xdr:to>
      <xdr:col>3</xdr:col>
      <xdr:colOff>219075</xdr:colOff>
      <xdr:row>5</xdr:row>
      <xdr:rowOff>114300</xdr:rowOff>
    </xdr:to>
    <xdr:sp>
      <xdr:nvSpPr>
        <xdr:cNvPr id="1" name="Conector recto 1"/>
        <xdr:cNvSpPr>
          <a:spLocks/>
        </xdr:cNvSpPr>
      </xdr:nvSpPr>
      <xdr:spPr>
        <a:xfrm flipV="1">
          <a:off x="3705225" y="762000"/>
          <a:ext cx="26670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2581275</xdr:colOff>
      <xdr:row>6</xdr:row>
      <xdr:rowOff>95250</xdr:rowOff>
    </xdr:from>
    <xdr:to>
      <xdr:col>3</xdr:col>
      <xdr:colOff>228600</xdr:colOff>
      <xdr:row>6</xdr:row>
      <xdr:rowOff>95250</xdr:rowOff>
    </xdr:to>
    <xdr:sp>
      <xdr:nvSpPr>
        <xdr:cNvPr id="2" name="Conector recto 2"/>
        <xdr:cNvSpPr>
          <a:spLocks/>
        </xdr:cNvSpPr>
      </xdr:nvSpPr>
      <xdr:spPr>
        <a:xfrm>
          <a:off x="3648075" y="904875"/>
          <a:ext cx="27336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2171700</xdr:colOff>
      <xdr:row>7</xdr:row>
      <xdr:rowOff>104775</xdr:rowOff>
    </xdr:from>
    <xdr:to>
      <xdr:col>3</xdr:col>
      <xdr:colOff>247650</xdr:colOff>
      <xdr:row>7</xdr:row>
      <xdr:rowOff>104775</xdr:rowOff>
    </xdr:to>
    <xdr:sp>
      <xdr:nvSpPr>
        <xdr:cNvPr id="3" name="Conector recto 3"/>
        <xdr:cNvSpPr>
          <a:spLocks/>
        </xdr:cNvSpPr>
      </xdr:nvSpPr>
      <xdr:spPr>
        <a:xfrm>
          <a:off x="3238500" y="1076325"/>
          <a:ext cx="31623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3705225</xdr:colOff>
      <xdr:row>18</xdr:row>
      <xdr:rowOff>85725</xdr:rowOff>
    </xdr:from>
    <xdr:to>
      <xdr:col>3</xdr:col>
      <xdr:colOff>238125</xdr:colOff>
      <xdr:row>18</xdr:row>
      <xdr:rowOff>85725</xdr:rowOff>
    </xdr:to>
    <xdr:sp>
      <xdr:nvSpPr>
        <xdr:cNvPr id="4" name="Conector recto 10"/>
        <xdr:cNvSpPr>
          <a:spLocks/>
        </xdr:cNvSpPr>
      </xdr:nvSpPr>
      <xdr:spPr>
        <a:xfrm flipH="1">
          <a:off x="4772025" y="271462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2838450</xdr:colOff>
      <xdr:row>34</xdr:row>
      <xdr:rowOff>104775</xdr:rowOff>
    </xdr:from>
    <xdr:to>
      <xdr:col>3</xdr:col>
      <xdr:colOff>209550</xdr:colOff>
      <xdr:row>34</xdr:row>
      <xdr:rowOff>104775</xdr:rowOff>
    </xdr:to>
    <xdr:sp>
      <xdr:nvSpPr>
        <xdr:cNvPr id="5" name="Conector recto 26"/>
        <xdr:cNvSpPr>
          <a:spLocks/>
        </xdr:cNvSpPr>
      </xdr:nvSpPr>
      <xdr:spPr>
        <a:xfrm flipV="1">
          <a:off x="3905250" y="5210175"/>
          <a:ext cx="24574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35</xdr:row>
      <xdr:rowOff>104775</xdr:rowOff>
    </xdr:from>
    <xdr:to>
      <xdr:col>3</xdr:col>
      <xdr:colOff>200025</xdr:colOff>
      <xdr:row>35</xdr:row>
      <xdr:rowOff>104775</xdr:rowOff>
    </xdr:to>
    <xdr:sp>
      <xdr:nvSpPr>
        <xdr:cNvPr id="6" name="Conector recto 27"/>
        <xdr:cNvSpPr>
          <a:spLocks/>
        </xdr:cNvSpPr>
      </xdr:nvSpPr>
      <xdr:spPr>
        <a:xfrm flipV="1">
          <a:off x="5400675" y="5372100"/>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36</xdr:row>
      <xdr:rowOff>85725</xdr:rowOff>
    </xdr:from>
    <xdr:to>
      <xdr:col>3</xdr:col>
      <xdr:colOff>209550</xdr:colOff>
      <xdr:row>36</xdr:row>
      <xdr:rowOff>85725</xdr:rowOff>
    </xdr:to>
    <xdr:sp>
      <xdr:nvSpPr>
        <xdr:cNvPr id="7" name="Conector recto 28"/>
        <xdr:cNvSpPr>
          <a:spLocks/>
        </xdr:cNvSpPr>
      </xdr:nvSpPr>
      <xdr:spPr>
        <a:xfrm flipV="1">
          <a:off x="5467350" y="551497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4438650</xdr:colOff>
      <xdr:row>37</xdr:row>
      <xdr:rowOff>104775</xdr:rowOff>
    </xdr:from>
    <xdr:to>
      <xdr:col>3</xdr:col>
      <xdr:colOff>219075</xdr:colOff>
      <xdr:row>37</xdr:row>
      <xdr:rowOff>104775</xdr:rowOff>
    </xdr:to>
    <xdr:sp>
      <xdr:nvSpPr>
        <xdr:cNvPr id="8" name="Conector recto 29"/>
        <xdr:cNvSpPr>
          <a:spLocks/>
        </xdr:cNvSpPr>
      </xdr:nvSpPr>
      <xdr:spPr>
        <a:xfrm flipV="1">
          <a:off x="5505450" y="5695950"/>
          <a:ext cx="8667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3676650</xdr:colOff>
      <xdr:row>33</xdr:row>
      <xdr:rowOff>114300</xdr:rowOff>
    </xdr:from>
    <xdr:to>
      <xdr:col>3</xdr:col>
      <xdr:colOff>209550</xdr:colOff>
      <xdr:row>33</xdr:row>
      <xdr:rowOff>114300</xdr:rowOff>
    </xdr:to>
    <xdr:sp>
      <xdr:nvSpPr>
        <xdr:cNvPr id="9" name="Conector recto 30"/>
        <xdr:cNvSpPr>
          <a:spLocks/>
        </xdr:cNvSpPr>
      </xdr:nvSpPr>
      <xdr:spPr>
        <a:xfrm flipV="1">
          <a:off x="4743450" y="5057775"/>
          <a:ext cx="16192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4267200</xdr:colOff>
      <xdr:row>32</xdr:row>
      <xdr:rowOff>133350</xdr:rowOff>
    </xdr:from>
    <xdr:to>
      <xdr:col>3</xdr:col>
      <xdr:colOff>219075</xdr:colOff>
      <xdr:row>32</xdr:row>
      <xdr:rowOff>133350</xdr:rowOff>
    </xdr:to>
    <xdr:sp>
      <xdr:nvSpPr>
        <xdr:cNvPr id="10" name="Conector recto 31"/>
        <xdr:cNvSpPr>
          <a:spLocks/>
        </xdr:cNvSpPr>
      </xdr:nvSpPr>
      <xdr:spPr>
        <a:xfrm flipV="1">
          <a:off x="5334000" y="4914900"/>
          <a:ext cx="10382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4381500</xdr:colOff>
      <xdr:row>31</xdr:row>
      <xdr:rowOff>114300</xdr:rowOff>
    </xdr:from>
    <xdr:to>
      <xdr:col>3</xdr:col>
      <xdr:colOff>247650</xdr:colOff>
      <xdr:row>31</xdr:row>
      <xdr:rowOff>114300</xdr:rowOff>
    </xdr:to>
    <xdr:sp>
      <xdr:nvSpPr>
        <xdr:cNvPr id="11" name="Conector recto 33"/>
        <xdr:cNvSpPr>
          <a:spLocks/>
        </xdr:cNvSpPr>
      </xdr:nvSpPr>
      <xdr:spPr>
        <a:xfrm flipV="1">
          <a:off x="5448300" y="4733925"/>
          <a:ext cx="952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3990975</xdr:colOff>
      <xdr:row>30</xdr:row>
      <xdr:rowOff>95250</xdr:rowOff>
    </xdr:from>
    <xdr:to>
      <xdr:col>3</xdr:col>
      <xdr:colOff>238125</xdr:colOff>
      <xdr:row>30</xdr:row>
      <xdr:rowOff>95250</xdr:rowOff>
    </xdr:to>
    <xdr:sp>
      <xdr:nvSpPr>
        <xdr:cNvPr id="12" name="Conector recto 34"/>
        <xdr:cNvSpPr>
          <a:spLocks/>
        </xdr:cNvSpPr>
      </xdr:nvSpPr>
      <xdr:spPr>
        <a:xfrm flipV="1">
          <a:off x="5057775" y="4552950"/>
          <a:ext cx="13335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3028950</xdr:colOff>
      <xdr:row>29</xdr:row>
      <xdr:rowOff>104775</xdr:rowOff>
    </xdr:from>
    <xdr:to>
      <xdr:col>3</xdr:col>
      <xdr:colOff>209550</xdr:colOff>
      <xdr:row>29</xdr:row>
      <xdr:rowOff>104775</xdr:rowOff>
    </xdr:to>
    <xdr:sp>
      <xdr:nvSpPr>
        <xdr:cNvPr id="13" name="Conector recto 35"/>
        <xdr:cNvSpPr>
          <a:spLocks/>
        </xdr:cNvSpPr>
      </xdr:nvSpPr>
      <xdr:spPr>
        <a:xfrm flipV="1">
          <a:off x="4095750" y="4400550"/>
          <a:ext cx="22669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28</xdr:row>
      <xdr:rowOff>104775</xdr:rowOff>
    </xdr:from>
    <xdr:to>
      <xdr:col>3</xdr:col>
      <xdr:colOff>209550</xdr:colOff>
      <xdr:row>28</xdr:row>
      <xdr:rowOff>104775</xdr:rowOff>
    </xdr:to>
    <xdr:sp>
      <xdr:nvSpPr>
        <xdr:cNvPr id="14" name="Conector recto 36"/>
        <xdr:cNvSpPr>
          <a:spLocks/>
        </xdr:cNvSpPr>
      </xdr:nvSpPr>
      <xdr:spPr>
        <a:xfrm flipV="1">
          <a:off x="4886325" y="4238625"/>
          <a:ext cx="1476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2647950</xdr:colOff>
      <xdr:row>9</xdr:row>
      <xdr:rowOff>104775</xdr:rowOff>
    </xdr:from>
    <xdr:to>
      <xdr:col>3</xdr:col>
      <xdr:colOff>247650</xdr:colOff>
      <xdr:row>9</xdr:row>
      <xdr:rowOff>104775</xdr:rowOff>
    </xdr:to>
    <xdr:sp>
      <xdr:nvSpPr>
        <xdr:cNvPr id="15" name="Conector recto 37"/>
        <xdr:cNvSpPr>
          <a:spLocks/>
        </xdr:cNvSpPr>
      </xdr:nvSpPr>
      <xdr:spPr>
        <a:xfrm>
          <a:off x="3714750" y="1400175"/>
          <a:ext cx="2686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3819525</xdr:colOff>
      <xdr:row>13</xdr:row>
      <xdr:rowOff>104775</xdr:rowOff>
    </xdr:from>
    <xdr:to>
      <xdr:col>3</xdr:col>
      <xdr:colOff>247650</xdr:colOff>
      <xdr:row>13</xdr:row>
      <xdr:rowOff>104775</xdr:rowOff>
    </xdr:to>
    <xdr:sp>
      <xdr:nvSpPr>
        <xdr:cNvPr id="16" name="Conector recto 38"/>
        <xdr:cNvSpPr>
          <a:spLocks/>
        </xdr:cNvSpPr>
      </xdr:nvSpPr>
      <xdr:spPr>
        <a:xfrm flipV="1">
          <a:off x="4886325" y="1924050"/>
          <a:ext cx="15144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14</xdr:row>
      <xdr:rowOff>114300</xdr:rowOff>
    </xdr:from>
    <xdr:to>
      <xdr:col>3</xdr:col>
      <xdr:colOff>247650</xdr:colOff>
      <xdr:row>14</xdr:row>
      <xdr:rowOff>114300</xdr:rowOff>
    </xdr:to>
    <xdr:sp>
      <xdr:nvSpPr>
        <xdr:cNvPr id="17" name="Conector recto 39"/>
        <xdr:cNvSpPr>
          <a:spLocks/>
        </xdr:cNvSpPr>
      </xdr:nvSpPr>
      <xdr:spPr>
        <a:xfrm flipV="1">
          <a:off x="5172075" y="2095500"/>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4105275</xdr:colOff>
      <xdr:row>15</xdr:row>
      <xdr:rowOff>95250</xdr:rowOff>
    </xdr:from>
    <xdr:to>
      <xdr:col>3</xdr:col>
      <xdr:colOff>247650</xdr:colOff>
      <xdr:row>15</xdr:row>
      <xdr:rowOff>95250</xdr:rowOff>
    </xdr:to>
    <xdr:sp>
      <xdr:nvSpPr>
        <xdr:cNvPr id="18" name="Conector recto 40"/>
        <xdr:cNvSpPr>
          <a:spLocks/>
        </xdr:cNvSpPr>
      </xdr:nvSpPr>
      <xdr:spPr>
        <a:xfrm flipV="1">
          <a:off x="5172075" y="2238375"/>
          <a:ext cx="12287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16</xdr:row>
      <xdr:rowOff>85725</xdr:rowOff>
    </xdr:from>
    <xdr:to>
      <xdr:col>3</xdr:col>
      <xdr:colOff>257175</xdr:colOff>
      <xdr:row>16</xdr:row>
      <xdr:rowOff>85725</xdr:rowOff>
    </xdr:to>
    <xdr:sp>
      <xdr:nvSpPr>
        <xdr:cNvPr id="19" name="Conector recto 41"/>
        <xdr:cNvSpPr>
          <a:spLocks/>
        </xdr:cNvSpPr>
      </xdr:nvSpPr>
      <xdr:spPr>
        <a:xfrm flipV="1">
          <a:off x="5467350" y="2390775"/>
          <a:ext cx="9429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4619625</xdr:colOff>
      <xdr:row>17</xdr:row>
      <xdr:rowOff>104775</xdr:rowOff>
    </xdr:from>
    <xdr:to>
      <xdr:col>3</xdr:col>
      <xdr:colOff>247650</xdr:colOff>
      <xdr:row>17</xdr:row>
      <xdr:rowOff>104775</xdr:rowOff>
    </xdr:to>
    <xdr:sp>
      <xdr:nvSpPr>
        <xdr:cNvPr id="20" name="Conector recto 42"/>
        <xdr:cNvSpPr>
          <a:spLocks/>
        </xdr:cNvSpPr>
      </xdr:nvSpPr>
      <xdr:spPr>
        <a:xfrm flipV="1">
          <a:off x="5686425" y="2571750"/>
          <a:ext cx="71437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4333875</xdr:colOff>
      <xdr:row>19</xdr:row>
      <xdr:rowOff>104775</xdr:rowOff>
    </xdr:from>
    <xdr:to>
      <xdr:col>3</xdr:col>
      <xdr:colOff>219075</xdr:colOff>
      <xdr:row>19</xdr:row>
      <xdr:rowOff>104775</xdr:rowOff>
    </xdr:to>
    <xdr:sp>
      <xdr:nvSpPr>
        <xdr:cNvPr id="21" name="Conector recto 43"/>
        <xdr:cNvSpPr>
          <a:spLocks/>
        </xdr:cNvSpPr>
      </xdr:nvSpPr>
      <xdr:spPr>
        <a:xfrm flipV="1">
          <a:off x="5400675" y="2895600"/>
          <a:ext cx="9715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4400550</xdr:colOff>
      <xdr:row>20</xdr:row>
      <xdr:rowOff>104775</xdr:rowOff>
    </xdr:from>
    <xdr:to>
      <xdr:col>3</xdr:col>
      <xdr:colOff>209550</xdr:colOff>
      <xdr:row>20</xdr:row>
      <xdr:rowOff>104775</xdr:rowOff>
    </xdr:to>
    <xdr:sp>
      <xdr:nvSpPr>
        <xdr:cNvPr id="22" name="Conector recto 44"/>
        <xdr:cNvSpPr>
          <a:spLocks/>
        </xdr:cNvSpPr>
      </xdr:nvSpPr>
      <xdr:spPr>
        <a:xfrm flipV="1">
          <a:off x="5467350" y="3057525"/>
          <a:ext cx="8953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4514850</xdr:colOff>
      <xdr:row>21</xdr:row>
      <xdr:rowOff>85725</xdr:rowOff>
    </xdr:from>
    <xdr:to>
      <xdr:col>3</xdr:col>
      <xdr:colOff>209550</xdr:colOff>
      <xdr:row>21</xdr:row>
      <xdr:rowOff>85725</xdr:rowOff>
    </xdr:to>
    <xdr:sp>
      <xdr:nvSpPr>
        <xdr:cNvPr id="23" name="Conector recto 45"/>
        <xdr:cNvSpPr>
          <a:spLocks/>
        </xdr:cNvSpPr>
      </xdr:nvSpPr>
      <xdr:spPr>
        <a:xfrm flipV="1">
          <a:off x="5581650" y="3200400"/>
          <a:ext cx="7810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4886325</xdr:colOff>
      <xdr:row>23</xdr:row>
      <xdr:rowOff>85725</xdr:rowOff>
    </xdr:from>
    <xdr:to>
      <xdr:col>3</xdr:col>
      <xdr:colOff>190500</xdr:colOff>
      <xdr:row>23</xdr:row>
      <xdr:rowOff>85725</xdr:rowOff>
    </xdr:to>
    <xdr:sp>
      <xdr:nvSpPr>
        <xdr:cNvPr id="24" name="Conector recto 48"/>
        <xdr:cNvSpPr>
          <a:spLocks/>
        </xdr:cNvSpPr>
      </xdr:nvSpPr>
      <xdr:spPr>
        <a:xfrm flipV="1">
          <a:off x="5953125" y="3552825"/>
          <a:ext cx="3905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4838700</xdr:colOff>
      <xdr:row>24</xdr:row>
      <xdr:rowOff>114300</xdr:rowOff>
    </xdr:from>
    <xdr:to>
      <xdr:col>3</xdr:col>
      <xdr:colOff>180975</xdr:colOff>
      <xdr:row>24</xdr:row>
      <xdr:rowOff>114300</xdr:rowOff>
    </xdr:to>
    <xdr:sp>
      <xdr:nvSpPr>
        <xdr:cNvPr id="25" name="Conector recto 49"/>
        <xdr:cNvSpPr>
          <a:spLocks/>
        </xdr:cNvSpPr>
      </xdr:nvSpPr>
      <xdr:spPr>
        <a:xfrm flipV="1">
          <a:off x="5905500" y="3743325"/>
          <a:ext cx="428625"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3333750</xdr:colOff>
      <xdr:row>22</xdr:row>
      <xdr:rowOff>114300</xdr:rowOff>
    </xdr:from>
    <xdr:to>
      <xdr:col>3</xdr:col>
      <xdr:colOff>190500</xdr:colOff>
      <xdr:row>22</xdr:row>
      <xdr:rowOff>114300</xdr:rowOff>
    </xdr:to>
    <xdr:sp>
      <xdr:nvSpPr>
        <xdr:cNvPr id="26" name="Conector recto 32"/>
        <xdr:cNvSpPr>
          <a:spLocks/>
        </xdr:cNvSpPr>
      </xdr:nvSpPr>
      <xdr:spPr>
        <a:xfrm flipV="1">
          <a:off x="4400550" y="3390900"/>
          <a:ext cx="194310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1095375</xdr:colOff>
      <xdr:row>8</xdr:row>
      <xdr:rowOff>104775</xdr:rowOff>
    </xdr:from>
    <xdr:to>
      <xdr:col>3</xdr:col>
      <xdr:colOff>257175</xdr:colOff>
      <xdr:row>8</xdr:row>
      <xdr:rowOff>104775</xdr:rowOff>
    </xdr:to>
    <xdr:sp>
      <xdr:nvSpPr>
        <xdr:cNvPr id="27" name="Conector recto 46"/>
        <xdr:cNvSpPr>
          <a:spLocks/>
        </xdr:cNvSpPr>
      </xdr:nvSpPr>
      <xdr:spPr>
        <a:xfrm flipH="1">
          <a:off x="2162175" y="1238250"/>
          <a:ext cx="4248150" cy="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22</xdr:row>
      <xdr:rowOff>9525</xdr:rowOff>
    </xdr:from>
    <xdr:to>
      <xdr:col>7</xdr:col>
      <xdr:colOff>152400</xdr:colOff>
      <xdr:row>40</xdr:row>
      <xdr:rowOff>123825</xdr:rowOff>
    </xdr:to>
    <xdr:graphicFrame>
      <xdr:nvGraphicFramePr>
        <xdr:cNvPr id="1" name="Gráfico 2"/>
        <xdr:cNvGraphicFramePr/>
      </xdr:nvGraphicFramePr>
      <xdr:xfrm>
        <a:off x="142875" y="4962525"/>
        <a:ext cx="6286500" cy="3486150"/>
      </xdr:xfrm>
      <a:graphic>
        <a:graphicData uri="http://schemas.openxmlformats.org/drawingml/2006/chart">
          <c:chart xmlns:c="http://schemas.openxmlformats.org/drawingml/2006/chart" r:id="rId1"/>
        </a:graphicData>
      </a:graphic>
    </xdr:graphicFrame>
    <xdr:clientData/>
  </xdr:twoCellAnchor>
  <xdr:oneCellAnchor>
    <xdr:from>
      <xdr:col>0</xdr:col>
      <xdr:colOff>66675</xdr:colOff>
      <xdr:row>39</xdr:row>
      <xdr:rowOff>9525</xdr:rowOff>
    </xdr:from>
    <xdr:ext cx="1000125" cy="219075"/>
    <xdr:sp>
      <xdr:nvSpPr>
        <xdr:cNvPr id="2" name="1 CuadroTexto"/>
        <xdr:cNvSpPr txBox="1">
          <a:spLocks noChangeArrowheads="1"/>
        </xdr:cNvSpPr>
      </xdr:nvSpPr>
      <xdr:spPr>
        <a:xfrm>
          <a:off x="66675" y="8172450"/>
          <a:ext cx="1000125" cy="219075"/>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54</xdr:row>
      <xdr:rowOff>133350</xdr:rowOff>
    </xdr:from>
    <xdr:ext cx="1000125" cy="209550"/>
    <xdr:sp>
      <xdr:nvSpPr>
        <xdr:cNvPr id="1" name="1 CuadroTexto"/>
        <xdr:cNvSpPr txBox="1">
          <a:spLocks noChangeArrowheads="1"/>
        </xdr:cNvSpPr>
      </xdr:nvSpPr>
      <xdr:spPr>
        <a:xfrm>
          <a:off x="123825" y="10115550"/>
          <a:ext cx="1000125" cy="20955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twoCellAnchor>
    <xdr:from>
      <xdr:col>0</xdr:col>
      <xdr:colOff>95250</xdr:colOff>
      <xdr:row>35</xdr:row>
      <xdr:rowOff>847725</xdr:rowOff>
    </xdr:from>
    <xdr:to>
      <xdr:col>12</xdr:col>
      <xdr:colOff>200025</xdr:colOff>
      <xdr:row>54</xdr:row>
      <xdr:rowOff>142875</xdr:rowOff>
    </xdr:to>
    <xdr:graphicFrame>
      <xdr:nvGraphicFramePr>
        <xdr:cNvPr id="2" name="Gráfico 4"/>
        <xdr:cNvGraphicFramePr/>
      </xdr:nvGraphicFramePr>
      <xdr:xfrm>
        <a:off x="95250" y="6619875"/>
        <a:ext cx="8353425" cy="3505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36</xdr:row>
      <xdr:rowOff>114300</xdr:rowOff>
    </xdr:from>
    <xdr:to>
      <xdr:col>13</xdr:col>
      <xdr:colOff>9525</xdr:colOff>
      <xdr:row>59</xdr:row>
      <xdr:rowOff>76200</xdr:rowOff>
    </xdr:to>
    <xdr:graphicFrame>
      <xdr:nvGraphicFramePr>
        <xdr:cNvPr id="1" name="Gráfico 1"/>
        <xdr:cNvGraphicFramePr/>
      </xdr:nvGraphicFramePr>
      <xdr:xfrm>
        <a:off x="152400" y="6172200"/>
        <a:ext cx="10125075" cy="4171950"/>
      </xdr:xfrm>
      <a:graphic>
        <a:graphicData uri="http://schemas.openxmlformats.org/drawingml/2006/chart">
          <c:chart xmlns:c="http://schemas.openxmlformats.org/drawingml/2006/chart" r:id="rId1"/>
        </a:graphicData>
      </a:graphic>
    </xdr:graphicFrame>
    <xdr:clientData/>
  </xdr:twoCellAnchor>
  <xdr:oneCellAnchor>
    <xdr:from>
      <xdr:col>0</xdr:col>
      <xdr:colOff>95250</xdr:colOff>
      <xdr:row>57</xdr:row>
      <xdr:rowOff>85725</xdr:rowOff>
    </xdr:from>
    <xdr:ext cx="1781175" cy="228600"/>
    <xdr:sp>
      <xdr:nvSpPr>
        <xdr:cNvPr id="2" name="1 CuadroTexto"/>
        <xdr:cNvSpPr txBox="1">
          <a:spLocks noChangeArrowheads="1"/>
        </xdr:cNvSpPr>
      </xdr:nvSpPr>
      <xdr:spPr>
        <a:xfrm>
          <a:off x="95250" y="10001250"/>
          <a:ext cx="1781175" cy="228600"/>
        </a:xfrm>
        <a:prstGeom prst="rect">
          <a:avLst/>
        </a:prstGeom>
        <a:noFill/>
        <a:ln w="9525" cmpd="sng">
          <a:noFill/>
        </a:ln>
      </xdr:spPr>
      <x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xdr:txBody>
    </xdr:sp>
    <xdr:clientData/>
  </xdr:one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0.94575</cdr:y>
    </cdr:from>
    <cdr:to>
      <cdr:x>0.246</cdr:x>
      <cdr:y>1</cdr:y>
    </cdr:to>
    <cdr:sp>
      <cdr:nvSpPr>
        <cdr:cNvPr id="1" name="1 CuadroTexto"/>
        <cdr:cNvSpPr txBox="1">
          <a:spLocks noChangeArrowheads="1"/>
        </cdr:cNvSpPr>
      </cdr:nvSpPr>
      <cdr:spPr>
        <a:xfrm>
          <a:off x="0" y="3533775"/>
          <a:ext cx="2028825" cy="257175"/>
        </a:xfrm>
        <a:prstGeom prst="rect">
          <a:avLst/>
        </a:prstGeom>
        <a:noFill/>
        <a:ln w="9525" cmpd="sng">
          <a:noFill/>
        </a:ln>
      </cdr:spPr>
      <cdr:txBody>
        <a:bodyPr vertOverflow="clip" wrap="square"/>
        <a:p>
          <a:pPr algn="l">
            <a:defRPr/>
          </a:pPr>
          <a:r>
            <a:rPr lang="en-US" cap="none" sz="900" b="0" i="1" u="none" baseline="0">
              <a:solidFill>
                <a:srgbClr val="000000"/>
              </a:solidFill>
              <a:latin typeface="Arial"/>
              <a:ea typeface="Arial"/>
              <a:cs typeface="Arial"/>
            </a:rPr>
            <a:t>Fuente</a:t>
          </a:r>
          <a:r>
            <a:rPr lang="en-US" cap="none" sz="900" b="0" i="0" u="none" baseline="0">
              <a:solidFill>
                <a:srgbClr val="000000"/>
              </a:solidFill>
              <a:latin typeface="Arial"/>
              <a:ea typeface="Arial"/>
              <a:cs typeface="Arial"/>
            </a:rPr>
            <a:t>: Odepa</a:t>
          </a:r>
          <a:r>
            <a:rPr lang="en-US" cap="none" sz="1100" b="0" i="0" u="none" baseline="0">
              <a:solidFill>
                <a:srgbClr val="000000"/>
              </a:solidFill>
              <a:latin typeface="Calibri"/>
              <a:ea typeface="Calibri"/>
              <a:cs typeface="Calibri"/>
            </a:rPr>
            <a: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22</xdr:row>
      <xdr:rowOff>76200</xdr:rowOff>
    </xdr:from>
    <xdr:to>
      <xdr:col>9</xdr:col>
      <xdr:colOff>695325</xdr:colOff>
      <xdr:row>45</xdr:row>
      <xdr:rowOff>95250</xdr:rowOff>
    </xdr:to>
    <xdr:graphicFrame>
      <xdr:nvGraphicFramePr>
        <xdr:cNvPr id="1" name="Gráfico 1"/>
        <xdr:cNvGraphicFramePr/>
      </xdr:nvGraphicFramePr>
      <xdr:xfrm>
        <a:off x="171450" y="3714750"/>
        <a:ext cx="8239125" cy="37433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28</xdr:row>
      <xdr:rowOff>38100</xdr:rowOff>
    </xdr:from>
    <xdr:to>
      <xdr:col>9</xdr:col>
      <xdr:colOff>476250</xdr:colOff>
      <xdr:row>56</xdr:row>
      <xdr:rowOff>114300</xdr:rowOff>
    </xdr:to>
    <xdr:graphicFrame>
      <xdr:nvGraphicFramePr>
        <xdr:cNvPr id="1" name="Gráfico 1"/>
        <xdr:cNvGraphicFramePr/>
      </xdr:nvGraphicFramePr>
      <xdr:xfrm>
        <a:off x="209550" y="4514850"/>
        <a:ext cx="7239000" cy="5124450"/>
      </xdr:xfrm>
      <a:graphic>
        <a:graphicData uri="http://schemas.openxmlformats.org/drawingml/2006/chart">
          <c:chart xmlns:c="http://schemas.openxmlformats.org/drawingml/2006/chart" r:id="rId1"/>
        </a:graphicData>
      </a:graphic>
    </xdr:graphicFrame>
    <xdr:clientData/>
  </xdr:twoCellAnchor>
  <xdr:twoCellAnchor>
    <xdr:from>
      <xdr:col>9</xdr:col>
      <xdr:colOff>485775</xdr:colOff>
      <xdr:row>28</xdr:row>
      <xdr:rowOff>38100</xdr:rowOff>
    </xdr:from>
    <xdr:to>
      <xdr:col>17</xdr:col>
      <xdr:colOff>790575</xdr:colOff>
      <xdr:row>56</xdr:row>
      <xdr:rowOff>114300</xdr:rowOff>
    </xdr:to>
    <xdr:graphicFrame>
      <xdr:nvGraphicFramePr>
        <xdr:cNvPr id="2" name="Gráfico 4"/>
        <xdr:cNvGraphicFramePr/>
      </xdr:nvGraphicFramePr>
      <xdr:xfrm>
        <a:off x="7458075" y="4514850"/>
        <a:ext cx="7191375" cy="51244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jpefaur\Documents\rubro\02%20PAPA\2017%20B%20Papa\papa%20mayorista%20dia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Hoja1"/>
      <sheetName val="vol din"/>
      <sheetName val="Hoja2"/>
      <sheetName val="papa diario"/>
      <sheetName val="din por variedad"/>
      <sheetName val="serie de precios"/>
      <sheetName val="din por mercado"/>
      <sheetName val="dinamica por volumen"/>
      <sheetName val="Hoja4"/>
      <sheetName val="Hoja3"/>
      <sheetName val="Hoja5"/>
      <sheetName val="Hoja7"/>
      <sheetName val="MERCADOS"/>
    </sheetNames>
    <sheetDataSet>
      <sheetData sheetId="5">
        <row r="1126">
          <cell r="A1126">
            <v>42552</v>
          </cell>
          <cell r="N1126">
            <v>12603.914736842104</v>
          </cell>
        </row>
        <row r="1127">
          <cell r="A1127">
            <v>42555</v>
          </cell>
          <cell r="N1127">
            <v>11629.16125</v>
          </cell>
        </row>
        <row r="1128">
          <cell r="A1128">
            <v>42556</v>
          </cell>
          <cell r="N1128">
            <v>11384.399473684209</v>
          </cell>
        </row>
        <row r="1129">
          <cell r="A1129">
            <v>42557</v>
          </cell>
          <cell r="N1129">
            <v>11955.32117647059</v>
          </cell>
        </row>
        <row r="1130">
          <cell r="A1130">
            <v>42558</v>
          </cell>
          <cell r="N1130">
            <v>11599.922941176472</v>
          </cell>
        </row>
        <row r="1131">
          <cell r="A1131">
            <v>42559</v>
          </cell>
          <cell r="N1131">
            <v>11508.85294117647</v>
          </cell>
        </row>
        <row r="1132">
          <cell r="A1132">
            <v>42562</v>
          </cell>
          <cell r="N1132">
            <v>12326.644705882352</v>
          </cell>
        </row>
        <row r="1133">
          <cell r="A1133">
            <v>42563</v>
          </cell>
          <cell r="N1133">
            <v>11441.592777777776</v>
          </cell>
        </row>
        <row r="1134">
          <cell r="A1134">
            <v>42564</v>
          </cell>
          <cell r="N1134">
            <v>11187.738666666666</v>
          </cell>
        </row>
        <row r="1135">
          <cell r="A1135">
            <v>42565</v>
          </cell>
          <cell r="N1135">
            <v>12522.747500000001</v>
          </cell>
        </row>
        <row r="1136">
          <cell r="A1136">
            <v>42566</v>
          </cell>
          <cell r="N1136">
            <v>12211.28294117647</v>
          </cell>
        </row>
        <row r="1137">
          <cell r="A1137">
            <v>42569</v>
          </cell>
          <cell r="N1137">
            <v>11745.666666666666</v>
          </cell>
        </row>
        <row r="1138">
          <cell r="A1138">
            <v>42570</v>
          </cell>
          <cell r="N1138">
            <v>12815.539444444445</v>
          </cell>
        </row>
        <row r="1139">
          <cell r="A1139">
            <v>42571</v>
          </cell>
          <cell r="N1139">
            <v>13016.91714285714</v>
          </cell>
        </row>
        <row r="1140">
          <cell r="A1140">
            <v>42572</v>
          </cell>
          <cell r="N1140">
            <v>12612.756470588234</v>
          </cell>
        </row>
        <row r="1141">
          <cell r="A1141">
            <v>42573</v>
          </cell>
          <cell r="N1141">
            <v>11732.395384615384</v>
          </cell>
        </row>
        <row r="1142">
          <cell r="A1142">
            <v>42576</v>
          </cell>
          <cell r="N1142">
            <v>12719.812857142857</v>
          </cell>
        </row>
        <row r="1143">
          <cell r="A1143">
            <v>42577</v>
          </cell>
          <cell r="N1143">
            <v>12259.151875000001</v>
          </cell>
        </row>
        <row r="1144">
          <cell r="A1144">
            <v>42578</v>
          </cell>
          <cell r="N1144">
            <v>12664.446923076923</v>
          </cell>
        </row>
        <row r="1145">
          <cell r="A1145">
            <v>42579</v>
          </cell>
          <cell r="N1145">
            <v>13954.436842105262</v>
          </cell>
        </row>
        <row r="1146">
          <cell r="A1146">
            <v>42580</v>
          </cell>
          <cell r="N1146">
            <v>12277.783157894737</v>
          </cell>
        </row>
        <row r="1147">
          <cell r="A1147">
            <v>42571</v>
          </cell>
          <cell r="N1147">
            <v>13016.91714285714</v>
          </cell>
        </row>
        <row r="1148">
          <cell r="A1148">
            <v>42572</v>
          </cell>
          <cell r="N1148">
            <v>12612.756470588234</v>
          </cell>
        </row>
        <row r="1149">
          <cell r="A1149">
            <v>42573</v>
          </cell>
          <cell r="N1149">
            <v>11732.395384615384</v>
          </cell>
        </row>
        <row r="1150">
          <cell r="A1150">
            <v>42576</v>
          </cell>
          <cell r="N1150">
            <v>12719.812857142857</v>
          </cell>
        </row>
        <row r="1151">
          <cell r="A1151">
            <v>42577</v>
          </cell>
          <cell r="N1151">
            <v>12259.151875000001</v>
          </cell>
        </row>
        <row r="1152">
          <cell r="A1152">
            <v>42578</v>
          </cell>
          <cell r="N1152">
            <v>12664.446923076923</v>
          </cell>
        </row>
        <row r="1153">
          <cell r="A1153">
            <v>42579</v>
          </cell>
          <cell r="N1153">
            <v>13954.436842105262</v>
          </cell>
        </row>
        <row r="1154">
          <cell r="A1154">
            <v>42580</v>
          </cell>
          <cell r="N1154">
            <v>12277.783157894737</v>
          </cell>
        </row>
        <row r="1155">
          <cell r="A1155">
            <v>42583</v>
          </cell>
          <cell r="N1155">
            <v>13322.054000000002</v>
          </cell>
        </row>
        <row r="1156">
          <cell r="A1156">
            <v>42584</v>
          </cell>
          <cell r="N1156">
            <v>13175.628571428571</v>
          </cell>
        </row>
        <row r="1157">
          <cell r="A1157">
            <v>42585</v>
          </cell>
          <cell r="N1157">
            <v>12843.014285714287</v>
          </cell>
        </row>
        <row r="1158">
          <cell r="A1158">
            <v>42586</v>
          </cell>
          <cell r="N1158">
            <v>13533.377500000002</v>
          </cell>
        </row>
        <row r="1159">
          <cell r="A1159">
            <v>42587</v>
          </cell>
          <cell r="N1159">
            <v>12605.044999999998</v>
          </cell>
        </row>
        <row r="1160">
          <cell r="A1160">
            <v>42590</v>
          </cell>
          <cell r="N1160">
            <v>13073.872352941178</v>
          </cell>
        </row>
        <row r="1161">
          <cell r="A1161">
            <v>42591</v>
          </cell>
          <cell r="N1161">
            <v>13322.956666666665</v>
          </cell>
        </row>
        <row r="1162">
          <cell r="A1162">
            <v>42592</v>
          </cell>
          <cell r="N1162">
            <v>13805.365714285717</v>
          </cell>
        </row>
        <row r="1163">
          <cell r="A1163">
            <v>42593</v>
          </cell>
          <cell r="N1163">
            <v>13037.696666666667</v>
          </cell>
        </row>
        <row r="1164">
          <cell r="A1164">
            <v>42594</v>
          </cell>
          <cell r="N1164">
            <v>13180.218000000003</v>
          </cell>
        </row>
        <row r="1165">
          <cell r="A1165">
            <v>42598</v>
          </cell>
          <cell r="N1165">
            <v>13776.420400000003</v>
          </cell>
        </row>
        <row r="1166">
          <cell r="A1166">
            <v>42599</v>
          </cell>
          <cell r="N1166">
            <v>13079.028333333334</v>
          </cell>
        </row>
        <row r="1167">
          <cell r="A1167">
            <v>42600</v>
          </cell>
          <cell r="N1167">
            <v>13347.648181818182</v>
          </cell>
        </row>
        <row r="1168">
          <cell r="A1168">
            <v>42601</v>
          </cell>
          <cell r="N1168">
            <v>12585.710869565219</v>
          </cell>
        </row>
        <row r="1169">
          <cell r="A1169">
            <v>42604</v>
          </cell>
          <cell r="N1169">
            <v>13668.706666666669</v>
          </cell>
        </row>
        <row r="1170">
          <cell r="A1170">
            <v>42605</v>
          </cell>
          <cell r="N1170">
            <v>13153.682608695655</v>
          </cell>
        </row>
        <row r="1171">
          <cell r="A1171">
            <v>42606</v>
          </cell>
          <cell r="N1171">
            <v>13068.702352941176</v>
          </cell>
        </row>
        <row r="1172">
          <cell r="A1172">
            <v>42607</v>
          </cell>
          <cell r="N1172">
            <v>14193.095500000001</v>
          </cell>
        </row>
        <row r="1173">
          <cell r="A1173">
            <v>42608</v>
          </cell>
          <cell r="N1173">
            <v>12712.490909090906</v>
          </cell>
        </row>
        <row r="1174">
          <cell r="A1174">
            <v>42611</v>
          </cell>
          <cell r="N1174">
            <v>13119.215625000003</v>
          </cell>
        </row>
        <row r="1175">
          <cell r="A1175">
            <v>42612</v>
          </cell>
          <cell r="N1175">
            <v>13144.108181818185</v>
          </cell>
        </row>
        <row r="1176">
          <cell r="A1176">
            <v>42613</v>
          </cell>
          <cell r="N1176">
            <v>12394.188125</v>
          </cell>
        </row>
        <row r="1177">
          <cell r="A1177">
            <v>42614</v>
          </cell>
          <cell r="N1177">
            <v>12800.534500000002</v>
          </cell>
        </row>
        <row r="1178">
          <cell r="A1178">
            <v>42615</v>
          </cell>
          <cell r="N1178">
            <v>11740.618695652176</v>
          </cell>
        </row>
        <row r="1179">
          <cell r="A1179">
            <v>42618</v>
          </cell>
          <cell r="N1179">
            <v>12746.368999999999</v>
          </cell>
        </row>
        <row r="1180">
          <cell r="A1180">
            <v>42619</v>
          </cell>
          <cell r="N1180">
            <v>11922.868750000001</v>
          </cell>
        </row>
        <row r="1181">
          <cell r="A1181">
            <v>42620</v>
          </cell>
          <cell r="N1181">
            <v>11367.87</v>
          </cell>
        </row>
        <row r="1182">
          <cell r="A1182">
            <v>42621</v>
          </cell>
          <cell r="N1182">
            <v>11273.563</v>
          </cell>
        </row>
        <row r="1183">
          <cell r="A1183">
            <v>42622</v>
          </cell>
          <cell r="N1183">
            <v>11739.045</v>
          </cell>
        </row>
        <row r="1184">
          <cell r="A1184">
            <v>42625</v>
          </cell>
          <cell r="N1184">
            <v>11846.430499999999</v>
          </cell>
        </row>
        <row r="1185">
          <cell r="A1185">
            <v>42626</v>
          </cell>
          <cell r="N1185">
            <v>11286.07086956522</v>
          </cell>
        </row>
        <row r="1186">
          <cell r="A1186">
            <v>42627</v>
          </cell>
          <cell r="N1186">
            <v>11225.88277777778</v>
          </cell>
        </row>
        <row r="1187">
          <cell r="A1187">
            <v>42628</v>
          </cell>
          <cell r="N1187">
            <v>12292.6975</v>
          </cell>
        </row>
        <row r="1188">
          <cell r="A1188">
            <v>42629</v>
          </cell>
          <cell r="N1188">
            <v>10846.71411764706</v>
          </cell>
        </row>
        <row r="1189">
          <cell r="A1189">
            <v>42633</v>
          </cell>
          <cell r="N1189">
            <v>10909.665833333333</v>
          </cell>
        </row>
        <row r="1190">
          <cell r="A1190">
            <v>42634</v>
          </cell>
          <cell r="N1190">
            <v>11126.110588235297</v>
          </cell>
        </row>
        <row r="1191">
          <cell r="A1191">
            <v>42635</v>
          </cell>
          <cell r="N1191">
            <v>10829.448124999999</v>
          </cell>
        </row>
        <row r="1192">
          <cell r="A1192">
            <v>42636</v>
          </cell>
          <cell r="N1192">
            <v>11198.668500000002</v>
          </cell>
        </row>
        <row r="1193">
          <cell r="A1193">
            <v>42639</v>
          </cell>
          <cell r="N1193">
            <v>11059.76947368421</v>
          </cell>
        </row>
        <row r="1194">
          <cell r="A1194">
            <v>42640</v>
          </cell>
          <cell r="N1194">
            <v>11860.072608695655</v>
          </cell>
        </row>
        <row r="1195">
          <cell r="A1195">
            <v>42641</v>
          </cell>
          <cell r="N1195">
            <v>11593.721499999998</v>
          </cell>
        </row>
        <row r="1196">
          <cell r="A1196">
            <v>42642</v>
          </cell>
          <cell r="N1196">
            <v>10999.501999999999</v>
          </cell>
        </row>
        <row r="1197">
          <cell r="A1197">
            <v>42643</v>
          </cell>
          <cell r="N1197">
            <v>11252.285416666666</v>
          </cell>
        </row>
        <row r="1198">
          <cell r="A1198">
            <v>42646</v>
          </cell>
          <cell r="N1198">
            <v>10803.23142857143</v>
          </cell>
        </row>
        <row r="1199">
          <cell r="A1199">
            <v>42647</v>
          </cell>
          <cell r="N1199">
            <v>10944.638666666666</v>
          </cell>
        </row>
        <row r="1200">
          <cell r="A1200">
            <v>42648</v>
          </cell>
          <cell r="N1200">
            <v>11628.929999999997</v>
          </cell>
        </row>
        <row r="1201">
          <cell r="A1201">
            <v>42649</v>
          </cell>
          <cell r="N1201">
            <v>11310.477777777776</v>
          </cell>
        </row>
        <row r="1202">
          <cell r="A1202">
            <v>42650</v>
          </cell>
          <cell r="N1202">
            <v>12115.084705882353</v>
          </cell>
        </row>
        <row r="1203">
          <cell r="A1203">
            <v>42654</v>
          </cell>
          <cell r="N1203">
            <v>11626.400526315789</v>
          </cell>
        </row>
        <row r="1204">
          <cell r="A1204">
            <v>42655</v>
          </cell>
          <cell r="N1204">
            <v>12075.538125000001</v>
          </cell>
        </row>
        <row r="1205">
          <cell r="A1205">
            <v>42656</v>
          </cell>
          <cell r="N1205">
            <v>10748.021176470587</v>
          </cell>
        </row>
        <row r="1206">
          <cell r="A1206">
            <v>42657</v>
          </cell>
          <cell r="N1206">
            <v>10438.7</v>
          </cell>
        </row>
        <row r="1207">
          <cell r="A1207">
            <v>42660</v>
          </cell>
          <cell r="N1207">
            <v>11663.339999999997</v>
          </cell>
        </row>
        <row r="1208">
          <cell r="A1208">
            <v>42661</v>
          </cell>
          <cell r="N1208">
            <v>10620.03777777778</v>
          </cell>
        </row>
        <row r="1209">
          <cell r="A1209">
            <v>42662</v>
          </cell>
          <cell r="N1209">
            <v>10833.171666666667</v>
          </cell>
        </row>
        <row r="1210">
          <cell r="A1210">
            <v>42663</v>
          </cell>
          <cell r="N1210">
            <v>12918.86625</v>
          </cell>
        </row>
        <row r="1211">
          <cell r="A1211">
            <v>42664</v>
          </cell>
          <cell r="N1211">
            <v>11408.485000000002</v>
          </cell>
        </row>
        <row r="1212">
          <cell r="A1212">
            <v>42667</v>
          </cell>
          <cell r="N1212">
            <v>11300.930666666665</v>
          </cell>
        </row>
        <row r="1213">
          <cell r="A1213">
            <v>42668</v>
          </cell>
          <cell r="N1213">
            <v>11943.237500000001</v>
          </cell>
        </row>
        <row r="1214">
          <cell r="A1214">
            <v>42669</v>
          </cell>
          <cell r="N1214">
            <v>11292.632222222222</v>
          </cell>
        </row>
        <row r="1215">
          <cell r="A1215">
            <v>42670</v>
          </cell>
          <cell r="N1215">
            <v>11944.809375</v>
          </cell>
        </row>
        <row r="1216">
          <cell r="A1216">
            <v>42671</v>
          </cell>
          <cell r="N1216">
            <v>11033.556153846155</v>
          </cell>
        </row>
        <row r="1217">
          <cell r="A1217">
            <v>42676</v>
          </cell>
          <cell r="N1217">
            <v>11371.276428571427</v>
          </cell>
        </row>
        <row r="1218">
          <cell r="A1218">
            <v>42677</v>
          </cell>
          <cell r="N1218">
            <v>10601.485</v>
          </cell>
        </row>
        <row r="1219">
          <cell r="A1219">
            <v>42678</v>
          </cell>
          <cell r="N1219">
            <v>12506.156470588232</v>
          </cell>
        </row>
        <row r="1220">
          <cell r="A1220">
            <v>42681</v>
          </cell>
          <cell r="N1220">
            <v>12594.148461538463</v>
          </cell>
        </row>
        <row r="1221">
          <cell r="A1221">
            <v>42682</v>
          </cell>
          <cell r="N1221">
            <v>11383.920588235293</v>
          </cell>
        </row>
        <row r="1222">
          <cell r="A1222">
            <v>42683</v>
          </cell>
          <cell r="N1222">
            <v>12628.185333333333</v>
          </cell>
        </row>
        <row r="1223">
          <cell r="A1223">
            <v>42684</v>
          </cell>
          <cell r="N1223">
            <v>11920.376666666667</v>
          </cell>
        </row>
        <row r="1224">
          <cell r="A1224">
            <v>42685</v>
          </cell>
          <cell r="N1224">
            <v>10821.98470588235</v>
          </cell>
        </row>
        <row r="1225">
          <cell r="A1225">
            <v>42688</v>
          </cell>
          <cell r="N1225">
            <v>11036.156923076922</v>
          </cell>
        </row>
        <row r="1226">
          <cell r="A1226">
            <v>42689</v>
          </cell>
          <cell r="N1226">
            <v>11459.387999999999</v>
          </cell>
        </row>
        <row r="1227">
          <cell r="A1227">
            <v>42690</v>
          </cell>
          <cell r="N1227">
            <v>11176.292307692309</v>
          </cell>
        </row>
        <row r="1228">
          <cell r="A1228">
            <v>42691</v>
          </cell>
          <cell r="N1228">
            <v>9770.022857142858</v>
          </cell>
        </row>
        <row r="1229">
          <cell r="A1229">
            <v>42692</v>
          </cell>
          <cell r="N1229">
            <v>10443.101875000002</v>
          </cell>
        </row>
        <row r="1230">
          <cell r="A1230">
            <v>42695</v>
          </cell>
          <cell r="N1230">
            <v>9662.692307692309</v>
          </cell>
        </row>
        <row r="1231">
          <cell r="A1231">
            <v>42696</v>
          </cell>
          <cell r="N1231">
            <v>11090.54642857143</v>
          </cell>
        </row>
        <row r="1232">
          <cell r="A1232">
            <v>42697</v>
          </cell>
          <cell r="N1232">
            <v>9622.967142857142</v>
          </cell>
        </row>
        <row r="1233">
          <cell r="A1233">
            <v>42698</v>
          </cell>
          <cell r="N1233">
            <v>9752.800714285713</v>
          </cell>
        </row>
        <row r="1234">
          <cell r="A1234">
            <v>42699</v>
          </cell>
          <cell r="N1234">
            <v>10702.920000000002</v>
          </cell>
        </row>
        <row r="1235">
          <cell r="A1235">
            <v>42702</v>
          </cell>
          <cell r="N1235">
            <v>8106.704285714286</v>
          </cell>
        </row>
        <row r="1236">
          <cell r="A1236">
            <v>42703</v>
          </cell>
          <cell r="N1236">
            <v>9844.30315789474</v>
          </cell>
        </row>
        <row r="1237">
          <cell r="A1237">
            <v>42704</v>
          </cell>
          <cell r="N1237">
            <v>8669.943846153847</v>
          </cell>
        </row>
        <row r="1238">
          <cell r="A1238">
            <v>42705</v>
          </cell>
          <cell r="N1238">
            <v>9342.102499999999</v>
          </cell>
        </row>
        <row r="1239">
          <cell r="A1239">
            <v>42706</v>
          </cell>
          <cell r="N1239">
            <v>8007.094705882356</v>
          </cell>
        </row>
        <row r="1240">
          <cell r="A1240">
            <v>42709</v>
          </cell>
          <cell r="N1240">
            <v>7267.326666666667</v>
          </cell>
        </row>
        <row r="1241">
          <cell r="A1241">
            <v>42710</v>
          </cell>
          <cell r="N1241">
            <v>7565.261333333331</v>
          </cell>
        </row>
        <row r="1242">
          <cell r="A1242">
            <v>42711</v>
          </cell>
          <cell r="N1242">
            <v>8363.95411764706</v>
          </cell>
        </row>
        <row r="1243">
          <cell r="A1243">
            <v>42713</v>
          </cell>
          <cell r="N1243">
            <v>7597.291333333333</v>
          </cell>
        </row>
        <row r="1244">
          <cell r="A1244">
            <v>42716</v>
          </cell>
          <cell r="N1244">
            <v>6990.356363636363</v>
          </cell>
        </row>
        <row r="1245">
          <cell r="A1245">
            <v>42717</v>
          </cell>
          <cell r="N1245">
            <v>8278.164999999999</v>
          </cell>
        </row>
        <row r="1246">
          <cell r="A1246">
            <v>42718</v>
          </cell>
          <cell r="N1246">
            <v>6747.316923076923</v>
          </cell>
        </row>
        <row r="1247">
          <cell r="A1247">
            <v>42719</v>
          </cell>
          <cell r="N1247">
            <v>7892.278750000001</v>
          </cell>
        </row>
        <row r="1248">
          <cell r="A1248">
            <v>42720</v>
          </cell>
          <cell r="N1248">
            <v>6409.62642857143</v>
          </cell>
        </row>
        <row r="1249">
          <cell r="A1249">
            <v>42723</v>
          </cell>
          <cell r="N1249">
            <v>6687.568181818182</v>
          </cell>
        </row>
        <row r="1250">
          <cell r="A1250">
            <v>42724</v>
          </cell>
          <cell r="N1250">
            <v>6086.739285714285</v>
          </cell>
        </row>
        <row r="1251">
          <cell r="A1251">
            <v>42725</v>
          </cell>
          <cell r="N1251">
            <v>6485.287142857143</v>
          </cell>
        </row>
        <row r="1252">
          <cell r="A1252">
            <v>42726</v>
          </cell>
          <cell r="N1252">
            <v>7318.786470588235</v>
          </cell>
        </row>
        <row r="1253">
          <cell r="A1253">
            <v>42727</v>
          </cell>
          <cell r="N1253">
            <v>5925.372857142858</v>
          </cell>
        </row>
        <row r="1254">
          <cell r="A1254">
            <v>42730</v>
          </cell>
          <cell r="N1254">
            <v>8232.770000000002</v>
          </cell>
        </row>
        <row r="1255">
          <cell r="A1255">
            <v>42731</v>
          </cell>
          <cell r="N1255">
            <v>7533.049375</v>
          </cell>
        </row>
        <row r="1256">
          <cell r="A1256">
            <v>42732</v>
          </cell>
          <cell r="N1256">
            <v>7222.264545454545</v>
          </cell>
        </row>
        <row r="1257">
          <cell r="A1257">
            <v>42733</v>
          </cell>
          <cell r="N1257">
            <v>7783.116153846154</v>
          </cell>
        </row>
        <row r="1258">
          <cell r="A1258">
            <v>42734</v>
          </cell>
          <cell r="N1258">
            <v>5852.01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42"/>
  <sheetViews>
    <sheetView tabSelected="1" zoomScale="80" zoomScaleNormal="80" zoomScalePageLayoutView="90" workbookViewId="0" topLeftCell="A1">
      <selection activeCell="J1" sqref="J1"/>
    </sheetView>
  </sheetViews>
  <sheetFormatPr defaultColWidth="10.8515625" defaultRowHeight="15"/>
  <cols>
    <col min="1" max="27" width="10.8515625" style="84" customWidth="1"/>
    <col min="28" max="16384" width="10.8515625" style="84" customWidth="1"/>
  </cols>
  <sheetData>
    <row r="1" ht="15">
      <c r="A1" s="87"/>
    </row>
    <row r="13" spans="6:10" ht="25.5">
      <c r="F13" s="88"/>
      <c r="G13" s="88"/>
      <c r="H13" s="89"/>
      <c r="I13" s="89"/>
      <c r="J13" s="89"/>
    </row>
    <row r="14" spans="5:7" ht="15">
      <c r="E14" s="85"/>
      <c r="F14" s="85"/>
      <c r="G14" s="85"/>
    </row>
    <row r="15" spans="5:10" ht="15.75">
      <c r="E15" s="90"/>
      <c r="F15" s="91"/>
      <c r="G15" s="91"/>
      <c r="H15" s="92"/>
      <c r="I15" s="92"/>
      <c r="J15" s="92"/>
    </row>
    <row r="20" ht="25.5">
      <c r="D20" s="88" t="s">
        <v>111</v>
      </c>
    </row>
    <row r="39" spans="4:6" ht="15.75">
      <c r="D39" s="334"/>
      <c r="E39" s="335"/>
      <c r="F39" s="335"/>
    </row>
    <row r="42" ht="15.75">
      <c r="E42" s="181" t="s">
        <v>263</v>
      </c>
    </row>
  </sheetData>
  <sheetProtection/>
  <mergeCells count="1">
    <mergeCell ref="D39:F39"/>
  </mergeCell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0.xml><?xml version="1.0" encoding="utf-8"?>
<worksheet xmlns="http://schemas.openxmlformats.org/spreadsheetml/2006/main" xmlns:r="http://schemas.openxmlformats.org/officeDocument/2006/relationships">
  <dimension ref="A1:AD48"/>
  <sheetViews>
    <sheetView zoomScale="80" zoomScaleNormal="80" zoomScalePageLayoutView="60" workbookViewId="0" topLeftCell="A1">
      <selection activeCell="A1" sqref="A1"/>
    </sheetView>
  </sheetViews>
  <sheetFormatPr defaultColWidth="10.8515625" defaultRowHeight="15"/>
  <cols>
    <col min="1" max="1" width="1.7109375" style="39" customWidth="1"/>
    <col min="2" max="2" width="12.140625" style="39" customWidth="1"/>
    <col min="3" max="3" width="11.8515625" style="39" customWidth="1"/>
    <col min="4" max="4" width="13.7109375" style="39" customWidth="1"/>
    <col min="5" max="5" width="14.421875" style="39" customWidth="1"/>
    <col min="6" max="7" width="12.00390625" style="39" customWidth="1"/>
    <col min="8" max="8" width="12.7109375" style="39" customWidth="1"/>
    <col min="9" max="9" width="14.00390625" style="39" customWidth="1"/>
    <col min="10" max="10" width="13.00390625" style="39" customWidth="1"/>
    <col min="11" max="11" width="12.00390625" style="39" customWidth="1"/>
    <col min="12" max="12" width="13.8515625" style="39" customWidth="1"/>
    <col min="13" max="13" width="13.421875" style="39" customWidth="1"/>
    <col min="14" max="14" width="12.28125" style="39" customWidth="1"/>
    <col min="15" max="15" width="12.00390625" style="39" customWidth="1"/>
    <col min="16" max="16" width="13.00390625" style="39" customWidth="1"/>
    <col min="17" max="17" width="13.7109375" style="39" customWidth="1"/>
    <col min="18" max="18" width="13.00390625" style="39" customWidth="1"/>
    <col min="19" max="19" width="2.140625" style="39" customWidth="1"/>
    <col min="20" max="20" width="10.8515625" style="39" customWidth="1"/>
    <col min="21" max="21" width="10.8515625" style="191" customWidth="1"/>
    <col min="22" max="22" width="10.8515625" style="309" hidden="1" customWidth="1"/>
    <col min="23" max="23" width="9.28125" style="309" hidden="1" customWidth="1"/>
    <col min="24" max="24" width="13.00390625" style="309" hidden="1" customWidth="1"/>
    <col min="25" max="25" width="13.140625" style="309" hidden="1" customWidth="1"/>
    <col min="26" max="26" width="7.140625" style="309" hidden="1" customWidth="1"/>
    <col min="27" max="27" width="8.140625" style="309" hidden="1" customWidth="1"/>
    <col min="28" max="28" width="9.28125" style="309" hidden="1" customWidth="1"/>
    <col min="29" max="29" width="15.7109375" style="309" hidden="1" customWidth="1"/>
    <col min="30" max="30" width="13.140625" style="309" hidden="1" customWidth="1"/>
    <col min="31" max="31" width="10.8515625" style="191" customWidth="1"/>
    <col min="32" max="16384" width="10.8515625" style="39" customWidth="1"/>
  </cols>
  <sheetData>
    <row r="1" spans="1:3" ht="8.25" customHeight="1">
      <c r="A1" s="39" t="s">
        <v>266</v>
      </c>
      <c r="B1" s="281"/>
      <c r="C1" s="281"/>
    </row>
    <row r="2" spans="2:20" ht="12.75">
      <c r="B2" s="356" t="s">
        <v>60</v>
      </c>
      <c r="C2" s="356"/>
      <c r="D2" s="356"/>
      <c r="E2" s="356"/>
      <c r="F2" s="356"/>
      <c r="G2" s="356"/>
      <c r="H2" s="356"/>
      <c r="I2" s="356"/>
      <c r="J2" s="356"/>
      <c r="K2" s="356"/>
      <c r="L2" s="356"/>
      <c r="M2" s="356"/>
      <c r="N2" s="356"/>
      <c r="O2" s="356"/>
      <c r="P2" s="356"/>
      <c r="Q2" s="356"/>
      <c r="R2" s="356"/>
      <c r="S2" s="215"/>
      <c r="T2" s="52" t="s">
        <v>153</v>
      </c>
    </row>
    <row r="3" spans="2:19" ht="12.75">
      <c r="B3" s="356" t="s">
        <v>149</v>
      </c>
      <c r="C3" s="356"/>
      <c r="D3" s="356"/>
      <c r="E3" s="356"/>
      <c r="F3" s="356"/>
      <c r="G3" s="356"/>
      <c r="H3" s="356"/>
      <c r="I3" s="356"/>
      <c r="J3" s="356"/>
      <c r="K3" s="356"/>
      <c r="L3" s="356"/>
      <c r="M3" s="356"/>
      <c r="N3" s="356"/>
      <c r="O3" s="356"/>
      <c r="P3" s="356"/>
      <c r="Q3" s="356"/>
      <c r="R3" s="356"/>
      <c r="S3" s="215"/>
    </row>
    <row r="4" spans="2:19" ht="12.75">
      <c r="B4" s="356" t="s">
        <v>109</v>
      </c>
      <c r="C4" s="356"/>
      <c r="D4" s="356"/>
      <c r="E4" s="356"/>
      <c r="F4" s="356"/>
      <c r="G4" s="356"/>
      <c r="H4" s="356"/>
      <c r="I4" s="356"/>
      <c r="J4" s="356"/>
      <c r="K4" s="356"/>
      <c r="L4" s="356"/>
      <c r="M4" s="356"/>
      <c r="N4" s="356"/>
      <c r="O4" s="356"/>
      <c r="P4" s="356"/>
      <c r="Q4" s="356"/>
      <c r="R4" s="356"/>
      <c r="S4" s="215"/>
    </row>
    <row r="5" spans="3:20" ht="12.75">
      <c r="C5" s="367" t="s">
        <v>236</v>
      </c>
      <c r="D5" s="367"/>
      <c r="E5" s="367"/>
      <c r="F5" s="367"/>
      <c r="G5" s="367"/>
      <c r="H5" s="367"/>
      <c r="I5" s="367"/>
      <c r="J5" s="367"/>
      <c r="K5" s="367" t="s">
        <v>237</v>
      </c>
      <c r="L5" s="367"/>
      <c r="M5" s="367"/>
      <c r="N5" s="367"/>
      <c r="O5" s="367"/>
      <c r="P5" s="367"/>
      <c r="Q5" s="367"/>
      <c r="R5" s="367"/>
      <c r="S5" s="222"/>
      <c r="T5" s="217"/>
    </row>
    <row r="6" spans="2:30" ht="12.75">
      <c r="B6" s="223" t="s">
        <v>140</v>
      </c>
      <c r="C6" s="224" t="s">
        <v>166</v>
      </c>
      <c r="D6" s="225" t="s">
        <v>23</v>
      </c>
      <c r="E6" s="225" t="s">
        <v>22</v>
      </c>
      <c r="F6" s="225" t="s">
        <v>139</v>
      </c>
      <c r="G6" s="225" t="s">
        <v>19</v>
      </c>
      <c r="H6" s="225" t="s">
        <v>18</v>
      </c>
      <c r="I6" s="225" t="s">
        <v>17</v>
      </c>
      <c r="J6" s="226" t="s">
        <v>15</v>
      </c>
      <c r="K6" s="224" t="s">
        <v>166</v>
      </c>
      <c r="L6" s="225" t="s">
        <v>23</v>
      </c>
      <c r="M6" s="225" t="s">
        <v>22</v>
      </c>
      <c r="N6" s="225" t="s">
        <v>139</v>
      </c>
      <c r="O6" s="225" t="s">
        <v>19</v>
      </c>
      <c r="P6" s="225" t="s">
        <v>18</v>
      </c>
      <c r="Q6" s="225" t="s">
        <v>17</v>
      </c>
      <c r="R6" s="226" t="s">
        <v>15</v>
      </c>
      <c r="S6" s="138"/>
      <c r="T6" s="217"/>
      <c r="W6" s="322" t="s">
        <v>166</v>
      </c>
      <c r="X6" s="322" t="s">
        <v>23</v>
      </c>
      <c r="Y6" s="322" t="s">
        <v>22</v>
      </c>
      <c r="Z6" s="322" t="s">
        <v>139</v>
      </c>
      <c r="AA6" s="322" t="s">
        <v>19</v>
      </c>
      <c r="AB6" s="322" t="s">
        <v>18</v>
      </c>
      <c r="AC6" s="322" t="s">
        <v>17</v>
      </c>
      <c r="AD6" s="322" t="s">
        <v>15</v>
      </c>
    </row>
    <row r="7" spans="2:30" ht="12.75">
      <c r="B7" s="227">
        <v>42590</v>
      </c>
      <c r="C7" s="228">
        <v>1135</v>
      </c>
      <c r="D7" s="111">
        <v>1146</v>
      </c>
      <c r="E7" s="111">
        <v>1076</v>
      </c>
      <c r="F7" s="111">
        <v>1062</v>
      </c>
      <c r="G7" s="111">
        <v>1044</v>
      </c>
      <c r="H7" s="111">
        <v>1110</v>
      </c>
      <c r="I7" s="111">
        <v>1079</v>
      </c>
      <c r="J7" s="229">
        <v>1115</v>
      </c>
      <c r="K7" s="228">
        <v>600</v>
      </c>
      <c r="L7" s="111">
        <v>531</v>
      </c>
      <c r="M7" s="111">
        <v>467</v>
      </c>
      <c r="N7" s="111">
        <v>551</v>
      </c>
      <c r="O7" s="111">
        <v>531</v>
      </c>
      <c r="P7" s="111">
        <v>441</v>
      </c>
      <c r="Q7" s="111">
        <v>360</v>
      </c>
      <c r="R7" s="229">
        <v>400</v>
      </c>
      <c r="S7" s="139"/>
      <c r="T7" s="217"/>
      <c r="W7" s="320">
        <f>+IF(K7="","",((C7-K7)/K7))</f>
        <v>0.8916666666666667</v>
      </c>
      <c r="X7" s="320">
        <f aca="true" t="shared" si="0" ref="X7:AD22">+IF(L7="","",((D7-L7)/L7))</f>
        <v>1.1581920903954803</v>
      </c>
      <c r="Y7" s="320">
        <f t="shared" si="0"/>
        <v>1.3040685224839401</v>
      </c>
      <c r="Z7" s="320">
        <f t="shared" si="0"/>
        <v>0.9274047186932849</v>
      </c>
      <c r="AA7" s="320">
        <f t="shared" si="0"/>
        <v>0.9661016949152542</v>
      </c>
      <c r="AB7" s="320">
        <f t="shared" si="0"/>
        <v>1.5170068027210883</v>
      </c>
      <c r="AC7" s="320">
        <f t="shared" si="0"/>
        <v>1.9972222222222222</v>
      </c>
      <c r="AD7" s="320">
        <f t="shared" si="0"/>
        <v>1.7875</v>
      </c>
    </row>
    <row r="8" spans="2:30" ht="12.75">
      <c r="B8" s="227">
        <v>42597</v>
      </c>
      <c r="C8" s="228">
        <v>1193</v>
      </c>
      <c r="D8" s="111">
        <v>1157</v>
      </c>
      <c r="E8" s="111">
        <v>1108</v>
      </c>
      <c r="F8" s="111">
        <v>973</v>
      </c>
      <c r="G8" s="111">
        <v>1095</v>
      </c>
      <c r="H8" s="111">
        <v>1174</v>
      </c>
      <c r="I8" s="111">
        <v>1184</v>
      </c>
      <c r="J8" s="229">
        <v>1125</v>
      </c>
      <c r="K8" s="228">
        <v>652</v>
      </c>
      <c r="L8" s="111">
        <v>581</v>
      </c>
      <c r="M8" s="111">
        <v>519</v>
      </c>
      <c r="N8" s="111">
        <v>533</v>
      </c>
      <c r="O8" s="111">
        <v>513</v>
      </c>
      <c r="P8" s="111">
        <v>428</v>
      </c>
      <c r="Q8" s="111">
        <v>394</v>
      </c>
      <c r="R8" s="229">
        <v>388</v>
      </c>
      <c r="S8" s="139"/>
      <c r="T8" s="217"/>
      <c r="W8" s="320">
        <f aca="true" t="shared" si="1" ref="W8:W27">+IF(K8="","",((C8-K8)/K8))</f>
        <v>0.8297546012269938</v>
      </c>
      <c r="X8" s="320">
        <f t="shared" si="0"/>
        <v>0.9913941480206541</v>
      </c>
      <c r="Y8" s="320">
        <f t="shared" si="0"/>
        <v>1.1348747591522157</v>
      </c>
      <c r="Z8" s="320">
        <f t="shared" si="0"/>
        <v>0.8255159474671669</v>
      </c>
      <c r="AA8" s="320">
        <f t="shared" si="0"/>
        <v>1.1345029239766082</v>
      </c>
      <c r="AB8" s="320">
        <f t="shared" si="0"/>
        <v>1.7429906542056075</v>
      </c>
      <c r="AC8" s="320">
        <f t="shared" si="0"/>
        <v>2.00507614213198</v>
      </c>
      <c r="AD8" s="320">
        <f t="shared" si="0"/>
        <v>1.8994845360824741</v>
      </c>
    </row>
    <row r="9" spans="2:30" ht="12.75">
      <c r="B9" s="227">
        <v>42604</v>
      </c>
      <c r="C9" s="228">
        <v>1095</v>
      </c>
      <c r="D9" s="111">
        <v>1159</v>
      </c>
      <c r="E9" s="111">
        <v>1070</v>
      </c>
      <c r="F9" s="111">
        <v>1125</v>
      </c>
      <c r="G9" s="111">
        <v>1065</v>
      </c>
      <c r="H9" s="111">
        <v>1087</v>
      </c>
      <c r="I9" s="111">
        <v>1104</v>
      </c>
      <c r="J9" s="229">
        <v>982</v>
      </c>
      <c r="K9" s="228">
        <v>638</v>
      </c>
      <c r="L9" s="111">
        <v>591</v>
      </c>
      <c r="M9" s="111">
        <v>469</v>
      </c>
      <c r="N9" s="111">
        <v>535</v>
      </c>
      <c r="O9" s="111">
        <v>532</v>
      </c>
      <c r="P9" s="111">
        <v>428</v>
      </c>
      <c r="Q9" s="111">
        <v>419</v>
      </c>
      <c r="R9" s="229">
        <v>400</v>
      </c>
      <c r="S9" s="139"/>
      <c r="T9" s="217"/>
      <c r="W9" s="320">
        <f t="shared" si="1"/>
        <v>0.7163009404388715</v>
      </c>
      <c r="X9" s="320">
        <f t="shared" si="0"/>
        <v>0.961082910321489</v>
      </c>
      <c r="Y9" s="320">
        <f t="shared" si="0"/>
        <v>1.2814498933901919</v>
      </c>
      <c r="Z9" s="320">
        <f t="shared" si="0"/>
        <v>1.102803738317757</v>
      </c>
      <c r="AA9" s="320">
        <f t="shared" si="0"/>
        <v>1.0018796992481203</v>
      </c>
      <c r="AB9" s="320">
        <f t="shared" si="0"/>
        <v>1.5397196261682242</v>
      </c>
      <c r="AC9" s="320">
        <f t="shared" si="0"/>
        <v>1.6348448687350836</v>
      </c>
      <c r="AD9" s="320">
        <f t="shared" si="0"/>
        <v>1.455</v>
      </c>
    </row>
    <row r="10" spans="2:30" ht="12.75">
      <c r="B10" s="227">
        <v>42611</v>
      </c>
      <c r="C10" s="228">
        <v>1029</v>
      </c>
      <c r="D10" s="111">
        <v>1177</v>
      </c>
      <c r="E10" s="111">
        <v>1106</v>
      </c>
      <c r="F10" s="111">
        <v>1028</v>
      </c>
      <c r="G10" s="111">
        <v>1043</v>
      </c>
      <c r="H10" s="111">
        <v>1058</v>
      </c>
      <c r="I10" s="111">
        <v>1085</v>
      </c>
      <c r="J10" s="229">
        <v>1071</v>
      </c>
      <c r="K10" s="228">
        <v>652</v>
      </c>
      <c r="L10" s="111">
        <v>566</v>
      </c>
      <c r="M10" s="111">
        <v>413</v>
      </c>
      <c r="N10" s="111">
        <v>522</v>
      </c>
      <c r="O10" s="111">
        <v>517</v>
      </c>
      <c r="P10" s="111">
        <v>429</v>
      </c>
      <c r="Q10" s="111">
        <v>358</v>
      </c>
      <c r="R10" s="229">
        <v>388</v>
      </c>
      <c r="S10" s="139"/>
      <c r="T10" s="217"/>
      <c r="W10" s="320">
        <f t="shared" si="1"/>
        <v>0.5782208588957055</v>
      </c>
      <c r="X10" s="320">
        <f t="shared" si="0"/>
        <v>1.0795053003533568</v>
      </c>
      <c r="Y10" s="320">
        <f t="shared" si="0"/>
        <v>1.6779661016949152</v>
      </c>
      <c r="Z10" s="320">
        <f t="shared" si="0"/>
        <v>0.9693486590038314</v>
      </c>
      <c r="AA10" s="320">
        <f t="shared" si="0"/>
        <v>1.0174081237911026</v>
      </c>
      <c r="AB10" s="320">
        <f t="shared" si="0"/>
        <v>1.4662004662004662</v>
      </c>
      <c r="AC10" s="320">
        <f t="shared" si="0"/>
        <v>2.03072625698324</v>
      </c>
      <c r="AD10" s="320">
        <f t="shared" si="0"/>
        <v>1.7603092783505154</v>
      </c>
    </row>
    <row r="11" spans="2:30" ht="12.75">
      <c r="B11" s="227">
        <v>42618</v>
      </c>
      <c r="C11" s="228">
        <v>1046</v>
      </c>
      <c r="D11" s="111">
        <v>1038</v>
      </c>
      <c r="E11" s="111">
        <v>1106</v>
      </c>
      <c r="F11" s="111">
        <v>1058</v>
      </c>
      <c r="G11" s="111">
        <v>1015</v>
      </c>
      <c r="H11" s="111">
        <v>1064</v>
      </c>
      <c r="I11" s="111">
        <v>1007</v>
      </c>
      <c r="J11" s="229">
        <v>959</v>
      </c>
      <c r="K11" s="228">
        <v>625</v>
      </c>
      <c r="L11" s="111">
        <v>563</v>
      </c>
      <c r="M11" s="111">
        <v>438</v>
      </c>
      <c r="N11" s="111">
        <v>507</v>
      </c>
      <c r="O11" s="111">
        <v>517</v>
      </c>
      <c r="P11" s="111">
        <v>417</v>
      </c>
      <c r="Q11" s="111">
        <v>388</v>
      </c>
      <c r="R11" s="229">
        <v>413</v>
      </c>
      <c r="S11" s="139"/>
      <c r="T11" s="217"/>
      <c r="W11" s="320">
        <f t="shared" si="1"/>
        <v>0.6736</v>
      </c>
      <c r="X11" s="320">
        <f t="shared" si="0"/>
        <v>0.8436944937833037</v>
      </c>
      <c r="Y11" s="320">
        <f t="shared" si="0"/>
        <v>1.5251141552511416</v>
      </c>
      <c r="Z11" s="320">
        <f t="shared" si="0"/>
        <v>1.086785009861933</v>
      </c>
      <c r="AA11" s="320">
        <f t="shared" si="0"/>
        <v>0.9632495164410058</v>
      </c>
      <c r="AB11" s="320">
        <f t="shared" si="0"/>
        <v>1.5515587529976018</v>
      </c>
      <c r="AC11" s="320">
        <f t="shared" si="0"/>
        <v>1.5953608247422681</v>
      </c>
      <c r="AD11" s="320">
        <f t="shared" si="0"/>
        <v>1.3220338983050848</v>
      </c>
    </row>
    <row r="12" spans="2:30" ht="12.75">
      <c r="B12" s="227">
        <v>42625</v>
      </c>
      <c r="C12" s="228">
        <v>1073</v>
      </c>
      <c r="D12" s="111">
        <v>1113</v>
      </c>
      <c r="E12" s="111">
        <v>1084</v>
      </c>
      <c r="F12" s="111">
        <v>1055</v>
      </c>
      <c r="G12" s="111">
        <v>998</v>
      </c>
      <c r="H12" s="111">
        <v>978</v>
      </c>
      <c r="I12" s="111">
        <v>1075</v>
      </c>
      <c r="J12" s="229">
        <v>1062</v>
      </c>
      <c r="K12" s="228">
        <v>638</v>
      </c>
      <c r="L12" s="111">
        <v>583</v>
      </c>
      <c r="M12" s="111">
        <v>375</v>
      </c>
      <c r="N12" s="111">
        <v>486</v>
      </c>
      <c r="O12" s="111">
        <v>492</v>
      </c>
      <c r="P12" s="111">
        <v>381</v>
      </c>
      <c r="Q12" s="111">
        <v>423</v>
      </c>
      <c r="R12" s="229">
        <v>400</v>
      </c>
      <c r="S12" s="139"/>
      <c r="T12" s="217"/>
      <c r="W12" s="320">
        <f t="shared" si="1"/>
        <v>0.6818181818181818</v>
      </c>
      <c r="X12" s="320">
        <f t="shared" si="0"/>
        <v>0.9090909090909091</v>
      </c>
      <c r="Y12" s="320">
        <f t="shared" si="0"/>
        <v>1.8906666666666667</v>
      </c>
      <c r="Z12" s="320">
        <f t="shared" si="0"/>
        <v>1.1707818930041152</v>
      </c>
      <c r="AA12" s="320">
        <f t="shared" si="0"/>
        <v>1.0284552845528456</v>
      </c>
      <c r="AB12" s="320">
        <f t="shared" si="0"/>
        <v>1.5669291338582678</v>
      </c>
      <c r="AC12" s="320">
        <f t="shared" si="0"/>
        <v>1.541371158392435</v>
      </c>
      <c r="AD12" s="320">
        <f t="shared" si="0"/>
        <v>1.655</v>
      </c>
    </row>
    <row r="13" spans="2:30" ht="12.75">
      <c r="B13" s="227">
        <v>42632</v>
      </c>
      <c r="C13" s="228">
        <v>1026</v>
      </c>
      <c r="D13" s="111">
        <v>1070</v>
      </c>
      <c r="E13" s="111">
        <v>1068</v>
      </c>
      <c r="F13" s="111">
        <v>1023</v>
      </c>
      <c r="G13" s="111">
        <v>1025</v>
      </c>
      <c r="H13" s="111">
        <v>953</v>
      </c>
      <c r="I13" s="111">
        <v>1037</v>
      </c>
      <c r="J13" s="229">
        <v>1045</v>
      </c>
      <c r="K13" s="228">
        <v>667</v>
      </c>
      <c r="L13" s="111">
        <v>592</v>
      </c>
      <c r="M13" s="111">
        <v>538</v>
      </c>
      <c r="N13" s="111">
        <v>495</v>
      </c>
      <c r="O13" s="111">
        <v>539</v>
      </c>
      <c r="P13" s="111">
        <v>419</v>
      </c>
      <c r="Q13" s="111">
        <v>425</v>
      </c>
      <c r="R13" s="229">
        <v>425</v>
      </c>
      <c r="S13" s="139"/>
      <c r="T13" s="217"/>
      <c r="W13" s="320">
        <f t="shared" si="1"/>
        <v>0.5382308845577212</v>
      </c>
      <c r="X13" s="320">
        <f t="shared" si="0"/>
        <v>0.8074324324324325</v>
      </c>
      <c r="Y13" s="320">
        <f t="shared" si="0"/>
        <v>0.9851301115241635</v>
      </c>
      <c r="Z13" s="320">
        <f t="shared" si="0"/>
        <v>1.0666666666666667</v>
      </c>
      <c r="AA13" s="320">
        <f t="shared" si="0"/>
        <v>0.9016697588126159</v>
      </c>
      <c r="AB13" s="320">
        <f t="shared" si="0"/>
        <v>1.2744630071599046</v>
      </c>
      <c r="AC13" s="320">
        <f t="shared" si="0"/>
        <v>1.44</v>
      </c>
      <c r="AD13" s="320">
        <f t="shared" si="0"/>
        <v>1.4588235294117646</v>
      </c>
    </row>
    <row r="14" spans="2:30" ht="12.75">
      <c r="B14" s="227">
        <v>42639</v>
      </c>
      <c r="C14" s="228">
        <v>1123</v>
      </c>
      <c r="D14" s="111">
        <v>1171</v>
      </c>
      <c r="E14" s="111">
        <v>1084</v>
      </c>
      <c r="F14" s="111">
        <v>1003</v>
      </c>
      <c r="G14" s="111">
        <v>1122</v>
      </c>
      <c r="H14" s="111">
        <v>1053</v>
      </c>
      <c r="I14" s="111">
        <v>1031</v>
      </c>
      <c r="J14" s="229">
        <v>1127</v>
      </c>
      <c r="K14" s="228">
        <v>617</v>
      </c>
      <c r="L14" s="111">
        <v>546</v>
      </c>
      <c r="M14" s="111">
        <v>405</v>
      </c>
      <c r="N14" s="111">
        <v>519</v>
      </c>
      <c r="O14" s="111">
        <v>520</v>
      </c>
      <c r="P14" s="111">
        <v>420</v>
      </c>
      <c r="Q14" s="111">
        <v>381</v>
      </c>
      <c r="R14" s="229">
        <v>400</v>
      </c>
      <c r="S14" s="139"/>
      <c r="T14" s="217"/>
      <c r="W14" s="320">
        <f t="shared" si="1"/>
        <v>0.820097244732577</v>
      </c>
      <c r="X14" s="320">
        <f t="shared" si="0"/>
        <v>1.1446886446886446</v>
      </c>
      <c r="Y14" s="320">
        <f t="shared" si="0"/>
        <v>1.6765432098765432</v>
      </c>
      <c r="Z14" s="320">
        <f t="shared" si="0"/>
        <v>0.9325626204238922</v>
      </c>
      <c r="AA14" s="320">
        <f t="shared" si="0"/>
        <v>1.1576923076923078</v>
      </c>
      <c r="AB14" s="320">
        <f t="shared" si="0"/>
        <v>1.5071428571428571</v>
      </c>
      <c r="AC14" s="320">
        <f t="shared" si="0"/>
        <v>1.7060367454068242</v>
      </c>
      <c r="AD14" s="320">
        <f t="shared" si="0"/>
        <v>1.8175</v>
      </c>
    </row>
    <row r="15" spans="2:30" ht="12.75">
      <c r="B15" s="227">
        <v>42646</v>
      </c>
      <c r="C15" s="228">
        <v>1072</v>
      </c>
      <c r="D15" s="111">
        <v>1145</v>
      </c>
      <c r="E15" s="111">
        <v>1082</v>
      </c>
      <c r="F15" s="111">
        <v>1036</v>
      </c>
      <c r="G15" s="111">
        <v>1018</v>
      </c>
      <c r="H15" s="111">
        <v>1054</v>
      </c>
      <c r="I15" s="111">
        <v>1062</v>
      </c>
      <c r="J15" s="229">
        <v>1046</v>
      </c>
      <c r="K15" s="228">
        <v>625</v>
      </c>
      <c r="L15" s="111">
        <v>561</v>
      </c>
      <c r="M15" s="111">
        <v>406</v>
      </c>
      <c r="N15" s="111">
        <v>509</v>
      </c>
      <c r="O15" s="111">
        <v>563</v>
      </c>
      <c r="P15" s="111">
        <v>402</v>
      </c>
      <c r="Q15" s="111">
        <v>373</v>
      </c>
      <c r="R15" s="229">
        <v>425</v>
      </c>
      <c r="S15" s="139"/>
      <c r="T15" s="217"/>
      <c r="W15" s="320">
        <f t="shared" si="1"/>
        <v>0.7152</v>
      </c>
      <c r="X15" s="320">
        <f t="shared" si="0"/>
        <v>1.0409982174688057</v>
      </c>
      <c r="Y15" s="320">
        <f t="shared" si="0"/>
        <v>1.6650246305418719</v>
      </c>
      <c r="Z15" s="320">
        <f t="shared" si="0"/>
        <v>1.0353634577603144</v>
      </c>
      <c r="AA15" s="320">
        <f t="shared" si="0"/>
        <v>0.8081705150976909</v>
      </c>
      <c r="AB15" s="320">
        <f t="shared" si="0"/>
        <v>1.6218905472636815</v>
      </c>
      <c r="AC15" s="320">
        <f t="shared" si="0"/>
        <v>1.8471849865951742</v>
      </c>
      <c r="AD15" s="320">
        <f t="shared" si="0"/>
        <v>1.4611764705882353</v>
      </c>
    </row>
    <row r="16" spans="2:30" ht="12.75">
      <c r="B16" s="227">
        <v>42653</v>
      </c>
      <c r="C16" s="228">
        <v>1077</v>
      </c>
      <c r="D16" s="111">
        <v>1134</v>
      </c>
      <c r="E16" s="111">
        <v>1077</v>
      </c>
      <c r="F16" s="111">
        <v>1047</v>
      </c>
      <c r="G16" s="111">
        <v>1035</v>
      </c>
      <c r="H16" s="111">
        <v>1088</v>
      </c>
      <c r="I16" s="111">
        <v>1090</v>
      </c>
      <c r="J16" s="229">
        <v>1202</v>
      </c>
      <c r="K16" s="228">
        <v>575</v>
      </c>
      <c r="L16" s="111">
        <v>575</v>
      </c>
      <c r="M16" s="111">
        <v>425</v>
      </c>
      <c r="N16" s="111">
        <v>526</v>
      </c>
      <c r="O16" s="111">
        <v>535</v>
      </c>
      <c r="P16" s="111">
        <v>403</v>
      </c>
      <c r="Q16" s="111">
        <v>385</v>
      </c>
      <c r="R16" s="229">
        <v>400</v>
      </c>
      <c r="S16" s="139"/>
      <c r="T16" s="217"/>
      <c r="W16" s="320">
        <f t="shared" si="1"/>
        <v>0.8730434782608696</v>
      </c>
      <c r="X16" s="320">
        <f t="shared" si="0"/>
        <v>0.9721739130434782</v>
      </c>
      <c r="Y16" s="320">
        <f t="shared" si="0"/>
        <v>1.5341176470588236</v>
      </c>
      <c r="Z16" s="320">
        <f t="shared" si="0"/>
        <v>0.9904942965779467</v>
      </c>
      <c r="AA16" s="320">
        <f t="shared" si="0"/>
        <v>0.9345794392523364</v>
      </c>
      <c r="AB16" s="320">
        <f t="shared" si="0"/>
        <v>1.6997518610421836</v>
      </c>
      <c r="AC16" s="320">
        <f t="shared" si="0"/>
        <v>1.8311688311688312</v>
      </c>
      <c r="AD16" s="320">
        <f t="shared" si="0"/>
        <v>2.005</v>
      </c>
    </row>
    <row r="17" spans="2:30" ht="12.75">
      <c r="B17" s="227">
        <v>42660</v>
      </c>
      <c r="C17" s="228">
        <v>1095</v>
      </c>
      <c r="D17" s="111">
        <v>1071</v>
      </c>
      <c r="E17" s="111">
        <v>1055</v>
      </c>
      <c r="F17" s="111">
        <v>977</v>
      </c>
      <c r="G17" s="111">
        <v>1042</v>
      </c>
      <c r="H17" s="111">
        <v>1043</v>
      </c>
      <c r="I17" s="111">
        <v>919</v>
      </c>
      <c r="J17" s="229">
        <v>1119</v>
      </c>
      <c r="K17" s="228">
        <v>560</v>
      </c>
      <c r="L17" s="111">
        <v>546</v>
      </c>
      <c r="M17" s="111">
        <v>513</v>
      </c>
      <c r="N17" s="111">
        <v>536</v>
      </c>
      <c r="O17" s="111">
        <v>513</v>
      </c>
      <c r="P17" s="111">
        <v>407</v>
      </c>
      <c r="Q17" s="111">
        <v>376</v>
      </c>
      <c r="R17" s="229">
        <v>388</v>
      </c>
      <c r="S17" s="139"/>
      <c r="T17" s="217"/>
      <c r="W17" s="320">
        <f t="shared" si="1"/>
        <v>0.9553571428571429</v>
      </c>
      <c r="X17" s="320">
        <f t="shared" si="0"/>
        <v>0.9615384615384616</v>
      </c>
      <c r="Y17" s="320">
        <f t="shared" si="0"/>
        <v>1.0565302144249513</v>
      </c>
      <c r="Z17" s="320">
        <f t="shared" si="0"/>
        <v>0.8227611940298507</v>
      </c>
      <c r="AA17" s="320">
        <f t="shared" si="0"/>
        <v>1.0311890838206628</v>
      </c>
      <c r="AB17" s="320">
        <f t="shared" si="0"/>
        <v>1.5626535626535627</v>
      </c>
      <c r="AC17" s="320">
        <f t="shared" si="0"/>
        <v>1.4441489361702127</v>
      </c>
      <c r="AD17" s="320">
        <f t="shared" si="0"/>
        <v>1.884020618556701</v>
      </c>
    </row>
    <row r="18" spans="2:30" ht="12.75">
      <c r="B18" s="227">
        <v>42667</v>
      </c>
      <c r="C18" s="228">
        <v>1143</v>
      </c>
      <c r="D18" s="111">
        <v>1105</v>
      </c>
      <c r="E18" s="111">
        <v>1059</v>
      </c>
      <c r="F18" s="111">
        <v>1107</v>
      </c>
      <c r="G18" s="111">
        <v>1087</v>
      </c>
      <c r="H18" s="111">
        <v>1068</v>
      </c>
      <c r="I18" s="111">
        <v>1069</v>
      </c>
      <c r="J18" s="229">
        <v>1048</v>
      </c>
      <c r="K18" s="228">
        <v>575</v>
      </c>
      <c r="L18" s="111">
        <v>538</v>
      </c>
      <c r="M18" s="111">
        <v>469</v>
      </c>
      <c r="N18" s="111">
        <v>526</v>
      </c>
      <c r="O18" s="111">
        <v>536</v>
      </c>
      <c r="P18" s="111">
        <v>404</v>
      </c>
      <c r="Q18" s="111">
        <v>400</v>
      </c>
      <c r="R18" s="229">
        <v>363</v>
      </c>
      <c r="S18" s="139"/>
      <c r="T18" s="217"/>
      <c r="W18" s="320">
        <f t="shared" si="1"/>
        <v>0.9878260869565217</v>
      </c>
      <c r="X18" s="320">
        <f t="shared" si="0"/>
        <v>1.053903345724907</v>
      </c>
      <c r="Y18" s="320">
        <f t="shared" si="0"/>
        <v>1.2579957356076759</v>
      </c>
      <c r="Z18" s="320">
        <f t="shared" si="0"/>
        <v>1.1045627376425855</v>
      </c>
      <c r="AA18" s="320">
        <f t="shared" si="0"/>
        <v>1.0279850746268657</v>
      </c>
      <c r="AB18" s="320">
        <f t="shared" si="0"/>
        <v>1.6435643564356435</v>
      </c>
      <c r="AC18" s="320">
        <f t="shared" si="0"/>
        <v>1.6725</v>
      </c>
      <c r="AD18" s="320">
        <f t="shared" si="0"/>
        <v>1.8870523415977962</v>
      </c>
    </row>
    <row r="19" spans="2:30" ht="12.75">
      <c r="B19" s="227">
        <v>42674</v>
      </c>
      <c r="C19" s="228"/>
      <c r="D19" s="111">
        <v>1159</v>
      </c>
      <c r="E19" s="111">
        <v>1123</v>
      </c>
      <c r="F19" s="111">
        <v>1112</v>
      </c>
      <c r="G19" s="111">
        <v>1191</v>
      </c>
      <c r="H19" s="111">
        <v>1197</v>
      </c>
      <c r="I19" s="111">
        <v>1181</v>
      </c>
      <c r="J19" s="229">
        <v>1212</v>
      </c>
      <c r="K19" s="228">
        <v>625</v>
      </c>
      <c r="L19" s="111">
        <v>475</v>
      </c>
      <c r="M19" s="111">
        <v>375</v>
      </c>
      <c r="N19" s="111">
        <v>524</v>
      </c>
      <c r="O19" s="111">
        <v>546</v>
      </c>
      <c r="P19" s="111">
        <v>423</v>
      </c>
      <c r="Q19" s="111">
        <v>342</v>
      </c>
      <c r="R19" s="229">
        <v>400</v>
      </c>
      <c r="S19" s="139"/>
      <c r="T19" s="217"/>
      <c r="W19" s="320">
        <f t="shared" si="1"/>
        <v>-1</v>
      </c>
      <c r="X19" s="320">
        <f t="shared" si="0"/>
        <v>1.44</v>
      </c>
      <c r="Y19" s="320">
        <f t="shared" si="0"/>
        <v>1.9946666666666666</v>
      </c>
      <c r="Z19" s="320">
        <f t="shared" si="0"/>
        <v>1.1221374045801527</v>
      </c>
      <c r="AA19" s="320">
        <f t="shared" si="0"/>
        <v>1.1813186813186813</v>
      </c>
      <c r="AB19" s="320">
        <f t="shared" si="0"/>
        <v>1.8297872340425532</v>
      </c>
      <c r="AC19" s="320">
        <f t="shared" si="0"/>
        <v>2.453216374269006</v>
      </c>
      <c r="AD19" s="320">
        <f t="shared" si="0"/>
        <v>2.03</v>
      </c>
    </row>
    <row r="20" spans="2:30" ht="12.75">
      <c r="B20" s="227">
        <v>42681</v>
      </c>
      <c r="C20" s="228">
        <v>1245</v>
      </c>
      <c r="D20" s="111">
        <v>1319</v>
      </c>
      <c r="E20" s="111">
        <v>1150</v>
      </c>
      <c r="F20" s="111">
        <v>1157</v>
      </c>
      <c r="G20" s="111">
        <v>1174</v>
      </c>
      <c r="H20" s="111">
        <v>1210</v>
      </c>
      <c r="I20" s="111">
        <v>1206</v>
      </c>
      <c r="J20" s="229">
        <v>1174</v>
      </c>
      <c r="K20" s="228">
        <v>665</v>
      </c>
      <c r="L20" s="111">
        <v>596</v>
      </c>
      <c r="M20" s="111">
        <v>419</v>
      </c>
      <c r="N20" s="111">
        <v>509</v>
      </c>
      <c r="O20" s="111">
        <v>541</v>
      </c>
      <c r="P20" s="111">
        <v>406</v>
      </c>
      <c r="Q20" s="111">
        <v>395</v>
      </c>
      <c r="R20" s="229">
        <v>500</v>
      </c>
      <c r="S20" s="139"/>
      <c r="T20" s="217"/>
      <c r="W20" s="320">
        <f t="shared" si="1"/>
        <v>0.8721804511278195</v>
      </c>
      <c r="X20" s="320">
        <f t="shared" si="0"/>
        <v>1.2130872483221478</v>
      </c>
      <c r="Y20" s="320">
        <f t="shared" si="0"/>
        <v>1.7446300715990453</v>
      </c>
      <c r="Z20" s="320">
        <f t="shared" si="0"/>
        <v>1.2730844793713163</v>
      </c>
      <c r="AA20" s="320">
        <f t="shared" si="0"/>
        <v>1.1700554528650646</v>
      </c>
      <c r="AB20" s="320">
        <f t="shared" si="0"/>
        <v>1.980295566502463</v>
      </c>
      <c r="AC20" s="320">
        <f t="shared" si="0"/>
        <v>2.053164556962025</v>
      </c>
      <c r="AD20" s="320">
        <f t="shared" si="0"/>
        <v>1.348</v>
      </c>
    </row>
    <row r="21" spans="2:30" ht="12.75">
      <c r="B21" s="227">
        <v>42688</v>
      </c>
      <c r="C21" s="228">
        <v>1190</v>
      </c>
      <c r="D21" s="111">
        <v>1239</v>
      </c>
      <c r="E21" s="111">
        <v>1137</v>
      </c>
      <c r="F21" s="111">
        <v>1138</v>
      </c>
      <c r="G21" s="111">
        <v>1184</v>
      </c>
      <c r="H21" s="111">
        <v>1289</v>
      </c>
      <c r="I21" s="111">
        <v>1170</v>
      </c>
      <c r="J21" s="229">
        <v>1176</v>
      </c>
      <c r="K21" s="228">
        <v>550</v>
      </c>
      <c r="L21" s="111">
        <v>562</v>
      </c>
      <c r="M21" s="111">
        <v>394</v>
      </c>
      <c r="N21" s="111">
        <v>474</v>
      </c>
      <c r="O21" s="111">
        <v>522</v>
      </c>
      <c r="P21" s="111">
        <v>370</v>
      </c>
      <c r="Q21" s="111">
        <v>538</v>
      </c>
      <c r="R21" s="229">
        <v>475</v>
      </c>
      <c r="S21" s="139"/>
      <c r="T21" s="217"/>
      <c r="W21" s="320">
        <f t="shared" si="1"/>
        <v>1.1636363636363636</v>
      </c>
      <c r="X21" s="320">
        <f t="shared" si="0"/>
        <v>1.204626334519573</v>
      </c>
      <c r="Y21" s="320">
        <f t="shared" si="0"/>
        <v>1.885786802030457</v>
      </c>
      <c r="Z21" s="320">
        <f t="shared" si="0"/>
        <v>1.40084388185654</v>
      </c>
      <c r="AA21" s="320">
        <f t="shared" si="0"/>
        <v>1.2681992337164751</v>
      </c>
      <c r="AB21" s="320">
        <f t="shared" si="0"/>
        <v>2.483783783783784</v>
      </c>
      <c r="AC21" s="320">
        <f t="shared" si="0"/>
        <v>1.174721189591078</v>
      </c>
      <c r="AD21" s="320">
        <f t="shared" si="0"/>
        <v>1.4757894736842105</v>
      </c>
    </row>
    <row r="22" spans="2:30" ht="12.75">
      <c r="B22" s="227">
        <v>42695</v>
      </c>
      <c r="C22" s="228">
        <v>1115</v>
      </c>
      <c r="D22" s="111">
        <v>1224</v>
      </c>
      <c r="E22" s="111">
        <v>1135</v>
      </c>
      <c r="F22" s="111">
        <v>1125</v>
      </c>
      <c r="G22" s="111">
        <v>1125</v>
      </c>
      <c r="H22" s="111">
        <v>1051</v>
      </c>
      <c r="I22" s="111">
        <v>1049</v>
      </c>
      <c r="J22" s="229">
        <v>1025</v>
      </c>
      <c r="K22" s="228">
        <v>550</v>
      </c>
      <c r="L22" s="111">
        <v>520</v>
      </c>
      <c r="M22" s="111">
        <v>354</v>
      </c>
      <c r="N22" s="111">
        <v>455</v>
      </c>
      <c r="O22" s="111">
        <v>508</v>
      </c>
      <c r="P22" s="111">
        <v>342</v>
      </c>
      <c r="Q22" s="111">
        <v>406</v>
      </c>
      <c r="R22" s="229">
        <v>488</v>
      </c>
      <c r="S22" s="139"/>
      <c r="T22" s="217"/>
      <c r="W22" s="320">
        <f t="shared" si="1"/>
        <v>1.0272727272727273</v>
      </c>
      <c r="X22" s="320">
        <f t="shared" si="0"/>
        <v>1.353846153846154</v>
      </c>
      <c r="Y22" s="320">
        <f t="shared" si="0"/>
        <v>2.2062146892655368</v>
      </c>
      <c r="Z22" s="320">
        <f t="shared" si="0"/>
        <v>1.4725274725274726</v>
      </c>
      <c r="AA22" s="320">
        <f t="shared" si="0"/>
        <v>1.2145669291338583</v>
      </c>
      <c r="AB22" s="320">
        <f t="shared" si="0"/>
        <v>2.073099415204678</v>
      </c>
      <c r="AC22" s="320">
        <f t="shared" si="0"/>
        <v>1.583743842364532</v>
      </c>
      <c r="AD22" s="320">
        <f t="shared" si="0"/>
        <v>1.1004098360655739</v>
      </c>
    </row>
    <row r="23" spans="2:30" ht="12.75">
      <c r="B23" s="227">
        <v>42702</v>
      </c>
      <c r="C23" s="228">
        <v>1190</v>
      </c>
      <c r="D23" s="111">
        <v>1144</v>
      </c>
      <c r="E23" s="111">
        <v>1099</v>
      </c>
      <c r="F23" s="111">
        <v>1113</v>
      </c>
      <c r="G23" s="111">
        <v>1091</v>
      </c>
      <c r="H23" s="111">
        <v>1099</v>
      </c>
      <c r="I23" s="111">
        <v>1077</v>
      </c>
      <c r="J23" s="229">
        <v>1083</v>
      </c>
      <c r="K23" s="228">
        <v>550</v>
      </c>
      <c r="L23" s="111">
        <v>503</v>
      </c>
      <c r="M23" s="111">
        <v>394</v>
      </c>
      <c r="N23" s="111">
        <v>423</v>
      </c>
      <c r="O23" s="111">
        <v>483</v>
      </c>
      <c r="P23" s="111">
        <v>330</v>
      </c>
      <c r="Q23" s="111">
        <v>355</v>
      </c>
      <c r="R23" s="229">
        <v>433</v>
      </c>
      <c r="S23" s="139"/>
      <c r="T23" s="217"/>
      <c r="W23" s="320">
        <f t="shared" si="1"/>
        <v>1.1636363636363636</v>
      </c>
      <c r="X23" s="320">
        <f aca="true" t="shared" si="2" ref="X23:AD27">+IF(L23="","",((D23-L23)/L23))</f>
        <v>1.2743538767395626</v>
      </c>
      <c r="Y23" s="320">
        <f t="shared" si="2"/>
        <v>1.7893401015228427</v>
      </c>
      <c r="Z23" s="320">
        <f t="shared" si="2"/>
        <v>1.6312056737588652</v>
      </c>
      <c r="AA23" s="320">
        <f t="shared" si="2"/>
        <v>1.25879917184265</v>
      </c>
      <c r="AB23" s="320">
        <f t="shared" si="2"/>
        <v>2.33030303030303</v>
      </c>
      <c r="AC23" s="320">
        <f t="shared" si="2"/>
        <v>2.0338028169014084</v>
      </c>
      <c r="AD23" s="320">
        <f t="shared" si="2"/>
        <v>1.5011547344110854</v>
      </c>
    </row>
    <row r="24" spans="2:30" ht="12.75">
      <c r="B24" s="227">
        <v>42709</v>
      </c>
      <c r="C24" s="228">
        <v>1090</v>
      </c>
      <c r="D24" s="111">
        <v>1108</v>
      </c>
      <c r="E24" s="111">
        <v>1108</v>
      </c>
      <c r="F24" s="111">
        <v>1096</v>
      </c>
      <c r="G24" s="111">
        <v>1115</v>
      </c>
      <c r="H24" s="111">
        <v>1174</v>
      </c>
      <c r="I24" s="111">
        <v>992</v>
      </c>
      <c r="J24" s="229">
        <v>1053</v>
      </c>
      <c r="K24" s="228">
        <v>525</v>
      </c>
      <c r="L24" s="111">
        <v>463</v>
      </c>
      <c r="M24" s="111">
        <v>300</v>
      </c>
      <c r="N24" s="111">
        <v>416</v>
      </c>
      <c r="O24" s="111">
        <v>471</v>
      </c>
      <c r="P24" s="111">
        <v>275</v>
      </c>
      <c r="Q24" s="111">
        <v>442</v>
      </c>
      <c r="R24" s="229">
        <v>450</v>
      </c>
      <c r="S24" s="139"/>
      <c r="T24" s="217"/>
      <c r="W24" s="320">
        <f t="shared" si="1"/>
        <v>1.0761904761904761</v>
      </c>
      <c r="X24" s="320">
        <f t="shared" si="2"/>
        <v>1.3930885529157668</v>
      </c>
      <c r="Y24" s="320">
        <f t="shared" si="2"/>
        <v>2.6933333333333334</v>
      </c>
      <c r="Z24" s="320">
        <f t="shared" si="2"/>
        <v>1.6346153846153846</v>
      </c>
      <c r="AA24" s="320">
        <f t="shared" si="2"/>
        <v>1.3673036093418258</v>
      </c>
      <c r="AB24" s="320">
        <f t="shared" si="2"/>
        <v>3.269090909090909</v>
      </c>
      <c r="AC24" s="320">
        <f t="shared" si="2"/>
        <v>1.244343891402715</v>
      </c>
      <c r="AD24" s="320">
        <f t="shared" si="2"/>
        <v>1.34</v>
      </c>
    </row>
    <row r="25" spans="2:30" ht="12.75">
      <c r="B25" s="227">
        <v>42716</v>
      </c>
      <c r="C25" s="228">
        <v>1123</v>
      </c>
      <c r="D25" s="111">
        <v>1157</v>
      </c>
      <c r="E25" s="111">
        <v>1092</v>
      </c>
      <c r="F25" s="111">
        <v>1098</v>
      </c>
      <c r="G25" s="111">
        <v>1181</v>
      </c>
      <c r="H25" s="111">
        <v>1132</v>
      </c>
      <c r="I25" s="111">
        <v>1045</v>
      </c>
      <c r="J25" s="229">
        <v>947</v>
      </c>
      <c r="K25" s="228">
        <v>520</v>
      </c>
      <c r="L25" s="111">
        <v>463</v>
      </c>
      <c r="M25" s="111">
        <v>375</v>
      </c>
      <c r="N25" s="111">
        <v>416</v>
      </c>
      <c r="O25" s="111">
        <v>489</v>
      </c>
      <c r="P25" s="111">
        <v>331</v>
      </c>
      <c r="Q25" s="111">
        <v>391</v>
      </c>
      <c r="R25" s="229">
        <v>438</v>
      </c>
      <c r="S25" s="139"/>
      <c r="T25" s="217"/>
      <c r="W25" s="320">
        <f t="shared" si="1"/>
        <v>1.1596153846153847</v>
      </c>
      <c r="X25" s="320">
        <f t="shared" si="2"/>
        <v>1.4989200863930885</v>
      </c>
      <c r="Y25" s="320">
        <f t="shared" si="2"/>
        <v>1.912</v>
      </c>
      <c r="Z25" s="320">
        <f t="shared" si="2"/>
        <v>1.6394230769230769</v>
      </c>
      <c r="AA25" s="320">
        <f t="shared" si="2"/>
        <v>1.4151329243353783</v>
      </c>
      <c r="AB25" s="320">
        <f t="shared" si="2"/>
        <v>2.419939577039275</v>
      </c>
      <c r="AC25" s="320">
        <f t="shared" si="2"/>
        <v>1.6726342710997442</v>
      </c>
      <c r="AD25" s="320">
        <f t="shared" si="2"/>
        <v>1.1621004566210045</v>
      </c>
    </row>
    <row r="26" spans="2:30" ht="12.75">
      <c r="B26" s="227">
        <v>42723</v>
      </c>
      <c r="C26" s="228">
        <v>1106</v>
      </c>
      <c r="D26" s="111">
        <v>1117</v>
      </c>
      <c r="E26" s="111">
        <v>1070</v>
      </c>
      <c r="F26" s="111">
        <v>1040</v>
      </c>
      <c r="G26" s="111">
        <v>1147</v>
      </c>
      <c r="H26" s="111">
        <v>1065</v>
      </c>
      <c r="I26" s="111">
        <v>1060</v>
      </c>
      <c r="J26" s="229">
        <v>1083</v>
      </c>
      <c r="K26" s="228">
        <v>518</v>
      </c>
      <c r="L26" s="111">
        <v>453</v>
      </c>
      <c r="M26" s="111">
        <v>375</v>
      </c>
      <c r="N26" s="111">
        <v>352</v>
      </c>
      <c r="O26" s="111">
        <v>450</v>
      </c>
      <c r="P26" s="111">
        <v>288</v>
      </c>
      <c r="Q26" s="111">
        <v>413</v>
      </c>
      <c r="R26" s="229">
        <v>600</v>
      </c>
      <c r="S26" s="139"/>
      <c r="T26" s="217"/>
      <c r="U26" s="216"/>
      <c r="V26" s="311"/>
      <c r="W26" s="320">
        <f t="shared" si="1"/>
        <v>1.135135135135135</v>
      </c>
      <c r="X26" s="320">
        <f t="shared" si="2"/>
        <v>1.465783664459161</v>
      </c>
      <c r="Y26" s="320">
        <f t="shared" si="2"/>
        <v>1.8533333333333333</v>
      </c>
      <c r="Z26" s="320">
        <f t="shared" si="2"/>
        <v>1.9545454545454546</v>
      </c>
      <c r="AA26" s="320">
        <f t="shared" si="2"/>
        <v>1.548888888888889</v>
      </c>
      <c r="AB26" s="320">
        <f t="shared" si="2"/>
        <v>2.6979166666666665</v>
      </c>
      <c r="AC26" s="320">
        <f t="shared" si="2"/>
        <v>1.5665859564164648</v>
      </c>
      <c r="AD26" s="320">
        <f t="shared" si="2"/>
        <v>0.805</v>
      </c>
    </row>
    <row r="27" spans="2:30" ht="12.75">
      <c r="B27" s="230">
        <v>42730</v>
      </c>
      <c r="C27" s="231">
        <v>1095</v>
      </c>
      <c r="D27" s="36">
        <v>1085</v>
      </c>
      <c r="E27" s="36">
        <v>1103</v>
      </c>
      <c r="F27" s="36">
        <v>1096</v>
      </c>
      <c r="G27" s="36">
        <v>1102</v>
      </c>
      <c r="H27" s="36">
        <v>1102</v>
      </c>
      <c r="I27" s="36">
        <v>1082</v>
      </c>
      <c r="J27" s="232">
        <v>936</v>
      </c>
      <c r="K27" s="231">
        <v>483</v>
      </c>
      <c r="L27" s="36">
        <v>496</v>
      </c>
      <c r="M27" s="36">
        <v>275</v>
      </c>
      <c r="N27" s="36">
        <v>359</v>
      </c>
      <c r="O27" s="36">
        <v>413</v>
      </c>
      <c r="P27" s="36">
        <v>252</v>
      </c>
      <c r="Q27" s="36">
        <v>381</v>
      </c>
      <c r="R27" s="232">
        <v>463</v>
      </c>
      <c r="S27" s="139"/>
      <c r="T27" s="233"/>
      <c r="U27" s="216"/>
      <c r="V27" s="311"/>
      <c r="W27" s="320">
        <f t="shared" si="1"/>
        <v>1.2670807453416149</v>
      </c>
      <c r="X27" s="320">
        <f t="shared" si="2"/>
        <v>1.1875</v>
      </c>
      <c r="Y27" s="320">
        <f t="shared" si="2"/>
        <v>3.0109090909090908</v>
      </c>
      <c r="Z27" s="320">
        <f t="shared" si="2"/>
        <v>2.052924791086351</v>
      </c>
      <c r="AA27" s="320">
        <f t="shared" si="2"/>
        <v>1.6682808716707023</v>
      </c>
      <c r="AB27" s="320">
        <f t="shared" si="2"/>
        <v>3.373015873015873</v>
      </c>
      <c r="AC27" s="320">
        <f t="shared" si="2"/>
        <v>1.8398950131233596</v>
      </c>
      <c r="AD27" s="320">
        <f t="shared" si="2"/>
        <v>1.0215982721382288</v>
      </c>
    </row>
    <row r="28" spans="2:21" ht="12.75">
      <c r="B28" s="39" t="s">
        <v>211</v>
      </c>
      <c r="P28" s="48"/>
      <c r="Q28" s="48"/>
      <c r="T28" s="233"/>
      <c r="U28" s="216"/>
    </row>
    <row r="29" spans="20:30" ht="12.75">
      <c r="T29" s="217"/>
      <c r="V29" s="323" t="s">
        <v>240</v>
      </c>
      <c r="W29" s="321">
        <f aca="true" t="shared" si="3" ref="W29:AD29">+_xlfn.STDEV.S(W7:W27)</f>
        <v>0.4652227933577709</v>
      </c>
      <c r="X29" s="321">
        <f t="shared" si="3"/>
        <v>0.20635047703546738</v>
      </c>
      <c r="Y29" s="321">
        <f t="shared" si="3"/>
        <v>0.5011408489922141</v>
      </c>
      <c r="Z29" s="321">
        <f t="shared" si="3"/>
        <v>0.35666128472084635</v>
      </c>
      <c r="AA29" s="321">
        <f t="shared" si="3"/>
        <v>0.21834324430515098</v>
      </c>
      <c r="AB29" s="321">
        <f t="shared" si="3"/>
        <v>0.591957303368232</v>
      </c>
      <c r="AC29" s="321">
        <f t="shared" si="3"/>
        <v>0.30176956583644227</v>
      </c>
      <c r="AD29" s="321">
        <f t="shared" si="3"/>
        <v>0.3404521460425298</v>
      </c>
    </row>
    <row r="30" spans="20:30" ht="12.75">
      <c r="T30" s="217"/>
      <c r="V30" s="324" t="s">
        <v>191</v>
      </c>
      <c r="W30" s="321">
        <f aca="true" t="shared" si="4" ref="W30:AD30">+AVERAGE(W7:W27)</f>
        <v>0.8155173206365303</v>
      </c>
      <c r="X30" s="321">
        <f t="shared" si="4"/>
        <v>1.1407095611455893</v>
      </c>
      <c r="Y30" s="321">
        <f t="shared" si="4"/>
        <v>1.7180807493492094</v>
      </c>
      <c r="Z30" s="321">
        <f t="shared" si="4"/>
        <v>1.2483980266054264</v>
      </c>
      <c r="AA30" s="321">
        <f t="shared" si="4"/>
        <v>1.1459728183495685</v>
      </c>
      <c r="AB30" s="321">
        <f t="shared" si="4"/>
        <v>1.959576365880872</v>
      </c>
      <c r="AC30" s="321">
        <f t="shared" si="4"/>
        <v>1.7317975659370761</v>
      </c>
      <c r="AD30" s="321">
        <f t="shared" si="4"/>
        <v>1.532235878372032</v>
      </c>
    </row>
    <row r="31" ht="12.75">
      <c r="T31" s="217"/>
    </row>
    <row r="32" spans="20:30" ht="12.75">
      <c r="T32" s="217"/>
      <c r="V32" s="324" t="s">
        <v>241</v>
      </c>
      <c r="W32" s="311">
        <f aca="true" t="shared" si="5" ref="W32:AD32">+AVERAGE(C7:C27)</f>
        <v>1113.05</v>
      </c>
      <c r="X32" s="311">
        <f t="shared" si="5"/>
        <v>1144.6666666666667</v>
      </c>
      <c r="Y32" s="311">
        <f t="shared" si="5"/>
        <v>1094.857142857143</v>
      </c>
      <c r="Z32" s="311">
        <f t="shared" si="5"/>
        <v>1069.952380952381</v>
      </c>
      <c r="AA32" s="311">
        <f t="shared" si="5"/>
        <v>1090.4285714285713</v>
      </c>
      <c r="AB32" s="311">
        <f t="shared" si="5"/>
        <v>1097.5714285714287</v>
      </c>
      <c r="AC32" s="311">
        <f t="shared" si="5"/>
        <v>1076.3809523809523</v>
      </c>
      <c r="AD32" s="311">
        <f t="shared" si="5"/>
        <v>1075.7142857142858</v>
      </c>
    </row>
    <row r="33" spans="20:30" ht="12.75">
      <c r="T33" s="217"/>
      <c r="V33" s="324" t="s">
        <v>242</v>
      </c>
      <c r="W33" s="311">
        <f aca="true" t="shared" si="6" ref="W33:AD33">+AVERAGE(K7:K27)</f>
        <v>590.952380952381</v>
      </c>
      <c r="X33" s="311">
        <f t="shared" si="6"/>
        <v>538.2857142857143</v>
      </c>
      <c r="Y33" s="311">
        <f t="shared" si="6"/>
        <v>414.1904761904762</v>
      </c>
      <c r="Z33" s="311">
        <f t="shared" si="6"/>
        <v>484.42857142857144</v>
      </c>
      <c r="AA33" s="311">
        <f t="shared" si="6"/>
        <v>511</v>
      </c>
      <c r="AB33" s="311">
        <f t="shared" si="6"/>
        <v>380.76190476190476</v>
      </c>
      <c r="AC33" s="311">
        <f t="shared" si="6"/>
        <v>397.3809523809524</v>
      </c>
      <c r="AD33" s="311">
        <f t="shared" si="6"/>
        <v>430.3333333333333</v>
      </c>
    </row>
    <row r="34" spans="20:30" ht="12.75">
      <c r="T34" s="217"/>
      <c r="V34" s="324" t="s">
        <v>205</v>
      </c>
      <c r="W34" s="319">
        <f aca="true" t="shared" si="7" ref="W34:AD34">+W32/W33-1</f>
        <v>0.8834850926672038</v>
      </c>
      <c r="X34" s="319">
        <f t="shared" si="7"/>
        <v>1.126503892427459</v>
      </c>
      <c r="Y34" s="319">
        <f t="shared" si="7"/>
        <v>1.6433662911014024</v>
      </c>
      <c r="Z34" s="319">
        <f t="shared" si="7"/>
        <v>1.2086896687309543</v>
      </c>
      <c r="AA34" s="319">
        <f t="shared" si="7"/>
        <v>1.1339110986860494</v>
      </c>
      <c r="AB34" s="319">
        <f t="shared" si="7"/>
        <v>1.8825662831415713</v>
      </c>
      <c r="AC34" s="319">
        <f t="shared" si="7"/>
        <v>1.70868783702816</v>
      </c>
      <c r="AD34" s="319">
        <f t="shared" si="7"/>
        <v>1.4997233595219654</v>
      </c>
    </row>
    <row r="35" ht="12.75">
      <c r="T35" s="217"/>
    </row>
    <row r="36" ht="12.75">
      <c r="T36" s="217"/>
    </row>
    <row r="37" ht="12.75">
      <c r="T37" s="217"/>
    </row>
    <row r="48" ht="12.75">
      <c r="C48" s="39" t="s">
        <v>211</v>
      </c>
    </row>
  </sheetData>
  <sheetProtection/>
  <mergeCells count="5">
    <mergeCell ref="B2:R2"/>
    <mergeCell ref="B3:R3"/>
    <mergeCell ref="B4:R4"/>
    <mergeCell ref="C5:J5"/>
    <mergeCell ref="K5:R5"/>
  </mergeCells>
  <conditionalFormatting sqref="W32:AD32">
    <cfRule type="colorScale" priority="4" dxfId="2">
      <colorScale>
        <cfvo type="min" val="0"/>
        <cfvo type="percentile" val="50"/>
        <cfvo type="max"/>
        <color rgb="FFF8696B"/>
        <color rgb="FFFFEB84"/>
        <color rgb="FF63BE7B"/>
      </colorScale>
    </cfRule>
  </conditionalFormatting>
  <conditionalFormatting sqref="W33:AD33">
    <cfRule type="colorScale" priority="3" dxfId="2">
      <colorScale>
        <cfvo type="min" val="0"/>
        <cfvo type="percentile" val="50"/>
        <cfvo type="max"/>
        <color rgb="FFF8696B"/>
        <color rgb="FFFFEB84"/>
        <color rgb="FF63BE7B"/>
      </colorScale>
    </cfRule>
  </conditionalFormatting>
  <conditionalFormatting sqref="W34:AD34">
    <cfRule type="colorScale" priority="1" dxfId="2">
      <colorScale>
        <cfvo type="min" val="0"/>
        <cfvo type="percentile" val="50"/>
        <cfvo type="max"/>
        <color rgb="FFF8696B"/>
        <color rgb="FFFFEB84"/>
        <color rgb="FF63BE7B"/>
      </colorScale>
    </cfRule>
  </conditionalFormatting>
  <hyperlinks>
    <hyperlink ref="T2" location="Índice!A1" display="Volver al índice"/>
  </hyperlinks>
  <printOptions/>
  <pageMargins left="0.25" right="0.25" top="0.75" bottom="0.75" header="0.3" footer="0.3"/>
  <pageSetup horizontalDpi="600" verticalDpi="600" orientation="portrait" paperSize="9" scale="44" r:id="rId2"/>
  <headerFooter differentFirst="1">
    <oddFooter>&amp;C&amp;P</oddFooter>
  </headerFooter>
  <colBreaks count="1" manualBreakCount="1">
    <brk id="19" min="1" max="59" man="1"/>
  </colBreaks>
  <drawing r:id="rId1"/>
</worksheet>
</file>

<file path=xl/worksheets/sheet11.xml><?xml version="1.0" encoding="utf-8"?>
<worksheet xmlns="http://schemas.openxmlformats.org/spreadsheetml/2006/main" xmlns:r="http://schemas.openxmlformats.org/officeDocument/2006/relationships">
  <dimension ref="A2:L50"/>
  <sheetViews>
    <sheetView zoomScale="80" zoomScaleNormal="80" zoomScaleSheetLayoutView="80" zoomScalePageLayoutView="60" workbookViewId="0" topLeftCell="A1">
      <selection activeCell="A1" sqref="A1"/>
    </sheetView>
  </sheetViews>
  <sheetFormatPr defaultColWidth="14.421875" defaultRowHeight="15"/>
  <cols>
    <col min="1" max="1" width="1.421875" style="22" customWidth="1"/>
    <col min="2" max="7" width="18.421875" style="22" customWidth="1"/>
    <col min="8" max="8" width="14.421875" style="22" customWidth="1"/>
    <col min="9" max="9" width="10.421875" style="194" customWidth="1"/>
    <col min="10" max="10" width="7.28125" style="185" hidden="1" customWidth="1"/>
    <col min="11" max="12" width="8.421875" style="185" hidden="1" customWidth="1"/>
    <col min="13" max="13" width="14.421875" style="194" customWidth="1"/>
    <col min="14" max="16384" width="14.421875" style="22" customWidth="1"/>
  </cols>
  <sheetData>
    <row r="1" ht="6" customHeight="1"/>
    <row r="2" spans="1:9" ht="12.75">
      <c r="A2" s="2"/>
      <c r="C2" s="369" t="s">
        <v>14</v>
      </c>
      <c r="D2" s="369"/>
      <c r="E2" s="369"/>
      <c r="F2" s="369"/>
      <c r="H2" s="52" t="s">
        <v>153</v>
      </c>
      <c r="I2" s="193"/>
    </row>
    <row r="3" spans="1:6" ht="12.75">
      <c r="A3" s="2"/>
      <c r="C3" s="369" t="s">
        <v>123</v>
      </c>
      <c r="D3" s="369"/>
      <c r="E3" s="369"/>
      <c r="F3" s="369"/>
    </row>
    <row r="4" spans="1:6" ht="12.75">
      <c r="A4" s="2"/>
      <c r="C4" s="27"/>
      <c r="D4" s="27"/>
      <c r="E4" s="27"/>
      <c r="F4" s="27"/>
    </row>
    <row r="5" spans="1:6" ht="12.75" customHeight="1">
      <c r="A5" s="2"/>
      <c r="C5" s="370" t="s">
        <v>13</v>
      </c>
      <c r="D5" s="372" t="s">
        <v>155</v>
      </c>
      <c r="E5" s="372" t="s">
        <v>156</v>
      </c>
      <c r="F5" s="372" t="s">
        <v>157</v>
      </c>
    </row>
    <row r="6" spans="1:6" ht="12.75">
      <c r="A6" s="2"/>
      <c r="C6" s="371"/>
      <c r="D6" s="373"/>
      <c r="E6" s="373"/>
      <c r="F6" s="373"/>
    </row>
    <row r="7" spans="1:9" ht="12.75">
      <c r="A7" s="2"/>
      <c r="C7" s="27" t="s">
        <v>12</v>
      </c>
      <c r="D7" s="99">
        <v>63110</v>
      </c>
      <c r="E7" s="99">
        <v>1210044.3</v>
      </c>
      <c r="F7" s="105">
        <v>19.173574710822372</v>
      </c>
      <c r="H7" s="158"/>
      <c r="I7" s="192"/>
    </row>
    <row r="8" spans="1:12" ht="12.75">
      <c r="A8" s="2"/>
      <c r="C8" s="27" t="s">
        <v>11</v>
      </c>
      <c r="D8" s="99">
        <v>61360</v>
      </c>
      <c r="E8" s="99">
        <v>1303267.5</v>
      </c>
      <c r="F8" s="105">
        <v>21.239691981747065</v>
      </c>
      <c r="J8" s="218">
        <f aca="true" t="shared" si="0" ref="J8:J22">+(D8-D7)/D7</f>
        <v>-0.027729361432419584</v>
      </c>
      <c r="K8" s="218">
        <f aca="true" t="shared" si="1" ref="K8:L22">+(E8-E7)/E7</f>
        <v>0.07704114634480734</v>
      </c>
      <c r="L8" s="218">
        <f t="shared" si="1"/>
        <v>0.10775858451468047</v>
      </c>
    </row>
    <row r="9" spans="1:12" ht="12.75">
      <c r="A9" s="2"/>
      <c r="C9" s="27" t="s">
        <v>10</v>
      </c>
      <c r="D9" s="99">
        <v>56000</v>
      </c>
      <c r="E9" s="99">
        <v>1093728.4</v>
      </c>
      <c r="F9" s="105">
        <v>19.530864285714287</v>
      </c>
      <c r="J9" s="218">
        <f t="shared" si="0"/>
        <v>-0.08735332464146023</v>
      </c>
      <c r="K9" s="218">
        <f t="shared" si="1"/>
        <v>-0.16077980921031185</v>
      </c>
      <c r="L9" s="218">
        <f t="shared" si="1"/>
        <v>-0.08045444809187004</v>
      </c>
    </row>
    <row r="10" spans="1:12" ht="12.75">
      <c r="A10" s="2"/>
      <c r="C10" s="27" t="s">
        <v>9</v>
      </c>
      <c r="D10" s="99">
        <v>59560</v>
      </c>
      <c r="E10" s="99">
        <v>1144170</v>
      </c>
      <c r="F10" s="105">
        <v>19.210376091336467</v>
      </c>
      <c r="J10" s="218">
        <f t="shared" si="0"/>
        <v>0.06357142857142857</v>
      </c>
      <c r="K10" s="218">
        <f t="shared" si="1"/>
        <v>0.04611894506899528</v>
      </c>
      <c r="L10" s="218">
        <f t="shared" si="1"/>
        <v>-0.016409319612764834</v>
      </c>
    </row>
    <row r="11" spans="1:12" ht="12.75">
      <c r="A11" s="2"/>
      <c r="C11" s="27" t="s">
        <v>8</v>
      </c>
      <c r="D11" s="99">
        <v>55620</v>
      </c>
      <c r="E11" s="99">
        <v>1115735.7</v>
      </c>
      <c r="F11" s="105">
        <v>20.059973031283707</v>
      </c>
      <c r="G11" s="61"/>
      <c r="J11" s="218">
        <f t="shared" si="0"/>
        <v>-0.0661517797179315</v>
      </c>
      <c r="K11" s="218">
        <f t="shared" si="1"/>
        <v>-0.02485146438029318</v>
      </c>
      <c r="L11" s="218">
        <f t="shared" si="1"/>
        <v>0.04422593997680206</v>
      </c>
    </row>
    <row r="12" spans="1:12" ht="12.75">
      <c r="A12" s="2"/>
      <c r="C12" s="27" t="s">
        <v>7</v>
      </c>
      <c r="D12" s="99">
        <v>63200</v>
      </c>
      <c r="E12" s="99">
        <v>1391378.2</v>
      </c>
      <c r="F12" s="105">
        <v>22.015477848101266</v>
      </c>
      <c r="J12" s="218">
        <f t="shared" si="0"/>
        <v>0.1362819129809421</v>
      </c>
      <c r="K12" s="218">
        <f t="shared" si="1"/>
        <v>0.2470499958009769</v>
      </c>
      <c r="L12" s="218">
        <f t="shared" si="1"/>
        <v>0.09748292351978398</v>
      </c>
    </row>
    <row r="13" spans="1:12" ht="12.75">
      <c r="A13" s="2"/>
      <c r="C13" s="27" t="s">
        <v>6</v>
      </c>
      <c r="D13" s="99">
        <v>54145</v>
      </c>
      <c r="E13" s="99">
        <v>834859.9</v>
      </c>
      <c r="F13" s="105">
        <v>15.41896574014221</v>
      </c>
      <c r="J13" s="218">
        <f t="shared" si="0"/>
        <v>-0.1432753164556962</v>
      </c>
      <c r="K13" s="218">
        <f t="shared" si="1"/>
        <v>-0.39997629688319103</v>
      </c>
      <c r="L13" s="218">
        <f t="shared" si="1"/>
        <v>-0.29963065773418923</v>
      </c>
    </row>
    <row r="14" spans="1:12" ht="12.75">
      <c r="A14" s="2"/>
      <c r="C14" s="27" t="s">
        <v>5</v>
      </c>
      <c r="D14" s="99">
        <v>55976</v>
      </c>
      <c r="E14" s="99">
        <v>965939.5</v>
      </c>
      <c r="F14" s="105">
        <v>17.25631520651708</v>
      </c>
      <c r="J14" s="218">
        <f t="shared" si="0"/>
        <v>0.03381660356450272</v>
      </c>
      <c r="K14" s="218">
        <f t="shared" si="1"/>
        <v>0.1570079003674748</v>
      </c>
      <c r="L14" s="218">
        <f t="shared" si="1"/>
        <v>0.11916165437682093</v>
      </c>
    </row>
    <row r="15" spans="1:12" ht="12.75">
      <c r="A15" s="2"/>
      <c r="C15" s="27" t="s">
        <v>4</v>
      </c>
      <c r="D15" s="99">
        <v>45078</v>
      </c>
      <c r="E15" s="99">
        <v>924548.1</v>
      </c>
      <c r="F15" s="105">
        <v>20.50996273126581</v>
      </c>
      <c r="J15" s="218">
        <f t="shared" si="0"/>
        <v>-0.19469058167786193</v>
      </c>
      <c r="K15" s="218">
        <f t="shared" si="1"/>
        <v>-0.04285092389326663</v>
      </c>
      <c r="L15" s="218">
        <f t="shared" si="1"/>
        <v>0.18854822051001624</v>
      </c>
    </row>
    <row r="16" spans="1:12" ht="12.75">
      <c r="A16" s="2"/>
      <c r="C16" s="27" t="s">
        <v>3</v>
      </c>
      <c r="D16" s="99">
        <v>50771</v>
      </c>
      <c r="E16" s="99">
        <v>1081349.2</v>
      </c>
      <c r="F16" s="105">
        <v>21.3</v>
      </c>
      <c r="J16" s="218">
        <f t="shared" si="0"/>
        <v>0.12629220462309773</v>
      </c>
      <c r="K16" s="218">
        <f t="shared" si="1"/>
        <v>0.1695975579853552</v>
      </c>
      <c r="L16" s="218">
        <f t="shared" si="1"/>
        <v>0.03851968329176157</v>
      </c>
    </row>
    <row r="17" spans="1:12" ht="12.75">
      <c r="A17" s="2"/>
      <c r="C17" s="27" t="s">
        <v>2</v>
      </c>
      <c r="D17" s="99">
        <v>53653</v>
      </c>
      <c r="E17" s="99">
        <v>1676444</v>
      </c>
      <c r="F17" s="105">
        <v>31.25</v>
      </c>
      <c r="J17" s="218">
        <f t="shared" si="0"/>
        <v>0.05676468850327943</v>
      </c>
      <c r="K17" s="218">
        <f t="shared" si="1"/>
        <v>0.5503262035982457</v>
      </c>
      <c r="L17" s="218">
        <f t="shared" si="1"/>
        <v>0.46713615023474175</v>
      </c>
    </row>
    <row r="18" spans="1:12" ht="12.75">
      <c r="A18" s="2"/>
      <c r="C18" s="27" t="s">
        <v>122</v>
      </c>
      <c r="D18" s="99">
        <v>41534</v>
      </c>
      <c r="E18" s="99">
        <v>1093452</v>
      </c>
      <c r="F18" s="105">
        <v>26.33</v>
      </c>
      <c r="G18" s="59"/>
      <c r="J18" s="218">
        <f t="shared" si="0"/>
        <v>-0.22587739734963563</v>
      </c>
      <c r="K18" s="218">
        <f t="shared" si="1"/>
        <v>-0.3477551293094192</v>
      </c>
      <c r="L18" s="218">
        <f t="shared" si="1"/>
        <v>-0.15744000000000005</v>
      </c>
    </row>
    <row r="19" spans="1:12" ht="12.75">
      <c r="A19" s="2"/>
      <c r="C19" s="27" t="s">
        <v>131</v>
      </c>
      <c r="D19" s="99">
        <v>49576</v>
      </c>
      <c r="E19" s="99">
        <v>1159022.1</v>
      </c>
      <c r="F19" s="105">
        <v>23.3786933193481</v>
      </c>
      <c r="G19" s="59"/>
      <c r="J19" s="218">
        <f t="shared" si="0"/>
        <v>0.19362450040930324</v>
      </c>
      <c r="K19" s="218">
        <f t="shared" si="1"/>
        <v>0.059966143918526</v>
      </c>
      <c r="L19" s="218">
        <f t="shared" si="1"/>
        <v>-0.1120891257368743</v>
      </c>
    </row>
    <row r="20" spans="1:12" ht="12.75" customHeight="1">
      <c r="A20" s="2"/>
      <c r="C20" s="27" t="s">
        <v>147</v>
      </c>
      <c r="D20" s="99">
        <v>48965</v>
      </c>
      <c r="E20" s="99">
        <f>+D20*F20</f>
        <v>1061324.9400000002</v>
      </c>
      <c r="F20" s="105">
        <v>21.675174920861842</v>
      </c>
      <c r="H20" s="318"/>
      <c r="J20" s="218">
        <f t="shared" si="0"/>
        <v>-0.0123245118605777</v>
      </c>
      <c r="K20" s="218">
        <f t="shared" si="1"/>
        <v>-0.0842927498966585</v>
      </c>
      <c r="L20" s="218">
        <f t="shared" si="1"/>
        <v>-0.07286627936029394</v>
      </c>
    </row>
    <row r="21" spans="1:12" ht="12.75">
      <c r="A21" s="2"/>
      <c r="C21" s="27" t="s">
        <v>181</v>
      </c>
      <c r="D21" s="99">
        <v>50526.3379674093</v>
      </c>
      <c r="E21" s="99">
        <v>960502</v>
      </c>
      <c r="F21" s="105">
        <v>19.01</v>
      </c>
      <c r="G21" s="179"/>
      <c r="I21" s="212"/>
      <c r="J21" s="218">
        <f t="shared" si="0"/>
        <v>0.03188681644867357</v>
      </c>
      <c r="K21" s="218">
        <f t="shared" si="1"/>
        <v>-0.09499723995932872</v>
      </c>
      <c r="L21" s="218">
        <f t="shared" si="1"/>
        <v>-0.12295978835661772</v>
      </c>
    </row>
    <row r="22" spans="1:12" ht="12.75" customHeight="1">
      <c r="A22" s="2"/>
      <c r="C22" s="27" t="s">
        <v>209</v>
      </c>
      <c r="D22" s="99">
        <v>53485</v>
      </c>
      <c r="E22" s="99">
        <v>1166024.9</v>
      </c>
      <c r="F22" s="105">
        <v>21.8</v>
      </c>
      <c r="G22" s="179"/>
      <c r="J22" s="218">
        <f t="shared" si="0"/>
        <v>0.058556827025522944</v>
      </c>
      <c r="K22" s="218">
        <f t="shared" si="1"/>
        <v>0.21397446335353795</v>
      </c>
      <c r="L22" s="218">
        <f t="shared" si="1"/>
        <v>0.14676486059968433</v>
      </c>
    </row>
    <row r="23" spans="1:12" ht="12.75" customHeight="1">
      <c r="A23" s="2"/>
      <c r="C23" s="280" t="s">
        <v>257</v>
      </c>
      <c r="D23" s="99">
        <v>55683</v>
      </c>
      <c r="E23" s="279">
        <f>+D23*F23</f>
        <v>1213889.4000000001</v>
      </c>
      <c r="F23" s="278">
        <f>+F22</f>
        <v>21.8</v>
      </c>
      <c r="G23" s="296"/>
      <c r="J23" s="218">
        <f>+(D23-D22)/D22</f>
        <v>0.041095634289987845</v>
      </c>
      <c r="K23" s="218">
        <f>+(E23-E22)/E22</f>
        <v>0.041049294916429516</v>
      </c>
      <c r="L23" s="218">
        <f>+(F23-F22)/F22</f>
        <v>0</v>
      </c>
    </row>
    <row r="24" spans="1:7" ht="12.75">
      <c r="A24" s="2"/>
      <c r="B24" s="180"/>
      <c r="C24" s="188" t="s">
        <v>135</v>
      </c>
      <c r="D24" s="187"/>
      <c r="E24" s="187"/>
      <c r="F24" s="187"/>
      <c r="G24" s="180"/>
    </row>
    <row r="25" spans="1:7" ht="26.25" customHeight="1">
      <c r="A25" s="2"/>
      <c r="B25" s="180"/>
      <c r="C25" s="374" t="s">
        <v>267</v>
      </c>
      <c r="D25" s="374"/>
      <c r="E25" s="374"/>
      <c r="F25" s="374"/>
      <c r="G25" s="180"/>
    </row>
    <row r="26" spans="1:8" ht="12.75">
      <c r="A26" s="2"/>
      <c r="C26" s="368"/>
      <c r="D26" s="368"/>
      <c r="E26" s="368"/>
      <c r="F26" s="368"/>
      <c r="G26" s="368"/>
      <c r="H26" s="368"/>
    </row>
    <row r="27" ht="12.75">
      <c r="G27" s="60"/>
    </row>
    <row r="33" ht="15">
      <c r="K33" s="325"/>
    </row>
    <row r="37" ht="12.75">
      <c r="I37" s="271"/>
    </row>
    <row r="45" spans="8:9" ht="12.75">
      <c r="H45" s="60"/>
      <c r="I45" s="195"/>
    </row>
    <row r="50" ht="12.75">
      <c r="B50" s="28" t="s">
        <v>135</v>
      </c>
    </row>
  </sheetData>
  <sheetProtection/>
  <mergeCells count="8">
    <mergeCell ref="C26:H26"/>
    <mergeCell ref="C2:F2"/>
    <mergeCell ref="C3:F3"/>
    <mergeCell ref="C5:C6"/>
    <mergeCell ref="D5:D6"/>
    <mergeCell ref="E5:E6"/>
    <mergeCell ref="F5:F6"/>
    <mergeCell ref="C25:F25"/>
  </mergeCells>
  <hyperlinks>
    <hyperlink ref="H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12.xml><?xml version="1.0" encoding="utf-8"?>
<worksheet xmlns="http://schemas.openxmlformats.org/spreadsheetml/2006/main" xmlns:r="http://schemas.openxmlformats.org/officeDocument/2006/relationships">
  <dimension ref="B2:Y52"/>
  <sheetViews>
    <sheetView zoomScale="80" zoomScaleNormal="80" zoomScalePageLayoutView="90" workbookViewId="0" topLeftCell="A1">
      <selection activeCell="A1" sqref="A1"/>
    </sheetView>
  </sheetViews>
  <sheetFormatPr defaultColWidth="15.8515625" defaultRowHeight="15"/>
  <cols>
    <col min="1" max="1" width="1.421875" style="22" customWidth="1"/>
    <col min="2" max="2" width="9.421875" style="22" customWidth="1"/>
    <col min="3" max="3" width="11.8515625" style="22" customWidth="1"/>
    <col min="4" max="4" width="12.421875" style="22" customWidth="1"/>
    <col min="5" max="5" width="14.8515625" style="22" customWidth="1"/>
    <col min="6" max="6" width="11.421875" style="22" customWidth="1"/>
    <col min="7" max="7" width="11.8515625" style="22" customWidth="1"/>
    <col min="8" max="8" width="11.7109375" style="22" customWidth="1"/>
    <col min="9" max="9" width="14.421875" style="22" customWidth="1"/>
    <col min="10" max="10" width="11.28125" style="22" customWidth="1"/>
    <col min="11" max="11" width="12.140625" style="22" customWidth="1"/>
    <col min="12" max="12" width="10.57421875" style="22" customWidth="1"/>
    <col min="13" max="13" width="2.00390625" style="22" customWidth="1"/>
    <col min="14" max="14" width="14.00390625" style="22" customWidth="1"/>
    <col min="15" max="15" width="6.8515625" style="22" customWidth="1"/>
    <col min="16" max="16" width="9.57421875" style="185" hidden="1" customWidth="1"/>
    <col min="17" max="17" width="10.57421875" style="185" hidden="1" customWidth="1"/>
    <col min="18" max="18" width="12.7109375" style="185" hidden="1" customWidth="1"/>
    <col min="19" max="19" width="9.57421875" style="185" hidden="1" customWidth="1"/>
    <col min="20" max="20" width="7.8515625" style="185" hidden="1" customWidth="1"/>
    <col min="21" max="21" width="7.421875" style="185" hidden="1" customWidth="1"/>
    <col min="22" max="22" width="12.8515625" style="185" hidden="1" customWidth="1"/>
    <col min="23" max="23" width="8.7109375" style="185" hidden="1" customWidth="1"/>
    <col min="24" max="24" width="10.28125" style="185" hidden="1" customWidth="1"/>
    <col min="25" max="16384" width="15.8515625" style="22" customWidth="1"/>
  </cols>
  <sheetData>
    <row r="1" ht="6" customHeight="1"/>
    <row r="2" spans="2:14" ht="12.75">
      <c r="B2" s="356" t="s">
        <v>107</v>
      </c>
      <c r="C2" s="356"/>
      <c r="D2" s="356"/>
      <c r="E2" s="356"/>
      <c r="F2" s="356"/>
      <c r="G2" s="356"/>
      <c r="H2" s="356"/>
      <c r="I2" s="356"/>
      <c r="J2" s="356"/>
      <c r="K2" s="356"/>
      <c r="L2" s="356"/>
      <c r="M2" s="119"/>
      <c r="N2" s="52" t="s">
        <v>153</v>
      </c>
    </row>
    <row r="3" spans="2:13" ht="12.75" customHeight="1">
      <c r="B3" s="356" t="s">
        <v>49</v>
      </c>
      <c r="C3" s="356"/>
      <c r="D3" s="356"/>
      <c r="E3" s="356"/>
      <c r="F3" s="356"/>
      <c r="G3" s="356"/>
      <c r="H3" s="356"/>
      <c r="I3" s="356"/>
      <c r="J3" s="356"/>
      <c r="K3" s="356"/>
      <c r="L3" s="356"/>
      <c r="M3" s="119"/>
    </row>
    <row r="4" spans="2:13" ht="12.75">
      <c r="B4" s="356" t="s">
        <v>27</v>
      </c>
      <c r="C4" s="356"/>
      <c r="D4" s="356"/>
      <c r="E4" s="356"/>
      <c r="F4" s="356"/>
      <c r="G4" s="356"/>
      <c r="H4" s="356"/>
      <c r="I4" s="356"/>
      <c r="J4" s="356"/>
      <c r="K4" s="356"/>
      <c r="L4" s="356"/>
      <c r="M4" s="119"/>
    </row>
    <row r="5" spans="2:11" ht="12.75">
      <c r="B5" s="2"/>
      <c r="C5" s="2"/>
      <c r="D5" s="2"/>
      <c r="E5" s="2"/>
      <c r="F5" s="2"/>
      <c r="G5" s="2"/>
      <c r="H5" s="2"/>
      <c r="I5" s="2"/>
      <c r="J5" s="57"/>
      <c r="K5" s="2"/>
    </row>
    <row r="6" spans="2:13" ht="12.75">
      <c r="B6" s="375" t="s">
        <v>13</v>
      </c>
      <c r="C6" s="78" t="s">
        <v>24</v>
      </c>
      <c r="D6" s="78" t="s">
        <v>24</v>
      </c>
      <c r="E6" s="78" t="s">
        <v>26</v>
      </c>
      <c r="F6" s="78" t="s">
        <v>24</v>
      </c>
      <c r="G6" s="78" t="s">
        <v>25</v>
      </c>
      <c r="H6" s="78" t="s">
        <v>25</v>
      </c>
      <c r="I6" s="78" t="s">
        <v>24</v>
      </c>
      <c r="J6" s="78" t="s">
        <v>24</v>
      </c>
      <c r="K6" s="78" t="s">
        <v>24</v>
      </c>
      <c r="L6" s="78" t="s">
        <v>159</v>
      </c>
      <c r="M6" s="140"/>
    </row>
    <row r="7" spans="2:24" ht="12.75">
      <c r="B7" s="376"/>
      <c r="C7" s="79" t="s">
        <v>23</v>
      </c>
      <c r="D7" s="79" t="s">
        <v>22</v>
      </c>
      <c r="E7" s="79" t="s">
        <v>21</v>
      </c>
      <c r="F7" s="79" t="s">
        <v>20</v>
      </c>
      <c r="G7" s="79" t="s">
        <v>19</v>
      </c>
      <c r="H7" s="79" t="s">
        <v>18</v>
      </c>
      <c r="I7" s="79" t="s">
        <v>17</v>
      </c>
      <c r="J7" s="79" t="s">
        <v>16</v>
      </c>
      <c r="K7" s="79" t="s">
        <v>15</v>
      </c>
      <c r="L7" s="79" t="s">
        <v>160</v>
      </c>
      <c r="M7" s="140"/>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row>
    <row r="8" spans="2:13" ht="12.75">
      <c r="B8" s="81" t="s">
        <v>11</v>
      </c>
      <c r="C8" s="80">
        <v>5960</v>
      </c>
      <c r="D8" s="80">
        <v>1480</v>
      </c>
      <c r="E8" s="80">
        <v>4280</v>
      </c>
      <c r="F8" s="80">
        <v>2960</v>
      </c>
      <c r="G8" s="80">
        <v>4170</v>
      </c>
      <c r="H8" s="80">
        <v>5240</v>
      </c>
      <c r="I8" s="80">
        <v>18030</v>
      </c>
      <c r="J8" s="81"/>
      <c r="K8" s="80">
        <v>17930</v>
      </c>
      <c r="L8" s="80"/>
      <c r="M8" s="80"/>
    </row>
    <row r="9" spans="2:24" ht="12.75">
      <c r="B9" s="81" t="s">
        <v>10</v>
      </c>
      <c r="C9" s="80">
        <v>5420</v>
      </c>
      <c r="D9" s="80">
        <v>1190</v>
      </c>
      <c r="E9" s="80">
        <v>4090</v>
      </c>
      <c r="F9" s="80">
        <v>3140</v>
      </c>
      <c r="G9" s="80">
        <v>3850</v>
      </c>
      <c r="H9" s="80">
        <v>5690</v>
      </c>
      <c r="I9" s="80">
        <v>15000</v>
      </c>
      <c r="J9" s="81"/>
      <c r="K9" s="80">
        <v>16310</v>
      </c>
      <c r="L9" s="80"/>
      <c r="M9" s="80"/>
      <c r="P9" s="218">
        <f aca="true" t="shared" si="1" ref="P9:P21">+C9/C8-1</f>
        <v>-0.09060402684563762</v>
      </c>
      <c r="Q9" s="218">
        <f aca="true" t="shared" si="2" ref="Q9:Q21">+D9/D8-1</f>
        <v>-0.19594594594594594</v>
      </c>
      <c r="R9" s="218">
        <f aca="true" t="shared" si="3" ref="R9:R21">+E9/E8-1</f>
        <v>-0.04439252336448596</v>
      </c>
      <c r="S9" s="218">
        <f aca="true" t="shared" si="4" ref="S9:S21">+F9/F8-1</f>
        <v>0.060810810810810745</v>
      </c>
      <c r="T9" s="218">
        <f aca="true" t="shared" si="5" ref="T9:T21">+G9/G8-1</f>
        <v>-0.0767386091127098</v>
      </c>
      <c r="U9" s="218">
        <f aca="true" t="shared" si="6" ref="U9:U21">+H9/H8-1</f>
        <v>0.08587786259541974</v>
      </c>
      <c r="V9" s="218">
        <f aca="true" t="shared" si="7" ref="V9:V21">+I9/I8-1</f>
        <v>-0.16805324459234605</v>
      </c>
      <c r="W9" s="218" t="e">
        <f aca="true" t="shared" si="8" ref="W9:W21">+J9/J8-1</f>
        <v>#DIV/0!</v>
      </c>
      <c r="X9" s="218">
        <f aca="true" t="shared" si="9" ref="X9:X21">+K9/K8-1</f>
        <v>-0.09035136642498609</v>
      </c>
    </row>
    <row r="10" spans="2:24" ht="12.75">
      <c r="B10" s="81" t="s">
        <v>9</v>
      </c>
      <c r="C10" s="80">
        <v>5400</v>
      </c>
      <c r="D10" s="80">
        <v>1200</v>
      </c>
      <c r="E10" s="80">
        <v>4000</v>
      </c>
      <c r="F10" s="80">
        <v>3450</v>
      </c>
      <c r="G10" s="80">
        <v>3800</v>
      </c>
      <c r="H10" s="80">
        <v>6400</v>
      </c>
      <c r="I10" s="80">
        <v>16800</v>
      </c>
      <c r="J10" s="81"/>
      <c r="K10" s="80">
        <v>17200</v>
      </c>
      <c r="L10" s="80"/>
      <c r="M10" s="80"/>
      <c r="N10" s="58"/>
      <c r="P10" s="218">
        <f t="shared" si="1"/>
        <v>-0.0036900369003689537</v>
      </c>
      <c r="Q10" s="218">
        <f t="shared" si="2"/>
        <v>0.008403361344537785</v>
      </c>
      <c r="R10" s="218">
        <f t="shared" si="3"/>
        <v>-0.022004889975550168</v>
      </c>
      <c r="S10" s="218">
        <f t="shared" si="4"/>
        <v>0.09872611464968162</v>
      </c>
      <c r="T10" s="218">
        <f t="shared" si="5"/>
        <v>-0.012987012987012991</v>
      </c>
      <c r="U10" s="218">
        <f t="shared" si="6"/>
        <v>0.12478031634446407</v>
      </c>
      <c r="V10" s="218">
        <f t="shared" si="7"/>
        <v>0.1200000000000001</v>
      </c>
      <c r="W10" s="218" t="e">
        <f t="shared" si="8"/>
        <v>#DIV/0!</v>
      </c>
      <c r="X10" s="218">
        <f t="shared" si="9"/>
        <v>0.05456774984671986</v>
      </c>
    </row>
    <row r="11" spans="2:24" ht="12.75">
      <c r="B11" s="81" t="s">
        <v>8</v>
      </c>
      <c r="C11" s="80">
        <v>4960</v>
      </c>
      <c r="D11" s="80">
        <v>1550</v>
      </c>
      <c r="E11" s="80">
        <v>3260</v>
      </c>
      <c r="F11" s="80">
        <v>2820</v>
      </c>
      <c r="G11" s="80">
        <v>2800</v>
      </c>
      <c r="H11" s="80">
        <v>6290</v>
      </c>
      <c r="I11" s="80">
        <v>15620</v>
      </c>
      <c r="J11" s="81"/>
      <c r="K11" s="80">
        <v>17010</v>
      </c>
      <c r="L11" s="80"/>
      <c r="M11" s="80"/>
      <c r="N11" s="58"/>
      <c r="P11" s="218">
        <f t="shared" si="1"/>
        <v>-0.08148148148148149</v>
      </c>
      <c r="Q11" s="218">
        <f t="shared" si="2"/>
        <v>0.29166666666666674</v>
      </c>
      <c r="R11" s="218">
        <f t="shared" si="3"/>
        <v>-0.18500000000000005</v>
      </c>
      <c r="S11" s="218">
        <f t="shared" si="4"/>
        <v>-0.18260869565217386</v>
      </c>
      <c r="T11" s="218">
        <f t="shared" si="5"/>
        <v>-0.26315789473684215</v>
      </c>
      <c r="U11" s="218">
        <f t="shared" si="6"/>
        <v>-0.017187500000000022</v>
      </c>
      <c r="V11" s="218">
        <f t="shared" si="7"/>
        <v>-0.07023809523809521</v>
      </c>
      <c r="W11" s="218" t="e">
        <f t="shared" si="8"/>
        <v>#DIV/0!</v>
      </c>
      <c r="X11" s="218">
        <f t="shared" si="9"/>
        <v>-0.01104651162790693</v>
      </c>
    </row>
    <row r="12" spans="2:24" ht="12.75">
      <c r="B12" s="81" t="s">
        <v>7</v>
      </c>
      <c r="C12" s="80">
        <v>5590</v>
      </c>
      <c r="D12" s="80">
        <v>1870</v>
      </c>
      <c r="E12" s="80">
        <v>4000</v>
      </c>
      <c r="F12" s="80">
        <v>3410</v>
      </c>
      <c r="G12" s="80">
        <v>3740</v>
      </c>
      <c r="H12" s="80">
        <v>6600</v>
      </c>
      <c r="I12" s="80">
        <v>17980</v>
      </c>
      <c r="J12" s="81"/>
      <c r="K12" s="80">
        <v>18700</v>
      </c>
      <c r="L12" s="80"/>
      <c r="M12" s="80"/>
      <c r="N12" s="58"/>
      <c r="P12" s="218">
        <f t="shared" si="1"/>
        <v>0.127016129032258</v>
      </c>
      <c r="Q12" s="218">
        <f t="shared" si="2"/>
        <v>0.2064516129032259</v>
      </c>
      <c r="R12" s="218">
        <f t="shared" si="3"/>
        <v>0.22699386503067487</v>
      </c>
      <c r="S12" s="218">
        <f t="shared" si="4"/>
        <v>0.20921985815602828</v>
      </c>
      <c r="T12" s="218">
        <f t="shared" si="5"/>
        <v>0.33571428571428563</v>
      </c>
      <c r="U12" s="218">
        <f t="shared" si="6"/>
        <v>0.049284578696343395</v>
      </c>
      <c r="V12" s="218">
        <f t="shared" si="7"/>
        <v>0.1510883482714469</v>
      </c>
      <c r="W12" s="218" t="e">
        <f t="shared" si="8"/>
        <v>#DIV/0!</v>
      </c>
      <c r="X12" s="218">
        <f t="shared" si="9"/>
        <v>0.09935332157554377</v>
      </c>
    </row>
    <row r="13" spans="2:24" ht="12.75">
      <c r="B13" s="81" t="s">
        <v>6</v>
      </c>
      <c r="C13" s="82">
        <v>3236.8</v>
      </c>
      <c r="D13" s="82">
        <v>2184.18</v>
      </c>
      <c r="E13" s="82">
        <v>5236.7</v>
      </c>
      <c r="F13" s="82">
        <v>1711.1</v>
      </c>
      <c r="G13" s="82">
        <v>3368.74</v>
      </c>
      <c r="H13" s="82">
        <v>8440.58</v>
      </c>
      <c r="I13" s="82">
        <v>14058.9</v>
      </c>
      <c r="J13" s="82">
        <v>3971.3</v>
      </c>
      <c r="K13" s="82">
        <v>11228.6</v>
      </c>
      <c r="L13" s="82"/>
      <c r="M13" s="82"/>
      <c r="N13" s="58"/>
      <c r="P13" s="218">
        <f t="shared" si="1"/>
        <v>-0.4209660107334525</v>
      </c>
      <c r="Q13" s="218">
        <f t="shared" si="2"/>
        <v>0.1680106951871656</v>
      </c>
      <c r="R13" s="218">
        <f t="shared" si="3"/>
        <v>0.309175</v>
      </c>
      <c r="S13" s="218">
        <f t="shared" si="4"/>
        <v>-0.49821114369501474</v>
      </c>
      <c r="T13" s="218">
        <f t="shared" si="5"/>
        <v>-0.09926737967914445</v>
      </c>
      <c r="U13" s="218">
        <f t="shared" si="6"/>
        <v>0.27887575757575767</v>
      </c>
      <c r="V13" s="218">
        <f t="shared" si="7"/>
        <v>-0.21808120133481645</v>
      </c>
      <c r="W13" s="218" t="e">
        <f t="shared" si="8"/>
        <v>#DIV/0!</v>
      </c>
      <c r="X13" s="218">
        <f t="shared" si="9"/>
        <v>-0.3995401069518716</v>
      </c>
    </row>
    <row r="14" spans="2:24" ht="12.75">
      <c r="B14" s="81" t="s">
        <v>5</v>
      </c>
      <c r="C14" s="80">
        <v>3520</v>
      </c>
      <c r="D14" s="80">
        <v>2040</v>
      </c>
      <c r="E14" s="80">
        <v>5610</v>
      </c>
      <c r="F14" s="80">
        <v>1570</v>
      </c>
      <c r="G14" s="80">
        <v>3430</v>
      </c>
      <c r="H14" s="80">
        <v>8100</v>
      </c>
      <c r="I14" s="80">
        <v>14800</v>
      </c>
      <c r="J14" s="80">
        <v>4240</v>
      </c>
      <c r="K14" s="80">
        <v>11960</v>
      </c>
      <c r="L14" s="80"/>
      <c r="M14" s="80"/>
      <c r="P14" s="218">
        <f t="shared" si="1"/>
        <v>0.08749382105783488</v>
      </c>
      <c r="Q14" s="218">
        <f t="shared" si="2"/>
        <v>-0.06601104304590277</v>
      </c>
      <c r="R14" s="218">
        <f t="shared" si="3"/>
        <v>0.0712853514617986</v>
      </c>
      <c r="S14" s="218">
        <f t="shared" si="4"/>
        <v>-0.08246157442580793</v>
      </c>
      <c r="T14" s="218">
        <f t="shared" si="5"/>
        <v>0.018184840622903486</v>
      </c>
      <c r="U14" s="218">
        <f t="shared" si="6"/>
        <v>-0.04035030768027792</v>
      </c>
      <c r="V14" s="218">
        <f t="shared" si="7"/>
        <v>0.05271393921288303</v>
      </c>
      <c r="W14" s="218">
        <f t="shared" si="8"/>
        <v>0.06766046382796564</v>
      </c>
      <c r="X14" s="218">
        <f t="shared" si="9"/>
        <v>0.06513723883654232</v>
      </c>
    </row>
    <row r="15" spans="2:24" ht="12.75">
      <c r="B15" s="81" t="s">
        <v>4</v>
      </c>
      <c r="C15" s="80">
        <v>2996</v>
      </c>
      <c r="D15" s="80">
        <v>606</v>
      </c>
      <c r="E15" s="80">
        <v>2760</v>
      </c>
      <c r="F15" s="80">
        <v>259</v>
      </c>
      <c r="G15" s="80">
        <v>2183</v>
      </c>
      <c r="H15" s="80">
        <v>7025</v>
      </c>
      <c r="I15" s="80">
        <v>13473</v>
      </c>
      <c r="J15" s="80">
        <v>4567</v>
      </c>
      <c r="K15" s="80">
        <v>10522</v>
      </c>
      <c r="L15" s="80"/>
      <c r="M15" s="80"/>
      <c r="P15" s="218">
        <f t="shared" si="1"/>
        <v>-0.1488636363636363</v>
      </c>
      <c r="Q15" s="218">
        <f t="shared" si="2"/>
        <v>-0.7029411764705882</v>
      </c>
      <c r="R15" s="218">
        <f t="shared" si="3"/>
        <v>-0.5080213903743316</v>
      </c>
      <c r="S15" s="218">
        <f t="shared" si="4"/>
        <v>-0.835031847133758</v>
      </c>
      <c r="T15" s="218">
        <f t="shared" si="5"/>
        <v>-0.36355685131195337</v>
      </c>
      <c r="U15" s="218">
        <f t="shared" si="6"/>
        <v>-0.13271604938271608</v>
      </c>
      <c r="V15" s="218">
        <f t="shared" si="7"/>
        <v>-0.08966216216216216</v>
      </c>
      <c r="W15" s="218">
        <f t="shared" si="8"/>
        <v>0.07712264150943393</v>
      </c>
      <c r="X15" s="218">
        <f t="shared" si="9"/>
        <v>-0.12023411371237458</v>
      </c>
    </row>
    <row r="16" spans="2:24" ht="12.75">
      <c r="B16" s="81" t="s">
        <v>3</v>
      </c>
      <c r="C16" s="80">
        <v>3421</v>
      </c>
      <c r="D16" s="80">
        <v>447</v>
      </c>
      <c r="E16" s="80">
        <v>3493</v>
      </c>
      <c r="F16" s="80">
        <v>1981</v>
      </c>
      <c r="G16" s="80">
        <v>4589</v>
      </c>
      <c r="H16" s="80">
        <v>8958</v>
      </c>
      <c r="I16" s="80">
        <v>16756</v>
      </c>
      <c r="J16" s="80">
        <v>3767</v>
      </c>
      <c r="K16" s="80">
        <v>6672</v>
      </c>
      <c r="L16" s="80"/>
      <c r="M16" s="80"/>
      <c r="N16" s="58"/>
      <c r="P16" s="218">
        <f t="shared" si="1"/>
        <v>0.14185580774365825</v>
      </c>
      <c r="Q16" s="218">
        <f t="shared" si="2"/>
        <v>-0.2623762376237624</v>
      </c>
      <c r="R16" s="218">
        <f t="shared" si="3"/>
        <v>0.26557971014492754</v>
      </c>
      <c r="S16" s="218">
        <f t="shared" si="4"/>
        <v>6.648648648648648</v>
      </c>
      <c r="T16" s="218">
        <f t="shared" si="5"/>
        <v>1.102153000458085</v>
      </c>
      <c r="U16" s="218">
        <f t="shared" si="6"/>
        <v>0.2751601423487544</v>
      </c>
      <c r="V16" s="218">
        <f t="shared" si="7"/>
        <v>0.2436725302456766</v>
      </c>
      <c r="W16" s="218">
        <f t="shared" si="8"/>
        <v>-0.17516969564265383</v>
      </c>
      <c r="X16" s="218">
        <f t="shared" si="9"/>
        <v>-0.36590001900779323</v>
      </c>
    </row>
    <row r="17" spans="2:24" ht="12.75">
      <c r="B17" s="81" t="s">
        <v>2</v>
      </c>
      <c r="C17" s="80">
        <v>3208</v>
      </c>
      <c r="D17" s="80">
        <v>1493</v>
      </c>
      <c r="E17" s="80">
        <v>3750</v>
      </c>
      <c r="F17" s="80">
        <v>887</v>
      </c>
      <c r="G17" s="80">
        <v>4584</v>
      </c>
      <c r="H17" s="80">
        <v>9385</v>
      </c>
      <c r="I17" s="80">
        <v>17757</v>
      </c>
      <c r="J17" s="80">
        <v>3839</v>
      </c>
      <c r="K17" s="80">
        <v>8063</v>
      </c>
      <c r="L17" s="80"/>
      <c r="M17" s="80"/>
      <c r="N17" s="58"/>
      <c r="P17" s="218">
        <f t="shared" si="1"/>
        <v>-0.062262496346097596</v>
      </c>
      <c r="Q17" s="218">
        <f t="shared" si="2"/>
        <v>2.3400447427293063</v>
      </c>
      <c r="R17" s="218">
        <f t="shared" si="3"/>
        <v>0.07357572287432013</v>
      </c>
      <c r="S17" s="218">
        <f t="shared" si="4"/>
        <v>-0.552246340232206</v>
      </c>
      <c r="T17" s="218">
        <f t="shared" si="5"/>
        <v>-0.0010895619960775704</v>
      </c>
      <c r="U17" s="218">
        <f t="shared" si="6"/>
        <v>0.04766688993078816</v>
      </c>
      <c r="V17" s="218">
        <f t="shared" si="7"/>
        <v>0.05973979470040591</v>
      </c>
      <c r="W17" s="218">
        <f t="shared" si="8"/>
        <v>0.019113352800637085</v>
      </c>
      <c r="X17" s="218">
        <f t="shared" si="9"/>
        <v>0.2084832134292567</v>
      </c>
    </row>
    <row r="18" spans="2:25" ht="12.75">
      <c r="B18" s="81" t="s">
        <v>122</v>
      </c>
      <c r="C18" s="80">
        <v>1865</v>
      </c>
      <c r="D18" s="80">
        <v>1421</v>
      </c>
      <c r="E18" s="80">
        <v>3607</v>
      </c>
      <c r="F18" s="80">
        <v>1681</v>
      </c>
      <c r="G18" s="80">
        <v>2080</v>
      </c>
      <c r="H18" s="80">
        <v>5998</v>
      </c>
      <c r="I18" s="80">
        <v>10383</v>
      </c>
      <c r="J18" s="80">
        <v>3393</v>
      </c>
      <c r="K18" s="80">
        <v>10419</v>
      </c>
      <c r="L18" s="80">
        <v>687</v>
      </c>
      <c r="M18" s="80"/>
      <c r="N18" s="58"/>
      <c r="P18" s="218">
        <f t="shared" si="1"/>
        <v>-0.418640897755611</v>
      </c>
      <c r="Q18" s="218">
        <f t="shared" si="2"/>
        <v>-0.04822505023442736</v>
      </c>
      <c r="R18" s="218">
        <f t="shared" si="3"/>
        <v>-0.03813333333333335</v>
      </c>
      <c r="S18" s="218">
        <f t="shared" si="4"/>
        <v>0.895152198421646</v>
      </c>
      <c r="T18" s="218">
        <f t="shared" si="5"/>
        <v>-0.5462478184991274</v>
      </c>
      <c r="U18" s="218">
        <f t="shared" si="6"/>
        <v>-0.36089504528502925</v>
      </c>
      <c r="V18" s="218">
        <f t="shared" si="7"/>
        <v>-0.4152728501436054</v>
      </c>
      <c r="W18" s="218">
        <f t="shared" si="8"/>
        <v>-0.1161760875227924</v>
      </c>
      <c r="X18" s="218">
        <f t="shared" si="9"/>
        <v>0.292198933399479</v>
      </c>
      <c r="Y18" s="158"/>
    </row>
    <row r="19" spans="2:24" ht="12.75">
      <c r="B19" s="81" t="s">
        <v>131</v>
      </c>
      <c r="C19" s="80">
        <v>2546</v>
      </c>
      <c r="D19" s="80">
        <v>1103</v>
      </c>
      <c r="E19" s="80">
        <v>5104</v>
      </c>
      <c r="F19" s="80">
        <v>942</v>
      </c>
      <c r="G19" s="80">
        <v>3017</v>
      </c>
      <c r="H19" s="80">
        <v>8372</v>
      </c>
      <c r="I19" s="80">
        <v>14459</v>
      </c>
      <c r="J19" s="80">
        <v>3334</v>
      </c>
      <c r="K19" s="80">
        <v>10012</v>
      </c>
      <c r="L19" s="80">
        <v>687</v>
      </c>
      <c r="M19" s="80"/>
      <c r="N19" s="58"/>
      <c r="P19" s="218">
        <f t="shared" si="1"/>
        <v>0.36514745308311003</v>
      </c>
      <c r="Q19" s="218">
        <f t="shared" si="2"/>
        <v>-0.22378606615059815</v>
      </c>
      <c r="R19" s="218">
        <f t="shared" si="3"/>
        <v>0.4150263376767396</v>
      </c>
      <c r="S19" s="218">
        <f t="shared" si="4"/>
        <v>-0.4396192742415229</v>
      </c>
      <c r="T19" s="218">
        <f t="shared" si="5"/>
        <v>0.4504807692307693</v>
      </c>
      <c r="U19" s="218">
        <f t="shared" si="6"/>
        <v>0.39579859953317764</v>
      </c>
      <c r="V19" s="218">
        <f t="shared" si="7"/>
        <v>0.39256476933448914</v>
      </c>
      <c r="W19" s="218">
        <f t="shared" si="8"/>
        <v>-0.01738874152667258</v>
      </c>
      <c r="X19" s="218">
        <f t="shared" si="9"/>
        <v>-0.03906324983203757</v>
      </c>
    </row>
    <row r="20" spans="2:24" ht="12.75">
      <c r="B20" s="81" t="s">
        <v>147</v>
      </c>
      <c r="C20" s="80">
        <v>2197</v>
      </c>
      <c r="D20" s="80">
        <v>1480</v>
      </c>
      <c r="E20" s="80">
        <v>3299</v>
      </c>
      <c r="F20" s="80">
        <v>1394</v>
      </c>
      <c r="G20" s="80">
        <v>3557</v>
      </c>
      <c r="H20" s="80">
        <v>8532</v>
      </c>
      <c r="I20" s="80">
        <v>13054</v>
      </c>
      <c r="J20" s="80">
        <v>4007</v>
      </c>
      <c r="K20" s="80">
        <v>10758</v>
      </c>
      <c r="L20" s="80">
        <v>687</v>
      </c>
      <c r="M20" s="80"/>
      <c r="N20" s="58"/>
      <c r="P20" s="218">
        <f t="shared" si="1"/>
        <v>-0.13707776904948943</v>
      </c>
      <c r="Q20" s="218">
        <f t="shared" si="2"/>
        <v>0.34179510426110604</v>
      </c>
      <c r="R20" s="218">
        <f t="shared" si="3"/>
        <v>-0.3536442006269592</v>
      </c>
      <c r="S20" s="218">
        <f t="shared" si="4"/>
        <v>0.47983014861995743</v>
      </c>
      <c r="T20" s="218">
        <f t="shared" si="5"/>
        <v>0.17898574743122309</v>
      </c>
      <c r="U20" s="218">
        <f t="shared" si="6"/>
        <v>0.019111323459149565</v>
      </c>
      <c r="V20" s="218">
        <f t="shared" si="7"/>
        <v>-0.09717131198561446</v>
      </c>
      <c r="W20" s="218">
        <f t="shared" si="8"/>
        <v>0.20185962807438518</v>
      </c>
      <c r="X20" s="218">
        <f t="shared" si="9"/>
        <v>0.07451058729524562</v>
      </c>
    </row>
    <row r="21" spans="2:24" ht="12.75">
      <c r="B21" s="81" t="s">
        <v>181</v>
      </c>
      <c r="C21" s="80">
        <v>1874.8517657009927</v>
      </c>
      <c r="D21" s="80">
        <v>1451.319986235742</v>
      </c>
      <c r="E21" s="80">
        <v>4939.809486900715</v>
      </c>
      <c r="F21" s="80">
        <v>2047.895051547505</v>
      </c>
      <c r="G21" s="80">
        <v>3593.539657032328</v>
      </c>
      <c r="H21" s="80">
        <v>8685.459966446108</v>
      </c>
      <c r="I21" s="80">
        <v>16788.425585779605</v>
      </c>
      <c r="J21" s="80">
        <v>3490.6066401256444</v>
      </c>
      <c r="K21" s="80">
        <v>6967.429827640695</v>
      </c>
      <c r="L21" s="80">
        <v>687</v>
      </c>
      <c r="M21" s="80"/>
      <c r="N21" s="58"/>
      <c r="P21" s="218">
        <f t="shared" si="1"/>
        <v>-0.14663096690897015</v>
      </c>
      <c r="Q21" s="218">
        <f t="shared" si="2"/>
        <v>-0.01937838767855271</v>
      </c>
      <c r="R21" s="218">
        <f t="shared" si="3"/>
        <v>0.4973657129132205</v>
      </c>
      <c r="S21" s="218">
        <f t="shared" si="4"/>
        <v>0.469078229230635</v>
      </c>
      <c r="T21" s="218">
        <f t="shared" si="5"/>
        <v>0.010272605294441295</v>
      </c>
      <c r="U21" s="218">
        <f t="shared" si="6"/>
        <v>0.017986400192933294</v>
      </c>
      <c r="V21" s="218">
        <f t="shared" si="7"/>
        <v>0.28607519425307215</v>
      </c>
      <c r="W21" s="218">
        <f t="shared" si="8"/>
        <v>-0.1288728125466323</v>
      </c>
      <c r="X21" s="218">
        <f t="shared" si="9"/>
        <v>-0.352348965640389</v>
      </c>
    </row>
    <row r="22" spans="2:24" ht="12.75">
      <c r="B22" s="117" t="s">
        <v>209</v>
      </c>
      <c r="C22" s="83">
        <v>2244</v>
      </c>
      <c r="D22" s="83">
        <v>776</v>
      </c>
      <c r="E22" s="83">
        <v>4449</v>
      </c>
      <c r="F22" s="83">
        <v>2251</v>
      </c>
      <c r="G22" s="83">
        <v>5243</v>
      </c>
      <c r="H22" s="83">
        <v>8946</v>
      </c>
      <c r="I22" s="83">
        <v>14976</v>
      </c>
      <c r="J22" s="83">
        <v>3369</v>
      </c>
      <c r="K22" s="83">
        <v>10544</v>
      </c>
      <c r="L22" s="83">
        <v>687</v>
      </c>
      <c r="M22" s="80"/>
      <c r="N22" s="182"/>
      <c r="P22" s="218">
        <f aca="true" t="shared" si="10" ref="P22:X22">+C22/C21-1</f>
        <v>0.19689462444567485</v>
      </c>
      <c r="Q22" s="218">
        <f t="shared" si="10"/>
        <v>-0.4653143294658989</v>
      </c>
      <c r="R22" s="218">
        <f t="shared" si="10"/>
        <v>-0.0993579789265625</v>
      </c>
      <c r="S22" s="218">
        <f t="shared" si="10"/>
        <v>0.09917742039516009</v>
      </c>
      <c r="T22" s="218">
        <f t="shared" si="10"/>
        <v>0.4590071351347922</v>
      </c>
      <c r="U22" s="218">
        <f t="shared" si="10"/>
        <v>0.0299972637673096</v>
      </c>
      <c r="V22" s="218">
        <f t="shared" si="10"/>
        <v>-0.10795685256601995</v>
      </c>
      <c r="W22" s="218">
        <f t="shared" si="10"/>
        <v>-0.03483825382319994</v>
      </c>
      <c r="X22" s="218">
        <f t="shared" si="10"/>
        <v>0.5133270461039432</v>
      </c>
    </row>
    <row r="23" spans="2:14" ht="12.75">
      <c r="B23" s="29" t="s">
        <v>136</v>
      </c>
      <c r="M23" s="80"/>
      <c r="N23" s="58"/>
    </row>
    <row r="25" spans="14:23" ht="12.75">
      <c r="N25" s="58"/>
      <c r="Q25" s="218">
        <f>+(K22+J22+I22+H22)/SUM(C22:L22)</f>
        <v>0.7073945966158736</v>
      </c>
      <c r="R25" s="273"/>
      <c r="S25" s="273"/>
      <c r="T25" s="273"/>
      <c r="U25" s="273"/>
      <c r="V25" s="273"/>
      <c r="W25" s="273"/>
    </row>
    <row r="45" ht="12.75">
      <c r="B45" s="29" t="s">
        <v>136</v>
      </c>
    </row>
    <row r="46" ht="12.75">
      <c r="B46" s="159" t="s">
        <v>135</v>
      </c>
    </row>
    <row r="47" spans="3:12" ht="12.75">
      <c r="C47" s="184"/>
      <c r="D47" s="184"/>
      <c r="E47" s="184"/>
      <c r="F47" s="184"/>
      <c r="G47" s="184"/>
      <c r="H47" s="184"/>
      <c r="I47" s="184"/>
      <c r="J47" s="184"/>
      <c r="K47" s="184"/>
      <c r="L47" s="184"/>
    </row>
    <row r="49" spans="3:13" ht="12.75">
      <c r="C49" s="158"/>
      <c r="D49" s="158"/>
      <c r="E49" s="158"/>
      <c r="F49" s="158"/>
      <c r="G49" s="158"/>
      <c r="H49" s="158"/>
      <c r="I49" s="158"/>
      <c r="J49" s="158"/>
      <c r="K49" s="158"/>
      <c r="L49" s="158"/>
      <c r="M49" s="158"/>
    </row>
    <row r="50" spans="3:13" s="185" customFormat="1" ht="12.75" hidden="1">
      <c r="C50" s="218">
        <f aca="true" t="shared" si="11" ref="C50:L50">+C22/SUM($C$22:$L$22)</f>
        <v>0.04195568851079742</v>
      </c>
      <c r="D50" s="218">
        <f t="shared" si="11"/>
        <v>0.01450874076843975</v>
      </c>
      <c r="E50" s="218">
        <f t="shared" si="11"/>
        <v>0.08318220061699542</v>
      </c>
      <c r="F50" s="218">
        <f t="shared" si="11"/>
        <v>0.04208656632700757</v>
      </c>
      <c r="G50" s="218">
        <f t="shared" si="11"/>
        <v>0.09802748434140413</v>
      </c>
      <c r="H50" s="218">
        <f t="shared" si="11"/>
        <v>0.16726184911657474</v>
      </c>
      <c r="I50" s="218">
        <f t="shared" si="11"/>
        <v>0.28000373936617745</v>
      </c>
      <c r="J50" s="218">
        <f t="shared" si="11"/>
        <v>0.06298962325885762</v>
      </c>
      <c r="K50" s="218">
        <f t="shared" si="11"/>
        <v>0.1971393848742638</v>
      </c>
      <c r="L50" s="218">
        <f t="shared" si="11"/>
        <v>0.012844722819482098</v>
      </c>
      <c r="M50" s="218"/>
    </row>
    <row r="51" s="185" customFormat="1" ht="12.75" hidden="1"/>
    <row r="52" spans="3:12" s="185" customFormat="1" ht="12.75" hidden="1">
      <c r="C52" s="218">
        <f aca="true" t="shared" si="12" ref="C52:H52">+C22/C21-1</f>
        <v>0.19689462444567485</v>
      </c>
      <c r="D52" s="218">
        <f t="shared" si="12"/>
        <v>-0.4653143294658989</v>
      </c>
      <c r="E52" s="218">
        <f t="shared" si="12"/>
        <v>-0.0993579789265625</v>
      </c>
      <c r="F52" s="218">
        <f t="shared" si="12"/>
        <v>0.09917742039516009</v>
      </c>
      <c r="G52" s="218">
        <f t="shared" si="12"/>
        <v>0.4590071351347922</v>
      </c>
      <c r="H52" s="218">
        <f t="shared" si="12"/>
        <v>0.0299972637673096</v>
      </c>
      <c r="I52" s="218">
        <f>+I22/I21-1</f>
        <v>-0.10795685256601995</v>
      </c>
      <c r="J52" s="218">
        <f>+J22/J21-1</f>
        <v>-0.03483825382319994</v>
      </c>
      <c r="K52" s="218">
        <f>+K22/K21-1</f>
        <v>0.5133270461039432</v>
      </c>
      <c r="L52" s="218">
        <f>+L22/L21-1</f>
        <v>0</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2" r:id="rId2"/>
  <headerFooter differentFirst="1">
    <oddFooter>&amp;C&amp;P</oddFooter>
  </headerFooter>
  <drawing r:id="rId1"/>
</worksheet>
</file>

<file path=xl/worksheets/sheet13.xml><?xml version="1.0" encoding="utf-8"?>
<worksheet xmlns="http://schemas.openxmlformats.org/spreadsheetml/2006/main" xmlns:r="http://schemas.openxmlformats.org/officeDocument/2006/relationships">
  <dimension ref="B2:X49"/>
  <sheetViews>
    <sheetView zoomScale="80" zoomScaleNormal="80" zoomScalePageLayoutView="40" workbookViewId="0" topLeftCell="A1">
      <selection activeCell="A1" sqref="A1"/>
    </sheetView>
  </sheetViews>
  <sheetFormatPr defaultColWidth="10.8515625" defaultRowHeight="15"/>
  <cols>
    <col min="1" max="1" width="1.421875" style="22" customWidth="1"/>
    <col min="2" max="2" width="10.8515625" style="22" customWidth="1"/>
    <col min="3" max="4" width="11.7109375" style="22" customWidth="1"/>
    <col min="5" max="5" width="14.57421875" style="22" customWidth="1"/>
    <col min="6" max="6" width="10.8515625" style="22" customWidth="1"/>
    <col min="7" max="7" width="11.8515625" style="22" customWidth="1"/>
    <col min="8" max="8" width="12.421875" style="22" customWidth="1"/>
    <col min="9" max="9" width="13.421875" style="22" customWidth="1"/>
    <col min="10" max="10" width="10.8515625" style="22" customWidth="1"/>
    <col min="11" max="11" width="11.57421875" style="22" customWidth="1"/>
    <col min="12" max="12" width="10.8515625" style="22" customWidth="1"/>
    <col min="13" max="13" width="2.00390625" style="22" customWidth="1"/>
    <col min="14" max="14" width="12.7109375" style="22" bestFit="1" customWidth="1"/>
    <col min="15" max="15" width="10.8515625" style="22" customWidth="1"/>
    <col min="16" max="24" width="0" style="185" hidden="1" customWidth="1"/>
    <col min="25" max="16384" width="10.8515625" style="22" customWidth="1"/>
  </cols>
  <sheetData>
    <row r="1" ht="6.75" customHeight="1"/>
    <row r="2" spans="2:14" ht="12.75">
      <c r="B2" s="379" t="s">
        <v>66</v>
      </c>
      <c r="C2" s="379"/>
      <c r="D2" s="379"/>
      <c r="E2" s="379"/>
      <c r="F2" s="379"/>
      <c r="G2" s="379"/>
      <c r="H2" s="379"/>
      <c r="I2" s="379"/>
      <c r="J2" s="379"/>
      <c r="K2" s="379"/>
      <c r="L2" s="379"/>
      <c r="M2" s="119"/>
      <c r="N2" s="52" t="s">
        <v>153</v>
      </c>
    </row>
    <row r="3" spans="2:13" ht="14.25" customHeight="1">
      <c r="B3" s="379" t="s">
        <v>48</v>
      </c>
      <c r="C3" s="379"/>
      <c r="D3" s="379"/>
      <c r="E3" s="379"/>
      <c r="F3" s="379"/>
      <c r="G3" s="379"/>
      <c r="H3" s="379"/>
      <c r="I3" s="379"/>
      <c r="J3" s="379"/>
      <c r="K3" s="379"/>
      <c r="L3" s="379"/>
      <c r="M3" s="119"/>
    </row>
    <row r="4" spans="2:13" ht="12.75">
      <c r="B4" s="379" t="s">
        <v>28</v>
      </c>
      <c r="C4" s="379"/>
      <c r="D4" s="379"/>
      <c r="E4" s="379"/>
      <c r="F4" s="379"/>
      <c r="G4" s="379"/>
      <c r="H4" s="379"/>
      <c r="I4" s="379"/>
      <c r="J4" s="379"/>
      <c r="K4" s="379"/>
      <c r="L4" s="379"/>
      <c r="M4" s="119"/>
    </row>
    <row r="5" spans="2:12" ht="12.75">
      <c r="B5" s="141"/>
      <c r="C5" s="141"/>
      <c r="D5" s="141"/>
      <c r="E5" s="141"/>
      <c r="F5" s="141"/>
      <c r="G5" s="141"/>
      <c r="H5" s="141"/>
      <c r="I5" s="141"/>
      <c r="J5" s="142"/>
      <c r="K5" s="141"/>
      <c r="L5" s="143"/>
    </row>
    <row r="6" spans="2:13" ht="12.75">
      <c r="B6" s="377" t="s">
        <v>13</v>
      </c>
      <c r="C6" s="121" t="s">
        <v>24</v>
      </c>
      <c r="D6" s="121" t="s">
        <v>24</v>
      </c>
      <c r="E6" s="121" t="s">
        <v>26</v>
      </c>
      <c r="F6" s="121" t="s">
        <v>24</v>
      </c>
      <c r="G6" s="121" t="s">
        <v>25</v>
      </c>
      <c r="H6" s="121" t="s">
        <v>25</v>
      </c>
      <c r="I6" s="121" t="s">
        <v>24</v>
      </c>
      <c r="J6" s="121" t="s">
        <v>24</v>
      </c>
      <c r="K6" s="121" t="s">
        <v>24</v>
      </c>
      <c r="L6" s="121" t="s">
        <v>159</v>
      </c>
      <c r="M6" s="1"/>
    </row>
    <row r="7" spans="2:24" ht="12.75">
      <c r="B7" s="378"/>
      <c r="C7" s="122" t="s">
        <v>23</v>
      </c>
      <c r="D7" s="122" t="s">
        <v>22</v>
      </c>
      <c r="E7" s="122" t="s">
        <v>21</v>
      </c>
      <c r="F7" s="122" t="s">
        <v>20</v>
      </c>
      <c r="G7" s="122" t="s">
        <v>19</v>
      </c>
      <c r="H7" s="122" t="s">
        <v>18</v>
      </c>
      <c r="I7" s="122" t="s">
        <v>17</v>
      </c>
      <c r="J7" s="122" t="s">
        <v>16</v>
      </c>
      <c r="K7" s="122" t="s">
        <v>15</v>
      </c>
      <c r="L7" s="122" t="s">
        <v>160</v>
      </c>
      <c r="M7" s="1"/>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row>
    <row r="8" spans="2:13" ht="12.75">
      <c r="B8" s="144" t="s">
        <v>11</v>
      </c>
      <c r="C8" s="100">
        <v>131241.4</v>
      </c>
      <c r="D8" s="145">
        <v>21402.7</v>
      </c>
      <c r="E8" s="145">
        <v>82529.4</v>
      </c>
      <c r="F8" s="145">
        <v>49669.7</v>
      </c>
      <c r="G8" s="145">
        <v>62218.6</v>
      </c>
      <c r="H8" s="145">
        <v>104593.9</v>
      </c>
      <c r="I8" s="145">
        <v>420346.7</v>
      </c>
      <c r="J8" s="144"/>
      <c r="K8" s="145">
        <v>419319.1</v>
      </c>
      <c r="L8" s="145"/>
      <c r="M8" s="80"/>
    </row>
    <row r="9" spans="2:24" ht="12.75">
      <c r="B9" s="146" t="s">
        <v>10</v>
      </c>
      <c r="C9" s="147">
        <v>110721.3</v>
      </c>
      <c r="D9" s="147">
        <v>14420.5</v>
      </c>
      <c r="E9" s="147">
        <v>63776.2</v>
      </c>
      <c r="F9" s="147">
        <v>57186.7</v>
      </c>
      <c r="G9" s="147">
        <v>57216.7</v>
      </c>
      <c r="H9" s="147">
        <v>113195.2</v>
      </c>
      <c r="I9" s="147">
        <v>297628.6</v>
      </c>
      <c r="J9" s="146"/>
      <c r="K9" s="147">
        <v>367637.1</v>
      </c>
      <c r="L9" s="147"/>
      <c r="M9" s="80"/>
      <c r="P9" s="218">
        <f aca="true" t="shared" si="1" ref="P9:X22">+C9/C8-1</f>
        <v>-0.15635386394841866</v>
      </c>
      <c r="Q9" s="218">
        <f t="shared" si="1"/>
        <v>-0.32622986819419986</v>
      </c>
      <c r="R9" s="218">
        <f t="shared" si="1"/>
        <v>-0.22723053845053998</v>
      </c>
      <c r="S9" s="218">
        <f t="shared" si="1"/>
        <v>0.1513397503910836</v>
      </c>
      <c r="T9" s="218">
        <f t="shared" si="1"/>
        <v>-0.0803923585551588</v>
      </c>
      <c r="U9" s="218">
        <f t="shared" si="1"/>
        <v>0.08223519727249862</v>
      </c>
      <c r="V9" s="218">
        <f t="shared" si="1"/>
        <v>-0.2919449587685594</v>
      </c>
      <c r="W9" s="218" t="e">
        <f t="shared" si="1"/>
        <v>#DIV/0!</v>
      </c>
      <c r="X9" s="218">
        <f t="shared" si="1"/>
        <v>-0.12325219623909334</v>
      </c>
    </row>
    <row r="10" spans="2:24" ht="12.75">
      <c r="B10" s="146" t="s">
        <v>9</v>
      </c>
      <c r="C10" s="147">
        <v>109620</v>
      </c>
      <c r="D10" s="147">
        <v>15000</v>
      </c>
      <c r="E10" s="147">
        <v>63360</v>
      </c>
      <c r="F10" s="147">
        <v>65550</v>
      </c>
      <c r="G10" s="147">
        <v>57190</v>
      </c>
      <c r="H10" s="147">
        <v>128320</v>
      </c>
      <c r="I10" s="147">
        <v>302400</v>
      </c>
      <c r="J10" s="146"/>
      <c r="K10" s="147">
        <v>390784</v>
      </c>
      <c r="L10" s="147"/>
      <c r="M10" s="80"/>
      <c r="P10" s="218">
        <f t="shared" si="1"/>
        <v>-0.009946595641489031</v>
      </c>
      <c r="Q10" s="218">
        <f t="shared" si="1"/>
        <v>0.04018584653791479</v>
      </c>
      <c r="R10" s="218">
        <f t="shared" si="1"/>
        <v>-0.0065259454153743235</v>
      </c>
      <c r="S10" s="218">
        <f t="shared" si="1"/>
        <v>0.14624554310705107</v>
      </c>
      <c r="T10" s="218">
        <f t="shared" si="1"/>
        <v>-0.00046664697544596123</v>
      </c>
      <c r="U10" s="218">
        <f t="shared" si="1"/>
        <v>0.13361697315787247</v>
      </c>
      <c r="V10" s="218">
        <f t="shared" si="1"/>
        <v>0.016031389456524048</v>
      </c>
      <c r="W10" s="218" t="e">
        <f t="shared" si="1"/>
        <v>#DIV/0!</v>
      </c>
      <c r="X10" s="218">
        <f t="shared" si="1"/>
        <v>0.06296127349497649</v>
      </c>
    </row>
    <row r="11" spans="2:24" ht="12.75">
      <c r="B11" s="146" t="s">
        <v>8</v>
      </c>
      <c r="C11" s="147">
        <v>106540.8</v>
      </c>
      <c r="D11" s="147">
        <v>25575</v>
      </c>
      <c r="E11" s="147">
        <v>43227.6</v>
      </c>
      <c r="F11" s="147">
        <v>56512.8</v>
      </c>
      <c r="G11" s="147">
        <v>42448</v>
      </c>
      <c r="H11" s="147">
        <v>127498.3</v>
      </c>
      <c r="I11" s="147">
        <v>321303.4</v>
      </c>
      <c r="J11" s="146"/>
      <c r="K11" s="147">
        <v>380683.8</v>
      </c>
      <c r="L11" s="147"/>
      <c r="M11" s="80"/>
      <c r="P11" s="218">
        <f t="shared" si="1"/>
        <v>-0.028089764641488713</v>
      </c>
      <c r="Q11" s="218">
        <f t="shared" si="1"/>
        <v>0.7050000000000001</v>
      </c>
      <c r="R11" s="218">
        <f t="shared" si="1"/>
        <v>-0.3177462121212121</v>
      </c>
      <c r="S11" s="218">
        <f t="shared" si="1"/>
        <v>-0.13786727688787181</v>
      </c>
      <c r="T11" s="218">
        <f t="shared" si="1"/>
        <v>-0.2577723378212974</v>
      </c>
      <c r="U11" s="218">
        <f t="shared" si="1"/>
        <v>-0.006403522443890197</v>
      </c>
      <c r="V11" s="218">
        <f t="shared" si="1"/>
        <v>0.06251124338624336</v>
      </c>
      <c r="W11" s="218" t="e">
        <f t="shared" si="1"/>
        <v>#DIV/0!</v>
      </c>
      <c r="X11" s="218">
        <f t="shared" si="1"/>
        <v>-0.02584599164755985</v>
      </c>
    </row>
    <row r="12" spans="2:24" ht="12.75">
      <c r="B12" s="146" t="s">
        <v>7</v>
      </c>
      <c r="C12" s="147">
        <v>120464.5</v>
      </c>
      <c r="D12" s="147">
        <v>31322.5</v>
      </c>
      <c r="E12" s="147">
        <v>59440</v>
      </c>
      <c r="F12" s="147">
        <v>44261.8</v>
      </c>
      <c r="G12" s="147">
        <v>63355.6</v>
      </c>
      <c r="H12" s="147">
        <v>131670</v>
      </c>
      <c r="I12" s="147">
        <v>446083.8</v>
      </c>
      <c r="J12" s="146"/>
      <c r="K12" s="147">
        <v>482834</v>
      </c>
      <c r="L12" s="147"/>
      <c r="M12" s="80"/>
      <c r="P12" s="218">
        <f t="shared" si="1"/>
        <v>0.13068890040247494</v>
      </c>
      <c r="Q12" s="218">
        <f t="shared" si="1"/>
        <v>0.22473118279569881</v>
      </c>
      <c r="R12" s="218">
        <f t="shared" si="1"/>
        <v>0.37504742340541686</v>
      </c>
      <c r="S12" s="218">
        <f t="shared" si="1"/>
        <v>-0.2167827465636104</v>
      </c>
      <c r="T12" s="218">
        <f t="shared" si="1"/>
        <v>0.49254617414248014</v>
      </c>
      <c r="U12" s="218">
        <f t="shared" si="1"/>
        <v>0.0327196519483004</v>
      </c>
      <c r="V12" s="218">
        <f t="shared" si="1"/>
        <v>0.3883569237051334</v>
      </c>
      <c r="W12" s="218" t="e">
        <f t="shared" si="1"/>
        <v>#DIV/0!</v>
      </c>
      <c r="X12" s="218">
        <f t="shared" si="1"/>
        <v>0.26833345679537723</v>
      </c>
    </row>
    <row r="13" spans="2:24" ht="12.75">
      <c r="B13" s="146" t="s">
        <v>6</v>
      </c>
      <c r="C13" s="147">
        <v>56405.8</v>
      </c>
      <c r="D13" s="147">
        <v>20394.8</v>
      </c>
      <c r="E13" s="147">
        <v>87051.9</v>
      </c>
      <c r="F13" s="147">
        <v>22726.8</v>
      </c>
      <c r="G13" s="147">
        <v>44973.2</v>
      </c>
      <c r="H13" s="147">
        <v>97715.5</v>
      </c>
      <c r="I13" s="147">
        <v>212544.8</v>
      </c>
      <c r="J13" s="147">
        <v>72423.3</v>
      </c>
      <c r="K13" s="147">
        <v>213984.4</v>
      </c>
      <c r="L13" s="147"/>
      <c r="M13" s="80"/>
      <c r="P13" s="218">
        <f t="shared" si="1"/>
        <v>-0.5317641296813584</v>
      </c>
      <c r="Q13" s="218">
        <f t="shared" si="1"/>
        <v>-0.3488770053475936</v>
      </c>
      <c r="R13" s="218">
        <f t="shared" si="1"/>
        <v>0.4645339838492597</v>
      </c>
      <c r="S13" s="218">
        <f t="shared" si="1"/>
        <v>-0.4865369234870701</v>
      </c>
      <c r="T13" s="218">
        <f t="shared" si="1"/>
        <v>-0.29014641168262956</v>
      </c>
      <c r="U13" s="218">
        <f t="shared" si="1"/>
        <v>-0.25787574998101315</v>
      </c>
      <c r="V13" s="218">
        <f t="shared" si="1"/>
        <v>-0.523531677231946</v>
      </c>
      <c r="W13" s="218" t="e">
        <f t="shared" si="1"/>
        <v>#DIV/0!</v>
      </c>
      <c r="X13" s="218">
        <f t="shared" si="1"/>
        <v>-0.5568158000472212</v>
      </c>
    </row>
    <row r="14" spans="2:24" ht="12.75">
      <c r="B14" s="146" t="s">
        <v>5</v>
      </c>
      <c r="C14" s="147">
        <v>66880</v>
      </c>
      <c r="D14" s="147">
        <v>27744</v>
      </c>
      <c r="E14" s="147">
        <v>86001.3</v>
      </c>
      <c r="F14" s="147">
        <v>26690</v>
      </c>
      <c r="G14" s="147">
        <v>58550.1</v>
      </c>
      <c r="H14" s="147">
        <v>135270</v>
      </c>
      <c r="I14" s="147">
        <v>220224</v>
      </c>
      <c r="J14" s="147">
        <v>86623.2</v>
      </c>
      <c r="K14" s="147">
        <v>251518.8</v>
      </c>
      <c r="L14" s="147"/>
      <c r="M14" s="80"/>
      <c r="P14" s="218">
        <f t="shared" si="1"/>
        <v>0.18569366979991409</v>
      </c>
      <c r="Q14" s="218">
        <f t="shared" si="1"/>
        <v>0.3603467550552102</v>
      </c>
      <c r="R14" s="218">
        <f t="shared" si="1"/>
        <v>-0.012068662487550452</v>
      </c>
      <c r="S14" s="218">
        <f t="shared" si="1"/>
        <v>0.1743844271960857</v>
      </c>
      <c r="T14" s="218">
        <f t="shared" si="1"/>
        <v>0.30188868036964234</v>
      </c>
      <c r="U14" s="218">
        <f t="shared" si="1"/>
        <v>0.3843249023952189</v>
      </c>
      <c r="V14" s="218">
        <f t="shared" si="1"/>
        <v>0.036129794753859024</v>
      </c>
      <c r="W14" s="218">
        <f t="shared" si="1"/>
        <v>0.19606811620017317</v>
      </c>
      <c r="X14" s="218">
        <f t="shared" si="1"/>
        <v>0.17540717921493343</v>
      </c>
    </row>
    <row r="15" spans="2:24" ht="12.75">
      <c r="B15" s="146" t="s">
        <v>4</v>
      </c>
      <c r="C15" s="147">
        <v>51591.1</v>
      </c>
      <c r="D15" s="147">
        <v>8350.7</v>
      </c>
      <c r="E15" s="147">
        <v>53081.5</v>
      </c>
      <c r="F15" s="147">
        <v>3752.9</v>
      </c>
      <c r="G15" s="147">
        <v>31915.5</v>
      </c>
      <c r="H15" s="147">
        <v>109800.8</v>
      </c>
      <c r="I15" s="147">
        <v>265552.8</v>
      </c>
      <c r="J15" s="147">
        <v>121619.2</v>
      </c>
      <c r="K15" s="147">
        <v>272625</v>
      </c>
      <c r="L15" s="147"/>
      <c r="M15" s="80"/>
      <c r="P15" s="218">
        <f t="shared" si="1"/>
        <v>-0.22860197368421054</v>
      </c>
      <c r="Q15" s="218">
        <f t="shared" si="1"/>
        <v>-0.6990087946943483</v>
      </c>
      <c r="R15" s="218">
        <f t="shared" si="1"/>
        <v>-0.38278258584463265</v>
      </c>
      <c r="S15" s="218">
        <f t="shared" si="1"/>
        <v>-0.8593892843761708</v>
      </c>
      <c r="T15" s="218">
        <f t="shared" si="1"/>
        <v>-0.4549027243335195</v>
      </c>
      <c r="U15" s="218">
        <f t="shared" si="1"/>
        <v>-0.18828417239594886</v>
      </c>
      <c r="V15" s="218">
        <f t="shared" si="1"/>
        <v>0.20583042720139488</v>
      </c>
      <c r="W15" s="218">
        <f t="shared" si="1"/>
        <v>0.40400262285392374</v>
      </c>
      <c r="X15" s="218">
        <f t="shared" si="1"/>
        <v>0.08391499959446369</v>
      </c>
    </row>
    <row r="16" spans="2:24" ht="15" customHeight="1">
      <c r="B16" s="146" t="s">
        <v>3</v>
      </c>
      <c r="C16" s="147">
        <v>78466.3</v>
      </c>
      <c r="D16" s="147">
        <v>11764.2</v>
      </c>
      <c r="E16" s="147">
        <v>86174.8</v>
      </c>
      <c r="F16" s="147">
        <v>38358</v>
      </c>
      <c r="G16" s="147">
        <v>57455.5</v>
      </c>
      <c r="H16" s="147">
        <v>165633.4</v>
      </c>
      <c r="I16" s="147">
        <v>315519.2</v>
      </c>
      <c r="J16" s="147">
        <v>124687.7</v>
      </c>
      <c r="K16" s="147">
        <v>197024.2</v>
      </c>
      <c r="L16" s="147"/>
      <c r="M16" s="80"/>
      <c r="P16" s="218">
        <f t="shared" si="1"/>
        <v>0.520927059124539</v>
      </c>
      <c r="Q16" s="218">
        <f t="shared" si="1"/>
        <v>0.4087681272228676</v>
      </c>
      <c r="R16" s="218">
        <f t="shared" si="1"/>
        <v>0.6234431958403588</v>
      </c>
      <c r="S16" s="218">
        <f t="shared" si="1"/>
        <v>9.220895840549975</v>
      </c>
      <c r="T16" s="218">
        <f t="shared" si="1"/>
        <v>0.800238128808886</v>
      </c>
      <c r="U16" s="218">
        <f t="shared" si="1"/>
        <v>0.5084899199277235</v>
      </c>
      <c r="V16" s="218">
        <f t="shared" si="1"/>
        <v>0.1881599440864492</v>
      </c>
      <c r="W16" s="218">
        <f t="shared" si="1"/>
        <v>0.025230391254012607</v>
      </c>
      <c r="X16" s="218">
        <f t="shared" si="1"/>
        <v>-0.2773069234296194</v>
      </c>
    </row>
    <row r="17" spans="2:24" ht="12.75">
      <c r="B17" s="146" t="s">
        <v>2</v>
      </c>
      <c r="C17" s="147">
        <v>75516</v>
      </c>
      <c r="D17" s="147">
        <v>31084</v>
      </c>
      <c r="E17" s="147">
        <v>79125</v>
      </c>
      <c r="F17" s="147">
        <v>15805</v>
      </c>
      <c r="G17" s="147">
        <v>111620</v>
      </c>
      <c r="H17" s="147">
        <v>255835</v>
      </c>
      <c r="I17" s="147">
        <v>615990</v>
      </c>
      <c r="J17" s="147">
        <v>142120</v>
      </c>
      <c r="K17" s="147">
        <v>343081</v>
      </c>
      <c r="L17" s="147"/>
      <c r="M17" s="80"/>
      <c r="P17" s="218">
        <f t="shared" si="1"/>
        <v>-0.037599580966606094</v>
      </c>
      <c r="Q17" s="218">
        <f t="shared" si="1"/>
        <v>1.6422536169055268</v>
      </c>
      <c r="R17" s="218">
        <f t="shared" si="1"/>
        <v>-0.08180813880624038</v>
      </c>
      <c r="S17" s="218">
        <f t="shared" si="1"/>
        <v>-0.5879607904478856</v>
      </c>
      <c r="T17" s="218">
        <f t="shared" si="1"/>
        <v>0.9427208883396716</v>
      </c>
      <c r="U17" s="218">
        <f t="shared" si="1"/>
        <v>0.5445858142138</v>
      </c>
      <c r="V17" s="218">
        <f t="shared" si="1"/>
        <v>0.9523059135545475</v>
      </c>
      <c r="W17" s="218">
        <f t="shared" si="1"/>
        <v>0.13980769554655348</v>
      </c>
      <c r="X17" s="218">
        <f t="shared" si="1"/>
        <v>0.7413140111722316</v>
      </c>
    </row>
    <row r="18" spans="2:24" ht="12.75">
      <c r="B18" s="146" t="s">
        <v>122</v>
      </c>
      <c r="C18" s="147">
        <v>41067.3</v>
      </c>
      <c r="D18" s="147">
        <v>16000.460000000001</v>
      </c>
      <c r="E18" s="147">
        <v>88299.36</v>
      </c>
      <c r="F18" s="147">
        <v>25652.06</v>
      </c>
      <c r="G18" s="147">
        <v>34486.4</v>
      </c>
      <c r="H18" s="147">
        <v>101006.31999999999</v>
      </c>
      <c r="I18" s="147">
        <v>272034.6</v>
      </c>
      <c r="J18" s="147">
        <v>122928.38999999998</v>
      </c>
      <c r="K18" s="147">
        <v>385711.38</v>
      </c>
      <c r="L18" s="147"/>
      <c r="M18" s="80"/>
      <c r="P18" s="218">
        <f t="shared" si="1"/>
        <v>-0.4561774988081996</v>
      </c>
      <c r="Q18" s="218">
        <f t="shared" si="1"/>
        <v>-0.4852509329558615</v>
      </c>
      <c r="R18" s="218">
        <f t="shared" si="1"/>
        <v>0.11594767772511849</v>
      </c>
      <c r="S18" s="218">
        <f t="shared" si="1"/>
        <v>0.6230344827586207</v>
      </c>
      <c r="T18" s="218">
        <f t="shared" si="1"/>
        <v>-0.6910374484859344</v>
      </c>
      <c r="U18" s="218">
        <f t="shared" si="1"/>
        <v>-0.6051895948560596</v>
      </c>
      <c r="V18" s="218">
        <f t="shared" si="1"/>
        <v>-0.5583782204256563</v>
      </c>
      <c r="W18" s="218">
        <f t="shared" si="1"/>
        <v>-0.1350380664227414</v>
      </c>
      <c r="X18" s="218">
        <f t="shared" si="1"/>
        <v>0.1242574785546271</v>
      </c>
    </row>
    <row r="19" spans="2:24" ht="12.75">
      <c r="B19" s="146" t="s">
        <v>131</v>
      </c>
      <c r="C19" s="147">
        <v>51863.11990316702</v>
      </c>
      <c r="D19" s="147">
        <v>16391.720884117247</v>
      </c>
      <c r="E19" s="147">
        <v>112644.46653744439</v>
      </c>
      <c r="F19" s="147">
        <v>19220.222324539445</v>
      </c>
      <c r="G19" s="147">
        <v>69067.98620052033</v>
      </c>
      <c r="H19" s="147">
        <v>152632.15975101327</v>
      </c>
      <c r="I19" s="147">
        <v>314581.7498466616</v>
      </c>
      <c r="J19" s="147">
        <v>76034.57195077253</v>
      </c>
      <c r="K19" s="147">
        <v>340220.209903059</v>
      </c>
      <c r="L19" s="147"/>
      <c r="M19" s="80"/>
      <c r="P19" s="218">
        <f t="shared" si="1"/>
        <v>0.2628811707408818</v>
      </c>
      <c r="Q19" s="218">
        <f t="shared" si="1"/>
        <v>0.02445310223063868</v>
      </c>
      <c r="R19" s="218">
        <f t="shared" si="1"/>
        <v>0.27571101916757246</v>
      </c>
      <c r="S19" s="218">
        <f t="shared" si="1"/>
        <v>-0.250733768572994</v>
      </c>
      <c r="T19" s="218">
        <f t="shared" si="1"/>
        <v>1.002760108347648</v>
      </c>
      <c r="U19" s="218">
        <f t="shared" si="1"/>
        <v>0.5111149455896749</v>
      </c>
      <c r="V19" s="218">
        <f t="shared" si="1"/>
        <v>0.15640344958568364</v>
      </c>
      <c r="W19" s="218">
        <f t="shared" si="1"/>
        <v>-0.38147264475868803</v>
      </c>
      <c r="X19" s="218">
        <f t="shared" si="1"/>
        <v>-0.11794095911025748</v>
      </c>
    </row>
    <row r="20" spans="2:24" ht="12.75">
      <c r="B20" s="146" t="s">
        <v>147</v>
      </c>
      <c r="C20" s="147">
        <v>47235.5</v>
      </c>
      <c r="D20" s="147">
        <v>18070.8</v>
      </c>
      <c r="E20" s="147">
        <v>77889.39</v>
      </c>
      <c r="F20" s="147">
        <v>17620.16</v>
      </c>
      <c r="G20" s="147">
        <v>45494.03</v>
      </c>
      <c r="H20" s="147">
        <v>131819.4</v>
      </c>
      <c r="I20" s="147">
        <v>272045.36</v>
      </c>
      <c r="J20" s="147">
        <v>100735.98000000001</v>
      </c>
      <c r="K20" s="147">
        <v>344148.42000000004</v>
      </c>
      <c r="L20" s="147">
        <v>6265.9</v>
      </c>
      <c r="M20" s="80"/>
      <c r="P20" s="218">
        <f t="shared" si="1"/>
        <v>-0.089227565017438</v>
      </c>
      <c r="Q20" s="218">
        <f t="shared" si="1"/>
        <v>0.1024345843705583</v>
      </c>
      <c r="R20" s="218">
        <f t="shared" si="1"/>
        <v>-0.3085378057686604</v>
      </c>
      <c r="S20" s="218">
        <f t="shared" si="1"/>
        <v>-0.08324889782864597</v>
      </c>
      <c r="T20" s="218">
        <f t="shared" si="1"/>
        <v>-0.3413152387573555</v>
      </c>
      <c r="U20" s="218">
        <f t="shared" si="1"/>
        <v>-0.13635894155573014</v>
      </c>
      <c r="V20" s="218">
        <f t="shared" si="1"/>
        <v>-0.1352156947038261</v>
      </c>
      <c r="W20" s="218">
        <f t="shared" si="1"/>
        <v>0.3248707451818107</v>
      </c>
      <c r="X20" s="218">
        <f t="shared" si="1"/>
        <v>0.011546080986959417</v>
      </c>
    </row>
    <row r="21" spans="2:24" ht="12.75">
      <c r="B21" s="146" t="s">
        <v>181</v>
      </c>
      <c r="C21" s="147">
        <v>43406.3</v>
      </c>
      <c r="D21" s="147">
        <v>21881.1</v>
      </c>
      <c r="E21" s="147">
        <v>112928.4</v>
      </c>
      <c r="F21" s="147">
        <v>33402.9</v>
      </c>
      <c r="G21" s="147">
        <v>59085.4</v>
      </c>
      <c r="H21" s="147">
        <v>137049.3</v>
      </c>
      <c r="I21" s="147">
        <v>305709.5</v>
      </c>
      <c r="J21" s="147">
        <v>62139.8</v>
      </c>
      <c r="K21" s="147">
        <v>178633.9</v>
      </c>
      <c r="L21" s="147">
        <v>6265.44</v>
      </c>
      <c r="M21" s="80"/>
      <c r="P21" s="218">
        <f t="shared" si="1"/>
        <v>-0.0810661472832932</v>
      </c>
      <c r="Q21" s="218">
        <f t="shared" si="1"/>
        <v>0.21085397436748776</v>
      </c>
      <c r="R21" s="218">
        <f t="shared" si="1"/>
        <v>0.44985600734580156</v>
      </c>
      <c r="S21" s="218">
        <f t="shared" si="1"/>
        <v>0.8957205836950404</v>
      </c>
      <c r="T21" s="218">
        <f t="shared" si="1"/>
        <v>0.2987506272801068</v>
      </c>
      <c r="U21" s="218">
        <f t="shared" si="1"/>
        <v>0.039674736798984034</v>
      </c>
      <c r="V21" s="218">
        <f t="shared" si="1"/>
        <v>0.12374458435902014</v>
      </c>
      <c r="W21" s="218">
        <f t="shared" si="1"/>
        <v>-0.3831419518626811</v>
      </c>
      <c r="X21" s="218">
        <f t="shared" si="1"/>
        <v>-0.48093935750162686</v>
      </c>
    </row>
    <row r="22" spans="2:24" ht="17.25" customHeight="1">
      <c r="B22" s="148" t="s">
        <v>209</v>
      </c>
      <c r="C22" s="149">
        <f>+'sup región'!C22*'rend región'!C22</f>
        <v>54372.12</v>
      </c>
      <c r="D22" s="149">
        <f>+'sup región'!D22*'rend región'!D22</f>
        <v>13820.56</v>
      </c>
      <c r="E22" s="149">
        <f>+'sup región'!E22*'rend región'!E22</f>
        <v>76522.8</v>
      </c>
      <c r="F22" s="149">
        <f>+'sup región'!F22*'rend región'!F22</f>
        <v>30906.23</v>
      </c>
      <c r="G22" s="149">
        <f>+'sup región'!G22*'rend región'!G22</f>
        <v>88711.55999999998</v>
      </c>
      <c r="H22" s="149">
        <f>+'sup región'!H22*'rend región'!H22</f>
        <v>132490.25999999998</v>
      </c>
      <c r="I22" s="149">
        <f>+'sup región'!I22*'rend región'!I22</f>
        <v>338757.11999999994</v>
      </c>
      <c r="J22" s="149">
        <f>+'sup región'!J22*'rend región'!J22</f>
        <v>74118</v>
      </c>
      <c r="K22" s="149">
        <f>+'sup región'!K22*'rend región'!K22</f>
        <v>350060.80000000005</v>
      </c>
      <c r="L22" s="149">
        <f>+'sup región'!L22*'rend región'!L22</f>
        <v>6265.4400000000005</v>
      </c>
      <c r="M22" s="80"/>
      <c r="P22" s="218">
        <f>+C22/C21-1</f>
        <v>0.25263199120864943</v>
      </c>
      <c r="Q22" s="218">
        <f t="shared" si="1"/>
        <v>-0.3683791034271586</v>
      </c>
      <c r="R22" s="218">
        <f t="shared" si="1"/>
        <v>-0.32237771897945944</v>
      </c>
      <c r="S22" s="218">
        <f t="shared" si="1"/>
        <v>-0.0747441090444243</v>
      </c>
      <c r="T22" s="218">
        <f t="shared" si="1"/>
        <v>0.5014125316914158</v>
      </c>
      <c r="U22" s="218">
        <f t="shared" si="1"/>
        <v>-0.03326569344024388</v>
      </c>
      <c r="V22" s="218">
        <f t="shared" si="1"/>
        <v>0.10810138383007373</v>
      </c>
      <c r="W22" s="218">
        <f t="shared" si="1"/>
        <v>0.19276212668853132</v>
      </c>
      <c r="X22" s="218">
        <f t="shared" si="1"/>
        <v>0.959654914324773</v>
      </c>
    </row>
    <row r="23" spans="2:12" ht="12.75">
      <c r="B23" s="159" t="s">
        <v>135</v>
      </c>
      <c r="C23" s="141"/>
      <c r="D23" s="141"/>
      <c r="E23" s="141"/>
      <c r="F23" s="141"/>
      <c r="G23" s="141"/>
      <c r="H23" s="141"/>
      <c r="I23" s="141"/>
      <c r="J23" s="141"/>
      <c r="K23" s="141"/>
      <c r="L23" s="143"/>
    </row>
    <row r="24" spans="2:12" ht="12.75">
      <c r="B24" s="159"/>
      <c r="C24" s="141"/>
      <c r="D24" s="141"/>
      <c r="E24" s="141"/>
      <c r="F24" s="141"/>
      <c r="G24" s="141"/>
      <c r="H24" s="141"/>
      <c r="I24" s="141"/>
      <c r="J24" s="141"/>
      <c r="K24" s="141"/>
      <c r="L24" s="143"/>
    </row>
    <row r="25" spans="2:12" ht="12.75">
      <c r="B25" s="143"/>
      <c r="C25" s="143"/>
      <c r="D25" s="143"/>
      <c r="E25" s="143"/>
      <c r="F25" s="143"/>
      <c r="G25" s="143"/>
      <c r="H25" s="143"/>
      <c r="I25" s="143"/>
      <c r="J25" s="143"/>
      <c r="K25" s="143"/>
      <c r="L25" s="143"/>
    </row>
    <row r="26" spans="2:12" ht="12.75">
      <c r="B26" s="143"/>
      <c r="C26" s="143"/>
      <c r="D26" s="143"/>
      <c r="E26" s="143"/>
      <c r="F26" s="143"/>
      <c r="G26" s="143"/>
      <c r="H26" s="143"/>
      <c r="I26" s="143"/>
      <c r="J26" s="143"/>
      <c r="K26" s="143"/>
      <c r="L26" s="143"/>
    </row>
    <row r="27" spans="2:12" ht="12.75">
      <c r="B27" s="143"/>
      <c r="C27" s="143"/>
      <c r="D27" s="143"/>
      <c r="E27" s="143"/>
      <c r="F27" s="143"/>
      <c r="G27" s="143"/>
      <c r="H27" s="143"/>
      <c r="I27" s="143"/>
      <c r="J27" s="143"/>
      <c r="K27" s="143"/>
      <c r="L27" s="143"/>
    </row>
    <row r="28" spans="2:12" ht="12.75">
      <c r="B28" s="143"/>
      <c r="C28" s="143"/>
      <c r="D28" s="143"/>
      <c r="E28" s="143"/>
      <c r="F28" s="143"/>
      <c r="G28" s="143"/>
      <c r="H28" s="143"/>
      <c r="I28" s="143"/>
      <c r="J28" s="143"/>
      <c r="K28" s="143"/>
      <c r="L28" s="143"/>
    </row>
    <row r="29" spans="2:12" ht="12.75">
      <c r="B29" s="143"/>
      <c r="C29" s="143"/>
      <c r="D29" s="143"/>
      <c r="E29" s="143"/>
      <c r="F29" s="143"/>
      <c r="G29" s="143"/>
      <c r="H29" s="143"/>
      <c r="I29" s="143"/>
      <c r="J29" s="143"/>
      <c r="K29" s="143"/>
      <c r="L29" s="143"/>
    </row>
    <row r="30" spans="2:12" ht="12.75">
      <c r="B30" s="143"/>
      <c r="C30" s="143"/>
      <c r="D30" s="143"/>
      <c r="E30" s="143"/>
      <c r="F30" s="143"/>
      <c r="G30" s="143"/>
      <c r="H30" s="143"/>
      <c r="I30" s="143"/>
      <c r="J30" s="143"/>
      <c r="K30" s="143"/>
      <c r="L30" s="143"/>
    </row>
    <row r="31" spans="2:12" ht="12.75">
      <c r="B31" s="143"/>
      <c r="C31" s="143"/>
      <c r="D31" s="143"/>
      <c r="E31" s="143"/>
      <c r="F31" s="143"/>
      <c r="G31" s="143"/>
      <c r="H31" s="143"/>
      <c r="I31" s="143"/>
      <c r="J31" s="143"/>
      <c r="K31" s="143"/>
      <c r="L31" s="143"/>
    </row>
    <row r="32" spans="2:12" ht="12.75">
      <c r="B32" s="143"/>
      <c r="C32" s="143"/>
      <c r="D32" s="143"/>
      <c r="E32" s="143"/>
      <c r="F32" s="143"/>
      <c r="G32" s="143"/>
      <c r="H32" s="143"/>
      <c r="I32" s="143"/>
      <c r="J32" s="143"/>
      <c r="K32" s="143"/>
      <c r="L32" s="143"/>
    </row>
    <row r="33" spans="2:12" ht="12.75">
      <c r="B33" s="143"/>
      <c r="C33" s="143"/>
      <c r="D33" s="143"/>
      <c r="E33" s="143"/>
      <c r="F33" s="143"/>
      <c r="G33" s="143"/>
      <c r="H33" s="143"/>
      <c r="I33" s="143"/>
      <c r="J33" s="143"/>
      <c r="K33" s="143"/>
      <c r="L33" s="143"/>
    </row>
    <row r="34" spans="2:12" ht="12.75">
      <c r="B34" s="143"/>
      <c r="C34" s="143"/>
      <c r="D34" s="143"/>
      <c r="E34" s="143"/>
      <c r="F34" s="143"/>
      <c r="G34" s="143"/>
      <c r="H34" s="143"/>
      <c r="I34" s="143"/>
      <c r="J34" s="143"/>
      <c r="K34" s="143"/>
      <c r="L34" s="143"/>
    </row>
    <row r="35" spans="2:12" ht="12.75">
      <c r="B35" s="143"/>
      <c r="C35" s="143"/>
      <c r="D35" s="143"/>
      <c r="E35" s="143"/>
      <c r="F35" s="143"/>
      <c r="G35" s="143"/>
      <c r="H35" s="143"/>
      <c r="I35" s="143"/>
      <c r="J35" s="143"/>
      <c r="K35" s="143"/>
      <c r="L35" s="143"/>
    </row>
    <row r="36" spans="2:12" ht="12.75">
      <c r="B36" s="143"/>
      <c r="C36" s="143"/>
      <c r="D36" s="143"/>
      <c r="E36" s="143"/>
      <c r="F36" s="143"/>
      <c r="G36" s="143"/>
      <c r="H36" s="143"/>
      <c r="I36" s="143"/>
      <c r="J36" s="143"/>
      <c r="K36" s="143"/>
      <c r="L36" s="143"/>
    </row>
    <row r="37" spans="2:12" ht="12.75">
      <c r="B37" s="143"/>
      <c r="C37" s="143"/>
      <c r="D37" s="143"/>
      <c r="E37" s="143"/>
      <c r="F37" s="143"/>
      <c r="G37" s="143"/>
      <c r="H37" s="143"/>
      <c r="I37" s="143"/>
      <c r="J37" s="143"/>
      <c r="K37" s="143"/>
      <c r="L37" s="143"/>
    </row>
    <row r="38" spans="2:12" ht="12.75">
      <c r="B38" s="143"/>
      <c r="C38" s="143"/>
      <c r="D38" s="143"/>
      <c r="E38" s="143"/>
      <c r="F38" s="143"/>
      <c r="G38" s="143"/>
      <c r="H38" s="143"/>
      <c r="I38" s="143"/>
      <c r="J38" s="143"/>
      <c r="K38" s="143"/>
      <c r="L38" s="143"/>
    </row>
    <row r="39" spans="2:12" ht="12.75">
      <c r="B39" s="143"/>
      <c r="C39" s="143"/>
      <c r="D39" s="143"/>
      <c r="E39" s="143"/>
      <c r="F39" s="143"/>
      <c r="G39" s="143"/>
      <c r="H39" s="143"/>
      <c r="I39" s="143"/>
      <c r="J39" s="143"/>
      <c r="K39" s="143"/>
      <c r="L39" s="143"/>
    </row>
    <row r="40" spans="2:12" ht="12.75">
      <c r="B40" s="143"/>
      <c r="C40" s="143"/>
      <c r="D40" s="143"/>
      <c r="E40" s="143"/>
      <c r="F40" s="143"/>
      <c r="G40" s="143"/>
      <c r="H40" s="143"/>
      <c r="I40" s="143"/>
      <c r="J40" s="143"/>
      <c r="K40" s="143"/>
      <c r="L40" s="143"/>
    </row>
    <row r="41" spans="2:12" ht="12.75">
      <c r="B41" s="143"/>
      <c r="C41" s="143"/>
      <c r="D41" s="143"/>
      <c r="E41" s="143"/>
      <c r="F41" s="143"/>
      <c r="G41" s="143"/>
      <c r="H41" s="143"/>
      <c r="I41" s="143"/>
      <c r="J41" s="143"/>
      <c r="K41" s="143"/>
      <c r="L41" s="143"/>
    </row>
    <row r="42" spans="2:12" ht="12.75">
      <c r="B42" s="143"/>
      <c r="C42" s="143"/>
      <c r="D42" s="143"/>
      <c r="E42" s="143"/>
      <c r="F42" s="143"/>
      <c r="G42" s="143"/>
      <c r="H42" s="143"/>
      <c r="I42" s="143"/>
      <c r="J42" s="143"/>
      <c r="K42" s="143"/>
      <c r="L42" s="143"/>
    </row>
    <row r="43" spans="2:12" ht="12.75">
      <c r="B43" s="143"/>
      <c r="C43" s="143"/>
      <c r="D43" s="143"/>
      <c r="E43" s="143"/>
      <c r="F43" s="143"/>
      <c r="G43" s="143"/>
      <c r="H43" s="143"/>
      <c r="I43" s="143"/>
      <c r="J43" s="143"/>
      <c r="K43" s="143"/>
      <c r="L43" s="143"/>
    </row>
    <row r="44" spans="2:12" ht="12.75">
      <c r="B44" s="143"/>
      <c r="C44" s="143"/>
      <c r="D44" s="143"/>
      <c r="E44" s="143"/>
      <c r="F44" s="143"/>
      <c r="G44" s="143"/>
      <c r="H44" s="143"/>
      <c r="I44" s="143"/>
      <c r="J44" s="143"/>
      <c r="K44" s="143"/>
      <c r="L44" s="143"/>
    </row>
    <row r="45" spans="2:12" ht="12.75">
      <c r="B45" s="143"/>
      <c r="C45" s="143"/>
      <c r="D45" s="143"/>
      <c r="E45" s="143"/>
      <c r="F45" s="143"/>
      <c r="G45" s="143"/>
      <c r="H45" s="143"/>
      <c r="I45" s="143"/>
      <c r="J45" s="143"/>
      <c r="K45" s="143"/>
      <c r="L45" s="143"/>
    </row>
    <row r="46" spans="2:12" ht="12.75">
      <c r="B46" s="143"/>
      <c r="C46" s="143"/>
      <c r="D46" s="143"/>
      <c r="E46" s="143"/>
      <c r="F46" s="143"/>
      <c r="G46" s="143"/>
      <c r="H46" s="143"/>
      <c r="I46" s="143"/>
      <c r="J46" s="143"/>
      <c r="K46" s="143"/>
      <c r="L46" s="143"/>
    </row>
    <row r="47" spans="3:12" ht="12.75">
      <c r="C47" s="143"/>
      <c r="D47" s="143"/>
      <c r="E47" s="143"/>
      <c r="F47" s="143"/>
      <c r="G47" s="143"/>
      <c r="H47" s="143"/>
      <c r="I47" s="143"/>
      <c r="J47" s="143"/>
      <c r="K47" s="143"/>
      <c r="L47" s="143"/>
    </row>
    <row r="48" spans="2:12" ht="12.75">
      <c r="B48" s="143"/>
      <c r="C48" s="143"/>
      <c r="D48" s="143"/>
      <c r="E48" s="143"/>
      <c r="F48" s="143"/>
      <c r="G48" s="143"/>
      <c r="H48" s="143"/>
      <c r="I48" s="143"/>
      <c r="J48" s="143"/>
      <c r="K48" s="143"/>
      <c r="L48" s="143"/>
    </row>
    <row r="49" ht="12.75">
      <c r="B49" s="159" t="s">
        <v>135</v>
      </c>
    </row>
  </sheetData>
  <sheetProtection/>
  <mergeCells count="4">
    <mergeCell ref="B6:B7"/>
    <mergeCell ref="B2:L2"/>
    <mergeCell ref="B3:L3"/>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4.xml><?xml version="1.0" encoding="utf-8"?>
<worksheet xmlns="http://schemas.openxmlformats.org/spreadsheetml/2006/main" xmlns:r="http://schemas.openxmlformats.org/officeDocument/2006/relationships">
  <dimension ref="B2:Y50"/>
  <sheetViews>
    <sheetView zoomScale="80" zoomScaleNormal="80" zoomScalePageLayoutView="60" workbookViewId="0" topLeftCell="A1">
      <selection activeCell="A1" sqref="A1"/>
    </sheetView>
  </sheetViews>
  <sheetFormatPr defaultColWidth="10.8515625" defaultRowHeight="15"/>
  <cols>
    <col min="1" max="1" width="1.421875" style="22" customWidth="1"/>
    <col min="2" max="2" width="11.421875" style="22" customWidth="1"/>
    <col min="3" max="4" width="12.00390625" style="22" customWidth="1"/>
    <col min="5" max="5" width="14.8515625" style="22" customWidth="1"/>
    <col min="6" max="8" width="12.00390625" style="22" customWidth="1"/>
    <col min="9" max="9" width="13.7109375" style="22" customWidth="1"/>
    <col min="10" max="11" width="12.00390625" style="22" customWidth="1"/>
    <col min="12" max="12" width="10.8515625" style="22" customWidth="1"/>
    <col min="13" max="13" width="1.28515625" style="22" customWidth="1"/>
    <col min="14" max="15" width="10.8515625" style="22" customWidth="1"/>
    <col min="16" max="24" width="0" style="185" hidden="1" customWidth="1"/>
    <col min="25" max="16384" width="10.8515625" style="22" customWidth="1"/>
  </cols>
  <sheetData>
    <row r="1" ht="6.75" customHeight="1"/>
    <row r="2" spans="2:16" ht="12.75">
      <c r="B2" s="356" t="s">
        <v>143</v>
      </c>
      <c r="C2" s="356"/>
      <c r="D2" s="356"/>
      <c r="E2" s="356"/>
      <c r="F2" s="356"/>
      <c r="G2" s="356"/>
      <c r="H2" s="356"/>
      <c r="I2" s="356"/>
      <c r="J2" s="356"/>
      <c r="K2" s="356"/>
      <c r="L2" s="356"/>
      <c r="M2" s="119"/>
      <c r="N2" s="52" t="s">
        <v>153</v>
      </c>
      <c r="O2" s="38"/>
      <c r="P2" s="274"/>
    </row>
    <row r="3" spans="2:16" ht="12.75">
      <c r="B3" s="356" t="s">
        <v>47</v>
      </c>
      <c r="C3" s="356"/>
      <c r="D3" s="356"/>
      <c r="E3" s="356"/>
      <c r="F3" s="356"/>
      <c r="G3" s="356"/>
      <c r="H3" s="356"/>
      <c r="I3" s="356"/>
      <c r="J3" s="356"/>
      <c r="K3" s="356"/>
      <c r="L3" s="356"/>
      <c r="M3" s="119"/>
      <c r="N3" s="38"/>
      <c r="O3" s="38"/>
      <c r="P3" s="274"/>
    </row>
    <row r="4" spans="2:16" ht="15" customHeight="1">
      <c r="B4" s="356" t="s">
        <v>29</v>
      </c>
      <c r="C4" s="356"/>
      <c r="D4" s="356"/>
      <c r="E4" s="356"/>
      <c r="F4" s="356"/>
      <c r="G4" s="356"/>
      <c r="H4" s="356"/>
      <c r="I4" s="356"/>
      <c r="J4" s="356"/>
      <c r="K4" s="356"/>
      <c r="L4" s="356"/>
      <c r="M4" s="119"/>
      <c r="N4" s="38"/>
      <c r="O4" s="38"/>
      <c r="P4" s="274"/>
    </row>
    <row r="5" spans="2:16" ht="12.75">
      <c r="B5" s="2"/>
      <c r="C5" s="2"/>
      <c r="D5" s="2"/>
      <c r="E5" s="2"/>
      <c r="F5" s="2"/>
      <c r="G5" s="2"/>
      <c r="H5" s="2"/>
      <c r="I5" s="2"/>
      <c r="J5" s="2"/>
      <c r="K5" s="2"/>
      <c r="L5" s="2"/>
      <c r="M5" s="2"/>
      <c r="N5" s="2"/>
      <c r="O5" s="2"/>
      <c r="P5" s="275"/>
    </row>
    <row r="6" spans="2:16" ht="15" customHeight="1">
      <c r="B6" s="377" t="s">
        <v>13</v>
      </c>
      <c r="C6" s="4" t="s">
        <v>24</v>
      </c>
      <c r="D6" s="4" t="s">
        <v>24</v>
      </c>
      <c r="E6" s="4" t="s">
        <v>26</v>
      </c>
      <c r="F6" s="4" t="s">
        <v>24</v>
      </c>
      <c r="G6" s="4" t="s">
        <v>25</v>
      </c>
      <c r="H6" s="4" t="s">
        <v>25</v>
      </c>
      <c r="I6" s="4" t="s">
        <v>24</v>
      </c>
      <c r="J6" s="4" t="s">
        <v>24</v>
      </c>
      <c r="K6" s="4" t="s">
        <v>24</v>
      </c>
      <c r="L6" s="4" t="s">
        <v>159</v>
      </c>
      <c r="M6" s="1"/>
      <c r="N6" s="1"/>
      <c r="O6" s="1"/>
      <c r="P6" s="276"/>
    </row>
    <row r="7" spans="2:25" ht="15" customHeight="1">
      <c r="B7" s="378"/>
      <c r="C7" s="3" t="s">
        <v>23</v>
      </c>
      <c r="D7" s="3" t="s">
        <v>22</v>
      </c>
      <c r="E7" s="3" t="s">
        <v>21</v>
      </c>
      <c r="F7" s="3" t="s">
        <v>20</v>
      </c>
      <c r="G7" s="3" t="s">
        <v>19</v>
      </c>
      <c r="H7" s="3" t="s">
        <v>18</v>
      </c>
      <c r="I7" s="3" t="s">
        <v>17</v>
      </c>
      <c r="J7" s="3" t="s">
        <v>16</v>
      </c>
      <c r="K7" s="3" t="s">
        <v>15</v>
      </c>
      <c r="L7" s="3" t="s">
        <v>160</v>
      </c>
      <c r="M7" s="1"/>
      <c r="N7" s="1"/>
      <c r="O7" s="1"/>
      <c r="P7" s="272" t="str">
        <f>+C7</f>
        <v>Coquimbo</v>
      </c>
      <c r="Q7" s="272" t="str">
        <f aca="true" t="shared" si="0" ref="Q7:V7">+D7</f>
        <v>Valparaíso</v>
      </c>
      <c r="R7" s="272" t="str">
        <f t="shared" si="0"/>
        <v>Metropolitana</v>
      </c>
      <c r="S7" s="272" t="str">
        <f t="shared" si="0"/>
        <v>O´Higgins</v>
      </c>
      <c r="T7" s="272" t="str">
        <f t="shared" si="0"/>
        <v>Maule</v>
      </c>
      <c r="U7" s="272" t="str">
        <f t="shared" si="0"/>
        <v>Bío Bío</v>
      </c>
      <c r="V7" s="272" t="str">
        <f t="shared" si="0"/>
        <v>La Araucanía</v>
      </c>
      <c r="W7" s="272" t="str">
        <f>+J7</f>
        <v>Los Ríos</v>
      </c>
      <c r="X7" s="272" t="str">
        <f>+K7</f>
        <v>Los Lagos</v>
      </c>
      <c r="Y7" s="1"/>
    </row>
    <row r="8" spans="2:25" ht="12.75" customHeight="1">
      <c r="B8" s="81" t="s">
        <v>11</v>
      </c>
      <c r="C8" s="101">
        <v>22.020369127516776</v>
      </c>
      <c r="D8" s="102">
        <v>14.461283783783784</v>
      </c>
      <c r="E8" s="102">
        <v>19.28257009345794</v>
      </c>
      <c r="F8" s="102">
        <v>16.780304054054053</v>
      </c>
      <c r="G8" s="102">
        <v>14.920527577937651</v>
      </c>
      <c r="H8" s="102">
        <v>19.960667938931298</v>
      </c>
      <c r="I8" s="102">
        <v>23.313738214087632</v>
      </c>
      <c r="J8" s="102"/>
      <c r="K8" s="102">
        <v>23.38645287228109</v>
      </c>
      <c r="L8" s="102"/>
      <c r="M8" s="102"/>
      <c r="N8" s="53"/>
      <c r="O8" s="53"/>
      <c r="Y8" s="53"/>
    </row>
    <row r="9" spans="2:25" ht="12.75" customHeight="1">
      <c r="B9" s="81" t="s">
        <v>10</v>
      </c>
      <c r="C9" s="102">
        <v>20.42828413284133</v>
      </c>
      <c r="D9" s="102">
        <v>12.118067226890757</v>
      </c>
      <c r="E9" s="102">
        <v>15.59320293398533</v>
      </c>
      <c r="F9" s="102">
        <v>18.21232484076433</v>
      </c>
      <c r="G9" s="102">
        <v>14.86148051948052</v>
      </c>
      <c r="H9" s="102">
        <v>19.89370826010545</v>
      </c>
      <c r="I9" s="102">
        <v>19.841906666666667</v>
      </c>
      <c r="J9" s="102"/>
      <c r="K9" s="102">
        <v>22.54059472716125</v>
      </c>
      <c r="L9" s="102"/>
      <c r="M9" s="102"/>
      <c r="N9" s="53"/>
      <c r="O9" s="53"/>
      <c r="P9" s="218">
        <f aca="true" t="shared" si="1" ref="P9:X22">+C9/C8-1</f>
        <v>-0.07230055888054876</v>
      </c>
      <c r="Q9" s="218">
        <f t="shared" si="1"/>
        <v>-0.16203378565329052</v>
      </c>
      <c r="R9" s="218">
        <f t="shared" si="1"/>
        <v>-0.191331712608389</v>
      </c>
      <c r="S9" s="218">
        <f t="shared" si="1"/>
        <v>0.08533938253426987</v>
      </c>
      <c r="T9" s="218">
        <f t="shared" si="1"/>
        <v>-0.0039574377077954415</v>
      </c>
      <c r="U9" s="218">
        <f t="shared" si="1"/>
        <v>-0.003354581070669105</v>
      </c>
      <c r="V9" s="218">
        <f t="shared" si="1"/>
        <v>-0.14891784043980838</v>
      </c>
      <c r="W9" s="218" t="e">
        <f t="shared" si="1"/>
        <v>#DIV/0!</v>
      </c>
      <c r="X9" s="218">
        <f t="shared" si="1"/>
        <v>-0.03616872339466237</v>
      </c>
      <c r="Y9" s="53"/>
    </row>
    <row r="10" spans="2:25" ht="12.75" customHeight="1">
      <c r="B10" s="81" t="s">
        <v>9</v>
      </c>
      <c r="C10" s="102">
        <v>20.3</v>
      </c>
      <c r="D10" s="102">
        <v>12.5</v>
      </c>
      <c r="E10" s="102">
        <v>15.84</v>
      </c>
      <c r="F10" s="102">
        <v>19</v>
      </c>
      <c r="G10" s="102">
        <v>15.05</v>
      </c>
      <c r="H10" s="102">
        <v>20.05</v>
      </c>
      <c r="I10" s="102">
        <v>18</v>
      </c>
      <c r="J10" s="102"/>
      <c r="K10" s="102">
        <v>22.72</v>
      </c>
      <c r="L10" s="102"/>
      <c r="M10" s="102"/>
      <c r="N10" s="53"/>
      <c r="O10" s="53"/>
      <c r="P10" s="218">
        <f t="shared" si="1"/>
        <v>-0.006279731180901971</v>
      </c>
      <c r="Q10" s="218">
        <f t="shared" si="1"/>
        <v>0.03151763115009887</v>
      </c>
      <c r="R10" s="218">
        <f t="shared" si="1"/>
        <v>0.015827220812779652</v>
      </c>
      <c r="S10" s="218">
        <f t="shared" si="1"/>
        <v>0.043249566769895775</v>
      </c>
      <c r="T10" s="218">
        <f t="shared" si="1"/>
        <v>0.012685107669613949</v>
      </c>
      <c r="U10" s="218">
        <f t="shared" si="1"/>
        <v>0.007856340198171052</v>
      </c>
      <c r="V10" s="218">
        <f t="shared" si="1"/>
        <v>-0.09282911655667503</v>
      </c>
      <c r="W10" s="218" t="e">
        <f t="shared" si="1"/>
        <v>#DIV/0!</v>
      </c>
      <c r="X10" s="218">
        <f t="shared" si="1"/>
        <v>0.007959207599015361</v>
      </c>
      <c r="Y10" s="53"/>
    </row>
    <row r="11" spans="2:25" ht="12.75" customHeight="1">
      <c r="B11" s="81" t="s">
        <v>8</v>
      </c>
      <c r="C11" s="102">
        <v>21.48</v>
      </c>
      <c r="D11" s="102">
        <v>16.5</v>
      </c>
      <c r="E11" s="102">
        <v>13.26</v>
      </c>
      <c r="F11" s="102">
        <v>20.04</v>
      </c>
      <c r="G11" s="102">
        <v>15.16</v>
      </c>
      <c r="H11" s="102">
        <v>20.27</v>
      </c>
      <c r="I11" s="102">
        <v>20.57</v>
      </c>
      <c r="J11" s="81"/>
      <c r="K11" s="102">
        <v>22.380000000000003</v>
      </c>
      <c r="L11" s="102"/>
      <c r="M11" s="102"/>
      <c r="N11" s="53"/>
      <c r="O11" s="53"/>
      <c r="P11" s="218">
        <f t="shared" si="1"/>
        <v>0.058128078817734075</v>
      </c>
      <c r="Q11" s="218">
        <f t="shared" si="1"/>
        <v>0.32000000000000006</v>
      </c>
      <c r="R11" s="218">
        <f t="shared" si="1"/>
        <v>-0.16287878787878785</v>
      </c>
      <c r="S11" s="218">
        <f t="shared" si="1"/>
        <v>0.054736842105263195</v>
      </c>
      <c r="T11" s="218">
        <f t="shared" si="1"/>
        <v>0.0073089700996678</v>
      </c>
      <c r="U11" s="218">
        <f t="shared" si="1"/>
        <v>0.010972568578553554</v>
      </c>
      <c r="V11" s="218">
        <f t="shared" si="1"/>
        <v>0.1427777777777779</v>
      </c>
      <c r="W11" s="218" t="e">
        <f t="shared" si="1"/>
        <v>#DIV/0!</v>
      </c>
      <c r="X11" s="218">
        <f t="shared" si="1"/>
        <v>-0.014964788732394152</v>
      </c>
      <c r="Y11" s="53"/>
    </row>
    <row r="12" spans="2:25" ht="12.75" customHeight="1">
      <c r="B12" s="81" t="s">
        <v>7</v>
      </c>
      <c r="C12" s="102">
        <v>21.55</v>
      </c>
      <c r="D12" s="102">
        <v>16.75</v>
      </c>
      <c r="E12" s="102">
        <v>14.86</v>
      </c>
      <c r="F12" s="102">
        <v>12.98</v>
      </c>
      <c r="G12" s="102">
        <v>16.94</v>
      </c>
      <c r="H12" s="102">
        <v>19.95</v>
      </c>
      <c r="I12" s="102">
        <v>24.81</v>
      </c>
      <c r="J12" s="81"/>
      <c r="K12" s="102">
        <v>25.82</v>
      </c>
      <c r="L12" s="102"/>
      <c r="M12" s="102"/>
      <c r="N12" s="53"/>
      <c r="O12" s="53"/>
      <c r="P12" s="218">
        <f t="shared" si="1"/>
        <v>0.0032588454376163423</v>
      </c>
      <c r="Q12" s="218">
        <f t="shared" si="1"/>
        <v>0.015151515151515138</v>
      </c>
      <c r="R12" s="218">
        <f t="shared" si="1"/>
        <v>0.1206636500754148</v>
      </c>
      <c r="S12" s="218">
        <f t="shared" si="1"/>
        <v>-0.3522954091816367</v>
      </c>
      <c r="T12" s="218">
        <f t="shared" si="1"/>
        <v>0.11741424802110823</v>
      </c>
      <c r="U12" s="218">
        <f t="shared" si="1"/>
        <v>-0.015786877158362134</v>
      </c>
      <c r="V12" s="218">
        <f t="shared" si="1"/>
        <v>0.20612542537676215</v>
      </c>
      <c r="W12" s="218" t="e">
        <f t="shared" si="1"/>
        <v>#DIV/0!</v>
      </c>
      <c r="X12" s="218">
        <f t="shared" si="1"/>
        <v>0.15370866845397657</v>
      </c>
      <c r="Y12" s="53"/>
    </row>
    <row r="13" spans="2:25" ht="12.75" customHeight="1">
      <c r="B13" s="81" t="s">
        <v>6</v>
      </c>
      <c r="C13" s="102">
        <v>17.426408798813643</v>
      </c>
      <c r="D13" s="102">
        <v>9.337508813376187</v>
      </c>
      <c r="E13" s="102">
        <v>16.623426967364942</v>
      </c>
      <c r="F13" s="102">
        <v>13.281982350534744</v>
      </c>
      <c r="G13" s="102">
        <v>13.350154657230894</v>
      </c>
      <c r="H13" s="102">
        <v>11.576870309860222</v>
      </c>
      <c r="I13" s="102">
        <v>15.118167139676645</v>
      </c>
      <c r="J13" s="102">
        <v>18.236673129705636</v>
      </c>
      <c r="K13" s="102">
        <v>19.057086368736975</v>
      </c>
      <c r="L13" s="102"/>
      <c r="M13" s="102"/>
      <c r="N13" s="53"/>
      <c r="O13" s="53"/>
      <c r="P13" s="218">
        <f t="shared" si="1"/>
        <v>-0.1913499397302254</v>
      </c>
      <c r="Q13" s="218">
        <f t="shared" si="1"/>
        <v>-0.4425367872611231</v>
      </c>
      <c r="R13" s="218">
        <f t="shared" si="1"/>
        <v>0.11866937869212268</v>
      </c>
      <c r="S13" s="218">
        <f t="shared" si="1"/>
        <v>0.023265204201444067</v>
      </c>
      <c r="T13" s="218">
        <f t="shared" si="1"/>
        <v>-0.2119153094905022</v>
      </c>
      <c r="U13" s="218">
        <f t="shared" si="1"/>
        <v>-0.4197057488791869</v>
      </c>
      <c r="V13" s="218">
        <f t="shared" si="1"/>
        <v>-0.3906421950956612</v>
      </c>
      <c r="W13" s="218" t="e">
        <f t="shared" si="1"/>
        <v>#DIV/0!</v>
      </c>
      <c r="X13" s="218">
        <f t="shared" si="1"/>
        <v>-0.26192539238044243</v>
      </c>
      <c r="Y13" s="53"/>
    </row>
    <row r="14" spans="2:25" ht="12.75" customHeight="1">
      <c r="B14" s="81" t="s">
        <v>5</v>
      </c>
      <c r="C14" s="102">
        <v>19</v>
      </c>
      <c r="D14" s="102">
        <v>13.6</v>
      </c>
      <c r="E14" s="102">
        <v>15.330000000000002</v>
      </c>
      <c r="F14" s="102">
        <v>17</v>
      </c>
      <c r="G14" s="102">
        <v>17.07</v>
      </c>
      <c r="H14" s="102">
        <v>16.7</v>
      </c>
      <c r="I14" s="102">
        <v>14.88</v>
      </c>
      <c r="J14" s="102">
        <v>20.43</v>
      </c>
      <c r="K14" s="102">
        <v>21.03</v>
      </c>
      <c r="L14" s="102"/>
      <c r="M14" s="102"/>
      <c r="N14" s="53"/>
      <c r="O14" s="53"/>
      <c r="P14" s="218">
        <f t="shared" si="1"/>
        <v>0.09029922454783024</v>
      </c>
      <c r="Q14" s="218">
        <f t="shared" si="1"/>
        <v>0.456491262478671</v>
      </c>
      <c r="R14" s="218">
        <f t="shared" si="1"/>
        <v>-0.07780748036516127</v>
      </c>
      <c r="S14" s="218">
        <f t="shared" si="1"/>
        <v>0.2799294225319886</v>
      </c>
      <c r="T14" s="218">
        <f t="shared" si="1"/>
        <v>0.27863687262636416</v>
      </c>
      <c r="U14" s="218">
        <f t="shared" si="1"/>
        <v>0.4425314919332144</v>
      </c>
      <c r="V14" s="218">
        <f t="shared" si="1"/>
        <v>-0.015753704630741217</v>
      </c>
      <c r="W14" s="218">
        <f t="shared" si="1"/>
        <v>0.12027012025135564</v>
      </c>
      <c r="X14" s="218">
        <f t="shared" si="1"/>
        <v>0.10352650940909713</v>
      </c>
      <c r="Y14" s="53"/>
    </row>
    <row r="15" spans="2:25" ht="12.75" customHeight="1">
      <c r="B15" s="81" t="s">
        <v>4</v>
      </c>
      <c r="C15" s="102">
        <v>17.22</v>
      </c>
      <c r="D15" s="102">
        <v>13.780000000000001</v>
      </c>
      <c r="E15" s="102">
        <v>19.23</v>
      </c>
      <c r="F15" s="102">
        <v>14.49</v>
      </c>
      <c r="G15" s="102">
        <v>14.62</v>
      </c>
      <c r="H15" s="102">
        <v>15.63</v>
      </c>
      <c r="I15" s="102">
        <v>19.71</v>
      </c>
      <c r="J15" s="102">
        <v>26.630000000000003</v>
      </c>
      <c r="K15" s="102">
        <v>25.910000000000004</v>
      </c>
      <c r="L15" s="102"/>
      <c r="M15" s="102"/>
      <c r="N15" s="53"/>
      <c r="O15" s="53"/>
      <c r="P15" s="218">
        <f t="shared" si="1"/>
        <v>-0.09368421052631581</v>
      </c>
      <c r="Q15" s="218">
        <f t="shared" si="1"/>
        <v>0.013235294117647234</v>
      </c>
      <c r="R15" s="218">
        <f t="shared" si="1"/>
        <v>0.25440313111545976</v>
      </c>
      <c r="S15" s="218">
        <f t="shared" si="1"/>
        <v>-0.14764705882352935</v>
      </c>
      <c r="T15" s="218">
        <f t="shared" si="1"/>
        <v>-0.1435266549502051</v>
      </c>
      <c r="U15" s="218">
        <f t="shared" si="1"/>
        <v>-0.06407185628742507</v>
      </c>
      <c r="V15" s="218">
        <f t="shared" si="1"/>
        <v>0.32459677419354827</v>
      </c>
      <c r="W15" s="218">
        <f t="shared" si="1"/>
        <v>0.30347528144884994</v>
      </c>
      <c r="X15" s="218">
        <f t="shared" si="1"/>
        <v>0.2320494531621493</v>
      </c>
      <c r="Y15" s="53"/>
    </row>
    <row r="16" spans="2:25" ht="12.75" customHeight="1">
      <c r="B16" s="81" t="s">
        <v>3</v>
      </c>
      <c r="C16" s="102">
        <v>22.94</v>
      </c>
      <c r="D16" s="102">
        <v>26.330000000000002</v>
      </c>
      <c r="E16" s="102">
        <v>24.669999999999998</v>
      </c>
      <c r="F16" s="102">
        <v>19.36</v>
      </c>
      <c r="G16" s="102">
        <v>12.52</v>
      </c>
      <c r="H16" s="102">
        <v>18.490000000000002</v>
      </c>
      <c r="I16" s="102">
        <v>18.830000000000002</v>
      </c>
      <c r="J16" s="102">
        <v>33.1</v>
      </c>
      <c r="K16" s="102">
        <v>29.53</v>
      </c>
      <c r="L16" s="102"/>
      <c r="M16" s="102"/>
      <c r="N16" s="53"/>
      <c r="O16" s="53"/>
      <c r="P16" s="218">
        <f t="shared" si="1"/>
        <v>0.33217189314750306</v>
      </c>
      <c r="Q16" s="218">
        <f t="shared" si="1"/>
        <v>0.9107402031930334</v>
      </c>
      <c r="R16" s="218">
        <f t="shared" si="1"/>
        <v>0.28289131565262604</v>
      </c>
      <c r="S16" s="218">
        <f t="shared" si="1"/>
        <v>0.3360938578329882</v>
      </c>
      <c r="T16" s="218">
        <f t="shared" si="1"/>
        <v>-0.14363885088919282</v>
      </c>
      <c r="U16" s="218">
        <f t="shared" si="1"/>
        <v>0.18298144593730004</v>
      </c>
      <c r="V16" s="218">
        <f t="shared" si="1"/>
        <v>-0.044647387113140535</v>
      </c>
      <c r="W16" s="218">
        <f t="shared" si="1"/>
        <v>0.24295906871948914</v>
      </c>
      <c r="X16" s="218">
        <f t="shared" si="1"/>
        <v>0.13971439598610558</v>
      </c>
      <c r="Y16" s="53"/>
    </row>
    <row r="17" spans="2:25" ht="12.75" customHeight="1">
      <c r="B17" s="81" t="s">
        <v>2</v>
      </c>
      <c r="C17" s="102">
        <v>23.54</v>
      </c>
      <c r="D17" s="102">
        <v>20.52</v>
      </c>
      <c r="E17" s="102">
        <v>21.1</v>
      </c>
      <c r="F17" s="102">
        <v>17.82</v>
      </c>
      <c r="G17" s="102">
        <v>24.35</v>
      </c>
      <c r="H17" s="102">
        <v>27.26</v>
      </c>
      <c r="I17" s="102">
        <v>34.69</v>
      </c>
      <c r="J17" s="102">
        <v>37.019999999999996</v>
      </c>
      <c r="K17" s="102">
        <v>42.55</v>
      </c>
      <c r="L17" s="102"/>
      <c r="M17" s="102"/>
      <c r="N17" s="53"/>
      <c r="O17" s="53"/>
      <c r="P17" s="218">
        <f t="shared" si="1"/>
        <v>0.02615518744550993</v>
      </c>
      <c r="Q17" s="218">
        <f t="shared" si="1"/>
        <v>-0.2206608431447019</v>
      </c>
      <c r="R17" s="218">
        <f t="shared" si="1"/>
        <v>-0.14471017430077004</v>
      </c>
      <c r="S17" s="218">
        <f t="shared" si="1"/>
        <v>-0.07954545454545447</v>
      </c>
      <c r="T17" s="218">
        <f t="shared" si="1"/>
        <v>0.9448881789137382</v>
      </c>
      <c r="U17" s="218">
        <f t="shared" si="1"/>
        <v>0.4743104380746348</v>
      </c>
      <c r="V17" s="218">
        <f t="shared" si="1"/>
        <v>0.8422729686670205</v>
      </c>
      <c r="W17" s="218">
        <f t="shared" si="1"/>
        <v>0.1184290030211479</v>
      </c>
      <c r="X17" s="218">
        <f t="shared" si="1"/>
        <v>0.4409075516423975</v>
      </c>
      <c r="Y17" s="53"/>
    </row>
    <row r="18" spans="2:25" ht="12.75" customHeight="1">
      <c r="B18" s="81" t="s">
        <v>122</v>
      </c>
      <c r="C18" s="102">
        <v>22.02</v>
      </c>
      <c r="D18" s="102">
        <v>11.26</v>
      </c>
      <c r="E18" s="102">
        <v>24.48</v>
      </c>
      <c r="F18" s="102">
        <v>15.260000000000002</v>
      </c>
      <c r="G18" s="102">
        <v>16.580000000000002</v>
      </c>
      <c r="H18" s="102">
        <v>16.84</v>
      </c>
      <c r="I18" s="102">
        <v>26.2</v>
      </c>
      <c r="J18" s="102">
        <v>36.230000000000004</v>
      </c>
      <c r="K18" s="102">
        <v>37.019999999999996</v>
      </c>
      <c r="L18" s="102"/>
      <c r="M18" s="102"/>
      <c r="N18" s="53"/>
      <c r="O18" s="53"/>
      <c r="P18" s="218">
        <f t="shared" si="1"/>
        <v>-0.06457094307561595</v>
      </c>
      <c r="Q18" s="218">
        <f t="shared" si="1"/>
        <v>-0.45126705653021437</v>
      </c>
      <c r="R18" s="218">
        <f t="shared" si="1"/>
        <v>0.16018957345971563</v>
      </c>
      <c r="S18" s="218">
        <f t="shared" si="1"/>
        <v>-0.1436588103254769</v>
      </c>
      <c r="T18" s="218">
        <f t="shared" si="1"/>
        <v>-0.31909650924024635</v>
      </c>
      <c r="U18" s="218">
        <f t="shared" si="1"/>
        <v>-0.38224504768892154</v>
      </c>
      <c r="V18" s="218">
        <f t="shared" si="1"/>
        <v>-0.24473911790141245</v>
      </c>
      <c r="W18" s="218">
        <f t="shared" si="1"/>
        <v>-0.021339816315504967</v>
      </c>
      <c r="X18" s="218">
        <f t="shared" si="1"/>
        <v>-0.1299647473560518</v>
      </c>
      <c r="Y18" s="53"/>
    </row>
    <row r="19" spans="2:25" ht="12.75" customHeight="1">
      <c r="B19" s="81" t="s">
        <v>131</v>
      </c>
      <c r="C19" s="102">
        <v>20.37043201224156</v>
      </c>
      <c r="D19" s="102">
        <v>14.861034346434494</v>
      </c>
      <c r="E19" s="102">
        <v>22.069840622540045</v>
      </c>
      <c r="F19" s="102">
        <v>20.40363304091236</v>
      </c>
      <c r="G19" s="102">
        <v>22.892935432721355</v>
      </c>
      <c r="H19" s="102">
        <v>18.231266095438755</v>
      </c>
      <c r="I19" s="102">
        <v>21.75681235539536</v>
      </c>
      <c r="J19" s="102">
        <v>22.80581042314713</v>
      </c>
      <c r="K19" s="102">
        <v>33.98124349810817</v>
      </c>
      <c r="L19" s="102"/>
      <c r="M19" s="102"/>
      <c r="N19" s="53"/>
      <c r="O19" s="53"/>
      <c r="P19" s="218">
        <f t="shared" si="1"/>
        <v>-0.07491226102445225</v>
      </c>
      <c r="Q19" s="218">
        <f t="shared" si="1"/>
        <v>0.3198076684222464</v>
      </c>
      <c r="R19" s="218">
        <f t="shared" si="1"/>
        <v>-0.09845422293545569</v>
      </c>
      <c r="S19" s="218">
        <f t="shared" si="1"/>
        <v>0.3370663853808884</v>
      </c>
      <c r="T19" s="218">
        <f t="shared" si="1"/>
        <v>0.3807560574620841</v>
      </c>
      <c r="U19" s="218">
        <f t="shared" si="1"/>
        <v>0.08261675151061487</v>
      </c>
      <c r="V19" s="218">
        <f t="shared" si="1"/>
        <v>-0.16958731467956634</v>
      </c>
      <c r="W19" s="218">
        <f t="shared" si="1"/>
        <v>-0.3705268997199247</v>
      </c>
      <c r="X19" s="218">
        <f t="shared" si="1"/>
        <v>-0.08208418427584618</v>
      </c>
      <c r="Y19" s="53"/>
    </row>
    <row r="20" spans="2:25" ht="12.75" customHeight="1">
      <c r="B20" s="81" t="s">
        <v>147</v>
      </c>
      <c r="C20" s="102">
        <v>21.5</v>
      </c>
      <c r="D20" s="102">
        <v>12.209999999999999</v>
      </c>
      <c r="E20" s="102">
        <v>23.61</v>
      </c>
      <c r="F20" s="102">
        <v>12.64</v>
      </c>
      <c r="G20" s="102">
        <v>12.79</v>
      </c>
      <c r="H20" s="102">
        <v>15.45</v>
      </c>
      <c r="I20" s="102">
        <v>20.84</v>
      </c>
      <c r="J20" s="102">
        <v>25.14</v>
      </c>
      <c r="K20" s="102">
        <v>31.990000000000002</v>
      </c>
      <c r="L20" s="102">
        <v>9.120669577874818</v>
      </c>
      <c r="M20" s="102"/>
      <c r="N20" s="53"/>
      <c r="O20" s="53"/>
      <c r="P20" s="218">
        <f t="shared" si="1"/>
        <v>0.05545135160018333</v>
      </c>
      <c r="Q20" s="218">
        <f t="shared" si="1"/>
        <v>-0.17838827935086088</v>
      </c>
      <c r="R20" s="218">
        <f t="shared" si="1"/>
        <v>0.06978570456403665</v>
      </c>
      <c r="S20" s="218">
        <f t="shared" si="1"/>
        <v>-0.3805024833246661</v>
      </c>
      <c r="T20" s="218">
        <f t="shared" si="1"/>
        <v>-0.4413123630393426</v>
      </c>
      <c r="U20" s="218">
        <f t="shared" si="1"/>
        <v>-0.15255474199537877</v>
      </c>
      <c r="V20" s="218">
        <f t="shared" si="1"/>
        <v>-0.04213909374311475</v>
      </c>
      <c r="W20" s="218">
        <f t="shared" si="1"/>
        <v>0.10235065246722153</v>
      </c>
      <c r="X20" s="218">
        <f t="shared" si="1"/>
        <v>-0.0585983116897717</v>
      </c>
      <c r="Y20" s="53"/>
    </row>
    <row r="21" spans="2:25" ht="12.75" customHeight="1">
      <c r="B21" s="81" t="s">
        <v>181</v>
      </c>
      <c r="C21" s="102">
        <v>23.15</v>
      </c>
      <c r="D21" s="102">
        <v>15.08</v>
      </c>
      <c r="E21" s="102">
        <v>22.86</v>
      </c>
      <c r="F21" s="102">
        <v>16.31</v>
      </c>
      <c r="G21" s="102">
        <v>16.44</v>
      </c>
      <c r="H21" s="102">
        <v>15.78</v>
      </c>
      <c r="I21" s="102">
        <v>18.21</v>
      </c>
      <c r="J21" s="102">
        <v>17.8</v>
      </c>
      <c r="K21" s="102">
        <v>25.64</v>
      </c>
      <c r="L21" s="102">
        <v>9.12</v>
      </c>
      <c r="M21" s="102"/>
      <c r="N21" s="53"/>
      <c r="O21" s="53"/>
      <c r="P21" s="218">
        <f t="shared" si="1"/>
        <v>0.07674418604651145</v>
      </c>
      <c r="Q21" s="218">
        <f t="shared" si="1"/>
        <v>0.23505323505323505</v>
      </c>
      <c r="R21" s="218">
        <f t="shared" si="1"/>
        <v>-0.031766200762388785</v>
      </c>
      <c r="S21" s="218">
        <f t="shared" si="1"/>
        <v>0.29034810126582267</v>
      </c>
      <c r="T21" s="218">
        <f t="shared" si="1"/>
        <v>0.2853792025019548</v>
      </c>
      <c r="U21" s="218">
        <f t="shared" si="1"/>
        <v>0.021359223300970953</v>
      </c>
      <c r="V21" s="218">
        <f t="shared" si="1"/>
        <v>-0.1261996161228407</v>
      </c>
      <c r="W21" s="218">
        <f t="shared" si="1"/>
        <v>-0.2919649960222752</v>
      </c>
      <c r="X21" s="218">
        <f t="shared" si="1"/>
        <v>-0.19849953110346985</v>
      </c>
      <c r="Y21" s="53"/>
    </row>
    <row r="22" spans="2:25" ht="12.75" customHeight="1">
      <c r="B22" s="117" t="s">
        <v>209</v>
      </c>
      <c r="C22" s="162">
        <v>24.23</v>
      </c>
      <c r="D22" s="162">
        <v>17.81</v>
      </c>
      <c r="E22" s="162">
        <v>17.2</v>
      </c>
      <c r="F22" s="162">
        <v>13.73</v>
      </c>
      <c r="G22" s="162">
        <v>16.919999999999998</v>
      </c>
      <c r="H22" s="162">
        <v>14.809999999999999</v>
      </c>
      <c r="I22" s="162">
        <v>22.619999999999997</v>
      </c>
      <c r="J22" s="162">
        <v>22</v>
      </c>
      <c r="K22" s="162">
        <v>33.2</v>
      </c>
      <c r="L22" s="162">
        <v>9.120000000000001</v>
      </c>
      <c r="M22" s="101"/>
      <c r="N22" s="186"/>
      <c r="O22" s="53"/>
      <c r="P22" s="218">
        <f>+C22/C21-1</f>
        <v>0.046652267818574567</v>
      </c>
      <c r="Q22" s="218">
        <f t="shared" si="1"/>
        <v>0.18103448275862055</v>
      </c>
      <c r="R22" s="218">
        <f t="shared" si="1"/>
        <v>-0.24759405074365703</v>
      </c>
      <c r="S22" s="218">
        <f t="shared" si="1"/>
        <v>-0.15818516247700787</v>
      </c>
      <c r="T22" s="218">
        <f t="shared" si="1"/>
        <v>0.029197080291970545</v>
      </c>
      <c r="U22" s="218">
        <f t="shared" si="1"/>
        <v>-0.06147021546261089</v>
      </c>
      <c r="V22" s="218">
        <f t="shared" si="1"/>
        <v>0.2421746293245468</v>
      </c>
      <c r="W22" s="218">
        <f t="shared" si="1"/>
        <v>0.2359550561797752</v>
      </c>
      <c r="X22" s="218">
        <f t="shared" si="1"/>
        <v>0.294851794071763</v>
      </c>
      <c r="Y22" s="53"/>
    </row>
    <row r="23" spans="2:11" ht="12.75" customHeight="1">
      <c r="B23" s="29" t="s">
        <v>135</v>
      </c>
      <c r="C23" s="54"/>
      <c r="D23" s="54"/>
      <c r="E23" s="54"/>
      <c r="F23" s="54"/>
      <c r="G23" s="54"/>
      <c r="H23" s="54"/>
      <c r="I23" s="54"/>
      <c r="J23" s="54"/>
      <c r="K23" s="54"/>
    </row>
    <row r="24" spans="2:11" ht="12.75" customHeight="1">
      <c r="B24" s="220"/>
      <c r="C24" s="219"/>
      <c r="D24" s="219"/>
      <c r="E24" s="219"/>
      <c r="F24" s="219"/>
      <c r="G24" s="219"/>
      <c r="H24" s="54"/>
      <c r="I24" s="54"/>
      <c r="J24" s="54"/>
      <c r="K24" s="54"/>
    </row>
    <row r="25" spans="2:11" ht="12.75">
      <c r="B25" s="2"/>
      <c r="C25" s="2"/>
      <c r="D25" s="2"/>
      <c r="E25" s="2"/>
      <c r="F25" s="2"/>
      <c r="G25" s="2"/>
      <c r="H25" s="2"/>
      <c r="I25" s="2"/>
      <c r="J25" s="2"/>
      <c r="K25" s="2"/>
    </row>
    <row r="30" ht="12.75">
      <c r="P30" s="275"/>
    </row>
    <row r="45" ht="12.75">
      <c r="N45" s="2"/>
    </row>
    <row r="47" ht="12.75">
      <c r="B47" s="56" t="s">
        <v>162</v>
      </c>
    </row>
    <row r="50" spans="3:12" ht="12.75">
      <c r="C50" s="184"/>
      <c r="D50" s="184"/>
      <c r="E50" s="184"/>
      <c r="F50" s="184"/>
      <c r="G50" s="184"/>
      <c r="H50" s="184"/>
      <c r="I50" s="184"/>
      <c r="J50" s="184"/>
      <c r="K50" s="184"/>
      <c r="L50" s="184"/>
    </row>
  </sheetData>
  <sheetProtection/>
  <mergeCells count="4">
    <mergeCell ref="B6:B7"/>
    <mergeCell ref="B3:L3"/>
    <mergeCell ref="B2:L2"/>
    <mergeCell ref="B4:L4"/>
  </mergeCells>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61" r:id="rId2"/>
  <headerFooter differentFirst="1">
    <oddFooter>&amp;C&amp;P</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B2:G34"/>
  <sheetViews>
    <sheetView zoomScale="80" zoomScaleNormal="80" zoomScalePageLayoutView="0" workbookViewId="0" topLeftCell="A1">
      <selection activeCell="A1" sqref="A1"/>
    </sheetView>
  </sheetViews>
  <sheetFormatPr defaultColWidth="11.421875" defaultRowHeight="15"/>
  <cols>
    <col min="1" max="1" width="1.1484375" style="39" customWidth="1"/>
    <col min="2" max="2" width="42.140625" style="39" customWidth="1"/>
    <col min="3" max="5" width="28.7109375" style="39" customWidth="1"/>
    <col min="6" max="6" width="4.00390625" style="39" customWidth="1"/>
    <col min="7" max="7" width="14.421875" style="39" customWidth="1"/>
    <col min="8" max="16384" width="11.421875" style="39" customWidth="1"/>
  </cols>
  <sheetData>
    <row r="1" ht="6.75" customHeight="1"/>
    <row r="2" spans="2:7" ht="12.75">
      <c r="B2" s="387" t="s">
        <v>246</v>
      </c>
      <c r="C2" s="387"/>
      <c r="D2" s="387"/>
      <c r="E2" s="387"/>
      <c r="G2" s="52" t="s">
        <v>153</v>
      </c>
    </row>
    <row r="3" spans="2:7" ht="12.75">
      <c r="B3" s="387" t="s">
        <v>247</v>
      </c>
      <c r="C3" s="387"/>
      <c r="D3" s="387"/>
      <c r="E3" s="387"/>
      <c r="G3" s="52"/>
    </row>
    <row r="4" spans="2:5" ht="12.75">
      <c r="B4" s="387" t="s">
        <v>212</v>
      </c>
      <c r="C4" s="387"/>
      <c r="D4" s="387"/>
      <c r="E4" s="387"/>
    </row>
    <row r="6" spans="3:5" ht="38.25">
      <c r="C6" s="235" t="s">
        <v>225</v>
      </c>
      <c r="D6" s="235" t="s">
        <v>226</v>
      </c>
      <c r="E6" s="235" t="s">
        <v>227</v>
      </c>
    </row>
    <row r="7" spans="2:5" ht="12.75">
      <c r="B7" s="236" t="s">
        <v>157</v>
      </c>
      <c r="C7" s="237">
        <v>26</v>
      </c>
      <c r="D7" s="237">
        <v>30</v>
      </c>
      <c r="E7" s="237">
        <v>30</v>
      </c>
    </row>
    <row r="8" spans="2:5" ht="12.75">
      <c r="B8" s="236" t="s">
        <v>213</v>
      </c>
      <c r="C8" s="238">
        <v>998000</v>
      </c>
      <c r="D8" s="238">
        <v>803000</v>
      </c>
      <c r="E8" s="238">
        <v>201000</v>
      </c>
    </row>
    <row r="9" spans="2:5" ht="12.75">
      <c r="B9" s="236" t="s">
        <v>214</v>
      </c>
      <c r="C9" s="238">
        <v>612000</v>
      </c>
      <c r="D9" s="238">
        <v>515000</v>
      </c>
      <c r="E9" s="238">
        <v>748000</v>
      </c>
    </row>
    <row r="10" spans="2:5" ht="12.75">
      <c r="B10" s="236" t="s">
        <v>215</v>
      </c>
      <c r="C10" s="238">
        <v>1718582</v>
      </c>
      <c r="D10" s="238">
        <v>1491125</v>
      </c>
      <c r="E10" s="238">
        <v>2071408</v>
      </c>
    </row>
    <row r="11" spans="2:5" ht="14.25">
      <c r="B11" s="239" t="s">
        <v>259</v>
      </c>
      <c r="C11" s="238">
        <f>124821.825+166429.1</f>
        <v>291250.925</v>
      </c>
      <c r="D11" s="238">
        <v>266866.8275</v>
      </c>
      <c r="E11" s="238">
        <v>286938.76</v>
      </c>
    </row>
    <row r="12" spans="2:5" ht="12.75">
      <c r="B12" s="240" t="s">
        <v>216</v>
      </c>
      <c r="C12" s="241">
        <f>SUM(C8:C11)</f>
        <v>3619832.925</v>
      </c>
      <c r="D12" s="241">
        <f>SUM(D8:D11)</f>
        <v>3075991.8275</v>
      </c>
      <c r="E12" s="241">
        <f>SUM(E8:E11)</f>
        <v>3307346.76</v>
      </c>
    </row>
    <row r="13" spans="2:5" ht="14.25">
      <c r="B13" s="236" t="s">
        <v>231</v>
      </c>
      <c r="C13" s="261">
        <f>+AVERAGE('precio mayorista3'!F15:F35)/50</f>
        <v>111.39236269841273</v>
      </c>
      <c r="D13" s="261">
        <f>+AVERAGE('precio mayorista3'!H15:H35)/50</f>
        <v>86.504795</v>
      </c>
      <c r="E13" s="261">
        <f>+AVERAGE('precio mayorista3'!I15:J35)/50</f>
        <v>111.21129655172413</v>
      </c>
    </row>
    <row r="14" spans="2:5" ht="12.75">
      <c r="B14" s="242" t="s">
        <v>217</v>
      </c>
      <c r="C14" s="241">
        <f>C13*C7*1000</f>
        <v>2896201.430158731</v>
      </c>
      <c r="D14" s="241">
        <f>D13*D7*1000</f>
        <v>2595143.85</v>
      </c>
      <c r="E14" s="241">
        <f>E13*E7*1000</f>
        <v>3336338.8965517236</v>
      </c>
    </row>
    <row r="15" spans="2:5" ht="12.75">
      <c r="B15" s="242" t="s">
        <v>218</v>
      </c>
      <c r="C15" s="243">
        <f>C14-C12</f>
        <v>-723631.4948412688</v>
      </c>
      <c r="D15" s="243">
        <f>D14-D12</f>
        <v>-480847.97750000004</v>
      </c>
      <c r="E15" s="243">
        <f>E14-E12</f>
        <v>28992.136551723816</v>
      </c>
    </row>
    <row r="16" spans="2:5" ht="12.75">
      <c r="B16" s="244"/>
      <c r="C16" s="245"/>
      <c r="D16" s="245"/>
      <c r="E16" s="245"/>
    </row>
    <row r="17" spans="2:5" ht="26.25" customHeight="1">
      <c r="B17" s="381" t="s">
        <v>228</v>
      </c>
      <c r="C17" s="382"/>
      <c r="D17" s="382"/>
      <c r="E17" s="383"/>
    </row>
    <row r="18" spans="2:5" ht="12.75">
      <c r="B18" s="385" t="s">
        <v>219</v>
      </c>
      <c r="C18" s="388" t="s">
        <v>248</v>
      </c>
      <c r="D18" s="389"/>
      <c r="E18" s="390"/>
    </row>
    <row r="19" spans="2:5" ht="12.75">
      <c r="B19" s="386"/>
      <c r="C19" s="300">
        <v>100</v>
      </c>
      <c r="D19" s="300">
        <v>110</v>
      </c>
      <c r="E19" s="300">
        <v>120</v>
      </c>
    </row>
    <row r="20" spans="2:5" ht="12.75">
      <c r="B20" s="246">
        <v>20000</v>
      </c>
      <c r="C20" s="251">
        <f aca="true" t="shared" si="0" ref="C20:E22">+$B20*C$19-$C$12</f>
        <v>-1619832.9249999998</v>
      </c>
      <c r="D20" s="251">
        <f t="shared" si="0"/>
        <v>-1419832.9249999998</v>
      </c>
      <c r="E20" s="251">
        <f t="shared" si="0"/>
        <v>-1219832.9249999998</v>
      </c>
    </row>
    <row r="21" spans="2:5" ht="12.75">
      <c r="B21" s="246">
        <v>25000</v>
      </c>
      <c r="C21" s="251">
        <f t="shared" si="0"/>
        <v>-1119832.9249999998</v>
      </c>
      <c r="D21" s="251">
        <f t="shared" si="0"/>
        <v>-869832.9249999998</v>
      </c>
      <c r="E21" s="251">
        <f t="shared" si="0"/>
        <v>-619832.9249999998</v>
      </c>
    </row>
    <row r="22" spans="2:5" ht="12.75">
      <c r="B22" s="246">
        <v>30000</v>
      </c>
      <c r="C22" s="251">
        <f t="shared" si="0"/>
        <v>-619832.9249999998</v>
      </c>
      <c r="D22" s="251">
        <f t="shared" si="0"/>
        <v>-319832.9249999998</v>
      </c>
      <c r="E22" s="251">
        <f t="shared" si="0"/>
        <v>-19832.924999999814</v>
      </c>
    </row>
    <row r="23" spans="2:5" ht="12.75">
      <c r="B23" s="249"/>
      <c r="C23" s="250"/>
      <c r="D23" s="250"/>
      <c r="E23" s="250"/>
    </row>
    <row r="24" spans="2:5" ht="15" customHeight="1">
      <c r="B24" s="381" t="s">
        <v>234</v>
      </c>
      <c r="C24" s="382"/>
      <c r="D24" s="382"/>
      <c r="E24" s="383"/>
    </row>
    <row r="25" spans="2:5" ht="12.75">
      <c r="B25" s="298" t="s">
        <v>230</v>
      </c>
      <c r="C25" s="299">
        <f>+B20</f>
        <v>20000</v>
      </c>
      <c r="D25" s="299">
        <f>+B21</f>
        <v>25000</v>
      </c>
      <c r="E25" s="299">
        <f>+B22</f>
        <v>30000</v>
      </c>
    </row>
    <row r="26" spans="2:5" ht="12.75">
      <c r="B26" s="252" t="s">
        <v>233</v>
      </c>
      <c r="C26" s="251">
        <f>+$C12/C25</f>
        <v>180.99164625</v>
      </c>
      <c r="D26" s="251">
        <f>+$C12/D25</f>
        <v>144.793317</v>
      </c>
      <c r="E26" s="251">
        <f>+$C12/E25</f>
        <v>120.6610975</v>
      </c>
    </row>
    <row r="27" spans="2:5" ht="12.75">
      <c r="B27" s="247" t="s">
        <v>229</v>
      </c>
      <c r="C27" s="247"/>
      <c r="D27" s="247"/>
      <c r="E27" s="247"/>
    </row>
    <row r="28" spans="2:5" ht="12.75">
      <c r="B28" s="248" t="s">
        <v>220</v>
      </c>
      <c r="C28" s="248"/>
      <c r="D28" s="248"/>
      <c r="E28" s="248"/>
    </row>
    <row r="29" spans="2:5" ht="12.75">
      <c r="B29" s="380" t="s">
        <v>238</v>
      </c>
      <c r="C29" s="380"/>
      <c r="D29" s="380"/>
      <c r="E29" s="380"/>
    </row>
    <row r="30" spans="2:5" ht="26.25" customHeight="1">
      <c r="B30" s="384" t="s">
        <v>260</v>
      </c>
      <c r="C30" s="384"/>
      <c r="D30" s="384"/>
      <c r="E30" s="384"/>
    </row>
    <row r="31" spans="2:5" ht="12.75">
      <c r="B31" s="380" t="s">
        <v>270</v>
      </c>
      <c r="C31" s="380"/>
      <c r="D31" s="380"/>
      <c r="E31" s="380"/>
    </row>
    <row r="32" spans="2:5" ht="12.75">
      <c r="B32" s="380" t="s">
        <v>239</v>
      </c>
      <c r="C32" s="380"/>
      <c r="D32" s="380"/>
      <c r="E32" s="380"/>
    </row>
    <row r="33" spans="2:5" ht="12.75">
      <c r="B33" s="380" t="s">
        <v>221</v>
      </c>
      <c r="C33" s="380"/>
      <c r="D33" s="380"/>
      <c r="E33" s="380"/>
    </row>
    <row r="34" spans="2:5" ht="12.75">
      <c r="B34" s="380" t="s">
        <v>232</v>
      </c>
      <c r="C34" s="380"/>
      <c r="D34" s="380"/>
      <c r="E34" s="380"/>
    </row>
  </sheetData>
  <sheetProtection/>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scale="71" r:id="rId1"/>
</worksheet>
</file>

<file path=xl/worksheets/sheet16.xml><?xml version="1.0" encoding="utf-8"?>
<worksheet xmlns="http://schemas.openxmlformats.org/spreadsheetml/2006/main" xmlns:r="http://schemas.openxmlformats.org/officeDocument/2006/relationships">
  <sheetPr>
    <pageSetUpPr fitToPage="1"/>
  </sheetPr>
  <dimension ref="B2:R48"/>
  <sheetViews>
    <sheetView zoomScale="80" zoomScaleNormal="80" zoomScalePageLayoutView="70" workbookViewId="0" topLeftCell="A1">
      <selection activeCell="A1" sqref="A1"/>
    </sheetView>
  </sheetViews>
  <sheetFormatPr defaultColWidth="10.8515625" defaultRowHeight="15"/>
  <cols>
    <col min="1" max="1" width="1.421875" style="39" customWidth="1"/>
    <col min="2" max="2" width="17.8515625" style="39" customWidth="1"/>
    <col min="3" max="3" width="23.00390625" style="39" customWidth="1"/>
    <col min="4" max="4" width="9.8515625" style="39" bestFit="1" customWidth="1"/>
    <col min="5" max="6" width="10.421875" style="39" customWidth="1"/>
    <col min="7" max="7" width="10.57421875" style="39" customWidth="1"/>
    <col min="8" max="9" width="11.28125" style="39" customWidth="1"/>
    <col min="10" max="10" width="11.00390625" style="39" customWidth="1"/>
    <col min="11" max="11" width="10.00390625" style="39" customWidth="1"/>
    <col min="12" max="12" width="2.140625" style="39" customWidth="1"/>
    <col min="13" max="13" width="10.8515625" style="39" customWidth="1"/>
    <col min="14" max="14" width="8.7109375" style="191" customWidth="1"/>
    <col min="15" max="17" width="10.8515625" style="309" hidden="1" customWidth="1"/>
    <col min="18" max="18" width="10.8515625" style="191" customWidth="1"/>
    <col min="19" max="16384" width="10.8515625" style="39" customWidth="1"/>
  </cols>
  <sheetData>
    <row r="1" ht="5.25" customHeight="1"/>
    <row r="2" spans="2:13" ht="12.75">
      <c r="B2" s="396" t="s">
        <v>222</v>
      </c>
      <c r="C2" s="396"/>
      <c r="D2" s="396"/>
      <c r="E2" s="396"/>
      <c r="F2" s="396"/>
      <c r="G2" s="396"/>
      <c r="H2" s="396"/>
      <c r="I2" s="396"/>
      <c r="J2" s="396"/>
      <c r="K2" s="396"/>
      <c r="L2" s="132"/>
      <c r="M2" s="52" t="s">
        <v>153</v>
      </c>
    </row>
    <row r="3" spans="2:13" ht="12.75">
      <c r="B3" s="132"/>
      <c r="C3" s="132"/>
      <c r="D3" s="132"/>
      <c r="E3" s="132"/>
      <c r="F3" s="132"/>
      <c r="G3" s="132"/>
      <c r="H3" s="132"/>
      <c r="I3" s="132"/>
      <c r="J3" s="132"/>
      <c r="K3" s="132"/>
      <c r="L3" s="132"/>
      <c r="M3" s="52"/>
    </row>
    <row r="4" spans="2:12" ht="12.75">
      <c r="B4" s="400" t="s">
        <v>71</v>
      </c>
      <c r="C4" s="402" t="s">
        <v>72</v>
      </c>
      <c r="D4" s="397" t="s">
        <v>73</v>
      </c>
      <c r="E4" s="398"/>
      <c r="F4" s="398"/>
      <c r="G4" s="399"/>
      <c r="H4" s="397" t="s">
        <v>74</v>
      </c>
      <c r="I4" s="398"/>
      <c r="J4" s="398"/>
      <c r="K4" s="399"/>
      <c r="L4" s="132"/>
    </row>
    <row r="5" spans="2:17" ht="27.75" customHeight="1">
      <c r="B5" s="401"/>
      <c r="C5" s="403"/>
      <c r="D5" s="264" t="s">
        <v>197</v>
      </c>
      <c r="E5" s="265" t="s">
        <v>271</v>
      </c>
      <c r="F5" s="265" t="s">
        <v>272</v>
      </c>
      <c r="G5" s="266" t="s">
        <v>44</v>
      </c>
      <c r="H5" s="264" t="str">
        <f>+D5</f>
        <v>2015</v>
      </c>
      <c r="I5" s="267" t="str">
        <f>+E5</f>
        <v>ene-dic 2015</v>
      </c>
      <c r="J5" s="267" t="str">
        <f>+F5</f>
        <v>ene-dic 2016</v>
      </c>
      <c r="K5" s="268" t="s">
        <v>44</v>
      </c>
      <c r="L5" s="133"/>
      <c r="M5" s="48"/>
      <c r="O5" s="310" t="s">
        <v>198</v>
      </c>
      <c r="P5" s="310" t="s">
        <v>192</v>
      </c>
      <c r="Q5" s="313" t="s">
        <v>193</v>
      </c>
    </row>
    <row r="6" spans="2:17" ht="12.75" customHeight="1">
      <c r="B6" s="395" t="s">
        <v>91</v>
      </c>
      <c r="C6" s="176" t="s">
        <v>79</v>
      </c>
      <c r="D6" s="282">
        <v>384050.24</v>
      </c>
      <c r="E6" s="283">
        <v>384050.24</v>
      </c>
      <c r="F6" s="283">
        <v>528974.6</v>
      </c>
      <c r="G6" s="284">
        <v>37.735781651900545</v>
      </c>
      <c r="H6" s="282">
        <v>2511736.37</v>
      </c>
      <c r="I6" s="283">
        <v>2511736.37</v>
      </c>
      <c r="J6" s="283">
        <v>3238323.51</v>
      </c>
      <c r="K6" s="284">
        <v>28.927683202676224</v>
      </c>
      <c r="L6" s="134"/>
      <c r="O6" s="311">
        <f>+F6-E6</f>
        <v>144924.36</v>
      </c>
      <c r="P6" s="311">
        <f>+J6-I6</f>
        <v>726587.1399999997</v>
      </c>
      <c r="Q6" s="312">
        <f>+IF(F6=0,0,J6/F6)</f>
        <v>6.121888480089592</v>
      </c>
    </row>
    <row r="7" spans="2:17" ht="12.75">
      <c r="B7" s="395"/>
      <c r="C7" s="295" t="s">
        <v>92</v>
      </c>
      <c r="D7" s="285">
        <v>217167.83</v>
      </c>
      <c r="E7" s="286">
        <v>217167.83</v>
      </c>
      <c r="F7" s="286">
        <v>95337.14</v>
      </c>
      <c r="G7" s="287">
        <v>-56.09978697121023</v>
      </c>
      <c r="H7" s="285">
        <v>850841.11</v>
      </c>
      <c r="I7" s="286">
        <v>850841.11</v>
      </c>
      <c r="J7" s="286">
        <v>348252.63</v>
      </c>
      <c r="K7" s="287">
        <v>-59.06960466449488</v>
      </c>
      <c r="L7" s="134"/>
      <c r="O7" s="311">
        <f aca="true" t="shared" si="0" ref="O7:O46">+F7-E7</f>
        <v>-121830.68999999999</v>
      </c>
      <c r="P7" s="311">
        <f aca="true" t="shared" si="1" ref="P7:P46">+J7-I7</f>
        <v>-502588.48</v>
      </c>
      <c r="Q7" s="312">
        <f aca="true" t="shared" si="2" ref="Q7:Q46">+IF(F7=0,0,J7/F7)</f>
        <v>3.6528537566786667</v>
      </c>
    </row>
    <row r="8" spans="2:17" ht="12.75" customHeight="1">
      <c r="B8" s="395"/>
      <c r="C8" s="295" t="s">
        <v>90</v>
      </c>
      <c r="D8" s="285">
        <v>18144.63</v>
      </c>
      <c r="E8" s="286">
        <v>18144.63</v>
      </c>
      <c r="F8" s="286">
        <v>17916.32</v>
      </c>
      <c r="G8" s="287">
        <v>-1.258278620175779</v>
      </c>
      <c r="H8" s="285">
        <v>105131.04</v>
      </c>
      <c r="I8" s="286">
        <v>105131.04</v>
      </c>
      <c r="J8" s="286">
        <v>117060.66</v>
      </c>
      <c r="K8" s="287">
        <v>11.34738132524895</v>
      </c>
      <c r="L8" s="134"/>
      <c r="O8" s="311">
        <f t="shared" si="0"/>
        <v>-228.3100000000013</v>
      </c>
      <c r="P8" s="311">
        <f t="shared" si="1"/>
        <v>11929.62000000001</v>
      </c>
      <c r="Q8" s="312">
        <f t="shared" si="2"/>
        <v>6.533744652919796</v>
      </c>
    </row>
    <row r="9" spans="2:17" ht="12.75" customHeight="1">
      <c r="B9" s="395"/>
      <c r="C9" s="295" t="s">
        <v>77</v>
      </c>
      <c r="D9" s="285">
        <v>7991.14</v>
      </c>
      <c r="E9" s="286">
        <v>7991.14</v>
      </c>
      <c r="F9" s="286">
        <v>13053.04</v>
      </c>
      <c r="G9" s="287">
        <v>63.34390337298559</v>
      </c>
      <c r="H9" s="285">
        <v>50755.05</v>
      </c>
      <c r="I9" s="286">
        <v>50755.05</v>
      </c>
      <c r="J9" s="286">
        <v>106789.83</v>
      </c>
      <c r="K9" s="287">
        <v>110.40237375394173</v>
      </c>
      <c r="L9" s="134"/>
      <c r="O9" s="311">
        <f t="shared" si="0"/>
        <v>5061.900000000001</v>
      </c>
      <c r="P9" s="311">
        <f t="shared" si="1"/>
        <v>56034.78</v>
      </c>
      <c r="Q9" s="312">
        <f t="shared" si="2"/>
        <v>8.181222918186108</v>
      </c>
    </row>
    <row r="10" spans="2:17" ht="12.75">
      <c r="B10" s="395"/>
      <c r="C10" s="295" t="s">
        <v>87</v>
      </c>
      <c r="D10" s="285">
        <v>3841.6</v>
      </c>
      <c r="E10" s="286">
        <v>3841.6</v>
      </c>
      <c r="F10" s="286">
        <v>121.52</v>
      </c>
      <c r="G10" s="287">
        <v>-96.83673469387755</v>
      </c>
      <c r="H10" s="285">
        <v>26718.37</v>
      </c>
      <c r="I10" s="286">
        <v>26718.37</v>
      </c>
      <c r="J10" s="286">
        <v>851.16</v>
      </c>
      <c r="K10" s="287">
        <v>-96.81432662246986</v>
      </c>
      <c r="L10" s="134"/>
      <c r="O10" s="311">
        <f t="shared" si="0"/>
        <v>-3720.08</v>
      </c>
      <c r="P10" s="311">
        <f t="shared" si="1"/>
        <v>-25867.21</v>
      </c>
      <c r="Q10" s="312">
        <f t="shared" si="2"/>
        <v>7.004279131007242</v>
      </c>
    </row>
    <row r="11" spans="2:17" ht="12.75">
      <c r="B11" s="395"/>
      <c r="C11" s="295" t="s">
        <v>95</v>
      </c>
      <c r="D11" s="285">
        <v>826.4</v>
      </c>
      <c r="E11" s="286">
        <v>826.4</v>
      </c>
      <c r="F11" s="286">
        <v>0</v>
      </c>
      <c r="G11" s="287">
        <v>-100</v>
      </c>
      <c r="H11" s="285">
        <v>4804.8</v>
      </c>
      <c r="I11" s="286">
        <v>4804.8</v>
      </c>
      <c r="J11" s="286">
        <v>0</v>
      </c>
      <c r="K11" s="287">
        <v>-100</v>
      </c>
      <c r="L11" s="134"/>
      <c r="O11" s="311">
        <f t="shared" si="0"/>
        <v>-826.4</v>
      </c>
      <c r="P11" s="311">
        <f t="shared" si="1"/>
        <v>-4804.8</v>
      </c>
      <c r="Q11" s="312">
        <f t="shared" si="2"/>
        <v>0</v>
      </c>
    </row>
    <row r="12" spans="2:17" ht="12.75">
      <c r="B12" s="395"/>
      <c r="C12" s="295" t="s">
        <v>186</v>
      </c>
      <c r="D12" s="285">
        <v>509.6</v>
      </c>
      <c r="E12" s="286">
        <v>509.6</v>
      </c>
      <c r="F12" s="286">
        <v>98</v>
      </c>
      <c r="G12" s="287">
        <v>-80.76923076923077</v>
      </c>
      <c r="H12" s="285">
        <v>3562</v>
      </c>
      <c r="I12" s="286">
        <v>3562</v>
      </c>
      <c r="J12" s="286">
        <v>687</v>
      </c>
      <c r="K12" s="287">
        <v>-80.71308253790006</v>
      </c>
      <c r="L12" s="134"/>
      <c r="O12" s="311">
        <f t="shared" si="0"/>
        <v>-411.6</v>
      </c>
      <c r="P12" s="311">
        <f t="shared" si="1"/>
        <v>-2875</v>
      </c>
      <c r="Q12" s="312">
        <f t="shared" si="2"/>
        <v>7.010204081632653</v>
      </c>
    </row>
    <row r="13" spans="2:17" ht="12.75">
      <c r="B13" s="395"/>
      <c r="C13" s="295" t="s">
        <v>121</v>
      </c>
      <c r="D13" s="285">
        <v>104.2</v>
      </c>
      <c r="E13" s="286">
        <v>104.2</v>
      </c>
      <c r="F13" s="286">
        <v>205.6</v>
      </c>
      <c r="G13" s="287">
        <v>97.31285988483684</v>
      </c>
      <c r="H13" s="285">
        <v>1514.68</v>
      </c>
      <c r="I13" s="286">
        <v>1514.68</v>
      </c>
      <c r="J13" s="286">
        <v>2159.7</v>
      </c>
      <c r="K13" s="287">
        <v>42.58457231890562</v>
      </c>
      <c r="L13" s="134"/>
      <c r="O13" s="311">
        <f t="shared" si="0"/>
        <v>101.39999999999999</v>
      </c>
      <c r="P13" s="311">
        <f t="shared" si="1"/>
        <v>645.0199999999998</v>
      </c>
      <c r="Q13" s="312">
        <f t="shared" si="2"/>
        <v>10.504377431906613</v>
      </c>
    </row>
    <row r="14" spans="2:17" ht="12.75">
      <c r="B14" s="395"/>
      <c r="C14" s="295" t="s">
        <v>182</v>
      </c>
      <c r="D14" s="285">
        <v>25.56</v>
      </c>
      <c r="E14" s="286">
        <v>25.56</v>
      </c>
      <c r="F14" s="286">
        <v>50</v>
      </c>
      <c r="G14" s="287">
        <v>95.61815336463224</v>
      </c>
      <c r="H14" s="285">
        <v>648</v>
      </c>
      <c r="I14" s="286">
        <v>648</v>
      </c>
      <c r="J14" s="286">
        <v>242</v>
      </c>
      <c r="K14" s="287">
        <v>-62.65432098765432</v>
      </c>
      <c r="L14" s="135"/>
      <c r="O14" s="311">
        <f t="shared" si="0"/>
        <v>24.44</v>
      </c>
      <c r="P14" s="311">
        <f t="shared" si="1"/>
        <v>-406</v>
      </c>
      <c r="Q14" s="312">
        <f t="shared" si="2"/>
        <v>4.84</v>
      </c>
    </row>
    <row r="15" spans="2:17" ht="12.75" customHeight="1">
      <c r="B15" s="395"/>
      <c r="C15" s="295" t="s">
        <v>103</v>
      </c>
      <c r="D15" s="285">
        <v>20</v>
      </c>
      <c r="E15" s="286">
        <v>20</v>
      </c>
      <c r="F15" s="286">
        <v>0</v>
      </c>
      <c r="G15" s="287">
        <v>-100</v>
      </c>
      <c r="H15" s="285">
        <v>100</v>
      </c>
      <c r="I15" s="286">
        <v>100</v>
      </c>
      <c r="J15" s="286">
        <v>0</v>
      </c>
      <c r="K15" s="287">
        <v>-100</v>
      </c>
      <c r="L15" s="134"/>
      <c r="O15" s="311">
        <f t="shared" si="0"/>
        <v>-20</v>
      </c>
      <c r="P15" s="311">
        <f t="shared" si="1"/>
        <v>-100</v>
      </c>
      <c r="Q15" s="312">
        <f t="shared" si="2"/>
        <v>0</v>
      </c>
    </row>
    <row r="16" spans="2:17" ht="12.75" customHeight="1">
      <c r="B16" s="395"/>
      <c r="C16" s="295" t="s">
        <v>258</v>
      </c>
      <c r="D16" s="285">
        <v>0</v>
      </c>
      <c r="E16" s="286">
        <v>0</v>
      </c>
      <c r="F16" s="286">
        <v>12.6</v>
      </c>
      <c r="G16" s="287" t="s">
        <v>268</v>
      </c>
      <c r="H16" s="286">
        <v>0</v>
      </c>
      <c r="I16" s="286">
        <v>0</v>
      </c>
      <c r="J16" s="286">
        <v>35.35</v>
      </c>
      <c r="K16" s="287" t="s">
        <v>268</v>
      </c>
      <c r="L16" s="134"/>
      <c r="O16" s="311">
        <f t="shared" si="0"/>
        <v>12.6</v>
      </c>
      <c r="P16" s="311">
        <f t="shared" si="1"/>
        <v>35.35</v>
      </c>
      <c r="Q16" s="312">
        <f t="shared" si="2"/>
        <v>2.805555555555556</v>
      </c>
    </row>
    <row r="17" spans="2:18" s="281" customFormat="1" ht="12.75" customHeight="1">
      <c r="B17" s="395"/>
      <c r="C17" s="295" t="s">
        <v>76</v>
      </c>
      <c r="D17" s="285">
        <v>0</v>
      </c>
      <c r="E17" s="286">
        <v>0</v>
      </c>
      <c r="F17" s="286">
        <v>137.3</v>
      </c>
      <c r="G17" s="287" t="s">
        <v>268</v>
      </c>
      <c r="H17" s="286">
        <v>0</v>
      </c>
      <c r="I17" s="286">
        <v>0</v>
      </c>
      <c r="J17" s="286">
        <v>846.56</v>
      </c>
      <c r="K17" s="287" t="s">
        <v>268</v>
      </c>
      <c r="L17" s="292"/>
      <c r="N17" s="191"/>
      <c r="O17" s="311">
        <f t="shared" si="0"/>
        <v>137.3</v>
      </c>
      <c r="P17" s="311">
        <f t="shared" si="1"/>
        <v>846.56</v>
      </c>
      <c r="Q17" s="312">
        <f t="shared" si="2"/>
        <v>6.165768390386015</v>
      </c>
      <c r="R17" s="191"/>
    </row>
    <row r="18" spans="2:18" s="281" customFormat="1" ht="12.75" customHeight="1">
      <c r="B18" s="395"/>
      <c r="C18" s="295" t="s">
        <v>127</v>
      </c>
      <c r="D18" s="285">
        <v>0</v>
      </c>
      <c r="E18" s="286">
        <v>0</v>
      </c>
      <c r="F18" s="286">
        <v>12506.88</v>
      </c>
      <c r="G18" s="287" t="s">
        <v>268</v>
      </c>
      <c r="H18" s="286">
        <v>0</v>
      </c>
      <c r="I18" s="286">
        <v>0</v>
      </c>
      <c r="J18" s="286">
        <v>30755.9</v>
      </c>
      <c r="K18" s="287" t="s">
        <v>268</v>
      </c>
      <c r="L18" s="292"/>
      <c r="N18" s="191"/>
      <c r="O18" s="311">
        <f t="shared" si="0"/>
        <v>12506.88</v>
      </c>
      <c r="P18" s="311">
        <f t="shared" si="1"/>
        <v>30755.9</v>
      </c>
      <c r="Q18" s="312">
        <f t="shared" si="2"/>
        <v>2.4591185011769525</v>
      </c>
      <c r="R18" s="191"/>
    </row>
    <row r="19" spans="2:18" s="281" customFormat="1" ht="12.75" customHeight="1">
      <c r="B19" s="395"/>
      <c r="C19" s="295" t="s">
        <v>80</v>
      </c>
      <c r="D19" s="285">
        <v>0</v>
      </c>
      <c r="E19" s="286">
        <v>0</v>
      </c>
      <c r="F19" s="286">
        <v>600</v>
      </c>
      <c r="G19" s="287" t="s">
        <v>268</v>
      </c>
      <c r="H19" s="286">
        <v>0</v>
      </c>
      <c r="I19" s="286">
        <v>0</v>
      </c>
      <c r="J19" s="286">
        <v>700</v>
      </c>
      <c r="K19" s="287" t="s">
        <v>268</v>
      </c>
      <c r="L19" s="292"/>
      <c r="N19" s="191"/>
      <c r="O19" s="311">
        <f t="shared" si="0"/>
        <v>600</v>
      </c>
      <c r="P19" s="311">
        <f t="shared" si="1"/>
        <v>700</v>
      </c>
      <c r="Q19" s="312">
        <f t="shared" si="2"/>
        <v>1.1666666666666667</v>
      </c>
      <c r="R19" s="191"/>
    </row>
    <row r="20" spans="2:18" s="281" customFormat="1" ht="12.75" customHeight="1">
      <c r="B20" s="395"/>
      <c r="C20" s="308" t="s">
        <v>84</v>
      </c>
      <c r="D20" s="301">
        <v>0</v>
      </c>
      <c r="E20" s="302">
        <v>0</v>
      </c>
      <c r="F20" s="302">
        <v>373.5</v>
      </c>
      <c r="G20" s="303" t="s">
        <v>268</v>
      </c>
      <c r="H20" s="302">
        <v>0</v>
      </c>
      <c r="I20" s="302">
        <v>0</v>
      </c>
      <c r="J20" s="302">
        <v>536.5</v>
      </c>
      <c r="K20" s="303" t="s">
        <v>268</v>
      </c>
      <c r="L20" s="292"/>
      <c r="N20" s="191"/>
      <c r="O20" s="311">
        <f t="shared" si="0"/>
        <v>373.5</v>
      </c>
      <c r="P20" s="311">
        <f t="shared" si="1"/>
        <v>536.5</v>
      </c>
      <c r="Q20" s="312">
        <f t="shared" si="2"/>
        <v>1.4364123159303883</v>
      </c>
      <c r="R20" s="191"/>
    </row>
    <row r="21" spans="2:17" ht="12.75">
      <c r="B21" s="151" t="s">
        <v>114</v>
      </c>
      <c r="C21" s="152"/>
      <c r="D21" s="72">
        <v>632681.2000000001</v>
      </c>
      <c r="E21" s="73">
        <v>632681.2000000001</v>
      </c>
      <c r="F21" s="73">
        <v>669386.5</v>
      </c>
      <c r="G21" s="74">
        <v>5.8015474460122896</v>
      </c>
      <c r="H21" s="73">
        <v>3555811.42</v>
      </c>
      <c r="I21" s="73">
        <v>3555811.42</v>
      </c>
      <c r="J21" s="73">
        <v>3847240.8000000003</v>
      </c>
      <c r="K21" s="74">
        <v>8.195861522937587</v>
      </c>
      <c r="L21" s="135"/>
      <c r="O21" s="311">
        <f t="shared" si="0"/>
        <v>36705.29999999993</v>
      </c>
      <c r="P21" s="311">
        <f t="shared" si="1"/>
        <v>291429.38000000035</v>
      </c>
      <c r="Q21" s="312">
        <f t="shared" si="2"/>
        <v>5.74741319103388</v>
      </c>
    </row>
    <row r="22" spans="2:17" ht="12.75" customHeight="1">
      <c r="B22" s="391" t="s">
        <v>132</v>
      </c>
      <c r="C22" s="75" t="s">
        <v>76</v>
      </c>
      <c r="D22" s="45">
        <v>550000</v>
      </c>
      <c r="E22" s="46">
        <v>550000</v>
      </c>
      <c r="F22" s="46">
        <v>1150000</v>
      </c>
      <c r="G22" s="47">
        <v>109.09090909090908</v>
      </c>
      <c r="H22" s="46">
        <v>560050</v>
      </c>
      <c r="I22" s="46">
        <v>560050</v>
      </c>
      <c r="J22" s="46">
        <v>1211900</v>
      </c>
      <c r="K22" s="47">
        <v>116.39139362556917</v>
      </c>
      <c r="L22" s="134"/>
      <c r="O22" s="311">
        <f t="shared" si="0"/>
        <v>600000</v>
      </c>
      <c r="P22" s="311">
        <f t="shared" si="1"/>
        <v>651850</v>
      </c>
      <c r="Q22" s="312">
        <f t="shared" si="2"/>
        <v>1.0538260869565217</v>
      </c>
    </row>
    <row r="23" spans="2:17" ht="12.75">
      <c r="B23" s="392"/>
      <c r="C23" s="76" t="s">
        <v>82</v>
      </c>
      <c r="D23" s="49">
        <v>192000</v>
      </c>
      <c r="E23" s="50">
        <v>192000</v>
      </c>
      <c r="F23" s="50">
        <v>240000</v>
      </c>
      <c r="G23" s="51">
        <v>25</v>
      </c>
      <c r="H23" s="50">
        <v>220800</v>
      </c>
      <c r="I23" s="50">
        <v>220800</v>
      </c>
      <c r="J23" s="50">
        <v>268800</v>
      </c>
      <c r="K23" s="51">
        <v>21.739130434782616</v>
      </c>
      <c r="L23" s="134"/>
      <c r="O23" s="311">
        <f t="shared" si="0"/>
        <v>48000</v>
      </c>
      <c r="P23" s="311">
        <f t="shared" si="1"/>
        <v>48000</v>
      </c>
      <c r="Q23" s="312">
        <f t="shared" si="2"/>
        <v>1.12</v>
      </c>
    </row>
    <row r="24" spans="2:17" ht="12.75">
      <c r="B24" s="151" t="s">
        <v>133</v>
      </c>
      <c r="C24" s="152"/>
      <c r="D24" s="72">
        <v>742000</v>
      </c>
      <c r="E24" s="73">
        <v>742000</v>
      </c>
      <c r="F24" s="73">
        <v>1390000</v>
      </c>
      <c r="G24" s="47">
        <v>87.33153638814015</v>
      </c>
      <c r="H24" s="73">
        <v>780850</v>
      </c>
      <c r="I24" s="73">
        <v>780850</v>
      </c>
      <c r="J24" s="73">
        <v>1480700</v>
      </c>
      <c r="K24" s="47">
        <v>89.62668886469874</v>
      </c>
      <c r="L24" s="134"/>
      <c r="O24" s="311">
        <f t="shared" si="0"/>
        <v>648000</v>
      </c>
      <c r="P24" s="311">
        <f t="shared" si="1"/>
        <v>699850</v>
      </c>
      <c r="Q24" s="312">
        <f t="shared" si="2"/>
        <v>1.0652517985611512</v>
      </c>
    </row>
    <row r="25" spans="2:17" ht="12.75">
      <c r="B25" s="391" t="s">
        <v>86</v>
      </c>
      <c r="C25" s="75" t="s">
        <v>92</v>
      </c>
      <c r="D25" s="45">
        <v>222000</v>
      </c>
      <c r="E25" s="46">
        <v>222000</v>
      </c>
      <c r="F25" s="46">
        <v>0</v>
      </c>
      <c r="G25" s="47">
        <v>-100</v>
      </c>
      <c r="H25" s="46">
        <v>148108.2</v>
      </c>
      <c r="I25" s="46">
        <v>148108.2</v>
      </c>
      <c r="J25" s="46">
        <v>0</v>
      </c>
      <c r="K25" s="47">
        <v>-100</v>
      </c>
      <c r="L25" s="134"/>
      <c r="O25" s="311">
        <f t="shared" si="0"/>
        <v>-222000</v>
      </c>
      <c r="P25" s="311">
        <f t="shared" si="1"/>
        <v>-148108.2</v>
      </c>
      <c r="Q25" s="312">
        <f t="shared" si="2"/>
        <v>0</v>
      </c>
    </row>
    <row r="26" spans="2:17" ht="12.75">
      <c r="B26" s="392"/>
      <c r="C26" s="76" t="s">
        <v>121</v>
      </c>
      <c r="D26" s="49">
        <v>600</v>
      </c>
      <c r="E26" s="50">
        <v>600</v>
      </c>
      <c r="F26" s="50">
        <v>300</v>
      </c>
      <c r="G26" s="51">
        <v>-50</v>
      </c>
      <c r="H26" s="50">
        <v>1092</v>
      </c>
      <c r="I26" s="50">
        <v>1092</v>
      </c>
      <c r="J26" s="50">
        <v>297</v>
      </c>
      <c r="K26" s="51">
        <v>-72.80219780219781</v>
      </c>
      <c r="L26" s="134"/>
      <c r="O26" s="311">
        <f t="shared" si="0"/>
        <v>-300</v>
      </c>
      <c r="P26" s="311">
        <f t="shared" si="1"/>
        <v>-795</v>
      </c>
      <c r="Q26" s="312">
        <f t="shared" si="2"/>
        <v>0.99</v>
      </c>
    </row>
    <row r="27" spans="2:17" ht="12.75">
      <c r="B27" s="392"/>
      <c r="C27" s="76" t="s">
        <v>79</v>
      </c>
      <c r="D27" s="49">
        <v>0</v>
      </c>
      <c r="E27" s="50">
        <v>0</v>
      </c>
      <c r="F27" s="50">
        <v>252000</v>
      </c>
      <c r="G27" s="51" t="s">
        <v>268</v>
      </c>
      <c r="H27" s="50">
        <v>0</v>
      </c>
      <c r="I27" s="50">
        <v>0</v>
      </c>
      <c r="J27" s="50">
        <v>72100</v>
      </c>
      <c r="K27" s="51" t="s">
        <v>268</v>
      </c>
      <c r="L27" s="135"/>
      <c r="O27" s="311">
        <f t="shared" si="0"/>
        <v>252000</v>
      </c>
      <c r="P27" s="311">
        <f t="shared" si="1"/>
        <v>72100</v>
      </c>
      <c r="Q27" s="312">
        <f t="shared" si="2"/>
        <v>0.2861111111111111</v>
      </c>
    </row>
    <row r="28" spans="2:17" ht="12.75" customHeight="1">
      <c r="B28" s="394"/>
      <c r="C28" s="76" t="s">
        <v>76</v>
      </c>
      <c r="D28" s="49">
        <v>0</v>
      </c>
      <c r="E28" s="50">
        <v>0</v>
      </c>
      <c r="F28" s="50">
        <v>2219600</v>
      </c>
      <c r="G28" s="51" t="s">
        <v>268</v>
      </c>
      <c r="H28" s="50">
        <v>0</v>
      </c>
      <c r="I28" s="50">
        <v>0</v>
      </c>
      <c r="J28" s="50">
        <v>961517</v>
      </c>
      <c r="K28" s="51" t="s">
        <v>268</v>
      </c>
      <c r="L28" s="134"/>
      <c r="O28" s="311">
        <f t="shared" si="0"/>
        <v>2219600</v>
      </c>
      <c r="P28" s="311">
        <f t="shared" si="1"/>
        <v>961517</v>
      </c>
      <c r="Q28" s="312">
        <f t="shared" si="2"/>
        <v>0.43319381870607315</v>
      </c>
    </row>
    <row r="29" spans="2:17" ht="12.75">
      <c r="B29" s="151" t="s">
        <v>118</v>
      </c>
      <c r="C29" s="152"/>
      <c r="D29" s="72">
        <v>222600</v>
      </c>
      <c r="E29" s="73">
        <v>222600</v>
      </c>
      <c r="F29" s="107">
        <v>2471900</v>
      </c>
      <c r="G29" s="74">
        <v>1010.4672057502246</v>
      </c>
      <c r="H29" s="73">
        <v>149200.2</v>
      </c>
      <c r="I29" s="73">
        <v>149200.2</v>
      </c>
      <c r="J29" s="73">
        <v>1033914</v>
      </c>
      <c r="K29" s="74">
        <v>592.9709209505081</v>
      </c>
      <c r="L29" s="134"/>
      <c r="O29" s="311">
        <f t="shared" si="0"/>
        <v>2249300</v>
      </c>
      <c r="P29" s="311">
        <f t="shared" si="1"/>
        <v>884713.8</v>
      </c>
      <c r="Q29" s="312">
        <f t="shared" si="2"/>
        <v>0.4182669201828553</v>
      </c>
    </row>
    <row r="30" spans="2:17" ht="12.75" customHeight="1">
      <c r="B30" s="391" t="s">
        <v>75</v>
      </c>
      <c r="C30" s="75" t="s">
        <v>80</v>
      </c>
      <c r="D30" s="45">
        <v>24815.5</v>
      </c>
      <c r="E30" s="46">
        <v>24815.5</v>
      </c>
      <c r="F30" s="46">
        <v>24487.5</v>
      </c>
      <c r="G30" s="47">
        <v>-1.3217545485684323</v>
      </c>
      <c r="H30" s="46">
        <v>59166.14</v>
      </c>
      <c r="I30" s="46">
        <v>59166.14</v>
      </c>
      <c r="J30" s="46">
        <v>52725.84</v>
      </c>
      <c r="K30" s="47">
        <v>-10.885110977325885</v>
      </c>
      <c r="L30" s="134"/>
      <c r="O30" s="311">
        <f t="shared" si="0"/>
        <v>-328</v>
      </c>
      <c r="P30" s="311">
        <f t="shared" si="1"/>
        <v>-6440.300000000003</v>
      </c>
      <c r="Q30" s="312">
        <f t="shared" si="2"/>
        <v>2.1531736600306277</v>
      </c>
    </row>
    <row r="31" spans="2:17" ht="12.75" customHeight="1">
      <c r="B31" s="392"/>
      <c r="C31" s="76" t="s">
        <v>78</v>
      </c>
      <c r="D31" s="49">
        <v>1200</v>
      </c>
      <c r="E31" s="50">
        <v>1200</v>
      </c>
      <c r="F31" s="50">
        <v>600</v>
      </c>
      <c r="G31" s="51">
        <v>-50</v>
      </c>
      <c r="H31" s="50">
        <v>3526.82</v>
      </c>
      <c r="I31" s="50">
        <v>3526.82</v>
      </c>
      <c r="J31" s="50">
        <v>4819.46</v>
      </c>
      <c r="K31" s="51">
        <v>36.65171457573677</v>
      </c>
      <c r="L31" s="134"/>
      <c r="O31" s="311">
        <f t="shared" si="0"/>
        <v>-600</v>
      </c>
      <c r="P31" s="311">
        <f t="shared" si="1"/>
        <v>1292.6399999999999</v>
      </c>
      <c r="Q31" s="312">
        <f t="shared" si="2"/>
        <v>8.032433333333334</v>
      </c>
    </row>
    <row r="32" spans="2:17" ht="12.75">
      <c r="B32" s="392"/>
      <c r="C32" s="76" t="s">
        <v>77</v>
      </c>
      <c r="D32" s="49">
        <v>630</v>
      </c>
      <c r="E32" s="50">
        <v>630</v>
      </c>
      <c r="F32" s="50">
        <v>255</v>
      </c>
      <c r="G32" s="51">
        <v>-59.523809523809526</v>
      </c>
      <c r="H32" s="50">
        <v>1156</v>
      </c>
      <c r="I32" s="50">
        <v>1156</v>
      </c>
      <c r="J32" s="50">
        <v>355</v>
      </c>
      <c r="K32" s="51">
        <v>-69.29065743944636</v>
      </c>
      <c r="L32" s="134"/>
      <c r="O32" s="311">
        <f t="shared" si="0"/>
        <v>-375</v>
      </c>
      <c r="P32" s="311">
        <f t="shared" si="1"/>
        <v>-801</v>
      </c>
      <c r="Q32" s="312">
        <f t="shared" si="2"/>
        <v>1.392156862745098</v>
      </c>
    </row>
    <row r="33" spans="2:17" ht="12.75" customHeight="1">
      <c r="B33" s="394"/>
      <c r="C33" s="76" t="s">
        <v>84</v>
      </c>
      <c r="D33" s="49">
        <v>0</v>
      </c>
      <c r="E33" s="50">
        <v>0</v>
      </c>
      <c r="F33" s="50">
        <v>140</v>
      </c>
      <c r="G33" s="51" t="s">
        <v>268</v>
      </c>
      <c r="H33" s="50">
        <v>0</v>
      </c>
      <c r="I33" s="50">
        <v>0</v>
      </c>
      <c r="J33" s="50">
        <v>417.21</v>
      </c>
      <c r="K33" s="51" t="s">
        <v>268</v>
      </c>
      <c r="L33" s="135"/>
      <c r="O33" s="311">
        <f t="shared" si="0"/>
        <v>140</v>
      </c>
      <c r="P33" s="311">
        <f t="shared" si="1"/>
        <v>417.21</v>
      </c>
      <c r="Q33" s="312">
        <f t="shared" si="2"/>
        <v>2.9800714285714283</v>
      </c>
    </row>
    <row r="34" spans="2:17" ht="12.75">
      <c r="B34" s="151" t="s">
        <v>115</v>
      </c>
      <c r="C34" s="152"/>
      <c r="D34" s="72">
        <v>26645.5</v>
      </c>
      <c r="E34" s="73">
        <v>26645.5</v>
      </c>
      <c r="F34" s="73">
        <v>25482.5</v>
      </c>
      <c r="G34" s="74">
        <v>-4.36471449212813</v>
      </c>
      <c r="H34" s="73">
        <v>63848.96</v>
      </c>
      <c r="I34" s="73">
        <v>63848.96</v>
      </c>
      <c r="J34" s="73">
        <v>58317.509999999995</v>
      </c>
      <c r="K34" s="74">
        <v>-8.663336098191742</v>
      </c>
      <c r="L34" s="134"/>
      <c r="O34" s="311">
        <f t="shared" si="0"/>
        <v>-1163</v>
      </c>
      <c r="P34" s="311">
        <f t="shared" si="1"/>
        <v>-5531.450000000004</v>
      </c>
      <c r="Q34" s="312">
        <f t="shared" si="2"/>
        <v>2.2885317374668888</v>
      </c>
    </row>
    <row r="35" spans="2:17" ht="15" customHeight="1">
      <c r="B35" s="391" t="s">
        <v>88</v>
      </c>
      <c r="C35" s="176" t="s">
        <v>90</v>
      </c>
      <c r="D35" s="45">
        <v>2519.7</v>
      </c>
      <c r="E35" s="46">
        <v>2519.7</v>
      </c>
      <c r="F35" s="46">
        <v>0</v>
      </c>
      <c r="G35" s="47">
        <v>-100</v>
      </c>
      <c r="H35" s="45">
        <v>5541.57</v>
      </c>
      <c r="I35" s="46">
        <v>5541.57</v>
      </c>
      <c r="J35" s="46">
        <v>0</v>
      </c>
      <c r="K35" s="47">
        <v>-100</v>
      </c>
      <c r="O35" s="311">
        <f t="shared" si="0"/>
        <v>-2519.7</v>
      </c>
      <c r="P35" s="311">
        <f t="shared" si="1"/>
        <v>-5541.57</v>
      </c>
      <c r="Q35" s="312">
        <f t="shared" si="2"/>
        <v>0</v>
      </c>
    </row>
    <row r="36" spans="2:17" ht="12.75">
      <c r="B36" s="392"/>
      <c r="C36" s="177" t="s">
        <v>89</v>
      </c>
      <c r="D36" s="49">
        <v>300</v>
      </c>
      <c r="E36" s="50">
        <v>300</v>
      </c>
      <c r="F36" s="50">
        <v>290</v>
      </c>
      <c r="G36" s="51">
        <v>-3.3333333333333326</v>
      </c>
      <c r="H36" s="49">
        <v>561</v>
      </c>
      <c r="I36" s="50">
        <v>561</v>
      </c>
      <c r="J36" s="50">
        <v>524.38</v>
      </c>
      <c r="K36" s="51">
        <v>-6.52762923351159</v>
      </c>
      <c r="O36" s="311">
        <f t="shared" si="0"/>
        <v>-10</v>
      </c>
      <c r="P36" s="311">
        <f t="shared" si="1"/>
        <v>-36.620000000000005</v>
      </c>
      <c r="Q36" s="312">
        <f t="shared" si="2"/>
        <v>1.8082068965517242</v>
      </c>
    </row>
    <row r="37" spans="2:17" ht="12.75">
      <c r="B37" s="392"/>
      <c r="C37" s="177" t="s">
        <v>121</v>
      </c>
      <c r="D37" s="49">
        <v>0</v>
      </c>
      <c r="E37" s="50">
        <v>0</v>
      </c>
      <c r="F37" s="50">
        <v>107.82</v>
      </c>
      <c r="G37" s="51" t="s">
        <v>268</v>
      </c>
      <c r="H37" s="49">
        <v>0</v>
      </c>
      <c r="I37" s="50">
        <v>0</v>
      </c>
      <c r="J37" s="50">
        <v>1402.68</v>
      </c>
      <c r="K37" s="51" t="s">
        <v>268</v>
      </c>
      <c r="M37" s="211"/>
      <c r="O37" s="311">
        <f t="shared" si="0"/>
        <v>107.82</v>
      </c>
      <c r="P37" s="311">
        <f t="shared" si="1"/>
        <v>1402.68</v>
      </c>
      <c r="Q37" s="312">
        <f t="shared" si="2"/>
        <v>13.009460211463551</v>
      </c>
    </row>
    <row r="38" spans="2:17" ht="12.75">
      <c r="B38" s="392"/>
      <c r="C38" s="177" t="s">
        <v>96</v>
      </c>
      <c r="D38" s="49">
        <v>0</v>
      </c>
      <c r="E38" s="50">
        <v>0</v>
      </c>
      <c r="F38" s="50">
        <v>44750</v>
      </c>
      <c r="G38" s="51" t="s">
        <v>268</v>
      </c>
      <c r="H38" s="50">
        <v>0</v>
      </c>
      <c r="I38" s="50">
        <v>0</v>
      </c>
      <c r="J38" s="50">
        <v>41617.5</v>
      </c>
      <c r="K38" s="51" t="s">
        <v>268</v>
      </c>
      <c r="M38" s="211"/>
      <c r="O38" s="311">
        <f t="shared" si="0"/>
        <v>44750</v>
      </c>
      <c r="P38" s="311">
        <f t="shared" si="1"/>
        <v>41617.5</v>
      </c>
      <c r="Q38" s="312">
        <f t="shared" si="2"/>
        <v>0.93</v>
      </c>
    </row>
    <row r="39" spans="2:17" ht="12.75">
      <c r="B39" s="392"/>
      <c r="C39" s="177" t="s">
        <v>80</v>
      </c>
      <c r="D39" s="49">
        <v>0</v>
      </c>
      <c r="E39" s="50">
        <v>0</v>
      </c>
      <c r="F39" s="50">
        <v>870</v>
      </c>
      <c r="G39" s="51" t="s">
        <v>268</v>
      </c>
      <c r="H39" s="50">
        <v>0</v>
      </c>
      <c r="I39" s="50">
        <v>0</v>
      </c>
      <c r="J39" s="50">
        <v>770</v>
      </c>
      <c r="K39" s="51" t="s">
        <v>268</v>
      </c>
      <c r="M39" s="211"/>
      <c r="O39" s="311">
        <f t="shared" si="0"/>
        <v>870</v>
      </c>
      <c r="P39" s="311">
        <f t="shared" si="1"/>
        <v>770</v>
      </c>
      <c r="Q39" s="312">
        <f t="shared" si="2"/>
        <v>0.8850574712643678</v>
      </c>
    </row>
    <row r="40" spans="2:18" s="281" customFormat="1" ht="12.75">
      <c r="B40" s="394"/>
      <c r="C40" s="295" t="s">
        <v>77</v>
      </c>
      <c r="D40" s="285">
        <v>0</v>
      </c>
      <c r="E40" s="286">
        <v>0</v>
      </c>
      <c r="F40" s="286">
        <v>3330</v>
      </c>
      <c r="G40" s="287" t="s">
        <v>268</v>
      </c>
      <c r="H40" s="286">
        <v>0</v>
      </c>
      <c r="I40" s="286">
        <v>0</v>
      </c>
      <c r="J40" s="286">
        <v>5843.75</v>
      </c>
      <c r="K40" s="287" t="s">
        <v>268</v>
      </c>
      <c r="M40" s="211"/>
      <c r="N40" s="191"/>
      <c r="O40" s="311">
        <f t="shared" si="0"/>
        <v>3330</v>
      </c>
      <c r="P40" s="311">
        <f t="shared" si="1"/>
        <v>5843.75</v>
      </c>
      <c r="Q40" s="312">
        <f t="shared" si="2"/>
        <v>1.75487987987988</v>
      </c>
      <c r="R40" s="191"/>
    </row>
    <row r="41" spans="2:17" ht="12.75">
      <c r="B41" s="151" t="s">
        <v>113</v>
      </c>
      <c r="C41" s="152"/>
      <c r="D41" s="72">
        <v>2819.7</v>
      </c>
      <c r="E41" s="73">
        <v>2819.7</v>
      </c>
      <c r="F41" s="73">
        <v>49347.82</v>
      </c>
      <c r="G41" s="74">
        <v>1650.1088768308687</v>
      </c>
      <c r="H41" s="73">
        <v>6102.57</v>
      </c>
      <c r="I41" s="73">
        <v>6102.57</v>
      </c>
      <c r="J41" s="73">
        <v>50158.31</v>
      </c>
      <c r="K41" s="74">
        <v>721.9210922611293</v>
      </c>
      <c r="O41" s="311">
        <f t="shared" si="0"/>
        <v>46528.12</v>
      </c>
      <c r="P41" s="311">
        <f t="shared" si="1"/>
        <v>44055.74</v>
      </c>
      <c r="Q41" s="312">
        <f t="shared" si="2"/>
        <v>1.0164240284575894</v>
      </c>
    </row>
    <row r="42" spans="2:17" ht="12.75">
      <c r="B42" s="198" t="s">
        <v>85</v>
      </c>
      <c r="C42" s="75" t="s">
        <v>182</v>
      </c>
      <c r="D42" s="45">
        <v>45.26</v>
      </c>
      <c r="E42" s="46">
        <v>45.26</v>
      </c>
      <c r="F42" s="46">
        <v>0</v>
      </c>
      <c r="G42" s="47">
        <v>-100</v>
      </c>
      <c r="H42" s="46">
        <v>300</v>
      </c>
      <c r="I42" s="46">
        <v>300</v>
      </c>
      <c r="J42" s="46">
        <v>0</v>
      </c>
      <c r="K42" s="47">
        <v>-100</v>
      </c>
      <c r="O42" s="311">
        <f t="shared" si="0"/>
        <v>-45.26</v>
      </c>
      <c r="P42" s="311">
        <f t="shared" si="1"/>
        <v>-300</v>
      </c>
      <c r="Q42" s="312">
        <f t="shared" si="2"/>
        <v>0</v>
      </c>
    </row>
    <row r="43" spans="2:17" ht="12.75">
      <c r="B43" s="151" t="s">
        <v>117</v>
      </c>
      <c r="C43" s="152"/>
      <c r="D43" s="72">
        <v>45.26</v>
      </c>
      <c r="E43" s="73">
        <v>45.26</v>
      </c>
      <c r="F43" s="73">
        <v>0</v>
      </c>
      <c r="G43" s="74">
        <v>-100</v>
      </c>
      <c r="H43" s="73">
        <v>300</v>
      </c>
      <c r="I43" s="73">
        <v>300</v>
      </c>
      <c r="J43" s="73">
        <v>0</v>
      </c>
      <c r="K43" s="74">
        <v>-100</v>
      </c>
      <c r="O43" s="311">
        <f t="shared" si="0"/>
        <v>-45.26</v>
      </c>
      <c r="P43" s="311">
        <f t="shared" si="1"/>
        <v>-300</v>
      </c>
      <c r="Q43" s="312">
        <f t="shared" si="2"/>
        <v>0</v>
      </c>
    </row>
    <row r="44" spans="2:18" s="281" customFormat="1" ht="12.75">
      <c r="B44" s="297" t="s">
        <v>83</v>
      </c>
      <c r="C44" s="290" t="s">
        <v>84</v>
      </c>
      <c r="D44" s="282">
        <v>0</v>
      </c>
      <c r="E44" s="283">
        <v>0</v>
      </c>
      <c r="F44" s="283">
        <v>10.42</v>
      </c>
      <c r="G44" s="284" t="s">
        <v>268</v>
      </c>
      <c r="H44" s="283">
        <v>0</v>
      </c>
      <c r="I44" s="283">
        <v>0</v>
      </c>
      <c r="J44" s="283">
        <v>31.85</v>
      </c>
      <c r="K44" s="284" t="s">
        <v>268</v>
      </c>
      <c r="N44" s="191"/>
      <c r="O44" s="311">
        <f t="shared" si="0"/>
        <v>10.42</v>
      </c>
      <c r="P44" s="311">
        <f t="shared" si="1"/>
        <v>31.85</v>
      </c>
      <c r="Q44" s="312">
        <f t="shared" si="2"/>
        <v>3.056621880998081</v>
      </c>
      <c r="R44" s="191"/>
    </row>
    <row r="45" spans="2:18" s="281" customFormat="1" ht="12.75">
      <c r="B45" s="293" t="s">
        <v>116</v>
      </c>
      <c r="C45" s="294"/>
      <c r="D45" s="288">
        <v>0</v>
      </c>
      <c r="E45" s="289">
        <v>0</v>
      </c>
      <c r="F45" s="289">
        <v>10.42</v>
      </c>
      <c r="G45" s="284" t="s">
        <v>268</v>
      </c>
      <c r="H45" s="289">
        <v>0</v>
      </c>
      <c r="I45" s="289">
        <v>0</v>
      </c>
      <c r="J45" s="289">
        <v>31.85</v>
      </c>
      <c r="K45" s="284" t="s">
        <v>268</v>
      </c>
      <c r="N45" s="191"/>
      <c r="O45" s="311">
        <f t="shared" si="0"/>
        <v>10.42</v>
      </c>
      <c r="P45" s="311">
        <f t="shared" si="1"/>
        <v>31.85</v>
      </c>
      <c r="Q45" s="312">
        <f t="shared" si="2"/>
        <v>3.056621880998081</v>
      </c>
      <c r="R45" s="191"/>
    </row>
    <row r="46" spans="2:17" ht="12.75">
      <c r="B46" s="151" t="s">
        <v>93</v>
      </c>
      <c r="C46" s="152"/>
      <c r="D46" s="69">
        <v>1626791.66</v>
      </c>
      <c r="E46" s="70">
        <v>1626791.66</v>
      </c>
      <c r="F46" s="70">
        <v>4606127.239999998</v>
      </c>
      <c r="G46" s="71">
        <v>183.14180317349295</v>
      </c>
      <c r="H46" s="70">
        <v>4556113.15</v>
      </c>
      <c r="I46" s="70">
        <v>4556113.15</v>
      </c>
      <c r="J46" s="70">
        <v>6470362.47</v>
      </c>
      <c r="K46" s="71">
        <v>42.01496444398005</v>
      </c>
      <c r="O46" s="311">
        <f t="shared" si="0"/>
        <v>2979335.579999998</v>
      </c>
      <c r="P46" s="311">
        <f t="shared" si="1"/>
        <v>1914249.3199999994</v>
      </c>
      <c r="Q46" s="312">
        <f t="shared" si="2"/>
        <v>1.4047294251471876</v>
      </c>
    </row>
    <row r="47" spans="2:11" ht="12.75">
      <c r="B47" s="269"/>
      <c r="C47" s="269"/>
      <c r="D47" s="270"/>
      <c r="E47" s="270"/>
      <c r="F47" s="270"/>
      <c r="G47" s="135"/>
      <c r="H47" s="270"/>
      <c r="I47" s="270"/>
      <c r="J47" s="270"/>
      <c r="K47" s="135"/>
    </row>
    <row r="48" spans="2:11" ht="12.75">
      <c r="B48" s="393" t="s">
        <v>154</v>
      </c>
      <c r="C48" s="393"/>
      <c r="D48" s="393"/>
      <c r="E48" s="393"/>
      <c r="F48" s="393"/>
      <c r="G48" s="393"/>
      <c r="H48" s="393"/>
      <c r="I48" s="393"/>
      <c r="J48" s="393"/>
      <c r="K48" s="393"/>
    </row>
  </sheetData>
  <sheetProtection/>
  <mergeCells count="11">
    <mergeCell ref="B2:K2"/>
    <mergeCell ref="D4:G4"/>
    <mergeCell ref="H4:K4"/>
    <mergeCell ref="B4:B5"/>
    <mergeCell ref="C4:C5"/>
    <mergeCell ref="B22:B23"/>
    <mergeCell ref="B48:K48"/>
    <mergeCell ref="B30:B33"/>
    <mergeCell ref="B25:B28"/>
    <mergeCell ref="B35:B40"/>
    <mergeCell ref="B6:B20"/>
  </mergeCells>
  <conditionalFormatting sqref="O6:O46">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71" r:id="rId1"/>
  <headerFooter differentFirst="1">
    <oddFooter>&amp;C&amp;P</oddFooter>
  </headerFooter>
  <ignoredErrors>
    <ignoredError sqref="D5" numberStoredAsText="1"/>
  </ignoredErrors>
</worksheet>
</file>

<file path=xl/worksheets/sheet17.xml><?xml version="1.0" encoding="utf-8"?>
<worksheet xmlns="http://schemas.openxmlformats.org/spreadsheetml/2006/main" xmlns:r="http://schemas.openxmlformats.org/officeDocument/2006/relationships">
  <sheetPr>
    <pageSetUpPr fitToPage="1"/>
  </sheetPr>
  <dimension ref="B2:S125"/>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2" width="18.421875" style="39" customWidth="1"/>
    <col min="3" max="3" width="18.8515625" style="39" customWidth="1"/>
    <col min="4" max="11" width="11.7109375" style="39" customWidth="1"/>
    <col min="12" max="12" width="2.8515625" style="39" customWidth="1"/>
    <col min="13" max="13" width="10.8515625" style="39" customWidth="1"/>
    <col min="14" max="14" width="4.57421875" style="191" customWidth="1"/>
    <col min="15" max="15" width="5.00390625" style="314" hidden="1" customWidth="1"/>
    <col min="16" max="16" width="10.8515625" style="314" hidden="1" customWidth="1"/>
    <col min="17" max="17" width="10.8515625" style="309" hidden="1" customWidth="1"/>
    <col min="18" max="18" width="8.57421875" style="309" hidden="1" customWidth="1"/>
    <col min="19" max="19" width="0" style="309" hidden="1" customWidth="1"/>
    <col min="20" max="16384" width="10.8515625" style="39" customWidth="1"/>
  </cols>
  <sheetData>
    <row r="1" ht="6" customHeight="1"/>
    <row r="2" spans="2:14" ht="15">
      <c r="B2" s="396" t="s">
        <v>223</v>
      </c>
      <c r="C2" s="396"/>
      <c r="D2" s="396"/>
      <c r="E2" s="396"/>
      <c r="F2" s="396"/>
      <c r="G2" s="396"/>
      <c r="H2" s="396"/>
      <c r="I2" s="396"/>
      <c r="J2" s="396"/>
      <c r="K2" s="396"/>
      <c r="L2" s="132"/>
      <c r="M2" s="52" t="s">
        <v>153</v>
      </c>
      <c r="N2" s="193"/>
    </row>
    <row r="3" spans="2:14" ht="15">
      <c r="B3" s="132"/>
      <c r="C3" s="132"/>
      <c r="D3" s="132"/>
      <c r="E3" s="132"/>
      <c r="F3" s="132"/>
      <c r="G3" s="132"/>
      <c r="H3" s="132"/>
      <c r="I3" s="132"/>
      <c r="J3" s="132"/>
      <c r="K3" s="132"/>
      <c r="L3" s="132"/>
      <c r="M3" s="52"/>
      <c r="N3" s="193"/>
    </row>
    <row r="4" spans="2:12" ht="15">
      <c r="B4" s="404" t="s">
        <v>71</v>
      </c>
      <c r="C4" s="404" t="s">
        <v>72</v>
      </c>
      <c r="D4" s="397" t="s">
        <v>73</v>
      </c>
      <c r="E4" s="398"/>
      <c r="F4" s="398"/>
      <c r="G4" s="399"/>
      <c r="H4" s="397" t="s">
        <v>94</v>
      </c>
      <c r="I4" s="398"/>
      <c r="J4" s="398"/>
      <c r="K4" s="399"/>
      <c r="L4" s="132"/>
    </row>
    <row r="5" spans="2:18" ht="25.5">
      <c r="B5" s="405"/>
      <c r="C5" s="405"/>
      <c r="D5" s="40" t="str">
        <f>+export!D5</f>
        <v>2015</v>
      </c>
      <c r="E5" s="41" t="str">
        <f>+export!E5</f>
        <v>ene-dic 2015</v>
      </c>
      <c r="F5" s="41" t="str">
        <f>+export!F5</f>
        <v>ene-dic 2016</v>
      </c>
      <c r="G5" s="42" t="s">
        <v>44</v>
      </c>
      <c r="H5" s="40" t="str">
        <f>+export!H5</f>
        <v>2015</v>
      </c>
      <c r="I5" s="43" t="str">
        <f>+export!I5</f>
        <v>ene-dic 2015</v>
      </c>
      <c r="J5" s="43" t="str">
        <f>+export!J5</f>
        <v>ene-dic 2016</v>
      </c>
      <c r="K5" s="44" t="s">
        <v>44</v>
      </c>
      <c r="L5" s="133"/>
      <c r="P5" s="310" t="s">
        <v>198</v>
      </c>
      <c r="Q5" s="310" t="s">
        <v>192</v>
      </c>
      <c r="R5" s="313" t="s">
        <v>193</v>
      </c>
    </row>
    <row r="6" spans="2:18" ht="12.75" customHeight="1">
      <c r="B6" s="391" t="s">
        <v>88</v>
      </c>
      <c r="C6" s="75" t="s">
        <v>96</v>
      </c>
      <c r="D6" s="45">
        <v>41307358.52</v>
      </c>
      <c r="E6" s="46">
        <v>41307358.52</v>
      </c>
      <c r="F6" s="46">
        <v>47173548.3941</v>
      </c>
      <c r="G6" s="47">
        <v>14.201319290992021</v>
      </c>
      <c r="H6" s="46">
        <v>29075287.24</v>
      </c>
      <c r="I6" s="46">
        <v>29075287.24</v>
      </c>
      <c r="J6" s="46">
        <v>36729736.76</v>
      </c>
      <c r="K6" s="47">
        <v>26.32630748173479</v>
      </c>
      <c r="L6" s="134"/>
      <c r="O6" s="315">
        <f>+J6/$J$23</f>
        <v>0.47747080157148225</v>
      </c>
      <c r="P6" s="311">
        <f>+F6-E6</f>
        <v>5866189.8741</v>
      </c>
      <c r="Q6" s="311">
        <f>+J6-I6</f>
        <v>7654449.52</v>
      </c>
      <c r="R6" s="312">
        <f>+IF(F6=0,0,J6/F6)</f>
        <v>0.7786087332915959</v>
      </c>
    </row>
    <row r="7" spans="2:18" ht="15">
      <c r="B7" s="392"/>
      <c r="C7" s="76" t="s">
        <v>129</v>
      </c>
      <c r="D7" s="49">
        <v>17247981.74</v>
      </c>
      <c r="E7" s="50">
        <v>17247981.74</v>
      </c>
      <c r="F7" s="50">
        <v>24991497.2477</v>
      </c>
      <c r="G7" s="51">
        <v>44.89519773633528</v>
      </c>
      <c r="H7" s="50">
        <v>12669707.84</v>
      </c>
      <c r="I7" s="50">
        <v>12669707.84</v>
      </c>
      <c r="J7" s="50">
        <v>19971876.33</v>
      </c>
      <c r="K7" s="51">
        <v>57.634860899839026</v>
      </c>
      <c r="L7" s="134"/>
      <c r="O7" s="315">
        <f>+J7/$J$23</f>
        <v>0.25962581388703676</v>
      </c>
      <c r="P7" s="311">
        <f aca="true" t="shared" si="0" ref="P7:P70">+F7-E7</f>
        <v>7743515.5077</v>
      </c>
      <c r="Q7" s="311">
        <f aca="true" t="shared" si="1" ref="Q7:Q70">+J7-I7</f>
        <v>7302168.489999998</v>
      </c>
      <c r="R7" s="312">
        <f aca="true" t="shared" si="2" ref="R7:R70">+IF(F7=0,0,J7/F7)</f>
        <v>0.7991468511090521</v>
      </c>
    </row>
    <row r="8" spans="2:18" ht="15">
      <c r="B8" s="392"/>
      <c r="C8" s="76" t="s">
        <v>79</v>
      </c>
      <c r="D8" s="49">
        <v>10945465.1892</v>
      </c>
      <c r="E8" s="50">
        <v>10945465.1892</v>
      </c>
      <c r="F8" s="50">
        <v>10528578.4985</v>
      </c>
      <c r="G8" s="51">
        <v>-3.808761742820632</v>
      </c>
      <c r="H8" s="50">
        <v>11825190.35</v>
      </c>
      <c r="I8" s="50">
        <v>11825190.35</v>
      </c>
      <c r="J8" s="50">
        <v>11875265.83</v>
      </c>
      <c r="K8" s="51">
        <v>0.42346447302643586</v>
      </c>
      <c r="L8" s="134"/>
      <c r="O8" s="316"/>
      <c r="P8" s="311">
        <f t="shared" si="0"/>
        <v>-416886.69070000015</v>
      </c>
      <c r="Q8" s="311">
        <f t="shared" si="1"/>
        <v>50075.48000000045</v>
      </c>
      <c r="R8" s="312">
        <f t="shared" si="2"/>
        <v>1.127907801769428</v>
      </c>
    </row>
    <row r="9" spans="2:18" ht="15">
      <c r="B9" s="392"/>
      <c r="C9" s="76" t="s">
        <v>95</v>
      </c>
      <c r="D9" s="49">
        <v>7728995.88</v>
      </c>
      <c r="E9" s="50">
        <v>7728995.88</v>
      </c>
      <c r="F9" s="50">
        <v>9095842.7362</v>
      </c>
      <c r="G9" s="51">
        <v>17.68466276113476</v>
      </c>
      <c r="H9" s="50">
        <v>5076355.6</v>
      </c>
      <c r="I9" s="50">
        <v>5076355.6</v>
      </c>
      <c r="J9" s="50">
        <v>6919707.18</v>
      </c>
      <c r="K9" s="51">
        <v>36.31249906921414</v>
      </c>
      <c r="L9" s="134"/>
      <c r="O9" s="316"/>
      <c r="P9" s="311">
        <f t="shared" si="0"/>
        <v>1366846.8561999993</v>
      </c>
      <c r="Q9" s="311">
        <f t="shared" si="1"/>
        <v>1843351.58</v>
      </c>
      <c r="R9" s="312">
        <f t="shared" si="2"/>
        <v>0.7607549273538637</v>
      </c>
    </row>
    <row r="10" spans="2:18" ht="15">
      <c r="B10" s="392"/>
      <c r="C10" s="76" t="s">
        <v>127</v>
      </c>
      <c r="D10" s="49">
        <v>1136958.6537</v>
      </c>
      <c r="E10" s="50">
        <v>1136958.6537</v>
      </c>
      <c r="F10" s="50">
        <v>512774.2314</v>
      </c>
      <c r="G10" s="51">
        <v>-54.89948295557794</v>
      </c>
      <c r="H10" s="50">
        <v>1576275.06</v>
      </c>
      <c r="I10" s="50">
        <v>1576275.06</v>
      </c>
      <c r="J10" s="50">
        <v>743324.95</v>
      </c>
      <c r="K10" s="51">
        <v>-52.84294163735612</v>
      </c>
      <c r="L10" s="134"/>
      <c r="M10" s="48"/>
      <c r="O10" s="316"/>
      <c r="P10" s="311">
        <f t="shared" si="0"/>
        <v>-624184.4223</v>
      </c>
      <c r="Q10" s="311">
        <f t="shared" si="1"/>
        <v>-832950.1100000001</v>
      </c>
      <c r="R10" s="312">
        <f t="shared" si="2"/>
        <v>1.4496144784236518</v>
      </c>
    </row>
    <row r="11" spans="2:18" ht="15">
      <c r="B11" s="392"/>
      <c r="C11" s="76" t="s">
        <v>100</v>
      </c>
      <c r="D11" s="49">
        <v>1540421.6908</v>
      </c>
      <c r="E11" s="50">
        <v>1540421.6908</v>
      </c>
      <c r="F11" s="50">
        <v>553778.084</v>
      </c>
      <c r="G11" s="51">
        <v>-64.05022810913536</v>
      </c>
      <c r="H11" s="50">
        <v>1338731.27</v>
      </c>
      <c r="I11" s="50">
        <v>1338731.27</v>
      </c>
      <c r="J11" s="50">
        <v>506226.95</v>
      </c>
      <c r="K11" s="51">
        <v>-62.1860666629532</v>
      </c>
      <c r="L11" s="134"/>
      <c r="O11" s="316"/>
      <c r="P11" s="311">
        <f t="shared" si="0"/>
        <v>-986643.6068</v>
      </c>
      <c r="Q11" s="311">
        <f t="shared" si="1"/>
        <v>-832504.3200000001</v>
      </c>
      <c r="R11" s="312">
        <f t="shared" si="2"/>
        <v>0.914133232473678</v>
      </c>
    </row>
    <row r="12" spans="2:18" ht="15">
      <c r="B12" s="392"/>
      <c r="C12" s="76" t="s">
        <v>92</v>
      </c>
      <c r="D12" s="49">
        <v>23625</v>
      </c>
      <c r="E12" s="50">
        <v>23625</v>
      </c>
      <c r="F12" s="50">
        <v>0</v>
      </c>
      <c r="G12" s="51">
        <v>-100</v>
      </c>
      <c r="H12" s="50">
        <v>35516.12</v>
      </c>
      <c r="I12" s="50">
        <v>35516.12</v>
      </c>
      <c r="J12" s="50">
        <v>0</v>
      </c>
      <c r="K12" s="51">
        <v>-100</v>
      </c>
      <c r="L12" s="134"/>
      <c r="O12" s="316"/>
      <c r="P12" s="311">
        <f t="shared" si="0"/>
        <v>-23625</v>
      </c>
      <c r="Q12" s="311">
        <f t="shared" si="1"/>
        <v>-35516.12</v>
      </c>
      <c r="R12" s="312">
        <f t="shared" si="2"/>
        <v>0</v>
      </c>
    </row>
    <row r="13" spans="2:18" ht="15">
      <c r="B13" s="392"/>
      <c r="C13" s="76" t="s">
        <v>77</v>
      </c>
      <c r="D13" s="49">
        <v>19205</v>
      </c>
      <c r="E13" s="50">
        <v>19205</v>
      </c>
      <c r="F13" s="50">
        <v>8721.63</v>
      </c>
      <c r="G13" s="51">
        <v>-54.5866701379849</v>
      </c>
      <c r="H13" s="50">
        <v>33959.96</v>
      </c>
      <c r="I13" s="50">
        <v>33959.96</v>
      </c>
      <c r="J13" s="50">
        <v>19631.86</v>
      </c>
      <c r="K13" s="51">
        <v>-42.19115688004344</v>
      </c>
      <c r="L13" s="134"/>
      <c r="O13" s="316"/>
      <c r="P13" s="311">
        <f t="shared" si="0"/>
        <v>-10483.37</v>
      </c>
      <c r="Q13" s="311">
        <f t="shared" si="1"/>
        <v>-14328.099999999999</v>
      </c>
      <c r="R13" s="312">
        <f t="shared" si="2"/>
        <v>2.250939331294724</v>
      </c>
    </row>
    <row r="14" spans="2:18" ht="15">
      <c r="B14" s="392"/>
      <c r="C14" s="76" t="s">
        <v>99</v>
      </c>
      <c r="D14" s="49">
        <v>10764</v>
      </c>
      <c r="E14" s="50">
        <v>10764</v>
      </c>
      <c r="F14" s="50">
        <v>0</v>
      </c>
      <c r="G14" s="51">
        <v>-100</v>
      </c>
      <c r="H14" s="50">
        <v>31921.1</v>
      </c>
      <c r="I14" s="50">
        <v>31921.1</v>
      </c>
      <c r="J14" s="50">
        <v>0</v>
      </c>
      <c r="K14" s="51">
        <v>-100</v>
      </c>
      <c r="L14" s="134"/>
      <c r="O14" s="316"/>
      <c r="P14" s="311">
        <f t="shared" si="0"/>
        <v>-10764</v>
      </c>
      <c r="Q14" s="311">
        <f t="shared" si="1"/>
        <v>-31921.1</v>
      </c>
      <c r="R14" s="312">
        <f t="shared" si="2"/>
        <v>0</v>
      </c>
    </row>
    <row r="15" spans="2:18" ht="15">
      <c r="B15" s="392"/>
      <c r="C15" s="76" t="s">
        <v>103</v>
      </c>
      <c r="D15" s="49">
        <v>25690.0591</v>
      </c>
      <c r="E15" s="50">
        <v>25690.0591</v>
      </c>
      <c r="F15" s="50">
        <v>875.9782</v>
      </c>
      <c r="G15" s="51">
        <v>-96.5902055865648</v>
      </c>
      <c r="H15" s="50">
        <v>18827.18</v>
      </c>
      <c r="I15" s="50">
        <v>18827.18</v>
      </c>
      <c r="J15" s="50">
        <v>3768.02</v>
      </c>
      <c r="K15" s="51">
        <v>-79.98627516176083</v>
      </c>
      <c r="L15" s="134"/>
      <c r="O15" s="316"/>
      <c r="P15" s="311">
        <f t="shared" si="0"/>
        <v>-24814.080899999997</v>
      </c>
      <c r="Q15" s="311">
        <f t="shared" si="1"/>
        <v>-15059.16</v>
      </c>
      <c r="R15" s="312">
        <f t="shared" si="2"/>
        <v>4.301499740518657</v>
      </c>
    </row>
    <row r="16" spans="2:18" ht="15">
      <c r="B16" s="392"/>
      <c r="C16" s="76" t="s">
        <v>81</v>
      </c>
      <c r="D16" s="49">
        <v>4487.7431</v>
      </c>
      <c r="E16" s="50">
        <v>4487.7431</v>
      </c>
      <c r="F16" s="50">
        <v>3968.64</v>
      </c>
      <c r="G16" s="51">
        <v>-11.567130480352139</v>
      </c>
      <c r="H16" s="50">
        <v>12581.15</v>
      </c>
      <c r="I16" s="50">
        <v>12581.15</v>
      </c>
      <c r="J16" s="50">
        <v>10537.48</v>
      </c>
      <c r="K16" s="51">
        <v>-16.243904571521682</v>
      </c>
      <c r="L16" s="135"/>
      <c r="O16" s="316"/>
      <c r="P16" s="311">
        <f t="shared" si="0"/>
        <v>-519.1030999999998</v>
      </c>
      <c r="Q16" s="311">
        <f t="shared" si="1"/>
        <v>-2043.67</v>
      </c>
      <c r="R16" s="312">
        <f t="shared" si="2"/>
        <v>2.6551866634413805</v>
      </c>
    </row>
    <row r="17" spans="2:18" ht="12.75" customHeight="1">
      <c r="B17" s="392"/>
      <c r="C17" s="76" t="s">
        <v>119</v>
      </c>
      <c r="D17" s="49">
        <v>637</v>
      </c>
      <c r="E17" s="50">
        <v>637</v>
      </c>
      <c r="F17" s="50">
        <v>75600</v>
      </c>
      <c r="G17" s="51">
        <v>11768.131868131868</v>
      </c>
      <c r="H17" s="50">
        <v>2191.07</v>
      </c>
      <c r="I17" s="50">
        <v>2191.07</v>
      </c>
      <c r="J17" s="50">
        <v>55192.78</v>
      </c>
      <c r="K17" s="51">
        <v>2418.987526642234</v>
      </c>
      <c r="L17" s="134"/>
      <c r="O17" s="316"/>
      <c r="P17" s="311">
        <f t="shared" si="0"/>
        <v>74963</v>
      </c>
      <c r="Q17" s="311">
        <f t="shared" si="1"/>
        <v>53001.71</v>
      </c>
      <c r="R17" s="312">
        <f t="shared" si="2"/>
        <v>0.7300632275132275</v>
      </c>
    </row>
    <row r="18" spans="2:18" ht="12.75" customHeight="1">
      <c r="B18" s="392"/>
      <c r="C18" s="76" t="s">
        <v>84</v>
      </c>
      <c r="D18" s="49">
        <v>0</v>
      </c>
      <c r="E18" s="50">
        <v>0</v>
      </c>
      <c r="F18" s="50">
        <v>8976.67</v>
      </c>
      <c r="G18" s="51" t="s">
        <v>148</v>
      </c>
      <c r="H18" s="50">
        <v>0</v>
      </c>
      <c r="I18" s="50">
        <v>0</v>
      </c>
      <c r="J18" s="50">
        <v>51485.8</v>
      </c>
      <c r="K18" s="51" t="s">
        <v>148</v>
      </c>
      <c r="L18" s="134"/>
      <c r="O18" s="316"/>
      <c r="P18" s="311">
        <f t="shared" si="0"/>
        <v>8976.67</v>
      </c>
      <c r="Q18" s="311">
        <f t="shared" si="1"/>
        <v>51485.8</v>
      </c>
      <c r="R18" s="312">
        <f t="shared" si="2"/>
        <v>5.7355121665383715</v>
      </c>
    </row>
    <row r="19" spans="2:18" ht="12.75" customHeight="1">
      <c r="B19" s="392"/>
      <c r="C19" s="76" t="s">
        <v>101</v>
      </c>
      <c r="D19" s="49">
        <v>0</v>
      </c>
      <c r="E19" s="50">
        <v>0</v>
      </c>
      <c r="F19" s="50">
        <v>25200</v>
      </c>
      <c r="G19" s="51" t="s">
        <v>148</v>
      </c>
      <c r="H19" s="50">
        <v>0</v>
      </c>
      <c r="I19" s="50">
        <v>0</v>
      </c>
      <c r="J19" s="50">
        <v>22176</v>
      </c>
      <c r="K19" s="51" t="s">
        <v>148</v>
      </c>
      <c r="L19" s="134"/>
      <c r="O19" s="316"/>
      <c r="P19" s="311">
        <f t="shared" si="0"/>
        <v>25200</v>
      </c>
      <c r="Q19" s="311">
        <f t="shared" si="1"/>
        <v>22176</v>
      </c>
      <c r="R19" s="312">
        <f t="shared" si="2"/>
        <v>0.88</v>
      </c>
    </row>
    <row r="20" spans="2:18" ht="13.5" customHeight="1">
      <c r="B20" s="392"/>
      <c r="C20" s="291" t="s">
        <v>184</v>
      </c>
      <c r="D20" s="285">
        <v>0</v>
      </c>
      <c r="E20" s="286">
        <v>0</v>
      </c>
      <c r="F20" s="286">
        <v>20820</v>
      </c>
      <c r="G20" s="287" t="s">
        <v>148</v>
      </c>
      <c r="H20" s="286">
        <v>0</v>
      </c>
      <c r="I20" s="286">
        <v>0</v>
      </c>
      <c r="J20" s="286">
        <v>16078.07</v>
      </c>
      <c r="K20" s="287" t="s">
        <v>148</v>
      </c>
      <c r="L20" s="134"/>
      <c r="O20" s="316"/>
      <c r="P20" s="311">
        <f t="shared" si="0"/>
        <v>20820</v>
      </c>
      <c r="Q20" s="311">
        <f t="shared" si="1"/>
        <v>16078.07</v>
      </c>
      <c r="R20" s="312">
        <f t="shared" si="2"/>
        <v>0.7722415946205572</v>
      </c>
    </row>
    <row r="21" spans="2:19" s="281" customFormat="1" ht="12.75" customHeight="1">
      <c r="B21" s="392"/>
      <c r="C21" s="291" t="s">
        <v>76</v>
      </c>
      <c r="D21" s="285">
        <v>0</v>
      </c>
      <c r="E21" s="286">
        <v>0</v>
      </c>
      <c r="F21" s="286">
        <v>8.2</v>
      </c>
      <c r="G21" s="287" t="s">
        <v>148</v>
      </c>
      <c r="H21" s="286">
        <v>0</v>
      </c>
      <c r="I21" s="286">
        <v>0</v>
      </c>
      <c r="J21" s="286">
        <v>116.84</v>
      </c>
      <c r="K21" s="287" t="s">
        <v>148</v>
      </c>
      <c r="L21" s="292"/>
      <c r="N21" s="191"/>
      <c r="O21" s="316"/>
      <c r="P21" s="311">
        <f t="shared" si="0"/>
        <v>8.2</v>
      </c>
      <c r="Q21" s="311">
        <f t="shared" si="1"/>
        <v>116.84</v>
      </c>
      <c r="R21" s="312">
        <f t="shared" si="2"/>
        <v>14.24878048780488</v>
      </c>
      <c r="S21" s="309"/>
    </row>
    <row r="22" spans="2:18" ht="15">
      <c r="B22" s="394"/>
      <c r="C22" s="291" t="s">
        <v>102</v>
      </c>
      <c r="D22" s="285">
        <v>0</v>
      </c>
      <c r="E22" s="286">
        <v>0</v>
      </c>
      <c r="F22" s="286">
        <v>132.4</v>
      </c>
      <c r="G22" s="287" t="s">
        <v>148</v>
      </c>
      <c r="H22" s="286">
        <v>0</v>
      </c>
      <c r="I22" s="286">
        <v>0</v>
      </c>
      <c r="J22" s="286">
        <v>493.72</v>
      </c>
      <c r="K22" s="287" t="s">
        <v>148</v>
      </c>
      <c r="L22" s="134"/>
      <c r="P22" s="311">
        <f t="shared" si="0"/>
        <v>132.4</v>
      </c>
      <c r="Q22" s="311">
        <f t="shared" si="1"/>
        <v>493.72</v>
      </c>
      <c r="R22" s="312">
        <f t="shared" si="2"/>
        <v>3.7290030211480363</v>
      </c>
    </row>
    <row r="23" spans="2:18" ht="15">
      <c r="B23" s="153" t="s">
        <v>113</v>
      </c>
      <c r="C23" s="154"/>
      <c r="D23" s="69">
        <v>79991590.4759</v>
      </c>
      <c r="E23" s="70">
        <v>79991590.4759</v>
      </c>
      <c r="F23" s="70">
        <v>93000322.71010001</v>
      </c>
      <c r="G23" s="71">
        <v>16.262624804440296</v>
      </c>
      <c r="H23" s="70">
        <v>61696543.94</v>
      </c>
      <c r="I23" s="70">
        <v>61696543.94</v>
      </c>
      <c r="J23" s="70">
        <v>76925618.57</v>
      </c>
      <c r="K23" s="71">
        <v>24.68383746877345</v>
      </c>
      <c r="L23" s="134"/>
      <c r="M23" s="48"/>
      <c r="O23" s="317">
        <f>+J23/$J$102</f>
        <v>0.7806974769483094</v>
      </c>
      <c r="P23" s="311">
        <f t="shared" si="0"/>
        <v>13008732.234200016</v>
      </c>
      <c r="Q23" s="311">
        <f t="shared" si="1"/>
        <v>15229074.629999995</v>
      </c>
      <c r="R23" s="312">
        <f t="shared" si="2"/>
        <v>0.8271543186983558</v>
      </c>
    </row>
    <row r="24" spans="2:18" ht="15">
      <c r="B24" s="391" t="s">
        <v>75</v>
      </c>
      <c r="C24" s="176" t="s">
        <v>127</v>
      </c>
      <c r="D24" s="45">
        <v>2700049.9686</v>
      </c>
      <c r="E24" s="46">
        <v>2700049.9686</v>
      </c>
      <c r="F24" s="46">
        <v>935896.8542</v>
      </c>
      <c r="G24" s="47">
        <v>-65.33779503772404</v>
      </c>
      <c r="H24" s="45">
        <v>4143123.76</v>
      </c>
      <c r="I24" s="46">
        <v>4143123.76</v>
      </c>
      <c r="J24" s="46">
        <v>1328296.29</v>
      </c>
      <c r="K24" s="47">
        <v>-67.93973902435393</v>
      </c>
      <c r="L24" s="134"/>
      <c r="P24" s="311">
        <f t="shared" si="0"/>
        <v>-1764153.1143999998</v>
      </c>
      <c r="Q24" s="311">
        <f t="shared" si="1"/>
        <v>-2814827.4699999997</v>
      </c>
      <c r="R24" s="312">
        <f t="shared" si="2"/>
        <v>1.4192763700818518</v>
      </c>
    </row>
    <row r="25" spans="2:18" ht="15">
      <c r="B25" s="392"/>
      <c r="C25" s="177" t="s">
        <v>95</v>
      </c>
      <c r="D25" s="49">
        <v>2759936.17</v>
      </c>
      <c r="E25" s="50">
        <v>2759936.17</v>
      </c>
      <c r="F25" s="50">
        <v>2660412.816</v>
      </c>
      <c r="G25" s="51">
        <v>-3.6060020185176844</v>
      </c>
      <c r="H25" s="49">
        <v>3626667.66</v>
      </c>
      <c r="I25" s="50">
        <v>3626667.66</v>
      </c>
      <c r="J25" s="50">
        <v>3289548.32</v>
      </c>
      <c r="K25" s="51">
        <v>-9.295567490736122</v>
      </c>
      <c r="L25" s="134"/>
      <c r="P25" s="311">
        <f t="shared" si="0"/>
        <v>-99523.35399999982</v>
      </c>
      <c r="Q25" s="311">
        <f t="shared" si="1"/>
        <v>-337119.3400000003</v>
      </c>
      <c r="R25" s="312">
        <f t="shared" si="2"/>
        <v>1.2364804064302777</v>
      </c>
    </row>
    <row r="26" spans="2:18" ht="15">
      <c r="B26" s="392"/>
      <c r="C26" s="177" t="s">
        <v>129</v>
      </c>
      <c r="D26" s="49">
        <v>1869514.77</v>
      </c>
      <c r="E26" s="50">
        <v>1869514.77</v>
      </c>
      <c r="F26" s="50">
        <v>2234673.5538</v>
      </c>
      <c r="G26" s="51">
        <v>19.53227594987119</v>
      </c>
      <c r="H26" s="49">
        <v>2492251.77</v>
      </c>
      <c r="I26" s="50">
        <v>2492251.77</v>
      </c>
      <c r="J26" s="50">
        <v>2868270.42</v>
      </c>
      <c r="K26" s="51">
        <v>15.08750658846958</v>
      </c>
      <c r="L26" s="134"/>
      <c r="P26" s="311">
        <f t="shared" si="0"/>
        <v>365158.78379999986</v>
      </c>
      <c r="Q26" s="311">
        <f t="shared" si="1"/>
        <v>376018.6499999999</v>
      </c>
      <c r="R26" s="312">
        <f t="shared" si="2"/>
        <v>1.2835299433881904</v>
      </c>
    </row>
    <row r="27" spans="2:18" ht="15">
      <c r="B27" s="392"/>
      <c r="C27" s="177" t="s">
        <v>99</v>
      </c>
      <c r="D27" s="49">
        <v>437051</v>
      </c>
      <c r="E27" s="50">
        <v>437051</v>
      </c>
      <c r="F27" s="50">
        <v>0</v>
      </c>
      <c r="G27" s="51">
        <v>-100</v>
      </c>
      <c r="H27" s="49">
        <v>503259.09</v>
      </c>
      <c r="I27" s="50">
        <v>503259.09</v>
      </c>
      <c r="J27" s="50">
        <v>0</v>
      </c>
      <c r="K27" s="51">
        <v>-100</v>
      </c>
      <c r="L27" s="134"/>
      <c r="P27" s="311">
        <f t="shared" si="0"/>
        <v>-437051</v>
      </c>
      <c r="Q27" s="311">
        <f t="shared" si="1"/>
        <v>-503259.09</v>
      </c>
      <c r="R27" s="312">
        <f t="shared" si="2"/>
        <v>0</v>
      </c>
    </row>
    <row r="28" spans="2:18" ht="15">
      <c r="B28" s="392"/>
      <c r="C28" s="177" t="s">
        <v>101</v>
      </c>
      <c r="D28" s="49">
        <v>381350</v>
      </c>
      <c r="E28" s="50">
        <v>381350</v>
      </c>
      <c r="F28" s="50">
        <v>695525</v>
      </c>
      <c r="G28" s="51">
        <v>82.38494821030548</v>
      </c>
      <c r="H28" s="49">
        <v>446910.48</v>
      </c>
      <c r="I28" s="50">
        <v>446910.48</v>
      </c>
      <c r="J28" s="50">
        <v>883600.42</v>
      </c>
      <c r="K28" s="51">
        <v>97.71306772667316</v>
      </c>
      <c r="L28" s="134"/>
      <c r="P28" s="311">
        <f t="shared" si="0"/>
        <v>314175</v>
      </c>
      <c r="Q28" s="311">
        <f t="shared" si="1"/>
        <v>436689.94000000006</v>
      </c>
      <c r="R28" s="312">
        <f t="shared" si="2"/>
        <v>1.270407850185112</v>
      </c>
    </row>
    <row r="29" spans="2:18" ht="15">
      <c r="B29" s="392"/>
      <c r="C29" s="177" t="s">
        <v>96</v>
      </c>
      <c r="D29" s="49">
        <v>134726</v>
      </c>
      <c r="E29" s="50">
        <v>134726</v>
      </c>
      <c r="F29" s="50">
        <v>310824.5</v>
      </c>
      <c r="G29" s="51">
        <v>130.70862342829147</v>
      </c>
      <c r="H29" s="49">
        <v>177932.98</v>
      </c>
      <c r="I29" s="50">
        <v>177932.98</v>
      </c>
      <c r="J29" s="50">
        <v>403314.86</v>
      </c>
      <c r="K29" s="51">
        <v>126.66672586498575</v>
      </c>
      <c r="L29" s="134"/>
      <c r="P29" s="311">
        <f t="shared" si="0"/>
        <v>176098.5</v>
      </c>
      <c r="Q29" s="311">
        <f t="shared" si="1"/>
        <v>225381.87999999998</v>
      </c>
      <c r="R29" s="312">
        <f t="shared" si="2"/>
        <v>1.2975645742211441</v>
      </c>
    </row>
    <row r="30" spans="2:18" ht="15">
      <c r="B30" s="392"/>
      <c r="C30" s="177" t="s">
        <v>190</v>
      </c>
      <c r="D30" s="49">
        <v>23500</v>
      </c>
      <c r="E30" s="50">
        <v>23500</v>
      </c>
      <c r="F30" s="50">
        <v>595511.8538</v>
      </c>
      <c r="G30" s="51">
        <v>2434.0929948936173</v>
      </c>
      <c r="H30" s="49">
        <v>27553.76</v>
      </c>
      <c r="I30" s="50">
        <v>27553.76</v>
      </c>
      <c r="J30" s="50">
        <v>678360</v>
      </c>
      <c r="K30" s="51">
        <v>2361.950746467996</v>
      </c>
      <c r="L30" s="134"/>
      <c r="P30" s="311">
        <f t="shared" si="0"/>
        <v>572011.8538</v>
      </c>
      <c r="Q30" s="311">
        <f t="shared" si="1"/>
        <v>650806.24</v>
      </c>
      <c r="R30" s="312">
        <f t="shared" si="2"/>
        <v>1.1391209019120956</v>
      </c>
    </row>
    <row r="31" spans="2:18" ht="15">
      <c r="B31" s="392"/>
      <c r="C31" s="177" t="s">
        <v>77</v>
      </c>
      <c r="D31" s="49">
        <v>1232.5</v>
      </c>
      <c r="E31" s="50">
        <v>1232.5</v>
      </c>
      <c r="F31" s="50">
        <v>0</v>
      </c>
      <c r="G31" s="51">
        <v>-100</v>
      </c>
      <c r="H31" s="49">
        <v>725.35</v>
      </c>
      <c r="I31" s="50">
        <v>725.35</v>
      </c>
      <c r="J31" s="50">
        <v>0</v>
      </c>
      <c r="K31" s="51">
        <v>-100</v>
      </c>
      <c r="L31" s="134"/>
      <c r="P31" s="311">
        <f t="shared" si="0"/>
        <v>-1232.5</v>
      </c>
      <c r="Q31" s="311">
        <f t="shared" si="1"/>
        <v>-725.35</v>
      </c>
      <c r="R31" s="312">
        <f t="shared" si="2"/>
        <v>0</v>
      </c>
    </row>
    <row r="32" spans="2:18" ht="15">
      <c r="B32" s="392"/>
      <c r="C32" s="76" t="s">
        <v>184</v>
      </c>
      <c r="D32" s="49">
        <v>61</v>
      </c>
      <c r="E32" s="50">
        <v>61</v>
      </c>
      <c r="F32" s="50">
        <v>4</v>
      </c>
      <c r="G32" s="51">
        <v>-93.44262295081968</v>
      </c>
      <c r="H32" s="50">
        <v>540.17</v>
      </c>
      <c r="I32" s="50">
        <v>540.17</v>
      </c>
      <c r="J32" s="50">
        <v>67.16</v>
      </c>
      <c r="K32" s="51">
        <v>-87.56687709424811</v>
      </c>
      <c r="L32" s="134"/>
      <c r="P32" s="311">
        <f t="shared" si="0"/>
        <v>-57</v>
      </c>
      <c r="Q32" s="311">
        <f t="shared" si="1"/>
        <v>-473.01</v>
      </c>
      <c r="R32" s="312">
        <f t="shared" si="2"/>
        <v>16.79</v>
      </c>
    </row>
    <row r="33" spans="2:18" ht="15">
      <c r="B33" s="392"/>
      <c r="C33" s="76" t="s">
        <v>98</v>
      </c>
      <c r="D33" s="49">
        <v>20</v>
      </c>
      <c r="E33" s="50">
        <v>20</v>
      </c>
      <c r="F33" s="50">
        <v>595</v>
      </c>
      <c r="G33" s="51">
        <v>2875</v>
      </c>
      <c r="H33" s="50">
        <v>525.56</v>
      </c>
      <c r="I33" s="50">
        <v>525.56</v>
      </c>
      <c r="J33" s="50">
        <v>1133.24</v>
      </c>
      <c r="K33" s="51">
        <v>115.62523784154047</v>
      </c>
      <c r="L33" s="134"/>
      <c r="P33" s="311">
        <f t="shared" si="0"/>
        <v>575</v>
      </c>
      <c r="Q33" s="311">
        <f t="shared" si="1"/>
        <v>607.6800000000001</v>
      </c>
      <c r="R33" s="312">
        <f t="shared" si="2"/>
        <v>1.9046050420168068</v>
      </c>
    </row>
    <row r="34" spans="2:18" ht="15">
      <c r="B34" s="392"/>
      <c r="C34" s="76" t="s">
        <v>119</v>
      </c>
      <c r="D34" s="49">
        <v>7.8</v>
      </c>
      <c r="E34" s="50">
        <v>7.8</v>
      </c>
      <c r="F34" s="50">
        <v>24.3</v>
      </c>
      <c r="G34" s="51">
        <v>211.53846153846155</v>
      </c>
      <c r="H34" s="50">
        <v>129.82</v>
      </c>
      <c r="I34" s="50">
        <v>129.82</v>
      </c>
      <c r="J34" s="50">
        <v>406.01</v>
      </c>
      <c r="K34" s="51">
        <v>212.7484208904637</v>
      </c>
      <c r="L34" s="134"/>
      <c r="P34" s="311">
        <f t="shared" si="0"/>
        <v>16.5</v>
      </c>
      <c r="Q34" s="311">
        <f t="shared" si="1"/>
        <v>276.19</v>
      </c>
      <c r="R34" s="312">
        <f t="shared" si="2"/>
        <v>16.708230452674897</v>
      </c>
    </row>
    <row r="35" spans="2:18" ht="15" customHeight="1">
      <c r="B35" s="153" t="s">
        <v>115</v>
      </c>
      <c r="C35" s="154"/>
      <c r="D35" s="69">
        <v>8307449.2086</v>
      </c>
      <c r="E35" s="70">
        <v>8307449.2086</v>
      </c>
      <c r="F35" s="70">
        <v>7433467.877799999</v>
      </c>
      <c r="G35" s="71">
        <v>-10.520453497268957</v>
      </c>
      <c r="H35" s="70">
        <v>11419620.399999999</v>
      </c>
      <c r="I35" s="70">
        <v>11419620.399999999</v>
      </c>
      <c r="J35" s="70">
        <v>9452996.719999999</v>
      </c>
      <c r="K35" s="71">
        <v>-17.22144529427616</v>
      </c>
      <c r="L35" s="134"/>
      <c r="O35" s="317">
        <f>+J35/$J$102</f>
        <v>0.09593592909739335</v>
      </c>
      <c r="P35" s="311">
        <f t="shared" si="0"/>
        <v>-873981.3308000006</v>
      </c>
      <c r="Q35" s="311">
        <f t="shared" si="1"/>
        <v>-1966623.6799999997</v>
      </c>
      <c r="R35" s="312">
        <f t="shared" si="2"/>
        <v>1.2716805770065018</v>
      </c>
    </row>
    <row r="36" spans="2:18" ht="15" customHeight="1">
      <c r="B36" s="391" t="s">
        <v>91</v>
      </c>
      <c r="C36" s="176" t="s">
        <v>127</v>
      </c>
      <c r="D36" s="45">
        <v>522338.181</v>
      </c>
      <c r="E36" s="46">
        <v>522338.181</v>
      </c>
      <c r="F36" s="46">
        <v>662368.8621</v>
      </c>
      <c r="G36" s="47">
        <v>26.808432964237028</v>
      </c>
      <c r="H36" s="45">
        <v>3785401.85</v>
      </c>
      <c r="I36" s="46">
        <v>3785401.85</v>
      </c>
      <c r="J36" s="46">
        <v>4593908.96</v>
      </c>
      <c r="K36" s="47">
        <v>21.358554310422818</v>
      </c>
      <c r="L36" s="134"/>
      <c r="P36" s="311">
        <f t="shared" si="0"/>
        <v>140030.68110000005</v>
      </c>
      <c r="Q36" s="311">
        <f t="shared" si="1"/>
        <v>808507.1099999999</v>
      </c>
      <c r="R36" s="312">
        <f t="shared" si="2"/>
        <v>6.935575059243112</v>
      </c>
    </row>
    <row r="37" spans="2:18" ht="15">
      <c r="B37" s="392"/>
      <c r="C37" s="177" t="s">
        <v>84</v>
      </c>
      <c r="D37" s="49">
        <v>317234.6352</v>
      </c>
      <c r="E37" s="50">
        <v>317234.6352</v>
      </c>
      <c r="F37" s="50">
        <v>238082.2595</v>
      </c>
      <c r="G37" s="51">
        <v>-24.950735801624734</v>
      </c>
      <c r="H37" s="49">
        <v>1661288.36</v>
      </c>
      <c r="I37" s="50">
        <v>1661288.36</v>
      </c>
      <c r="J37" s="50">
        <v>1346779.91</v>
      </c>
      <c r="K37" s="51">
        <v>-18.931598966960806</v>
      </c>
      <c r="L37" s="134"/>
      <c r="P37" s="311">
        <f t="shared" si="0"/>
        <v>-79152.37570000003</v>
      </c>
      <c r="Q37" s="311">
        <f t="shared" si="1"/>
        <v>-314508.4500000002</v>
      </c>
      <c r="R37" s="312">
        <f t="shared" si="2"/>
        <v>5.656783973860094</v>
      </c>
    </row>
    <row r="38" spans="2:18" ht="15">
      <c r="B38" s="392"/>
      <c r="C38" s="177" t="s">
        <v>129</v>
      </c>
      <c r="D38" s="49">
        <v>1652890.08</v>
      </c>
      <c r="E38" s="50">
        <v>1652890.08</v>
      </c>
      <c r="F38" s="50">
        <v>3256680</v>
      </c>
      <c r="G38" s="51">
        <v>97.02943585940088</v>
      </c>
      <c r="H38" s="49">
        <v>1271855.12</v>
      </c>
      <c r="I38" s="50">
        <v>1271855.12</v>
      </c>
      <c r="J38" s="50">
        <v>3373007.56</v>
      </c>
      <c r="K38" s="51">
        <v>165.20375685557642</v>
      </c>
      <c r="L38" s="134"/>
      <c r="P38" s="311">
        <f t="shared" si="0"/>
        <v>1603789.92</v>
      </c>
      <c r="Q38" s="311">
        <f t="shared" si="1"/>
        <v>2101152.44</v>
      </c>
      <c r="R38" s="312">
        <f t="shared" si="2"/>
        <v>1.0357196777085866</v>
      </c>
    </row>
    <row r="39" spans="2:18" ht="15">
      <c r="B39" s="392"/>
      <c r="C39" s="76" t="s">
        <v>77</v>
      </c>
      <c r="D39" s="49">
        <v>40728.8433</v>
      </c>
      <c r="E39" s="50">
        <v>40728.8433</v>
      </c>
      <c r="F39" s="50">
        <v>19039.5777</v>
      </c>
      <c r="G39" s="51">
        <v>-53.25283961599763</v>
      </c>
      <c r="H39" s="50">
        <v>243159.43</v>
      </c>
      <c r="I39" s="50">
        <v>243159.43</v>
      </c>
      <c r="J39" s="50">
        <v>107925.38</v>
      </c>
      <c r="K39" s="51">
        <v>-55.615383701137965</v>
      </c>
      <c r="L39" s="134"/>
      <c r="P39" s="311">
        <f t="shared" si="0"/>
        <v>-21689.2656</v>
      </c>
      <c r="Q39" s="311">
        <f t="shared" si="1"/>
        <v>-135234.05</v>
      </c>
      <c r="R39" s="312">
        <f t="shared" si="2"/>
        <v>5.668475514559338</v>
      </c>
    </row>
    <row r="40" spans="2:18" ht="15">
      <c r="B40" s="392"/>
      <c r="C40" s="76" t="s">
        <v>90</v>
      </c>
      <c r="D40" s="49">
        <v>12965.68</v>
      </c>
      <c r="E40" s="50">
        <v>12965.68</v>
      </c>
      <c r="F40" s="50">
        <v>0</v>
      </c>
      <c r="G40" s="51">
        <v>-100</v>
      </c>
      <c r="H40" s="50">
        <v>130285.58</v>
      </c>
      <c r="I40" s="50">
        <v>130285.58</v>
      </c>
      <c r="J40" s="50">
        <v>0</v>
      </c>
      <c r="K40" s="51">
        <v>-100</v>
      </c>
      <c r="L40" s="134"/>
      <c r="P40" s="311">
        <f t="shared" si="0"/>
        <v>-12965.68</v>
      </c>
      <c r="Q40" s="311">
        <f t="shared" si="1"/>
        <v>-130285.58</v>
      </c>
      <c r="R40" s="312">
        <f t="shared" si="2"/>
        <v>0</v>
      </c>
    </row>
    <row r="41" spans="2:18" ht="15">
      <c r="B41" s="392"/>
      <c r="C41" s="76" t="s">
        <v>92</v>
      </c>
      <c r="D41" s="49">
        <v>19240</v>
      </c>
      <c r="E41" s="50">
        <v>19240</v>
      </c>
      <c r="F41" s="50">
        <v>0</v>
      </c>
      <c r="G41" s="51">
        <v>-100</v>
      </c>
      <c r="H41" s="50">
        <v>110573.94</v>
      </c>
      <c r="I41" s="50">
        <v>110573.94</v>
      </c>
      <c r="J41" s="50">
        <v>0</v>
      </c>
      <c r="K41" s="51">
        <v>-100</v>
      </c>
      <c r="L41" s="134"/>
      <c r="P41" s="311">
        <f t="shared" si="0"/>
        <v>-19240</v>
      </c>
      <c r="Q41" s="311">
        <f t="shared" si="1"/>
        <v>-110573.94</v>
      </c>
      <c r="R41" s="312">
        <f t="shared" si="2"/>
        <v>0</v>
      </c>
    </row>
    <row r="42" spans="2:18" ht="15">
      <c r="B42" s="392"/>
      <c r="C42" s="76" t="s">
        <v>79</v>
      </c>
      <c r="D42" s="49">
        <v>40000</v>
      </c>
      <c r="E42" s="50">
        <v>40000</v>
      </c>
      <c r="F42" s="50">
        <v>20000</v>
      </c>
      <c r="G42" s="51">
        <v>-50</v>
      </c>
      <c r="H42" s="50">
        <v>84962</v>
      </c>
      <c r="I42" s="50">
        <v>84962</v>
      </c>
      <c r="J42" s="50">
        <v>45606</v>
      </c>
      <c r="K42" s="51">
        <v>-46.32188507803489</v>
      </c>
      <c r="L42" s="134"/>
      <c r="P42" s="311">
        <f t="shared" si="0"/>
        <v>-20000</v>
      </c>
      <c r="Q42" s="311">
        <f t="shared" si="1"/>
        <v>-39356</v>
      </c>
      <c r="R42" s="312">
        <f t="shared" si="2"/>
        <v>2.2803</v>
      </c>
    </row>
    <row r="43" spans="2:18" ht="15">
      <c r="B43" s="392"/>
      <c r="C43" s="76" t="s">
        <v>96</v>
      </c>
      <c r="D43" s="49">
        <v>78000</v>
      </c>
      <c r="E43" s="50">
        <v>78000</v>
      </c>
      <c r="F43" s="50">
        <v>0</v>
      </c>
      <c r="G43" s="51">
        <v>-100</v>
      </c>
      <c r="H43" s="50">
        <v>74619.97</v>
      </c>
      <c r="I43" s="50">
        <v>74619.97</v>
      </c>
      <c r="J43" s="50">
        <v>0</v>
      </c>
      <c r="K43" s="51">
        <v>-100</v>
      </c>
      <c r="L43" s="134"/>
      <c r="P43" s="311">
        <f t="shared" si="0"/>
        <v>-78000</v>
      </c>
      <c r="Q43" s="311">
        <f t="shared" si="1"/>
        <v>-74619.97</v>
      </c>
      <c r="R43" s="312">
        <f t="shared" si="2"/>
        <v>0</v>
      </c>
    </row>
    <row r="44" spans="2:18" ht="12.75" customHeight="1">
      <c r="B44" s="392"/>
      <c r="C44" s="76" t="s">
        <v>78</v>
      </c>
      <c r="D44" s="49">
        <v>3764.76</v>
      </c>
      <c r="E44" s="50">
        <v>3764.76</v>
      </c>
      <c r="F44" s="50">
        <v>578.76</v>
      </c>
      <c r="G44" s="51">
        <v>-84.62690848819048</v>
      </c>
      <c r="H44" s="50">
        <v>42976.84</v>
      </c>
      <c r="I44" s="50">
        <v>42976.84</v>
      </c>
      <c r="J44" s="50">
        <v>7260.14</v>
      </c>
      <c r="K44" s="51">
        <v>-83.10685476177402</v>
      </c>
      <c r="L44" s="135"/>
      <c r="P44" s="311">
        <f t="shared" si="0"/>
        <v>-3186</v>
      </c>
      <c r="Q44" s="311">
        <f t="shared" si="1"/>
        <v>-35716.7</v>
      </c>
      <c r="R44" s="312">
        <f t="shared" si="2"/>
        <v>12.544301610339346</v>
      </c>
    </row>
    <row r="45" spans="2:18" ht="12.75" customHeight="1">
      <c r="B45" s="392"/>
      <c r="C45" s="76" t="s">
        <v>81</v>
      </c>
      <c r="D45" s="49">
        <v>2109.8254</v>
      </c>
      <c r="E45" s="50">
        <v>2109.8254</v>
      </c>
      <c r="F45" s="50">
        <v>4727.2</v>
      </c>
      <c r="G45" s="51">
        <v>124.05645509813272</v>
      </c>
      <c r="H45" s="50">
        <v>11124.47</v>
      </c>
      <c r="I45" s="50">
        <v>11124.47</v>
      </c>
      <c r="J45" s="50">
        <v>28164.08</v>
      </c>
      <c r="K45" s="51">
        <v>153.17233090655108</v>
      </c>
      <c r="L45" s="134"/>
      <c r="P45" s="311">
        <f t="shared" si="0"/>
        <v>2617.3745999999996</v>
      </c>
      <c r="Q45" s="311">
        <f t="shared" si="1"/>
        <v>17039.61</v>
      </c>
      <c r="R45" s="312">
        <f t="shared" si="2"/>
        <v>5.957877813504823</v>
      </c>
    </row>
    <row r="46" spans="2:18" ht="15">
      <c r="B46" s="392"/>
      <c r="C46" s="76" t="s">
        <v>103</v>
      </c>
      <c r="D46" s="49">
        <v>1800</v>
      </c>
      <c r="E46" s="50">
        <v>1800</v>
      </c>
      <c r="F46" s="50">
        <v>2330.88</v>
      </c>
      <c r="G46" s="51">
        <v>29.49333333333335</v>
      </c>
      <c r="H46" s="50">
        <v>7396.43</v>
      </c>
      <c r="I46" s="50">
        <v>7396.43</v>
      </c>
      <c r="J46" s="50">
        <v>5725.8</v>
      </c>
      <c r="K46" s="51">
        <v>-22.58697777170878</v>
      </c>
      <c r="L46" s="134"/>
      <c r="P46" s="311">
        <f t="shared" si="0"/>
        <v>530.8800000000001</v>
      </c>
      <c r="Q46" s="311">
        <f t="shared" si="1"/>
        <v>-1670.63</v>
      </c>
      <c r="R46" s="312">
        <f t="shared" si="2"/>
        <v>2.4564971169686984</v>
      </c>
    </row>
    <row r="47" spans="2:18" ht="15">
      <c r="B47" s="392"/>
      <c r="C47" s="76" t="s">
        <v>100</v>
      </c>
      <c r="D47" s="49">
        <v>1140</v>
      </c>
      <c r="E47" s="50">
        <v>1140</v>
      </c>
      <c r="F47" s="50">
        <v>0</v>
      </c>
      <c r="G47" s="51">
        <v>-100</v>
      </c>
      <c r="H47" s="50">
        <v>3243.35</v>
      </c>
      <c r="I47" s="50">
        <v>3243.35</v>
      </c>
      <c r="J47" s="50">
        <v>0</v>
      </c>
      <c r="K47" s="51">
        <v>-100</v>
      </c>
      <c r="L47" s="134"/>
      <c r="P47" s="311">
        <f t="shared" si="0"/>
        <v>-1140</v>
      </c>
      <c r="Q47" s="311">
        <f t="shared" si="1"/>
        <v>-3243.35</v>
      </c>
      <c r="R47" s="312">
        <f t="shared" si="2"/>
        <v>0</v>
      </c>
    </row>
    <row r="48" spans="2:18" ht="15">
      <c r="B48" s="392"/>
      <c r="C48" s="76" t="s">
        <v>102</v>
      </c>
      <c r="D48" s="49">
        <v>796</v>
      </c>
      <c r="E48" s="50">
        <v>796</v>
      </c>
      <c r="F48" s="50">
        <v>353</v>
      </c>
      <c r="G48" s="51">
        <v>-55.653266331658294</v>
      </c>
      <c r="H48" s="50">
        <v>2957.06</v>
      </c>
      <c r="I48" s="50">
        <v>2957.06</v>
      </c>
      <c r="J48" s="50">
        <v>1655.98</v>
      </c>
      <c r="K48" s="51">
        <v>-43.999107221361754</v>
      </c>
      <c r="L48" s="135"/>
      <c r="P48" s="311">
        <f t="shared" si="0"/>
        <v>-443</v>
      </c>
      <c r="Q48" s="311">
        <f t="shared" si="1"/>
        <v>-1301.08</v>
      </c>
      <c r="R48" s="312">
        <f t="shared" si="2"/>
        <v>4.691161473087819</v>
      </c>
    </row>
    <row r="49" spans="2:18" ht="12.75" customHeight="1">
      <c r="B49" s="392"/>
      <c r="C49" s="76" t="s">
        <v>99</v>
      </c>
      <c r="D49" s="49">
        <v>447.36</v>
      </c>
      <c r="E49" s="50">
        <v>447.36</v>
      </c>
      <c r="F49" s="50">
        <v>160</v>
      </c>
      <c r="G49" s="51">
        <v>-64.2346208869814</v>
      </c>
      <c r="H49" s="50">
        <v>2632.47</v>
      </c>
      <c r="I49" s="50">
        <v>2632.47</v>
      </c>
      <c r="J49" s="50">
        <v>1123.27</v>
      </c>
      <c r="K49" s="51">
        <v>-57.33018799834375</v>
      </c>
      <c r="L49" s="134"/>
      <c r="P49" s="311">
        <f t="shared" si="0"/>
        <v>-287.36</v>
      </c>
      <c r="Q49" s="311">
        <f t="shared" si="1"/>
        <v>-1509.1999999999998</v>
      </c>
      <c r="R49" s="312">
        <f t="shared" si="2"/>
        <v>7.0204375</v>
      </c>
    </row>
    <row r="50" spans="2:18" ht="15">
      <c r="B50" s="392"/>
      <c r="C50" s="76" t="s">
        <v>98</v>
      </c>
      <c r="D50" s="49">
        <v>1162.5232</v>
      </c>
      <c r="E50" s="50">
        <v>1162.5232</v>
      </c>
      <c r="F50" s="50">
        <v>3110.8077</v>
      </c>
      <c r="G50" s="51">
        <v>167.5910209791942</v>
      </c>
      <c r="H50" s="50">
        <v>2451.04</v>
      </c>
      <c r="I50" s="50">
        <v>2451.04</v>
      </c>
      <c r="J50" s="50">
        <v>4846.97</v>
      </c>
      <c r="K50" s="51">
        <v>97.75156668189831</v>
      </c>
      <c r="L50" s="134"/>
      <c r="P50" s="311">
        <f t="shared" si="0"/>
        <v>1948.2844999999998</v>
      </c>
      <c r="Q50" s="311">
        <f t="shared" si="1"/>
        <v>2395.9300000000003</v>
      </c>
      <c r="R50" s="312">
        <f t="shared" si="2"/>
        <v>1.5581065972030352</v>
      </c>
    </row>
    <row r="51" spans="2:18" ht="15">
      <c r="B51" s="392"/>
      <c r="C51" s="76" t="s">
        <v>95</v>
      </c>
      <c r="D51" s="49">
        <v>80</v>
      </c>
      <c r="E51" s="50">
        <v>80</v>
      </c>
      <c r="F51" s="50">
        <v>0</v>
      </c>
      <c r="G51" s="51">
        <v>-100</v>
      </c>
      <c r="H51" s="50">
        <v>547.45</v>
      </c>
      <c r="I51" s="50">
        <v>547.45</v>
      </c>
      <c r="J51" s="50">
        <v>0</v>
      </c>
      <c r="K51" s="51">
        <v>-100</v>
      </c>
      <c r="L51" s="134"/>
      <c r="P51" s="311">
        <f t="shared" si="0"/>
        <v>-80</v>
      </c>
      <c r="Q51" s="311">
        <f t="shared" si="1"/>
        <v>-547.45</v>
      </c>
      <c r="R51" s="312">
        <f t="shared" si="2"/>
        <v>0</v>
      </c>
    </row>
    <row r="52" spans="2:18" ht="15">
      <c r="B52" s="392"/>
      <c r="C52" s="76" t="s">
        <v>171</v>
      </c>
      <c r="D52" s="49">
        <v>43.4692</v>
      </c>
      <c r="E52" s="50">
        <v>43.4692</v>
      </c>
      <c r="F52" s="50">
        <v>69.53</v>
      </c>
      <c r="G52" s="51">
        <v>59.952334066419446</v>
      </c>
      <c r="H52" s="50">
        <v>83.1</v>
      </c>
      <c r="I52" s="50">
        <v>83.1</v>
      </c>
      <c r="J52" s="50">
        <v>510.15</v>
      </c>
      <c r="K52" s="51">
        <v>513.8989169675091</v>
      </c>
      <c r="L52" s="134"/>
      <c r="P52" s="311">
        <f t="shared" si="0"/>
        <v>26.0608</v>
      </c>
      <c r="Q52" s="311">
        <f t="shared" si="1"/>
        <v>427.04999999999995</v>
      </c>
      <c r="R52" s="312">
        <f t="shared" si="2"/>
        <v>7.33712066733784</v>
      </c>
    </row>
    <row r="53" spans="2:18" ht="15">
      <c r="B53" s="392"/>
      <c r="C53" s="76" t="s">
        <v>184</v>
      </c>
      <c r="D53" s="49">
        <v>0.4231</v>
      </c>
      <c r="E53" s="50">
        <v>0.4231</v>
      </c>
      <c r="F53" s="50">
        <v>4933.5</v>
      </c>
      <c r="G53" s="51">
        <v>1165936.3980146537</v>
      </c>
      <c r="H53" s="50">
        <v>74.3</v>
      </c>
      <c r="I53" s="50">
        <v>74.3</v>
      </c>
      <c r="J53" s="50">
        <v>11618.94</v>
      </c>
      <c r="K53" s="51">
        <v>15537.873485868104</v>
      </c>
      <c r="L53" s="134"/>
      <c r="P53" s="311">
        <f t="shared" si="0"/>
        <v>4933.0769</v>
      </c>
      <c r="Q53" s="311">
        <f t="shared" si="1"/>
        <v>11544.640000000001</v>
      </c>
      <c r="R53" s="312">
        <f t="shared" si="2"/>
        <v>2.355110975980541</v>
      </c>
    </row>
    <row r="54" spans="2:18" ht="15">
      <c r="B54" s="392"/>
      <c r="C54" s="291" t="s">
        <v>119</v>
      </c>
      <c r="D54" s="285">
        <v>0</v>
      </c>
      <c r="E54" s="286">
        <v>0</v>
      </c>
      <c r="F54" s="286">
        <v>77.05</v>
      </c>
      <c r="G54" s="287" t="s">
        <v>148</v>
      </c>
      <c r="H54" s="286">
        <v>0</v>
      </c>
      <c r="I54" s="286">
        <v>0</v>
      </c>
      <c r="J54" s="286">
        <v>1873.64</v>
      </c>
      <c r="K54" s="287" t="s">
        <v>148</v>
      </c>
      <c r="L54" s="134"/>
      <c r="P54" s="311">
        <f t="shared" si="0"/>
        <v>77.05</v>
      </c>
      <c r="Q54" s="311">
        <f t="shared" si="1"/>
        <v>1873.64</v>
      </c>
      <c r="R54" s="312">
        <f t="shared" si="2"/>
        <v>24.317196625567814</v>
      </c>
    </row>
    <row r="55" spans="2:19" s="281" customFormat="1" ht="15">
      <c r="B55" s="392"/>
      <c r="C55" s="76" t="s">
        <v>204</v>
      </c>
      <c r="D55" s="49">
        <v>0</v>
      </c>
      <c r="E55" s="50">
        <v>0</v>
      </c>
      <c r="F55" s="50">
        <v>10.05</v>
      </c>
      <c r="G55" s="51" t="s">
        <v>148</v>
      </c>
      <c r="H55" s="50">
        <v>0</v>
      </c>
      <c r="I55" s="50">
        <v>0</v>
      </c>
      <c r="J55" s="50">
        <v>51.27</v>
      </c>
      <c r="K55" s="51" t="s">
        <v>148</v>
      </c>
      <c r="L55" s="292"/>
      <c r="N55" s="191"/>
      <c r="O55" s="314"/>
      <c r="P55" s="311">
        <f t="shared" si="0"/>
        <v>10.05</v>
      </c>
      <c r="Q55" s="311">
        <f t="shared" si="1"/>
        <v>51.27</v>
      </c>
      <c r="R55" s="312">
        <f t="shared" si="2"/>
        <v>5.101492537313433</v>
      </c>
      <c r="S55" s="309"/>
    </row>
    <row r="56" spans="2:19" s="281" customFormat="1" ht="15">
      <c r="B56" s="392"/>
      <c r="C56" s="291" t="s">
        <v>210</v>
      </c>
      <c r="D56" s="285">
        <v>0</v>
      </c>
      <c r="E56" s="286">
        <v>0</v>
      </c>
      <c r="F56" s="286">
        <v>3</v>
      </c>
      <c r="G56" s="287" t="s">
        <v>148</v>
      </c>
      <c r="H56" s="286">
        <v>0</v>
      </c>
      <c r="I56" s="286">
        <v>0</v>
      </c>
      <c r="J56" s="286">
        <v>230.91</v>
      </c>
      <c r="K56" s="287" t="s">
        <v>148</v>
      </c>
      <c r="L56" s="292"/>
      <c r="N56" s="191"/>
      <c r="O56" s="314"/>
      <c r="P56" s="311">
        <f t="shared" si="0"/>
        <v>3</v>
      </c>
      <c r="Q56" s="311">
        <f t="shared" si="1"/>
        <v>230.91</v>
      </c>
      <c r="R56" s="312">
        <f t="shared" si="2"/>
        <v>76.97</v>
      </c>
      <c r="S56" s="309"/>
    </row>
    <row r="57" spans="2:18" ht="15">
      <c r="B57" s="392"/>
      <c r="C57" s="76" t="s">
        <v>101</v>
      </c>
      <c r="D57" s="49">
        <v>0</v>
      </c>
      <c r="E57" s="50">
        <v>0</v>
      </c>
      <c r="F57" s="50">
        <v>7200</v>
      </c>
      <c r="G57" s="51" t="s">
        <v>148</v>
      </c>
      <c r="H57" s="50">
        <v>0</v>
      </c>
      <c r="I57" s="50">
        <v>0</v>
      </c>
      <c r="J57" s="50">
        <v>6055.22</v>
      </c>
      <c r="K57" s="51" t="s">
        <v>148</v>
      </c>
      <c r="L57" s="134"/>
      <c r="P57" s="311">
        <f t="shared" si="0"/>
        <v>7200</v>
      </c>
      <c r="Q57" s="311">
        <f t="shared" si="1"/>
        <v>6055.22</v>
      </c>
      <c r="R57" s="312">
        <f t="shared" si="2"/>
        <v>0.8410027777777778</v>
      </c>
    </row>
    <row r="58" spans="2:18" ht="15">
      <c r="B58" s="394"/>
      <c r="C58" s="291" t="s">
        <v>97</v>
      </c>
      <c r="D58" s="285">
        <v>0</v>
      </c>
      <c r="E58" s="286">
        <v>0</v>
      </c>
      <c r="F58" s="286">
        <v>3.34</v>
      </c>
      <c r="G58" s="287" t="s">
        <v>148</v>
      </c>
      <c r="H58" s="286">
        <v>0</v>
      </c>
      <c r="I58" s="286">
        <v>0</v>
      </c>
      <c r="J58" s="286">
        <v>139.17</v>
      </c>
      <c r="K58" s="287" t="s">
        <v>148</v>
      </c>
      <c r="L58" s="134"/>
      <c r="P58" s="311">
        <f t="shared" si="0"/>
        <v>3.34</v>
      </c>
      <c r="Q58" s="311">
        <f t="shared" si="1"/>
        <v>139.17</v>
      </c>
      <c r="R58" s="312">
        <f t="shared" si="2"/>
        <v>41.66766467065868</v>
      </c>
    </row>
    <row r="59" spans="2:18" ht="12.75" customHeight="1">
      <c r="B59" s="153" t="s">
        <v>114</v>
      </c>
      <c r="C59" s="154"/>
      <c r="D59" s="69">
        <v>2694741.7803999996</v>
      </c>
      <c r="E59" s="70">
        <v>2694741.7803999996</v>
      </c>
      <c r="F59" s="70">
        <v>4219727.816999999</v>
      </c>
      <c r="G59" s="71">
        <v>56.591174994645854</v>
      </c>
      <c r="H59" s="70">
        <v>7435632.760000001</v>
      </c>
      <c r="I59" s="70">
        <v>7435632.760000001</v>
      </c>
      <c r="J59" s="70">
        <v>9536483.35</v>
      </c>
      <c r="K59" s="71">
        <v>28.253823955662895</v>
      </c>
      <c r="L59" s="134"/>
      <c r="O59" s="317">
        <f>+J59/$J$102</f>
        <v>0.09678321252015332</v>
      </c>
      <c r="P59" s="311">
        <f t="shared" si="0"/>
        <v>1524986.0365999993</v>
      </c>
      <c r="Q59" s="311">
        <f t="shared" si="1"/>
        <v>2100850.589999999</v>
      </c>
      <c r="R59" s="312">
        <f t="shared" si="2"/>
        <v>2.25997594242463</v>
      </c>
    </row>
    <row r="60" spans="2:18" ht="12.75" customHeight="1">
      <c r="B60" s="391" t="s">
        <v>83</v>
      </c>
      <c r="C60" s="76" t="s">
        <v>129</v>
      </c>
      <c r="D60" s="49">
        <v>527825</v>
      </c>
      <c r="E60" s="50">
        <v>527825</v>
      </c>
      <c r="F60" s="50">
        <v>570650</v>
      </c>
      <c r="G60" s="51">
        <v>8.113484582958375</v>
      </c>
      <c r="H60" s="50">
        <v>614862.91</v>
      </c>
      <c r="I60" s="50">
        <v>614862.91</v>
      </c>
      <c r="J60" s="50">
        <v>719399.28</v>
      </c>
      <c r="K60" s="51">
        <v>17.00157357027765</v>
      </c>
      <c r="L60" s="134"/>
      <c r="O60" s="309"/>
      <c r="P60" s="311">
        <f t="shared" si="0"/>
        <v>42825</v>
      </c>
      <c r="Q60" s="311">
        <f t="shared" si="1"/>
        <v>104536.37</v>
      </c>
      <c r="R60" s="312">
        <f t="shared" si="2"/>
        <v>1.2606663979672303</v>
      </c>
    </row>
    <row r="61" spans="2:18" ht="12.75" customHeight="1">
      <c r="B61" s="392"/>
      <c r="C61" s="76" t="s">
        <v>127</v>
      </c>
      <c r="D61" s="49">
        <v>419530</v>
      </c>
      <c r="E61" s="50">
        <v>419530</v>
      </c>
      <c r="F61" s="50">
        <v>273566.1</v>
      </c>
      <c r="G61" s="51">
        <v>-34.792243701284775</v>
      </c>
      <c r="H61" s="50">
        <v>561780.2</v>
      </c>
      <c r="I61" s="50">
        <v>561780.2</v>
      </c>
      <c r="J61" s="50">
        <v>364902.47</v>
      </c>
      <c r="K61" s="51">
        <v>-35.045330896318525</v>
      </c>
      <c r="L61" s="134"/>
      <c r="O61" s="309"/>
      <c r="P61" s="311">
        <f t="shared" si="0"/>
        <v>-145963.90000000002</v>
      </c>
      <c r="Q61" s="311">
        <f t="shared" si="1"/>
        <v>-196877.72999999998</v>
      </c>
      <c r="R61" s="312">
        <f t="shared" si="2"/>
        <v>1.333873129748167</v>
      </c>
    </row>
    <row r="62" spans="2:18" ht="12.75">
      <c r="B62" s="392"/>
      <c r="C62" s="76" t="s">
        <v>101</v>
      </c>
      <c r="D62" s="49">
        <v>441336</v>
      </c>
      <c r="E62" s="50">
        <v>441336</v>
      </c>
      <c r="F62" s="50">
        <v>312850</v>
      </c>
      <c r="G62" s="51">
        <v>-29.112966084797076</v>
      </c>
      <c r="H62" s="50">
        <v>303623.02</v>
      </c>
      <c r="I62" s="50">
        <v>303623.02</v>
      </c>
      <c r="J62" s="50">
        <v>232309.25</v>
      </c>
      <c r="K62" s="51">
        <v>-23.48760314682332</v>
      </c>
      <c r="L62" s="134"/>
      <c r="O62" s="309"/>
      <c r="P62" s="311">
        <f t="shared" si="0"/>
        <v>-128486</v>
      </c>
      <c r="Q62" s="311">
        <f t="shared" si="1"/>
        <v>-71313.77000000002</v>
      </c>
      <c r="R62" s="312">
        <f t="shared" si="2"/>
        <v>0.7425579351126738</v>
      </c>
    </row>
    <row r="63" spans="2:18" ht="12.75">
      <c r="B63" s="392"/>
      <c r="C63" s="76" t="s">
        <v>95</v>
      </c>
      <c r="D63" s="49">
        <v>444036</v>
      </c>
      <c r="E63" s="50">
        <v>444036</v>
      </c>
      <c r="F63" s="50">
        <v>301525</v>
      </c>
      <c r="G63" s="51">
        <v>-32.09446981776253</v>
      </c>
      <c r="H63" s="50">
        <v>293163.52</v>
      </c>
      <c r="I63" s="50">
        <v>293163.52</v>
      </c>
      <c r="J63" s="50">
        <v>224159.39</v>
      </c>
      <c r="K63" s="51">
        <v>-23.537761451356566</v>
      </c>
      <c r="L63" s="135"/>
      <c r="O63" s="309"/>
      <c r="P63" s="311">
        <f t="shared" si="0"/>
        <v>-142511</v>
      </c>
      <c r="Q63" s="311">
        <f t="shared" si="1"/>
        <v>-69004.13</v>
      </c>
      <c r="R63" s="312">
        <f t="shared" si="2"/>
        <v>0.7434189204875218</v>
      </c>
    </row>
    <row r="64" spans="2:18" ht="12.75">
      <c r="B64" s="392"/>
      <c r="C64" s="76" t="s">
        <v>99</v>
      </c>
      <c r="D64" s="49">
        <v>124320</v>
      </c>
      <c r="E64" s="50">
        <v>124320</v>
      </c>
      <c r="F64" s="50">
        <v>357004.325</v>
      </c>
      <c r="G64" s="51">
        <v>187.16564108751606</v>
      </c>
      <c r="H64" s="50">
        <v>83268.54</v>
      </c>
      <c r="I64" s="50">
        <v>83268.54</v>
      </c>
      <c r="J64" s="50">
        <v>258063.97</v>
      </c>
      <c r="K64" s="51">
        <v>209.9177312343894</v>
      </c>
      <c r="L64" s="135"/>
      <c r="O64" s="309"/>
      <c r="P64" s="311">
        <f t="shared" si="0"/>
        <v>232684.325</v>
      </c>
      <c r="Q64" s="311">
        <f t="shared" si="1"/>
        <v>174795.43</v>
      </c>
      <c r="R64" s="312">
        <f t="shared" si="2"/>
        <v>0.7228595059737721</v>
      </c>
    </row>
    <row r="65" spans="2:18" ht="12.75">
      <c r="B65" s="392"/>
      <c r="C65" s="76" t="s">
        <v>100</v>
      </c>
      <c r="D65" s="49">
        <v>52050</v>
      </c>
      <c r="E65" s="50">
        <v>52050</v>
      </c>
      <c r="F65" s="50">
        <v>45520</v>
      </c>
      <c r="G65" s="51">
        <v>-12.545629202689723</v>
      </c>
      <c r="H65" s="50">
        <v>36152.24</v>
      </c>
      <c r="I65" s="50">
        <v>36152.24</v>
      </c>
      <c r="J65" s="50">
        <v>35848.67</v>
      </c>
      <c r="K65" s="51">
        <v>-0.8396990062026544</v>
      </c>
      <c r="L65" s="135"/>
      <c r="O65" s="309"/>
      <c r="P65" s="311">
        <f t="shared" si="0"/>
        <v>-6530</v>
      </c>
      <c r="Q65" s="311">
        <f t="shared" si="1"/>
        <v>-303.5699999999997</v>
      </c>
      <c r="R65" s="312">
        <f t="shared" si="2"/>
        <v>0.7875366871704744</v>
      </c>
    </row>
    <row r="66" spans="2:18" ht="12.75" customHeight="1">
      <c r="B66" s="392"/>
      <c r="C66" s="76" t="s">
        <v>182</v>
      </c>
      <c r="D66" s="49">
        <v>60000</v>
      </c>
      <c r="E66" s="50">
        <v>60000</v>
      </c>
      <c r="F66" s="50">
        <v>40000</v>
      </c>
      <c r="G66" s="51">
        <v>-33.333333333333336</v>
      </c>
      <c r="H66" s="50">
        <v>35415.13</v>
      </c>
      <c r="I66" s="50">
        <v>35415.13</v>
      </c>
      <c r="J66" s="50">
        <v>25635.99</v>
      </c>
      <c r="K66" s="51">
        <v>-27.612887486224103</v>
      </c>
      <c r="L66" s="134"/>
      <c r="O66" s="309"/>
      <c r="P66" s="311">
        <f t="shared" si="0"/>
        <v>-20000</v>
      </c>
      <c r="Q66" s="311">
        <f t="shared" si="1"/>
        <v>-9779.139999999996</v>
      </c>
      <c r="R66" s="312">
        <f t="shared" si="2"/>
        <v>0.64089975</v>
      </c>
    </row>
    <row r="67" spans="2:18" ht="12.75">
      <c r="B67" s="392"/>
      <c r="C67" s="76" t="s">
        <v>110</v>
      </c>
      <c r="D67" s="49">
        <v>17500</v>
      </c>
      <c r="E67" s="50">
        <v>17500</v>
      </c>
      <c r="F67" s="50">
        <v>17500</v>
      </c>
      <c r="G67" s="51">
        <v>0</v>
      </c>
      <c r="H67" s="50">
        <v>11423.48</v>
      </c>
      <c r="I67" s="50">
        <v>11423.48</v>
      </c>
      <c r="J67" s="50">
        <v>11645.79</v>
      </c>
      <c r="K67" s="51">
        <v>1.9460794784076363</v>
      </c>
      <c r="L67" s="134"/>
      <c r="O67" s="309"/>
      <c r="P67" s="311">
        <f t="shared" si="0"/>
        <v>0</v>
      </c>
      <c r="Q67" s="311">
        <f t="shared" si="1"/>
        <v>222.3100000000013</v>
      </c>
      <c r="R67" s="312">
        <f t="shared" si="2"/>
        <v>0.6654737142857143</v>
      </c>
    </row>
    <row r="68" spans="2:18" ht="12.75">
      <c r="B68" s="392"/>
      <c r="C68" s="76" t="s">
        <v>102</v>
      </c>
      <c r="D68" s="49">
        <v>3971.6363</v>
      </c>
      <c r="E68" s="50">
        <v>3971.6363</v>
      </c>
      <c r="F68" s="50">
        <v>7076</v>
      </c>
      <c r="G68" s="51">
        <v>78.16334290226928</v>
      </c>
      <c r="H68" s="50">
        <v>4352.71</v>
      </c>
      <c r="I68" s="50">
        <v>4352.71</v>
      </c>
      <c r="J68" s="50">
        <v>6012.93</v>
      </c>
      <c r="K68" s="51">
        <v>38.142214850058934</v>
      </c>
      <c r="L68" s="134"/>
      <c r="O68" s="309"/>
      <c r="P68" s="311">
        <f t="shared" si="0"/>
        <v>3104.3637</v>
      </c>
      <c r="Q68" s="311">
        <f t="shared" si="1"/>
        <v>1660.2200000000003</v>
      </c>
      <c r="R68" s="312">
        <f t="shared" si="2"/>
        <v>0.849763990955342</v>
      </c>
    </row>
    <row r="69" spans="2:18" ht="12.75" customHeight="1">
      <c r="B69" s="392"/>
      <c r="C69" s="76" t="s">
        <v>97</v>
      </c>
      <c r="D69" s="49">
        <v>10</v>
      </c>
      <c r="E69" s="50">
        <v>10</v>
      </c>
      <c r="F69" s="50">
        <v>139000.5</v>
      </c>
      <c r="G69" s="51">
        <v>1389905</v>
      </c>
      <c r="H69" s="50">
        <v>950.23</v>
      </c>
      <c r="I69" s="50">
        <v>950.23</v>
      </c>
      <c r="J69" s="50">
        <v>79274.37</v>
      </c>
      <c r="K69" s="51">
        <v>8242.650726666174</v>
      </c>
      <c r="L69" s="134"/>
      <c r="O69" s="309"/>
      <c r="P69" s="311">
        <f t="shared" si="0"/>
        <v>138990.5</v>
      </c>
      <c r="Q69" s="311">
        <f t="shared" si="1"/>
        <v>78324.14</v>
      </c>
      <c r="R69" s="312">
        <f t="shared" si="2"/>
        <v>0.5703171571325283</v>
      </c>
    </row>
    <row r="70" spans="2:18" ht="12.75" customHeight="1">
      <c r="B70" s="392"/>
      <c r="C70" s="76" t="s">
        <v>80</v>
      </c>
      <c r="D70" s="49">
        <v>4725</v>
      </c>
      <c r="E70" s="50">
        <v>4725</v>
      </c>
      <c r="F70" s="50">
        <v>1125</v>
      </c>
      <c r="G70" s="51">
        <v>-76.19047619047619</v>
      </c>
      <c r="H70" s="50">
        <v>851.47</v>
      </c>
      <c r="I70" s="50">
        <v>851.47</v>
      </c>
      <c r="J70" s="50">
        <v>161.86</v>
      </c>
      <c r="K70" s="51">
        <v>-80.99052227324509</v>
      </c>
      <c r="L70" s="134"/>
      <c r="O70" s="309"/>
      <c r="P70" s="311">
        <f t="shared" si="0"/>
        <v>-3600</v>
      </c>
      <c r="Q70" s="311">
        <f t="shared" si="1"/>
        <v>-689.61</v>
      </c>
      <c r="R70" s="312">
        <f t="shared" si="2"/>
        <v>0.14387555555555556</v>
      </c>
    </row>
    <row r="71" spans="2:18" ht="12.75">
      <c r="B71" s="392"/>
      <c r="C71" s="76" t="s">
        <v>189</v>
      </c>
      <c r="D71" s="49">
        <v>1.628</v>
      </c>
      <c r="E71" s="50">
        <v>1.628</v>
      </c>
      <c r="F71" s="50">
        <v>0</v>
      </c>
      <c r="G71" s="51">
        <v>-100</v>
      </c>
      <c r="H71" s="50">
        <v>381.74</v>
      </c>
      <c r="I71" s="50">
        <v>381.74</v>
      </c>
      <c r="J71" s="50">
        <v>0</v>
      </c>
      <c r="K71" s="51">
        <v>-100</v>
      </c>
      <c r="L71" s="134"/>
      <c r="O71" s="309"/>
      <c r="P71" s="311">
        <f aca="true" t="shared" si="3" ref="P71:P102">+F71-E71</f>
        <v>-1.628</v>
      </c>
      <c r="Q71" s="311">
        <f aca="true" t="shared" si="4" ref="Q71:Q102">+J71-I71</f>
        <v>-381.74</v>
      </c>
      <c r="R71" s="312">
        <f aca="true" t="shared" si="5" ref="R71:R102">+IF(F71=0,0,J71/F71)</f>
        <v>0</v>
      </c>
    </row>
    <row r="72" spans="2:18" ht="12.75" customHeight="1">
      <c r="B72" s="392"/>
      <c r="C72" s="76" t="s">
        <v>171</v>
      </c>
      <c r="D72" s="49">
        <v>30</v>
      </c>
      <c r="E72" s="50">
        <v>30</v>
      </c>
      <c r="F72" s="50">
        <v>112.9692</v>
      </c>
      <c r="G72" s="51">
        <v>276.56399999999996</v>
      </c>
      <c r="H72" s="50">
        <v>139.98</v>
      </c>
      <c r="I72" s="50">
        <v>139.98</v>
      </c>
      <c r="J72" s="50">
        <v>724.35</v>
      </c>
      <c r="K72" s="51">
        <v>417.4667809687099</v>
      </c>
      <c r="L72" s="135"/>
      <c r="O72" s="309"/>
      <c r="P72" s="311">
        <f t="shared" si="3"/>
        <v>82.9692</v>
      </c>
      <c r="Q72" s="311">
        <f t="shared" si="4"/>
        <v>584.37</v>
      </c>
      <c r="R72" s="312">
        <f t="shared" si="5"/>
        <v>6.411924666192201</v>
      </c>
    </row>
    <row r="73" spans="2:18" ht="12.75" customHeight="1">
      <c r="B73" s="392"/>
      <c r="C73" s="76" t="s">
        <v>96</v>
      </c>
      <c r="D73" s="49">
        <v>0.5</v>
      </c>
      <c r="E73" s="50">
        <v>0.5</v>
      </c>
      <c r="F73" s="50">
        <v>10000</v>
      </c>
      <c r="G73" s="51">
        <v>1999900</v>
      </c>
      <c r="H73" s="50">
        <v>69.4</v>
      </c>
      <c r="I73" s="50">
        <v>69.4</v>
      </c>
      <c r="J73" s="50">
        <v>10385.13</v>
      </c>
      <c r="K73" s="51">
        <v>14864.164265129682</v>
      </c>
      <c r="L73" s="134"/>
      <c r="P73" s="311">
        <f t="shared" si="3"/>
        <v>9999.5</v>
      </c>
      <c r="Q73" s="311">
        <f t="shared" si="4"/>
        <v>10315.73</v>
      </c>
      <c r="R73" s="312">
        <f t="shared" si="5"/>
        <v>1.038513</v>
      </c>
    </row>
    <row r="74" spans="2:18" ht="12.75" customHeight="1">
      <c r="B74" s="392"/>
      <c r="C74" s="76" t="s">
        <v>98</v>
      </c>
      <c r="D74" s="49">
        <v>40</v>
      </c>
      <c r="E74" s="50">
        <v>40</v>
      </c>
      <c r="F74" s="50">
        <v>725</v>
      </c>
      <c r="G74" s="51">
        <v>1712.5</v>
      </c>
      <c r="H74" s="50">
        <v>60.4</v>
      </c>
      <c r="I74" s="50">
        <v>60.4</v>
      </c>
      <c r="J74" s="50">
        <v>602.82</v>
      </c>
      <c r="K74" s="51">
        <v>898.0463576158942</v>
      </c>
      <c r="L74" s="134"/>
      <c r="O74" s="309"/>
      <c r="P74" s="311">
        <f t="shared" si="3"/>
        <v>685</v>
      </c>
      <c r="Q74" s="311">
        <f t="shared" si="4"/>
        <v>542.4200000000001</v>
      </c>
      <c r="R74" s="312">
        <f t="shared" si="5"/>
        <v>0.8314758620689656</v>
      </c>
    </row>
    <row r="75" spans="2:18" ht="15">
      <c r="B75" s="153" t="s">
        <v>116</v>
      </c>
      <c r="C75" s="154"/>
      <c r="D75" s="69">
        <v>2095375.7643</v>
      </c>
      <c r="E75" s="70">
        <v>2095375.7643</v>
      </c>
      <c r="F75" s="70">
        <v>2076654.8941999997</v>
      </c>
      <c r="G75" s="71">
        <v>-0.8934373690369646</v>
      </c>
      <c r="H75" s="70">
        <v>1946494.97</v>
      </c>
      <c r="I75" s="70">
        <v>1946494.97</v>
      </c>
      <c r="J75" s="70">
        <v>1969126.2700000003</v>
      </c>
      <c r="K75" s="71">
        <v>1.1626693286548972</v>
      </c>
      <c r="L75" s="134"/>
      <c r="O75" s="317">
        <f>+J75/$J$102</f>
        <v>0.01998413453617856</v>
      </c>
      <c r="P75" s="311">
        <f t="shared" si="3"/>
        <v>-18720.870100000175</v>
      </c>
      <c r="Q75" s="311">
        <f t="shared" si="4"/>
        <v>22631.30000000028</v>
      </c>
      <c r="R75" s="312">
        <f t="shared" si="5"/>
        <v>0.9482202726604589</v>
      </c>
    </row>
    <row r="76" spans="2:18" ht="12.75" customHeight="1">
      <c r="B76" s="391" t="s">
        <v>86</v>
      </c>
      <c r="C76" s="76" t="s">
        <v>79</v>
      </c>
      <c r="D76" s="49">
        <v>2700351.2</v>
      </c>
      <c r="E76" s="50">
        <v>2700351.2</v>
      </c>
      <c r="F76" s="50">
        <v>0</v>
      </c>
      <c r="G76" s="51">
        <v>-100</v>
      </c>
      <c r="H76" s="50">
        <v>526560.05</v>
      </c>
      <c r="I76" s="50">
        <v>526560.05</v>
      </c>
      <c r="J76" s="50">
        <v>0</v>
      </c>
      <c r="K76" s="51">
        <v>-100</v>
      </c>
      <c r="L76" s="134"/>
      <c r="O76" s="309"/>
      <c r="P76" s="311">
        <f t="shared" si="3"/>
        <v>-2700351.2</v>
      </c>
      <c r="Q76" s="311">
        <f t="shared" si="4"/>
        <v>-526560.05</v>
      </c>
      <c r="R76" s="312">
        <f t="shared" si="5"/>
        <v>0</v>
      </c>
    </row>
    <row r="77" spans="2:18" ht="12.75" customHeight="1">
      <c r="B77" s="392"/>
      <c r="C77" s="76" t="s">
        <v>96</v>
      </c>
      <c r="D77" s="49">
        <v>103976</v>
      </c>
      <c r="E77" s="50">
        <v>103976</v>
      </c>
      <c r="F77" s="50">
        <v>57323.0769</v>
      </c>
      <c r="G77" s="51">
        <v>-44.86893427329384</v>
      </c>
      <c r="H77" s="50">
        <v>75689.76</v>
      </c>
      <c r="I77" s="50">
        <v>75689.76</v>
      </c>
      <c r="J77" s="50">
        <v>58523.86</v>
      </c>
      <c r="K77" s="51">
        <v>-22.679289774468824</v>
      </c>
      <c r="L77" s="134"/>
      <c r="O77" s="309"/>
      <c r="P77" s="311">
        <f t="shared" si="3"/>
        <v>-46652.9231</v>
      </c>
      <c r="Q77" s="311">
        <f t="shared" si="4"/>
        <v>-17165.899999999994</v>
      </c>
      <c r="R77" s="312">
        <f t="shared" si="5"/>
        <v>1.0209476386289376</v>
      </c>
    </row>
    <row r="78" spans="2:19" ht="12.75" customHeight="1">
      <c r="B78" s="392"/>
      <c r="C78" s="76" t="s">
        <v>127</v>
      </c>
      <c r="D78" s="49">
        <v>704</v>
      </c>
      <c r="E78" s="50">
        <v>704</v>
      </c>
      <c r="F78" s="50">
        <v>738</v>
      </c>
      <c r="G78" s="51">
        <v>4.829545454545459</v>
      </c>
      <c r="H78" s="50">
        <v>52908.14</v>
      </c>
      <c r="I78" s="50">
        <v>52908.14</v>
      </c>
      <c r="J78" s="50">
        <v>84943.33</v>
      </c>
      <c r="K78" s="51">
        <v>60.54869817763391</v>
      </c>
      <c r="L78" s="134"/>
      <c r="O78" s="309"/>
      <c r="P78" s="311">
        <f t="shared" si="3"/>
        <v>34</v>
      </c>
      <c r="Q78" s="311">
        <f t="shared" si="4"/>
        <v>32035.190000000002</v>
      </c>
      <c r="R78" s="312">
        <f t="shared" si="5"/>
        <v>115.09936314363144</v>
      </c>
      <c r="S78" s="309" t="s">
        <v>276</v>
      </c>
    </row>
    <row r="79" spans="2:18" ht="15" customHeight="1">
      <c r="B79" s="392"/>
      <c r="C79" s="76" t="s">
        <v>77</v>
      </c>
      <c r="D79" s="49">
        <v>10598.4346</v>
      </c>
      <c r="E79" s="50">
        <v>10598.4346</v>
      </c>
      <c r="F79" s="50">
        <v>67205.69</v>
      </c>
      <c r="G79" s="51">
        <v>534.1095882216417</v>
      </c>
      <c r="H79" s="50">
        <v>9606.6</v>
      </c>
      <c r="I79" s="50">
        <v>9606.6</v>
      </c>
      <c r="J79" s="50">
        <v>7814.02</v>
      </c>
      <c r="K79" s="51">
        <v>-18.659879666062917</v>
      </c>
      <c r="L79" s="134"/>
      <c r="O79" s="309"/>
      <c r="P79" s="311">
        <f t="shared" si="3"/>
        <v>56607.2554</v>
      </c>
      <c r="Q79" s="311">
        <f t="shared" si="4"/>
        <v>-1792.58</v>
      </c>
      <c r="R79" s="312">
        <f t="shared" si="5"/>
        <v>0.1162702146202204</v>
      </c>
    </row>
    <row r="80" spans="2:18" ht="15">
      <c r="B80" s="392"/>
      <c r="C80" s="76" t="s">
        <v>76</v>
      </c>
      <c r="D80" s="49">
        <v>2880</v>
      </c>
      <c r="E80" s="50">
        <v>2880</v>
      </c>
      <c r="F80" s="50">
        <v>0</v>
      </c>
      <c r="G80" s="51">
        <v>-100</v>
      </c>
      <c r="H80" s="50">
        <v>5350</v>
      </c>
      <c r="I80" s="50">
        <v>5350</v>
      </c>
      <c r="J80" s="50">
        <v>0</v>
      </c>
      <c r="K80" s="51">
        <v>-100</v>
      </c>
      <c r="L80" s="135"/>
      <c r="P80" s="311">
        <f t="shared" si="3"/>
        <v>-2880</v>
      </c>
      <c r="Q80" s="311">
        <f t="shared" si="4"/>
        <v>-5350</v>
      </c>
      <c r="R80" s="312">
        <f t="shared" si="5"/>
        <v>0</v>
      </c>
    </row>
    <row r="81" spans="2:18" ht="12.75">
      <c r="B81" s="392"/>
      <c r="C81" s="76" t="s">
        <v>98</v>
      </c>
      <c r="D81" s="49">
        <v>297.4182</v>
      </c>
      <c r="E81" s="50">
        <v>297.4182</v>
      </c>
      <c r="F81" s="50">
        <v>0</v>
      </c>
      <c r="G81" s="51">
        <v>-100</v>
      </c>
      <c r="H81" s="50">
        <v>465.57</v>
      </c>
      <c r="I81" s="50">
        <v>465.57</v>
      </c>
      <c r="J81" s="50">
        <v>0</v>
      </c>
      <c r="K81" s="51">
        <v>-100</v>
      </c>
      <c r="L81" s="134"/>
      <c r="O81" s="309"/>
      <c r="P81" s="311">
        <f t="shared" si="3"/>
        <v>-297.4182</v>
      </c>
      <c r="Q81" s="311">
        <f t="shared" si="4"/>
        <v>-465.57</v>
      </c>
      <c r="R81" s="312">
        <f t="shared" si="5"/>
        <v>0</v>
      </c>
    </row>
    <row r="82" spans="2:18" ht="15">
      <c r="B82" s="153" t="s">
        <v>118</v>
      </c>
      <c r="C82" s="154"/>
      <c r="D82" s="69">
        <v>2818807.0528</v>
      </c>
      <c r="E82" s="70">
        <v>2818807.0528</v>
      </c>
      <c r="F82" s="70">
        <v>125266.7669</v>
      </c>
      <c r="G82" s="71">
        <v>-95.55603613324406</v>
      </c>
      <c r="H82" s="70">
        <v>670580.12</v>
      </c>
      <c r="I82" s="70">
        <v>670580.12</v>
      </c>
      <c r="J82" s="70">
        <v>151281.21000000002</v>
      </c>
      <c r="K82" s="71">
        <v>-77.44024830321543</v>
      </c>
      <c r="L82" s="135"/>
      <c r="O82" s="317">
        <f>+J82/$J$102</f>
        <v>0.001535312437549209</v>
      </c>
      <c r="P82" s="311">
        <f t="shared" si="3"/>
        <v>-2693540.2859</v>
      </c>
      <c r="Q82" s="311">
        <f t="shared" si="4"/>
        <v>-519298.91</v>
      </c>
      <c r="R82" s="312">
        <f t="shared" si="5"/>
        <v>1.2076723439407298</v>
      </c>
    </row>
    <row r="83" spans="2:18" ht="12.75">
      <c r="B83" s="395" t="s">
        <v>125</v>
      </c>
      <c r="C83" s="75" t="s">
        <v>96</v>
      </c>
      <c r="D83" s="45">
        <v>166088</v>
      </c>
      <c r="E83" s="46">
        <v>166088</v>
      </c>
      <c r="F83" s="46">
        <v>368031.75</v>
      </c>
      <c r="G83" s="47">
        <v>121.58840494195849</v>
      </c>
      <c r="H83" s="46">
        <v>123699.09</v>
      </c>
      <c r="I83" s="46">
        <v>123699.09</v>
      </c>
      <c r="J83" s="46">
        <v>272389.16</v>
      </c>
      <c r="K83" s="47">
        <v>120.20304272246464</v>
      </c>
      <c r="L83" s="135"/>
      <c r="O83" s="309"/>
      <c r="P83" s="311">
        <f t="shared" si="3"/>
        <v>201943.75</v>
      </c>
      <c r="Q83" s="311">
        <f t="shared" si="4"/>
        <v>148690.06999999998</v>
      </c>
      <c r="R83" s="312">
        <f t="shared" si="5"/>
        <v>0.7401240789687302</v>
      </c>
    </row>
    <row r="84" spans="2:18" ht="12.75">
      <c r="B84" s="395"/>
      <c r="C84" s="76" t="s">
        <v>127</v>
      </c>
      <c r="D84" s="49">
        <v>6853.01</v>
      </c>
      <c r="E84" s="50">
        <v>6853.01</v>
      </c>
      <c r="F84" s="50">
        <v>17178.597</v>
      </c>
      <c r="G84" s="51">
        <v>150.67228852723113</v>
      </c>
      <c r="H84" s="50">
        <v>53289.97</v>
      </c>
      <c r="I84" s="50">
        <v>53289.97</v>
      </c>
      <c r="J84" s="50">
        <v>85743.33</v>
      </c>
      <c r="K84" s="51">
        <v>60.89956515269197</v>
      </c>
      <c r="L84" s="136"/>
      <c r="O84" s="309"/>
      <c r="P84" s="311">
        <f t="shared" si="3"/>
        <v>10325.587000000001</v>
      </c>
      <c r="Q84" s="311">
        <f t="shared" si="4"/>
        <v>32453.36</v>
      </c>
      <c r="R84" s="312">
        <f t="shared" si="5"/>
        <v>4.9912882873962285</v>
      </c>
    </row>
    <row r="85" spans="2:18" ht="12.75" customHeight="1">
      <c r="B85" s="395"/>
      <c r="C85" s="76" t="s">
        <v>77</v>
      </c>
      <c r="D85" s="49">
        <v>42294.58</v>
      </c>
      <c r="E85" s="50">
        <v>42294.58</v>
      </c>
      <c r="F85" s="50">
        <v>65672.6538</v>
      </c>
      <c r="G85" s="51">
        <v>55.27439638837883</v>
      </c>
      <c r="H85" s="50">
        <v>36314.46</v>
      </c>
      <c r="I85" s="50">
        <v>36314.46</v>
      </c>
      <c r="J85" s="50">
        <v>94172.32</v>
      </c>
      <c r="K85" s="51">
        <v>159.32457759250727</v>
      </c>
      <c r="P85" s="311">
        <f t="shared" si="3"/>
        <v>23378.0738</v>
      </c>
      <c r="Q85" s="311">
        <f t="shared" si="4"/>
        <v>57857.86000000001</v>
      </c>
      <c r="R85" s="312">
        <f t="shared" si="5"/>
        <v>1.4339655023960673</v>
      </c>
    </row>
    <row r="86" spans="2:18" ht="12.75">
      <c r="B86" s="395"/>
      <c r="C86" s="76" t="s">
        <v>119</v>
      </c>
      <c r="D86" s="49">
        <v>21212</v>
      </c>
      <c r="E86" s="50">
        <v>21212</v>
      </c>
      <c r="F86" s="50">
        <v>0</v>
      </c>
      <c r="G86" s="51">
        <v>-100</v>
      </c>
      <c r="H86" s="50">
        <v>16478.15</v>
      </c>
      <c r="I86" s="50">
        <v>16478.15</v>
      </c>
      <c r="J86" s="50">
        <v>0</v>
      </c>
      <c r="K86" s="51">
        <v>-100</v>
      </c>
      <c r="O86" s="309"/>
      <c r="P86" s="311">
        <f t="shared" si="3"/>
        <v>-21212</v>
      </c>
      <c r="Q86" s="311">
        <f t="shared" si="4"/>
        <v>-16478.15</v>
      </c>
      <c r="R86" s="312">
        <f t="shared" si="5"/>
        <v>0</v>
      </c>
    </row>
    <row r="87" spans="2:18" ht="12.75" customHeight="1">
      <c r="B87" s="153" t="s">
        <v>126</v>
      </c>
      <c r="C87" s="154"/>
      <c r="D87" s="69">
        <v>236447.59000000003</v>
      </c>
      <c r="E87" s="70">
        <v>236447.59000000003</v>
      </c>
      <c r="F87" s="70">
        <v>450883.0008</v>
      </c>
      <c r="G87" s="71">
        <v>90.69046159447002</v>
      </c>
      <c r="H87" s="70">
        <v>229781.66999999998</v>
      </c>
      <c r="I87" s="70">
        <v>229781.66999999998</v>
      </c>
      <c r="J87" s="70">
        <v>452304.81</v>
      </c>
      <c r="K87" s="71">
        <v>96.84111878897914</v>
      </c>
      <c r="O87" s="317">
        <f>+J87/$J$102</f>
        <v>0.004590320241068482</v>
      </c>
      <c r="P87" s="311">
        <f t="shared" si="3"/>
        <v>214435.41079999995</v>
      </c>
      <c r="Q87" s="311">
        <f t="shared" si="4"/>
        <v>222523.14</v>
      </c>
      <c r="R87" s="312">
        <f t="shared" si="5"/>
        <v>1.0031533883457067</v>
      </c>
    </row>
    <row r="88" spans="2:18" ht="12.75">
      <c r="B88" s="391" t="s">
        <v>85</v>
      </c>
      <c r="C88" s="76" t="s">
        <v>127</v>
      </c>
      <c r="D88" s="49">
        <v>17045.3933</v>
      </c>
      <c r="E88" s="50">
        <v>17045.3933</v>
      </c>
      <c r="F88" s="50">
        <v>13608</v>
      </c>
      <c r="G88" s="51">
        <v>-20.166113151522293</v>
      </c>
      <c r="H88" s="50">
        <v>34035.93</v>
      </c>
      <c r="I88" s="50">
        <v>34035.93</v>
      </c>
      <c r="J88" s="50">
        <v>22676</v>
      </c>
      <c r="K88" s="51">
        <v>-33.37628794042061</v>
      </c>
      <c r="O88" s="309"/>
      <c r="P88" s="311">
        <f t="shared" si="3"/>
        <v>-3437.3932999999997</v>
      </c>
      <c r="Q88" s="311">
        <f t="shared" si="4"/>
        <v>-11359.93</v>
      </c>
      <c r="R88" s="312">
        <f t="shared" si="5"/>
        <v>1.6663727219282776</v>
      </c>
    </row>
    <row r="89" spans="2:18" ht="12.75">
      <c r="B89" s="392"/>
      <c r="C89" s="76" t="s">
        <v>129</v>
      </c>
      <c r="D89" s="49">
        <v>20000</v>
      </c>
      <c r="E89" s="50">
        <v>20000</v>
      </c>
      <c r="F89" s="50">
        <v>20000</v>
      </c>
      <c r="G89" s="51">
        <v>0</v>
      </c>
      <c r="H89" s="50">
        <v>14500</v>
      </c>
      <c r="I89" s="50">
        <v>14500</v>
      </c>
      <c r="J89" s="50">
        <v>16300</v>
      </c>
      <c r="K89" s="51">
        <v>12.413793103448278</v>
      </c>
      <c r="O89" s="309"/>
      <c r="P89" s="311">
        <f t="shared" si="3"/>
        <v>0</v>
      </c>
      <c r="Q89" s="311">
        <f t="shared" si="4"/>
        <v>1800</v>
      </c>
      <c r="R89" s="312">
        <f t="shared" si="5"/>
        <v>0.815</v>
      </c>
    </row>
    <row r="90" spans="2:18" ht="12.75">
      <c r="B90" s="392"/>
      <c r="C90" s="76" t="s">
        <v>100</v>
      </c>
      <c r="D90" s="49">
        <v>541.8</v>
      </c>
      <c r="E90" s="50">
        <v>541.8</v>
      </c>
      <c r="F90" s="50">
        <v>0</v>
      </c>
      <c r="G90" s="51">
        <v>-100</v>
      </c>
      <c r="H90" s="50">
        <v>1443.24</v>
      </c>
      <c r="I90" s="50">
        <v>1443.24</v>
      </c>
      <c r="J90" s="50">
        <v>0</v>
      </c>
      <c r="K90" s="51">
        <v>-100</v>
      </c>
      <c r="O90" s="309"/>
      <c r="P90" s="311">
        <f t="shared" si="3"/>
        <v>-541.8</v>
      </c>
      <c r="Q90" s="311">
        <f t="shared" si="4"/>
        <v>-1443.24</v>
      </c>
      <c r="R90" s="312">
        <f t="shared" si="5"/>
        <v>0</v>
      </c>
    </row>
    <row r="91" spans="2:18" ht="12.75">
      <c r="B91" s="392"/>
      <c r="C91" s="76" t="s">
        <v>98</v>
      </c>
      <c r="D91" s="49">
        <v>152.6277</v>
      </c>
      <c r="E91" s="50">
        <v>152.6277</v>
      </c>
      <c r="F91" s="50">
        <v>21</v>
      </c>
      <c r="G91" s="51">
        <v>-86.24102964271884</v>
      </c>
      <c r="H91" s="50">
        <v>212.45</v>
      </c>
      <c r="I91" s="50">
        <v>212.45</v>
      </c>
      <c r="J91" s="50">
        <v>34.5</v>
      </c>
      <c r="K91" s="51">
        <v>-83.76088491409743</v>
      </c>
      <c r="O91" s="309"/>
      <c r="P91" s="311">
        <f t="shared" si="3"/>
        <v>-131.6277</v>
      </c>
      <c r="Q91" s="311">
        <f t="shared" si="4"/>
        <v>-177.95</v>
      </c>
      <c r="R91" s="312">
        <f t="shared" si="5"/>
        <v>1.6428571428571428</v>
      </c>
    </row>
    <row r="92" spans="2:18" ht="12.75">
      <c r="B92" s="392"/>
      <c r="C92" s="76" t="s">
        <v>101</v>
      </c>
      <c r="D92" s="49">
        <v>6.3</v>
      </c>
      <c r="E92" s="50">
        <v>6.3</v>
      </c>
      <c r="F92" s="50">
        <v>0</v>
      </c>
      <c r="G92" s="51">
        <v>-100</v>
      </c>
      <c r="H92" s="50">
        <v>117.95</v>
      </c>
      <c r="I92" s="50">
        <v>117.95</v>
      </c>
      <c r="J92" s="50">
        <v>0</v>
      </c>
      <c r="K92" s="51">
        <v>-100</v>
      </c>
      <c r="O92" s="309"/>
      <c r="P92" s="311">
        <f t="shared" si="3"/>
        <v>-6.3</v>
      </c>
      <c r="Q92" s="311">
        <f t="shared" si="4"/>
        <v>-117.95</v>
      </c>
      <c r="R92" s="312">
        <f t="shared" si="5"/>
        <v>0</v>
      </c>
    </row>
    <row r="93" spans="2:19" s="281" customFormat="1" ht="12.75">
      <c r="B93" s="392"/>
      <c r="C93" s="76" t="s">
        <v>84</v>
      </c>
      <c r="D93" s="49">
        <v>30</v>
      </c>
      <c r="E93" s="50">
        <v>30</v>
      </c>
      <c r="F93" s="50">
        <v>0</v>
      </c>
      <c r="G93" s="51">
        <v>-100</v>
      </c>
      <c r="H93" s="50">
        <v>113.08</v>
      </c>
      <c r="I93" s="50">
        <v>113.08</v>
      </c>
      <c r="J93" s="50">
        <v>0</v>
      </c>
      <c r="K93" s="51">
        <v>-100</v>
      </c>
      <c r="N93" s="191"/>
      <c r="O93" s="309"/>
      <c r="P93" s="311">
        <f t="shared" si="3"/>
        <v>-30</v>
      </c>
      <c r="Q93" s="311">
        <f t="shared" si="4"/>
        <v>-113.08</v>
      </c>
      <c r="R93" s="312">
        <f t="shared" si="5"/>
        <v>0</v>
      </c>
      <c r="S93" s="309"/>
    </row>
    <row r="94" spans="2:18" ht="12.75">
      <c r="B94" s="392"/>
      <c r="C94" s="76" t="s">
        <v>77</v>
      </c>
      <c r="D94" s="49">
        <v>0</v>
      </c>
      <c r="E94" s="50">
        <v>0</v>
      </c>
      <c r="F94" s="50">
        <v>964.6308</v>
      </c>
      <c r="G94" s="51" t="s">
        <v>148</v>
      </c>
      <c r="H94" s="50">
        <v>0</v>
      </c>
      <c r="I94" s="50">
        <v>0</v>
      </c>
      <c r="J94" s="50">
        <v>216.91</v>
      </c>
      <c r="K94" s="51" t="s">
        <v>148</v>
      </c>
      <c r="O94" s="309"/>
      <c r="P94" s="311">
        <f t="shared" si="3"/>
        <v>964.6308</v>
      </c>
      <c r="Q94" s="311">
        <f t="shared" si="4"/>
        <v>216.91</v>
      </c>
      <c r="R94" s="312">
        <f t="shared" si="5"/>
        <v>0.22486323264818</v>
      </c>
    </row>
    <row r="95" spans="2:18" ht="15">
      <c r="B95" s="392"/>
      <c r="C95" s="291" t="s">
        <v>95</v>
      </c>
      <c r="D95" s="285">
        <v>0</v>
      </c>
      <c r="E95" s="286">
        <v>0</v>
      </c>
      <c r="F95" s="286">
        <v>1.38</v>
      </c>
      <c r="G95" s="287" t="s">
        <v>148</v>
      </c>
      <c r="H95" s="286">
        <v>0</v>
      </c>
      <c r="I95" s="286">
        <v>0</v>
      </c>
      <c r="J95" s="286">
        <v>167.27</v>
      </c>
      <c r="K95" s="287" t="s">
        <v>148</v>
      </c>
      <c r="P95" s="311">
        <f t="shared" si="3"/>
        <v>1.38</v>
      </c>
      <c r="Q95" s="311">
        <f t="shared" si="4"/>
        <v>167.27</v>
      </c>
      <c r="R95" s="312">
        <f t="shared" si="5"/>
        <v>121.21014492753625</v>
      </c>
    </row>
    <row r="96" spans="2:18" ht="12.75">
      <c r="B96" s="394"/>
      <c r="C96" s="76" t="s">
        <v>102</v>
      </c>
      <c r="D96" s="49">
        <v>0</v>
      </c>
      <c r="E96" s="50">
        <v>0</v>
      </c>
      <c r="F96" s="50">
        <v>5389.0772</v>
      </c>
      <c r="G96" s="51" t="s">
        <v>148</v>
      </c>
      <c r="H96" s="50">
        <v>0</v>
      </c>
      <c r="I96" s="50">
        <v>0</v>
      </c>
      <c r="J96" s="50">
        <v>6599.38</v>
      </c>
      <c r="K96" s="51" t="s">
        <v>148</v>
      </c>
      <c r="O96" s="309"/>
      <c r="P96" s="311">
        <f t="shared" si="3"/>
        <v>5389.0772</v>
      </c>
      <c r="Q96" s="311">
        <f t="shared" si="4"/>
        <v>6599.38</v>
      </c>
      <c r="R96" s="312">
        <f t="shared" si="5"/>
        <v>1.224584424212739</v>
      </c>
    </row>
    <row r="97" spans="2:18" ht="15">
      <c r="B97" s="153" t="s">
        <v>117</v>
      </c>
      <c r="C97" s="154"/>
      <c r="D97" s="69">
        <v>37776.121</v>
      </c>
      <c r="E97" s="70">
        <v>37776.121</v>
      </c>
      <c r="F97" s="70">
        <v>39984.088</v>
      </c>
      <c r="G97" s="71">
        <v>5.844874861556071</v>
      </c>
      <c r="H97" s="70">
        <v>50422.65</v>
      </c>
      <c r="I97" s="70">
        <v>50422.65</v>
      </c>
      <c r="J97" s="70">
        <v>45994.06</v>
      </c>
      <c r="K97" s="71">
        <v>-8.782937826552162</v>
      </c>
      <c r="O97" s="317">
        <f>+J97/$J$102</f>
        <v>0.0004667813826408749</v>
      </c>
      <c r="P97" s="311">
        <f t="shared" si="3"/>
        <v>2207.967000000004</v>
      </c>
      <c r="Q97" s="311">
        <f t="shared" si="4"/>
        <v>-4428.590000000004</v>
      </c>
      <c r="R97" s="312">
        <f t="shared" si="5"/>
        <v>1.1503090929571782</v>
      </c>
    </row>
    <row r="98" spans="2:19" s="281" customFormat="1" ht="25.5">
      <c r="B98" s="263" t="s">
        <v>200</v>
      </c>
      <c r="C98" s="208" t="s">
        <v>95</v>
      </c>
      <c r="D98" s="209">
        <v>0.8</v>
      </c>
      <c r="E98" s="209">
        <v>0.8</v>
      </c>
      <c r="F98" s="209">
        <v>1.339</v>
      </c>
      <c r="G98" s="210">
        <v>67.37499999999999</v>
      </c>
      <c r="H98" s="209">
        <v>101.4</v>
      </c>
      <c r="I98" s="209">
        <v>101.4</v>
      </c>
      <c r="J98" s="209">
        <v>203.57</v>
      </c>
      <c r="K98" s="210">
        <v>100.75936883629191</v>
      </c>
      <c r="N98" s="191"/>
      <c r="O98" s="317"/>
      <c r="P98" s="311">
        <f t="shared" si="3"/>
        <v>0.5389999999999999</v>
      </c>
      <c r="Q98" s="311">
        <f t="shared" si="4"/>
        <v>102.16999999999999</v>
      </c>
      <c r="R98" s="312">
        <f t="shared" si="5"/>
        <v>152.03136669156086</v>
      </c>
      <c r="S98" s="309"/>
    </row>
    <row r="99" spans="2:19" s="281" customFormat="1" ht="15">
      <c r="B99" s="153" t="s">
        <v>201</v>
      </c>
      <c r="C99" s="154"/>
      <c r="D99" s="69">
        <v>0.8</v>
      </c>
      <c r="E99" s="70">
        <v>0.8</v>
      </c>
      <c r="F99" s="70">
        <v>1.339</v>
      </c>
      <c r="G99" s="71">
        <v>67.37499999999999</v>
      </c>
      <c r="H99" s="70">
        <v>101.4</v>
      </c>
      <c r="I99" s="70">
        <v>101.4</v>
      </c>
      <c r="J99" s="70">
        <v>203.57</v>
      </c>
      <c r="K99" s="71">
        <v>100.75936883629191</v>
      </c>
      <c r="N99" s="191"/>
      <c r="O99" s="317">
        <f>+J99/$J$102</f>
        <v>2.065977347166197E-06</v>
      </c>
      <c r="P99" s="311">
        <f t="shared" si="3"/>
        <v>0.5389999999999999</v>
      </c>
      <c r="Q99" s="311">
        <f t="shared" si="4"/>
        <v>102.16999999999999</v>
      </c>
      <c r="R99" s="312">
        <f t="shared" si="5"/>
        <v>152.03136669156086</v>
      </c>
      <c r="S99" s="309"/>
    </row>
    <row r="100" spans="2:18" ht="12.75">
      <c r="B100" s="306" t="s">
        <v>261</v>
      </c>
      <c r="C100" s="208" t="s">
        <v>77</v>
      </c>
      <c r="D100" s="209">
        <v>0</v>
      </c>
      <c r="E100" s="209">
        <v>0</v>
      </c>
      <c r="F100" s="209">
        <v>4375</v>
      </c>
      <c r="G100" s="210" t="s">
        <v>148</v>
      </c>
      <c r="H100" s="209">
        <v>0</v>
      </c>
      <c r="I100" s="209">
        <v>0</v>
      </c>
      <c r="J100" s="209">
        <v>469.7</v>
      </c>
      <c r="K100" s="210" t="s">
        <v>148</v>
      </c>
      <c r="O100" s="309"/>
      <c r="P100" s="311">
        <f t="shared" si="3"/>
        <v>4375</v>
      </c>
      <c r="Q100" s="311">
        <f t="shared" si="4"/>
        <v>469.7</v>
      </c>
      <c r="R100" s="312">
        <f t="shared" si="5"/>
        <v>0.10736</v>
      </c>
    </row>
    <row r="101" spans="2:18" ht="12.75">
      <c r="B101" s="153" t="s">
        <v>262</v>
      </c>
      <c r="C101" s="154"/>
      <c r="D101" s="69">
        <v>0</v>
      </c>
      <c r="E101" s="70">
        <v>0</v>
      </c>
      <c r="F101" s="70">
        <v>4375</v>
      </c>
      <c r="G101" s="71" t="s">
        <v>148</v>
      </c>
      <c r="H101" s="70">
        <v>0</v>
      </c>
      <c r="I101" s="70">
        <v>0</v>
      </c>
      <c r="J101" s="70">
        <v>469.7</v>
      </c>
      <c r="K101" s="71" t="s">
        <v>148</v>
      </c>
      <c r="O101" s="309"/>
      <c r="P101" s="311">
        <f t="shared" si="3"/>
        <v>4375</v>
      </c>
      <c r="Q101" s="311">
        <f t="shared" si="4"/>
        <v>469.7</v>
      </c>
      <c r="R101" s="312">
        <f t="shared" si="5"/>
        <v>0.10736</v>
      </c>
    </row>
    <row r="102" spans="2:18" ht="12.75">
      <c r="B102" s="153" t="s">
        <v>93</v>
      </c>
      <c r="C102" s="154"/>
      <c r="D102" s="69">
        <v>96182188.79299998</v>
      </c>
      <c r="E102" s="70">
        <v>96182188.79299998</v>
      </c>
      <c r="F102" s="70">
        <v>107350683.4938</v>
      </c>
      <c r="G102" s="71">
        <v>11.611811751172008</v>
      </c>
      <c r="H102" s="70">
        <v>83449177.91</v>
      </c>
      <c r="I102" s="70">
        <v>83449177.91</v>
      </c>
      <c r="J102" s="70">
        <v>98534478.25999993</v>
      </c>
      <c r="K102" s="71">
        <v>18.07723063044364</v>
      </c>
      <c r="O102" s="309"/>
      <c r="P102" s="311">
        <f t="shared" si="3"/>
        <v>11168494.700800017</v>
      </c>
      <c r="Q102" s="311">
        <f t="shared" si="4"/>
        <v>15085300.349999934</v>
      </c>
      <c r="R102" s="312">
        <f t="shared" si="5"/>
        <v>0.9178747172642897</v>
      </c>
    </row>
    <row r="103" spans="2:16" ht="12.75">
      <c r="B103" s="136" t="s">
        <v>154</v>
      </c>
      <c r="C103" s="136"/>
      <c r="D103" s="136"/>
      <c r="E103" s="136"/>
      <c r="F103" s="136"/>
      <c r="G103" s="136"/>
      <c r="H103" s="136"/>
      <c r="I103" s="136"/>
      <c r="J103" s="136"/>
      <c r="K103" s="136"/>
      <c r="O103" s="309"/>
      <c r="P103" s="309"/>
    </row>
    <row r="104" spans="15:16" ht="12.75">
      <c r="O104" s="309"/>
      <c r="P104" s="309"/>
    </row>
    <row r="105" spans="15:16" ht="12.75">
      <c r="O105" s="309"/>
      <c r="P105" s="309"/>
    </row>
    <row r="106" spans="15:16" ht="12.75">
      <c r="O106" s="309"/>
      <c r="P106" s="309"/>
    </row>
    <row r="107" spans="15:16" ht="12.75">
      <c r="O107" s="309"/>
      <c r="P107" s="309"/>
    </row>
    <row r="108" spans="15:16" ht="12.75">
      <c r="O108" s="309"/>
      <c r="P108" s="309"/>
    </row>
    <row r="109" spans="15:16" ht="12.75">
      <c r="O109" s="309"/>
      <c r="P109" s="309"/>
    </row>
    <row r="110" spans="15:16" ht="12.75">
      <c r="O110" s="309"/>
      <c r="P110" s="309"/>
    </row>
    <row r="111" spans="15:16" ht="12.75">
      <c r="O111" s="309"/>
      <c r="P111" s="309"/>
    </row>
    <row r="112" spans="15:16" ht="12.75">
      <c r="O112" s="309"/>
      <c r="P112" s="309"/>
    </row>
    <row r="113" spans="15:16" ht="12.75">
      <c r="O113" s="309"/>
      <c r="P113" s="309"/>
    </row>
    <row r="114" spans="15:16" ht="12.75">
      <c r="O114" s="309"/>
      <c r="P114" s="309"/>
    </row>
    <row r="115" spans="15:16" ht="12.75">
      <c r="O115" s="309"/>
      <c r="P115" s="309"/>
    </row>
    <row r="116" spans="15:16" ht="12.75">
      <c r="O116" s="309"/>
      <c r="P116" s="309"/>
    </row>
    <row r="117" spans="15:16" ht="12.75">
      <c r="O117" s="309"/>
      <c r="P117" s="309"/>
    </row>
    <row r="118" spans="15:16" ht="12.75">
      <c r="O118" s="309"/>
      <c r="P118" s="309"/>
    </row>
    <row r="119" spans="15:16" ht="12.75">
      <c r="O119" s="309"/>
      <c r="P119" s="309"/>
    </row>
    <row r="120" spans="15:16" ht="12.75">
      <c r="O120" s="309"/>
      <c r="P120" s="309"/>
    </row>
    <row r="121" spans="15:16" ht="12.75">
      <c r="O121" s="309"/>
      <c r="P121" s="309"/>
    </row>
    <row r="122" spans="15:16" ht="12.75">
      <c r="O122" s="309"/>
      <c r="P122" s="309"/>
    </row>
    <row r="123" spans="15:16" ht="12.75">
      <c r="O123" s="309"/>
      <c r="P123" s="309"/>
    </row>
    <row r="124" spans="15:16" ht="12.75">
      <c r="O124" s="309"/>
      <c r="P124" s="309"/>
    </row>
    <row r="125" spans="15:16" ht="12.75">
      <c r="O125" s="309"/>
      <c r="P125" s="309"/>
    </row>
  </sheetData>
  <sheetProtection/>
  <mergeCells count="12">
    <mergeCell ref="B88:B96"/>
    <mergeCell ref="B76:B81"/>
    <mergeCell ref="B24:B34"/>
    <mergeCell ref="B83:B86"/>
    <mergeCell ref="B60:B74"/>
    <mergeCell ref="B36:B58"/>
    <mergeCell ref="B2:K2"/>
    <mergeCell ref="D4:G4"/>
    <mergeCell ref="H4:K4"/>
    <mergeCell ref="B4:B5"/>
    <mergeCell ref="C4:C5"/>
    <mergeCell ref="B6:B22"/>
  </mergeCells>
  <conditionalFormatting sqref="P6:P102">
    <cfRule type="colorScale" priority="1" dxfId="2">
      <colorScale>
        <cfvo type="min" val="0"/>
        <cfvo type="percentile" val="50"/>
        <cfvo type="max"/>
        <color rgb="FFF8696B"/>
        <color rgb="FFFFEB84"/>
        <color rgb="FF63BE7B"/>
      </colorScale>
    </cfRule>
  </conditionalFormatting>
  <hyperlinks>
    <hyperlink ref="M2" location="Índice!A1" display="Volver al índice"/>
  </hyperlinks>
  <printOptions horizontalCentered="1" verticalCentered="1"/>
  <pageMargins left="0.7086614173228347" right="0.7086614173228347" top="1.313031496062992" bottom="0.7480314960629921" header="0.31496062992125984" footer="0.31496062992125984"/>
  <pageSetup fitToHeight="1" fitToWidth="1" horizontalDpi="600" verticalDpi="600" orientation="portrait" scale="50"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dimension ref="B1:H29"/>
  <sheetViews>
    <sheetView zoomScale="80" zoomScaleNormal="80" zoomScalePageLayoutView="90" workbookViewId="0" topLeftCell="A1">
      <selection activeCell="A1" sqref="A1"/>
    </sheetView>
  </sheetViews>
  <sheetFormatPr defaultColWidth="10.8515625" defaultRowHeight="15"/>
  <cols>
    <col min="1" max="9" width="10.57421875" style="124" customWidth="1"/>
    <col min="10" max="23" width="10.8515625" style="124" customWidth="1"/>
    <col min="24" max="16384" width="10.8515625" style="124" customWidth="1"/>
  </cols>
  <sheetData>
    <row r="1" spans="2:3" ht="15">
      <c r="B1" s="123"/>
      <c r="C1" s="123"/>
    </row>
    <row r="5" spans="2:8" ht="15.75">
      <c r="B5" s="85"/>
      <c r="C5" s="85"/>
      <c r="D5" s="86"/>
      <c r="E5" s="253" t="s">
        <v>111</v>
      </c>
      <c r="F5" s="86"/>
      <c r="G5" s="85"/>
      <c r="H5" s="85"/>
    </row>
    <row r="6" spans="2:8" ht="15" customHeight="1">
      <c r="B6" s="85"/>
      <c r="C6" s="85"/>
      <c r="E6" s="161" t="str">
        <f>+Portada!E42</f>
        <v>Diciembre 2016</v>
      </c>
      <c r="F6" s="160"/>
      <c r="G6" s="85"/>
      <c r="H6" s="85"/>
    </row>
    <row r="7" spans="2:8" ht="15">
      <c r="B7" s="85"/>
      <c r="C7" s="85"/>
      <c r="D7" s="86"/>
      <c r="E7" s="126" t="s">
        <v>264</v>
      </c>
      <c r="F7" s="86"/>
      <c r="G7" s="85"/>
      <c r="H7" s="85"/>
    </row>
    <row r="8" spans="2:8" ht="15">
      <c r="B8" s="85"/>
      <c r="D8" s="127"/>
      <c r="F8" s="127"/>
      <c r="G8" s="127"/>
      <c r="H8" s="85"/>
    </row>
    <row r="9" spans="2:8" ht="15">
      <c r="B9" s="85"/>
      <c r="C9" s="85"/>
      <c r="D9" s="85"/>
      <c r="E9" s="85"/>
      <c r="F9" s="85"/>
      <c r="G9" s="85"/>
      <c r="H9" s="85"/>
    </row>
    <row r="10" spans="2:8" ht="15">
      <c r="B10" s="85"/>
      <c r="C10" s="85"/>
      <c r="D10" s="86"/>
      <c r="E10" s="118" t="s">
        <v>146</v>
      </c>
      <c r="F10" s="86"/>
      <c r="G10" s="85"/>
      <c r="H10" s="85"/>
    </row>
    <row r="11" spans="2:8" ht="15">
      <c r="B11" s="85"/>
      <c r="C11" s="85"/>
      <c r="D11" s="85"/>
      <c r="E11" s="85"/>
      <c r="F11" s="85"/>
      <c r="G11" s="85"/>
      <c r="H11" s="85"/>
    </row>
    <row r="12" spans="2:8" ht="15">
      <c r="B12" s="85"/>
      <c r="C12" s="85"/>
      <c r="D12" s="85"/>
      <c r="E12" s="85"/>
      <c r="F12" s="85"/>
      <c r="G12" s="85"/>
      <c r="H12" s="85"/>
    </row>
    <row r="13" spans="2:8" ht="15">
      <c r="B13" s="85"/>
      <c r="C13" s="85"/>
      <c r="D13" s="85"/>
      <c r="E13" s="85"/>
      <c r="F13" s="85"/>
      <c r="G13" s="85"/>
      <c r="H13" s="85"/>
    </row>
    <row r="14" spans="2:8" ht="15">
      <c r="B14" s="85"/>
      <c r="C14" s="85"/>
      <c r="D14" s="85"/>
      <c r="E14" s="85"/>
      <c r="F14" s="85"/>
      <c r="G14" s="85"/>
      <c r="H14" s="85"/>
    </row>
    <row r="15" spans="2:8" ht="15">
      <c r="B15" s="85"/>
      <c r="C15" s="85"/>
      <c r="D15" s="85"/>
      <c r="E15" s="85"/>
      <c r="F15" s="85"/>
      <c r="G15" s="85"/>
      <c r="H15" s="85"/>
    </row>
    <row r="16" spans="2:8" ht="15">
      <c r="B16" s="86"/>
      <c r="D16" s="128"/>
      <c r="E16" s="126" t="s">
        <v>120</v>
      </c>
      <c r="F16" s="128"/>
      <c r="G16" s="128"/>
      <c r="H16" s="86"/>
    </row>
    <row r="17" spans="2:8" ht="15">
      <c r="B17" s="85"/>
      <c r="D17" s="128"/>
      <c r="E17" s="126" t="s">
        <v>0</v>
      </c>
      <c r="F17" s="128"/>
      <c r="G17" s="128"/>
      <c r="H17" s="85"/>
    </row>
    <row r="18" spans="2:8" ht="15">
      <c r="B18" s="86"/>
      <c r="D18" s="129"/>
      <c r="E18" s="130" t="s">
        <v>1</v>
      </c>
      <c r="F18" s="129"/>
      <c r="G18" s="129"/>
      <c r="H18" s="86"/>
    </row>
    <row r="19" spans="2:8" ht="15">
      <c r="B19" s="86"/>
      <c r="C19" s="86"/>
      <c r="D19" s="86"/>
      <c r="E19" s="86"/>
      <c r="F19" s="86"/>
      <c r="G19" s="86"/>
      <c r="H19" s="86"/>
    </row>
    <row r="20" spans="2:8" ht="15">
      <c r="B20" s="86"/>
      <c r="E20" s="150" t="s">
        <v>163</v>
      </c>
      <c r="F20" s="150"/>
      <c r="G20" s="150"/>
      <c r="H20" s="125"/>
    </row>
    <row r="21" spans="2:8" ht="15">
      <c r="B21" s="86"/>
      <c r="E21" s="150" t="s">
        <v>145</v>
      </c>
      <c r="F21" s="150"/>
      <c r="G21" s="150"/>
      <c r="H21" s="125"/>
    </row>
    <row r="22" spans="2:8" ht="15">
      <c r="B22" s="86"/>
      <c r="C22" s="86"/>
      <c r="D22" s="86"/>
      <c r="E22" s="86"/>
      <c r="F22" s="86"/>
      <c r="G22" s="86"/>
      <c r="H22" s="86"/>
    </row>
    <row r="23" spans="2:8" ht="15">
      <c r="B23" s="86"/>
      <c r="C23" s="86"/>
      <c r="D23" s="85"/>
      <c r="E23" s="85"/>
      <c r="F23" s="85"/>
      <c r="G23" s="86"/>
      <c r="H23" s="86"/>
    </row>
    <row r="24" spans="2:8" ht="15">
      <c r="B24" s="86"/>
      <c r="C24" s="86"/>
      <c r="D24" s="85"/>
      <c r="E24" s="85"/>
      <c r="F24" s="85"/>
      <c r="G24" s="86"/>
      <c r="H24" s="86"/>
    </row>
    <row r="25" spans="2:8" ht="15">
      <c r="B25" s="86"/>
      <c r="C25" s="86"/>
      <c r="D25" s="86"/>
      <c r="E25" s="86"/>
      <c r="F25" s="86"/>
      <c r="G25" s="86"/>
      <c r="H25" s="86"/>
    </row>
    <row r="26" spans="2:8" ht="15">
      <c r="B26" s="85"/>
      <c r="C26" s="85"/>
      <c r="D26" s="85"/>
      <c r="E26" s="85"/>
      <c r="F26" s="85"/>
      <c r="G26" s="85"/>
      <c r="H26" s="85"/>
    </row>
    <row r="27" spans="2:8" ht="15">
      <c r="B27" s="85"/>
      <c r="C27" s="85"/>
      <c r="D27" s="85"/>
      <c r="E27" s="85"/>
      <c r="F27" s="85"/>
      <c r="G27" s="85"/>
      <c r="H27" s="85"/>
    </row>
    <row r="28" spans="4:8" ht="15">
      <c r="D28" s="131"/>
      <c r="E28" s="254" t="s">
        <v>108</v>
      </c>
      <c r="F28" s="131"/>
      <c r="G28" s="131"/>
      <c r="H28" s="125"/>
    </row>
    <row r="29" spans="2:8" ht="15">
      <c r="B29" s="85"/>
      <c r="C29" s="85"/>
      <c r="D29" s="85"/>
      <c r="E29" s="85"/>
      <c r="F29" s="85"/>
      <c r="G29" s="85"/>
      <c r="H29" s="85"/>
    </row>
  </sheetData>
  <sheetProtection/>
  <hyperlinks>
    <hyperlink ref="E18" r:id="rId1" display="www.odepa.gob.cl"/>
  </hyperlinks>
  <printOptions/>
  <pageMargins left="0.7086614173228347" right="0.7086614173228347" top="1.313031496062992" bottom="0.7480314960629921" header="0.31496062992125984" footer="0.31496062992125984"/>
  <pageSetup horizontalDpi="600" verticalDpi="600" orientation="portrait" paperSize="9" scale="80" r:id="rId3"/>
  <headerFooter differentFirst="1">
    <oddFooter>&amp;C&amp;P</oddFooter>
  </headerFooter>
  <drawing r:id="rId2"/>
</worksheet>
</file>

<file path=xl/worksheets/sheet3.xml><?xml version="1.0" encoding="utf-8"?>
<worksheet xmlns="http://schemas.openxmlformats.org/spreadsheetml/2006/main" xmlns:r="http://schemas.openxmlformats.org/officeDocument/2006/relationships">
  <dimension ref="B2:K9"/>
  <sheetViews>
    <sheetView zoomScale="80" zoomScaleNormal="80" zoomScalePageLayoutView="70" workbookViewId="0" topLeftCell="A1">
      <selection activeCell="A1" sqref="A1"/>
    </sheetView>
  </sheetViews>
  <sheetFormatPr defaultColWidth="10.8515625" defaultRowHeight="15"/>
  <cols>
    <col min="1" max="1" width="1.28515625" style="256" customWidth="1"/>
    <col min="2" max="9" width="11.00390625" style="256" customWidth="1"/>
    <col min="10" max="10" width="2.00390625" style="256" customWidth="1"/>
    <col min="11" max="26" width="10.8515625" style="256" customWidth="1"/>
    <col min="27" max="16384" width="10.8515625" style="256" customWidth="1"/>
  </cols>
  <sheetData>
    <row r="2" spans="2:11" ht="15">
      <c r="B2" s="337" t="s">
        <v>167</v>
      </c>
      <c r="C2" s="337"/>
      <c r="D2" s="337"/>
      <c r="E2" s="337"/>
      <c r="F2" s="337"/>
      <c r="G2" s="337"/>
      <c r="H2" s="337"/>
      <c r="I2" s="337"/>
      <c r="J2" s="255"/>
      <c r="K2" s="77" t="s">
        <v>153</v>
      </c>
    </row>
    <row r="3" spans="2:10" ht="14.25">
      <c r="B3" s="257"/>
      <c r="C3" s="257"/>
      <c r="D3" s="257"/>
      <c r="E3" s="257"/>
      <c r="F3" s="257"/>
      <c r="G3" s="257"/>
      <c r="H3" s="257"/>
      <c r="I3" s="257"/>
      <c r="J3" s="257"/>
    </row>
    <row r="4" spans="2:10" ht="34.5" customHeight="1">
      <c r="B4" s="338" t="s">
        <v>203</v>
      </c>
      <c r="C4" s="338"/>
      <c r="D4" s="338"/>
      <c r="E4" s="338"/>
      <c r="F4" s="338"/>
      <c r="G4" s="338"/>
      <c r="H4" s="338"/>
      <c r="I4" s="338"/>
      <c r="J4" s="258"/>
    </row>
    <row r="5" spans="2:10" ht="29.25" customHeight="1">
      <c r="B5" s="338" t="s">
        <v>169</v>
      </c>
      <c r="C5" s="338"/>
      <c r="D5" s="338"/>
      <c r="E5" s="338"/>
      <c r="F5" s="338"/>
      <c r="G5" s="338"/>
      <c r="H5" s="338"/>
      <c r="I5" s="338"/>
      <c r="J5" s="258"/>
    </row>
    <row r="6" spans="2:10" ht="18" customHeight="1">
      <c r="B6" s="336" t="s">
        <v>168</v>
      </c>
      <c r="C6" s="336"/>
      <c r="D6" s="336"/>
      <c r="E6" s="336"/>
      <c r="F6" s="336"/>
      <c r="G6" s="336"/>
      <c r="H6" s="336"/>
      <c r="I6" s="336"/>
      <c r="J6" s="258"/>
    </row>
    <row r="7" spans="2:10" ht="34.5" customHeight="1">
      <c r="B7" s="336" t="s">
        <v>170</v>
      </c>
      <c r="C7" s="336"/>
      <c r="D7" s="336"/>
      <c r="E7" s="336"/>
      <c r="F7" s="336"/>
      <c r="G7" s="336"/>
      <c r="H7" s="336"/>
      <c r="I7" s="336"/>
      <c r="J7" s="258"/>
    </row>
    <row r="8" spans="2:10" ht="34.5" customHeight="1">
      <c r="B8" s="336" t="s">
        <v>172</v>
      </c>
      <c r="C8" s="336"/>
      <c r="D8" s="336"/>
      <c r="E8" s="336"/>
      <c r="F8" s="336"/>
      <c r="G8" s="336"/>
      <c r="H8" s="336"/>
      <c r="I8" s="336"/>
      <c r="J8" s="258"/>
    </row>
    <row r="9" spans="2:9" ht="14.25">
      <c r="B9" s="336" t="s">
        <v>185</v>
      </c>
      <c r="C9" s="336"/>
      <c r="D9" s="336"/>
      <c r="E9" s="336"/>
      <c r="F9" s="336"/>
      <c r="G9" s="336"/>
      <c r="H9" s="336"/>
      <c r="I9" s="336"/>
    </row>
  </sheetData>
  <sheetProtection/>
  <mergeCells count="7">
    <mergeCell ref="B9:I9"/>
    <mergeCell ref="B7:I7"/>
    <mergeCell ref="B8:I8"/>
    <mergeCell ref="B2:I2"/>
    <mergeCell ref="B4:I4"/>
    <mergeCell ref="B5:I5"/>
    <mergeCell ref="B6:I6"/>
  </mergeCells>
  <hyperlinks>
    <hyperlink ref="K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paperSize="9" scale="80" r:id="rId1"/>
  <headerFooter differentFirst="1">
    <oddFooter>&amp;C&amp;P</oddFooter>
  </headerFooter>
</worksheet>
</file>

<file path=xl/worksheets/sheet4.xml><?xml version="1.0" encoding="utf-8"?>
<worksheet xmlns="http://schemas.openxmlformats.org/spreadsheetml/2006/main" xmlns:r="http://schemas.openxmlformats.org/officeDocument/2006/relationships">
  <dimension ref="B2:D57"/>
  <sheetViews>
    <sheetView zoomScale="80" zoomScaleNormal="80" zoomScalePageLayoutView="90" workbookViewId="0" topLeftCell="A1">
      <selection activeCell="A1" sqref="A1"/>
    </sheetView>
  </sheetViews>
  <sheetFormatPr defaultColWidth="10.8515625" defaultRowHeight="15"/>
  <cols>
    <col min="1" max="1" width="1.421875" style="7" customWidth="1"/>
    <col min="2" max="2" width="14.57421875" style="9" customWidth="1"/>
    <col min="3" max="3" width="76.28125" style="8" customWidth="1"/>
    <col min="4" max="4" width="7.421875" style="8" customWidth="1"/>
    <col min="5" max="5" width="1.8515625" style="7" customWidth="1"/>
    <col min="6" max="7" width="9.421875" style="7" customWidth="1"/>
    <col min="8" max="14" width="10.8515625" style="7" customWidth="1"/>
    <col min="15" max="16384" width="10.8515625" style="7" customWidth="1"/>
  </cols>
  <sheetData>
    <row r="1" ht="4.5" customHeight="1"/>
    <row r="2" spans="2:4" ht="12.75">
      <c r="B2" s="339" t="s">
        <v>56</v>
      </c>
      <c r="C2" s="339"/>
      <c r="D2" s="339"/>
    </row>
    <row r="3" spans="2:3" ht="12.75">
      <c r="B3" s="8"/>
      <c r="C3" s="67"/>
    </row>
    <row r="4" spans="2:4" ht="12.75">
      <c r="B4" s="24" t="s">
        <v>55</v>
      </c>
      <c r="C4" s="24" t="s">
        <v>52</v>
      </c>
      <c r="D4" s="23" t="s">
        <v>51</v>
      </c>
    </row>
    <row r="5" spans="2:4" ht="8.25" customHeight="1">
      <c r="B5" s="37"/>
      <c r="C5" s="21"/>
      <c r="D5" s="20"/>
    </row>
    <row r="6" spans="2:4" ht="12.75">
      <c r="B6" s="11">
        <v>1</v>
      </c>
      <c r="C6" s="76" t="s">
        <v>104</v>
      </c>
      <c r="D6" s="30">
        <v>5</v>
      </c>
    </row>
    <row r="7" spans="2:4" ht="12.75">
      <c r="B7" s="11">
        <v>2</v>
      </c>
      <c r="C7" s="76" t="s">
        <v>105</v>
      </c>
      <c r="D7" s="30">
        <v>5</v>
      </c>
    </row>
    <row r="8" spans="2:4" ht="12.75">
      <c r="B8" s="11">
        <v>3</v>
      </c>
      <c r="C8" s="76" t="s">
        <v>128</v>
      </c>
      <c r="D8" s="30">
        <v>5</v>
      </c>
    </row>
    <row r="9" spans="2:4" ht="12.75">
      <c r="B9" s="11">
        <v>4</v>
      </c>
      <c r="C9" s="76" t="s">
        <v>245</v>
      </c>
      <c r="D9" s="30">
        <v>5</v>
      </c>
    </row>
    <row r="10" spans="2:4" ht="12.75">
      <c r="B10" s="11">
        <v>5</v>
      </c>
      <c r="C10" s="103" t="s">
        <v>206</v>
      </c>
      <c r="D10" s="30">
        <v>5</v>
      </c>
    </row>
    <row r="11" spans="2:4" ht="7.5" customHeight="1">
      <c r="B11" s="19"/>
      <c r="C11" s="18"/>
      <c r="D11" s="17"/>
    </row>
    <row r="12" spans="2:4" ht="12.75">
      <c r="B12" s="24" t="s">
        <v>54</v>
      </c>
      <c r="C12" s="24" t="s">
        <v>52</v>
      </c>
      <c r="D12" s="23" t="s">
        <v>51</v>
      </c>
    </row>
    <row r="13" spans="2:4" ht="8.25" customHeight="1">
      <c r="B13" s="12"/>
      <c r="C13" s="14"/>
      <c r="D13" s="16"/>
    </row>
    <row r="14" spans="2:4" ht="12.75">
      <c r="B14" s="12">
        <v>1</v>
      </c>
      <c r="C14" s="10" t="s">
        <v>243</v>
      </c>
      <c r="D14" s="31">
        <v>6</v>
      </c>
    </row>
    <row r="15" spans="2:4" ht="12.75">
      <c r="B15" s="12">
        <v>2</v>
      </c>
      <c r="C15" s="10" t="s">
        <v>142</v>
      </c>
      <c r="D15" s="32">
        <v>7</v>
      </c>
    </row>
    <row r="16" spans="2:4" ht="12.75">
      <c r="B16" s="12">
        <v>3</v>
      </c>
      <c r="C16" s="10" t="s">
        <v>141</v>
      </c>
      <c r="D16" s="32">
        <v>8</v>
      </c>
    </row>
    <row r="17" spans="2:4" ht="12.75">
      <c r="B17" s="12">
        <v>4</v>
      </c>
      <c r="C17" s="10" t="s">
        <v>106</v>
      </c>
      <c r="D17" s="32">
        <v>9</v>
      </c>
    </row>
    <row r="18" spans="2:4" ht="12.75">
      <c r="B18" s="12">
        <v>5</v>
      </c>
      <c r="C18" s="10" t="s">
        <v>149</v>
      </c>
      <c r="D18" s="32">
        <v>10</v>
      </c>
    </row>
    <row r="19" spans="2:4" ht="12.75">
      <c r="B19" s="12">
        <v>6</v>
      </c>
      <c r="C19" s="10" t="s">
        <v>123</v>
      </c>
      <c r="D19" s="32">
        <v>11</v>
      </c>
    </row>
    <row r="20" spans="2:4" ht="12.75">
      <c r="B20" s="12">
        <v>7</v>
      </c>
      <c r="C20" s="10" t="s">
        <v>49</v>
      </c>
      <c r="D20" s="31">
        <v>12</v>
      </c>
    </row>
    <row r="21" spans="2:4" ht="12.75">
      <c r="B21" s="12">
        <v>8</v>
      </c>
      <c r="C21" s="10" t="s">
        <v>48</v>
      </c>
      <c r="D21" s="31">
        <v>13</v>
      </c>
    </row>
    <row r="22" spans="2:4" ht="12.75">
      <c r="B22" s="12">
        <v>9</v>
      </c>
      <c r="C22" s="10" t="s">
        <v>47</v>
      </c>
      <c r="D22" s="31">
        <v>14</v>
      </c>
    </row>
    <row r="23" spans="2:4" ht="15">
      <c r="B23" s="12">
        <v>10</v>
      </c>
      <c r="C23" s="10" t="s">
        <v>224</v>
      </c>
      <c r="D23" s="234">
        <v>15</v>
      </c>
    </row>
    <row r="24" spans="2:4" ht="12.75">
      <c r="B24" s="12">
        <v>11</v>
      </c>
      <c r="C24" s="10" t="s">
        <v>207</v>
      </c>
      <c r="D24" s="31">
        <v>16</v>
      </c>
    </row>
    <row r="25" spans="2:4" ht="12.75">
      <c r="B25" s="12">
        <v>12</v>
      </c>
      <c r="C25" s="10" t="s">
        <v>208</v>
      </c>
      <c r="D25" s="31">
        <v>17</v>
      </c>
    </row>
    <row r="26" spans="2:4" ht="6.75" customHeight="1">
      <c r="B26" s="12"/>
      <c r="C26" s="14"/>
      <c r="D26" s="13"/>
    </row>
    <row r="27" spans="2:4" ht="12.75">
      <c r="B27" s="24" t="s">
        <v>53</v>
      </c>
      <c r="C27" s="25" t="s">
        <v>52</v>
      </c>
      <c r="D27" s="23" t="s">
        <v>51</v>
      </c>
    </row>
    <row r="28" spans="2:4" ht="7.5" customHeight="1">
      <c r="B28" s="15"/>
      <c r="C28" s="14"/>
      <c r="D28" s="13"/>
    </row>
    <row r="29" spans="2:4" ht="12.75">
      <c r="B29" s="12">
        <v>1</v>
      </c>
      <c r="C29" s="26" t="s">
        <v>138</v>
      </c>
      <c r="D29" s="31">
        <v>6</v>
      </c>
    </row>
    <row r="30" spans="2:4" ht="12.75">
      <c r="B30" s="12">
        <v>2</v>
      </c>
      <c r="C30" s="8" t="s">
        <v>244</v>
      </c>
      <c r="D30" s="31">
        <v>7</v>
      </c>
    </row>
    <row r="31" spans="2:4" ht="12.75">
      <c r="B31" s="12">
        <v>3</v>
      </c>
      <c r="C31" s="8" t="s">
        <v>144</v>
      </c>
      <c r="D31" s="31">
        <v>8</v>
      </c>
    </row>
    <row r="32" spans="2:4" ht="12.75">
      <c r="B32" s="12">
        <v>4</v>
      </c>
      <c r="C32" s="8" t="s">
        <v>106</v>
      </c>
      <c r="D32" s="32">
        <v>9</v>
      </c>
    </row>
    <row r="33" spans="2:4" ht="12.75">
      <c r="B33" s="12">
        <v>5</v>
      </c>
      <c r="C33" s="10" t="s">
        <v>150</v>
      </c>
      <c r="D33" s="32">
        <v>10</v>
      </c>
    </row>
    <row r="34" spans="2:4" ht="12.75">
      <c r="B34" s="12">
        <v>6</v>
      </c>
      <c r="C34" s="10" t="s">
        <v>151</v>
      </c>
      <c r="D34" s="32">
        <v>10</v>
      </c>
    </row>
    <row r="35" spans="2:4" ht="12.75">
      <c r="B35" s="12">
        <v>7</v>
      </c>
      <c r="C35" s="8" t="s">
        <v>50</v>
      </c>
      <c r="D35" s="32">
        <v>11</v>
      </c>
    </row>
    <row r="36" spans="2:4" ht="12.75">
      <c r="B36" s="12">
        <v>8</v>
      </c>
      <c r="C36" s="8" t="s">
        <v>49</v>
      </c>
      <c r="D36" s="31">
        <v>12</v>
      </c>
    </row>
    <row r="37" spans="2:4" ht="12.75">
      <c r="B37" s="12">
        <v>9</v>
      </c>
      <c r="C37" s="8" t="s">
        <v>48</v>
      </c>
      <c r="D37" s="31">
        <v>13</v>
      </c>
    </row>
    <row r="38" spans="2:4" ht="12.75">
      <c r="B38" s="12">
        <v>10</v>
      </c>
      <c r="C38" s="8" t="s">
        <v>47</v>
      </c>
      <c r="D38" s="31">
        <v>14</v>
      </c>
    </row>
    <row r="39" spans="2:4" ht="12.75">
      <c r="B39" s="12"/>
      <c r="C39" s="10"/>
      <c r="D39" s="33"/>
    </row>
    <row r="40" spans="2:4" ht="12.75">
      <c r="B40" s="12"/>
      <c r="C40" s="10"/>
      <c r="D40" s="33"/>
    </row>
    <row r="41" spans="2:4" ht="12.75">
      <c r="B41" s="12"/>
      <c r="C41" s="10"/>
      <c r="D41" s="33"/>
    </row>
    <row r="42" spans="2:4" ht="12.75">
      <c r="B42" s="12"/>
      <c r="C42" s="10"/>
      <c r="D42" s="33"/>
    </row>
    <row r="43" spans="2:4" ht="12.75">
      <c r="B43" s="12"/>
      <c r="C43" s="10"/>
      <c r="D43" s="33"/>
    </row>
    <row r="44" spans="2:4" ht="12.75">
      <c r="B44" s="12"/>
      <c r="C44" s="10"/>
      <c r="D44" s="33"/>
    </row>
    <row r="45" spans="2:4" ht="12.75">
      <c r="B45" s="12"/>
      <c r="C45" s="10"/>
      <c r="D45" s="33"/>
    </row>
    <row r="46" spans="2:4" ht="12.75">
      <c r="B46" s="12"/>
      <c r="C46" s="10"/>
      <c r="D46" s="33"/>
    </row>
    <row r="47" spans="2:4" ht="12.75">
      <c r="B47" s="12"/>
      <c r="C47" s="10"/>
      <c r="D47" s="33"/>
    </row>
    <row r="48" spans="2:4" ht="12.75">
      <c r="B48" s="12"/>
      <c r="C48" s="10"/>
      <c r="D48" s="33"/>
    </row>
    <row r="49" spans="2:4" ht="12.75">
      <c r="B49" s="12"/>
      <c r="C49" s="10"/>
      <c r="D49" s="33"/>
    </row>
    <row r="50" spans="2:4" ht="12.75">
      <c r="B50" s="12"/>
      <c r="C50" s="10"/>
      <c r="D50" s="33"/>
    </row>
    <row r="51" spans="2:4" ht="12.75">
      <c r="B51" s="12"/>
      <c r="C51" s="10"/>
      <c r="D51" s="33"/>
    </row>
    <row r="52" spans="2:3" ht="12.75">
      <c r="B52" s="7"/>
      <c r="C52" s="7"/>
    </row>
    <row r="53" spans="2:3" ht="12.75">
      <c r="B53" s="7"/>
      <c r="C53" s="7"/>
    </row>
    <row r="54" spans="2:3" ht="12.75">
      <c r="B54" s="7"/>
      <c r="C54" s="7"/>
    </row>
    <row r="55" spans="2:3" ht="12.75">
      <c r="B55" s="7"/>
      <c r="C55" s="7"/>
    </row>
    <row r="56" spans="2:3" ht="12.75">
      <c r="B56" s="7"/>
      <c r="C56" s="7"/>
    </row>
    <row r="57" spans="2:4" ht="12.75">
      <c r="B57" s="11"/>
      <c r="C57" s="10"/>
      <c r="D57" s="10"/>
    </row>
  </sheetData>
  <sheetProtection/>
  <mergeCells count="1">
    <mergeCell ref="B2:D2"/>
  </mergeCells>
  <hyperlinks>
    <hyperlink ref="D14" location="'precio mayorista'!A1" display="'precio mayorista'!A1"/>
    <hyperlink ref="D20" location="'sup región'!A1" display="'sup región'!A1"/>
    <hyperlink ref="D21" location="'prod región'!A1" display="'prod región'!A1"/>
    <hyperlink ref="D22" location="'rend región'!A1" display="'rend región'!A1"/>
    <hyperlink ref="D29" location="'precio mayorista'!A23" display="'precio mayorista'!A23"/>
    <hyperlink ref="D15" location="'precio mayorista2'!A1" display="'precio mayorista2'!A1"/>
    <hyperlink ref="D17" location="'precio minorista'!A1" display="'precio minorista'!A1"/>
    <hyperlink ref="D19" location="'sup, prod y rend'!A1" display="'sup, prod y rend'!A1"/>
    <hyperlink ref="D24" location="export!A1" display="export!A1"/>
    <hyperlink ref="D25" location="import!A1" display="import!A1"/>
    <hyperlink ref="D30" location="'precio mayorista2'!A42" display="'precio mayorista2'!A42"/>
    <hyperlink ref="D32" location="'precio minorista'!A23" display="'precio minorista'!A23"/>
    <hyperlink ref="D35" location="'sup, prod y rend'!A22" display="'sup, prod y rend'!A22"/>
    <hyperlink ref="D36" location="'sup región'!A22" display="'sup región'!A22"/>
    <hyperlink ref="D37" location="'prod región'!A22" display="'prod región'!A22"/>
    <hyperlink ref="D38" location="'rend región'!A22" display="'rend región'!A22"/>
    <hyperlink ref="D16" location="'precio mayorista3'!A1" display="'precio mayorista3'!A1"/>
    <hyperlink ref="D18" location="'precio minorista regiones'!A1" display="'precio minorista regiones'!A1"/>
    <hyperlink ref="D31" location="'precio mayorista3'!A43" display="'precio mayorista3'!A43"/>
    <hyperlink ref="D33" location="'precio minorista regiones'!A25" display="'precio minorista regiones'!A25"/>
    <hyperlink ref="D34" location="'precio minorista regiones'!A45" display="'precio minorista regiones'!A45"/>
    <hyperlink ref="D6" location="Comentarios!A1" display="Comentarios!A1"/>
    <hyperlink ref="D7" location="Comentarios!A1" display="Comentarios!A1"/>
    <hyperlink ref="D8" location="Comentarios!A1" display="Comentarios!A1"/>
    <hyperlink ref="D10" location="Comentarios!A1" display="Comentarios!A1"/>
    <hyperlink ref="D23" location="'Ficha de Costos'!A1" display="'Ficha de Costos'!A1"/>
    <hyperlink ref="D9" location="Comentarios!A1" display="Comentarios!A1"/>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&amp;C4</oddFooter>
  </headerFooter>
  <drawing r:id="rId1"/>
</worksheet>
</file>

<file path=xl/worksheets/sheet5.xml><?xml version="1.0" encoding="utf-8"?>
<worksheet xmlns="http://schemas.openxmlformats.org/spreadsheetml/2006/main" xmlns:r="http://schemas.openxmlformats.org/officeDocument/2006/relationships">
  <dimension ref="B2:L8"/>
  <sheetViews>
    <sheetView zoomScale="80" zoomScaleNormal="80" zoomScaleSheetLayoutView="90" zoomScalePageLayoutView="70" workbookViewId="0" topLeftCell="A1">
      <selection activeCell="A1" sqref="A1"/>
    </sheetView>
  </sheetViews>
  <sheetFormatPr defaultColWidth="10.8515625" defaultRowHeight="15"/>
  <cols>
    <col min="1" max="1" width="1.28515625" style="22" customWidth="1"/>
    <col min="2" max="10" width="15.8515625" style="22" customWidth="1"/>
    <col min="11" max="11" width="2.00390625" style="22" customWidth="1"/>
    <col min="12" max="18" width="10.8515625" style="22" customWidth="1"/>
    <col min="19" max="16384" width="10.8515625" style="22" customWidth="1"/>
  </cols>
  <sheetData>
    <row r="1" ht="7.5" customHeight="1"/>
    <row r="2" spans="2:12" ht="16.5" customHeight="1">
      <c r="B2" s="340" t="s">
        <v>161</v>
      </c>
      <c r="C2" s="341"/>
      <c r="D2" s="341"/>
      <c r="E2" s="341"/>
      <c r="F2" s="341"/>
      <c r="G2" s="341"/>
      <c r="H2" s="341"/>
      <c r="I2" s="341"/>
      <c r="J2" s="342"/>
      <c r="K2" s="213"/>
      <c r="L2" s="77" t="s">
        <v>153</v>
      </c>
    </row>
    <row r="3" spans="2:11" ht="12.75">
      <c r="B3" s="68"/>
      <c r="C3" s="2"/>
      <c r="D3" s="2"/>
      <c r="E3" s="2"/>
      <c r="F3" s="2"/>
      <c r="G3" s="2"/>
      <c r="H3" s="2"/>
      <c r="I3" s="2"/>
      <c r="J3" s="221"/>
      <c r="K3" s="2"/>
    </row>
    <row r="4" spans="2:11" ht="237" customHeight="1">
      <c r="B4" s="343" t="s">
        <v>274</v>
      </c>
      <c r="C4" s="344"/>
      <c r="D4" s="344"/>
      <c r="E4" s="344"/>
      <c r="F4" s="344"/>
      <c r="G4" s="344"/>
      <c r="H4" s="344"/>
      <c r="I4" s="344"/>
      <c r="J4" s="345"/>
      <c r="K4" s="214"/>
    </row>
    <row r="5" spans="2:11" ht="215.25" customHeight="1">
      <c r="B5" s="343" t="s">
        <v>273</v>
      </c>
      <c r="C5" s="344"/>
      <c r="D5" s="344"/>
      <c r="E5" s="344"/>
      <c r="F5" s="344"/>
      <c r="G5" s="344"/>
      <c r="H5" s="344"/>
      <c r="I5" s="344"/>
      <c r="J5" s="345"/>
      <c r="K5" s="214"/>
    </row>
    <row r="6" spans="2:11" ht="289.5" customHeight="1">
      <c r="B6" s="346" t="s">
        <v>277</v>
      </c>
      <c r="C6" s="347"/>
      <c r="D6" s="347"/>
      <c r="E6" s="347"/>
      <c r="F6" s="347"/>
      <c r="G6" s="347"/>
      <c r="H6" s="347"/>
      <c r="I6" s="347"/>
      <c r="J6" s="348"/>
      <c r="K6" s="214"/>
    </row>
    <row r="7" spans="2:11" ht="113.25" customHeight="1">
      <c r="B7" s="346" t="s">
        <v>278</v>
      </c>
      <c r="C7" s="347"/>
      <c r="D7" s="347"/>
      <c r="E7" s="347"/>
      <c r="F7" s="347"/>
      <c r="G7" s="347"/>
      <c r="H7" s="347"/>
      <c r="I7" s="347"/>
      <c r="J7" s="348"/>
      <c r="K7" s="214"/>
    </row>
    <row r="8" spans="2:10" ht="192.75" customHeight="1">
      <c r="B8" s="349" t="s">
        <v>275</v>
      </c>
      <c r="C8" s="350"/>
      <c r="D8" s="350"/>
      <c r="E8" s="350"/>
      <c r="F8" s="350"/>
      <c r="G8" s="350"/>
      <c r="H8" s="350"/>
      <c r="I8" s="350"/>
      <c r="J8" s="351"/>
    </row>
  </sheetData>
  <sheetProtection/>
  <mergeCells count="6">
    <mergeCell ref="B2:J2"/>
    <mergeCell ref="B4:J4"/>
    <mergeCell ref="B5:J5"/>
    <mergeCell ref="B6:J6"/>
    <mergeCell ref="B8:J8"/>
    <mergeCell ref="B7:J7"/>
  </mergeCells>
  <hyperlinks>
    <hyperlink ref="L2" location="Índice!A1" display="Volver al índice"/>
  </hyperlinks>
  <printOptions/>
  <pageMargins left="0.7086614173228347" right="0.7086614173228347" top="1.313031496062992" bottom="0.7480314960629921" header="0.31496062992125984" footer="0.31496062992125984"/>
  <pageSetup fitToHeight="0" horizontalDpi="600" verticalDpi="600" orientation="portrait" scale="60" r:id="rId1"/>
  <headerFooter differentFirst="1">
    <oddFooter>&amp;C5</oddFooter>
  </headerFooter>
  <colBreaks count="1" manualBreakCount="1">
    <brk id="10" min="1" max="7" man="1"/>
  </colBreaks>
</worksheet>
</file>

<file path=xl/worksheets/sheet6.xml><?xml version="1.0" encoding="utf-8"?>
<worksheet xmlns="http://schemas.openxmlformats.org/spreadsheetml/2006/main" xmlns:r="http://schemas.openxmlformats.org/officeDocument/2006/relationships">
  <dimension ref="B2:Y60"/>
  <sheetViews>
    <sheetView zoomScale="80" zoomScaleNormal="80" zoomScaleSheetLayoutView="80" zoomScalePageLayoutView="80" workbookViewId="0" topLeftCell="A1">
      <selection activeCell="A1" sqref="A1"/>
    </sheetView>
  </sheetViews>
  <sheetFormatPr defaultColWidth="10.8515625" defaultRowHeight="15"/>
  <cols>
    <col min="1" max="1" width="1.421875" style="22" customWidth="1"/>
    <col min="2" max="2" width="38.421875" style="22" customWidth="1"/>
    <col min="3" max="7" width="10.8515625" style="22" customWidth="1"/>
    <col min="8" max="8" width="2.8515625" style="22" customWidth="1"/>
    <col min="9" max="11" width="10.8515625" style="22" customWidth="1"/>
    <col min="12" max="16384" width="10.8515625" style="22" customWidth="1"/>
  </cols>
  <sheetData>
    <row r="1" ht="13.5" customHeight="1"/>
    <row r="2" spans="2:9" ht="12.75" customHeight="1">
      <c r="B2" s="356" t="s">
        <v>57</v>
      </c>
      <c r="C2" s="356"/>
      <c r="D2" s="356"/>
      <c r="E2" s="356"/>
      <c r="F2" s="356"/>
      <c r="G2" s="356"/>
      <c r="I2" s="52" t="s">
        <v>153</v>
      </c>
    </row>
    <row r="3" spans="2:7" ht="12.75" customHeight="1">
      <c r="B3" s="356" t="s">
        <v>137</v>
      </c>
      <c r="C3" s="356"/>
      <c r="D3" s="356"/>
      <c r="E3" s="356"/>
      <c r="F3" s="356"/>
      <c r="G3" s="356"/>
    </row>
    <row r="4" spans="2:7" ht="12.75">
      <c r="B4" s="356" t="s">
        <v>194</v>
      </c>
      <c r="C4" s="356"/>
      <c r="D4" s="356"/>
      <c r="E4" s="356"/>
      <c r="F4" s="356"/>
      <c r="G4" s="356"/>
    </row>
    <row r="5" spans="2:7" ht="12.75">
      <c r="B5" s="2"/>
      <c r="C5" s="2"/>
      <c r="D5" s="2"/>
      <c r="E5" s="2"/>
      <c r="F5" s="2"/>
      <c r="G5" s="2"/>
    </row>
    <row r="6" spans="2:7" ht="12.75">
      <c r="B6" s="354" t="s">
        <v>46</v>
      </c>
      <c r="C6" s="353" t="s">
        <v>45</v>
      </c>
      <c r="D6" s="353"/>
      <c r="E6" s="353"/>
      <c r="F6" s="353" t="s">
        <v>44</v>
      </c>
      <c r="G6" s="353"/>
    </row>
    <row r="7" spans="2:7" ht="12.75">
      <c r="B7" s="355"/>
      <c r="C7" s="196">
        <v>2014</v>
      </c>
      <c r="D7" s="197">
        <v>2015</v>
      </c>
      <c r="E7" s="197">
        <v>2016</v>
      </c>
      <c r="F7" s="197" t="s">
        <v>43</v>
      </c>
      <c r="G7" s="197" t="s">
        <v>42</v>
      </c>
    </row>
    <row r="8" spans="2:7" ht="12.75">
      <c r="B8" s="114" t="s">
        <v>41</v>
      </c>
      <c r="C8" s="200">
        <v>184.19</v>
      </c>
      <c r="D8" s="200">
        <v>212.69</v>
      </c>
      <c r="E8" s="200">
        <v>196.24</v>
      </c>
      <c r="F8" s="200">
        <f>(E8/D19-1)*100</f>
        <v>-29.282882882882877</v>
      </c>
      <c r="G8" s="200">
        <f aca="true" t="shared" si="0" ref="G8:G13">(E8/D8-1)*100</f>
        <v>-7.734261131223841</v>
      </c>
    </row>
    <row r="9" spans="2:7" ht="12.75">
      <c r="B9" s="115" t="s">
        <v>40</v>
      </c>
      <c r="C9" s="201">
        <v>244.16</v>
      </c>
      <c r="D9" s="201">
        <v>200.61</v>
      </c>
      <c r="E9" s="201">
        <v>180.84</v>
      </c>
      <c r="F9" s="201">
        <f aca="true" t="shared" si="1" ref="F9:F14">(E9/E8-1)*100</f>
        <v>-7.847533632286996</v>
      </c>
      <c r="G9" s="201">
        <f t="shared" si="0"/>
        <v>-9.85494242560192</v>
      </c>
    </row>
    <row r="10" spans="2:7" ht="12.75">
      <c r="B10" s="115" t="s">
        <v>39</v>
      </c>
      <c r="C10" s="201">
        <v>208.75</v>
      </c>
      <c r="D10" s="201">
        <v>210.48</v>
      </c>
      <c r="E10" s="201">
        <v>181.1</v>
      </c>
      <c r="F10" s="201">
        <f t="shared" si="1"/>
        <v>0.14377350143772727</v>
      </c>
      <c r="G10" s="201">
        <f t="shared" si="0"/>
        <v>-13.958570885594835</v>
      </c>
    </row>
    <row r="11" spans="2:7" ht="12.75">
      <c r="B11" s="115" t="s">
        <v>38</v>
      </c>
      <c r="C11" s="201">
        <v>203.36</v>
      </c>
      <c r="D11" s="201">
        <v>252.76</v>
      </c>
      <c r="E11" s="202">
        <v>174.37</v>
      </c>
      <c r="F11" s="201">
        <f t="shared" si="1"/>
        <v>-3.716178906681389</v>
      </c>
      <c r="G11" s="201">
        <f t="shared" si="0"/>
        <v>-31.013609748377903</v>
      </c>
    </row>
    <row r="12" spans="2:7" ht="12.75">
      <c r="B12" s="115" t="s">
        <v>37</v>
      </c>
      <c r="C12" s="201">
        <v>199.75</v>
      </c>
      <c r="D12" s="201">
        <v>235.08</v>
      </c>
      <c r="E12" s="202">
        <v>217.98</v>
      </c>
      <c r="F12" s="201">
        <f t="shared" si="1"/>
        <v>25.010036130068247</v>
      </c>
      <c r="G12" s="201">
        <f t="shared" si="0"/>
        <v>-7.274119448698324</v>
      </c>
    </row>
    <row r="13" spans="2:7" ht="12.75">
      <c r="B13" s="115" t="s">
        <v>36</v>
      </c>
      <c r="C13" s="201">
        <v>210.52</v>
      </c>
      <c r="D13" s="201">
        <v>228.59</v>
      </c>
      <c r="E13" s="201">
        <v>243.56</v>
      </c>
      <c r="F13" s="201">
        <f t="shared" si="1"/>
        <v>11.73502156161117</v>
      </c>
      <c r="G13" s="201">
        <f t="shared" si="0"/>
        <v>6.548842906513852</v>
      </c>
    </row>
    <row r="14" spans="2:7" ht="12.75">
      <c r="B14" s="115" t="s">
        <v>35</v>
      </c>
      <c r="C14" s="201">
        <v>222.21</v>
      </c>
      <c r="D14" s="201">
        <v>268.59</v>
      </c>
      <c r="E14" s="201">
        <v>245.19</v>
      </c>
      <c r="F14" s="201">
        <f t="shared" si="1"/>
        <v>0.6692396124158284</v>
      </c>
      <c r="G14" s="201">
        <f aca="true" t="shared" si="2" ref="G14:G21">(E14/D14-1)*100</f>
        <v>-8.712163520607607</v>
      </c>
    </row>
    <row r="15" spans="2:7" ht="12.75">
      <c r="B15" s="115" t="s">
        <v>34</v>
      </c>
      <c r="C15" s="201">
        <v>226.64</v>
      </c>
      <c r="D15" s="201">
        <v>374.35</v>
      </c>
      <c r="E15" s="201">
        <v>266.75</v>
      </c>
      <c r="F15" s="201">
        <f>(E15/E14-1)*100</f>
        <v>8.793180798564372</v>
      </c>
      <c r="G15" s="201">
        <f t="shared" si="2"/>
        <v>-28.74315480165621</v>
      </c>
    </row>
    <row r="16" spans="2:7" ht="12.75">
      <c r="B16" s="115" t="s">
        <v>33</v>
      </c>
      <c r="C16" s="201">
        <v>227.61</v>
      </c>
      <c r="D16" s="201">
        <v>344.46</v>
      </c>
      <c r="E16" s="201">
        <v>232.53</v>
      </c>
      <c r="F16" s="201">
        <f>(E16/E15-1)*100</f>
        <v>-12.828491096532336</v>
      </c>
      <c r="G16" s="201">
        <f t="shared" si="2"/>
        <v>-32.49433896533704</v>
      </c>
    </row>
    <row r="17" spans="2:25" ht="12.75">
      <c r="B17" s="115" t="s">
        <v>32</v>
      </c>
      <c r="C17" s="201">
        <v>214.22</v>
      </c>
      <c r="D17" s="201">
        <v>386.05</v>
      </c>
      <c r="E17" s="201">
        <v>231.59</v>
      </c>
      <c r="F17" s="201">
        <f>(E17/E16-1)*100</f>
        <v>-0.4042489141186101</v>
      </c>
      <c r="G17" s="201">
        <f t="shared" si="2"/>
        <v>-40.01036135215645</v>
      </c>
      <c r="N17" s="199"/>
      <c r="O17" s="199"/>
      <c r="P17" s="199"/>
      <c r="Q17" s="199"/>
      <c r="R17" s="199"/>
      <c r="S17" s="199"/>
      <c r="T17" s="199"/>
      <c r="U17" s="199"/>
      <c r="V17" s="199"/>
      <c r="W17" s="199"/>
      <c r="X17" s="199"/>
      <c r="Y17" s="199"/>
    </row>
    <row r="18" spans="2:7" ht="12.75">
      <c r="B18" s="115" t="s">
        <v>31</v>
      </c>
      <c r="C18" s="201">
        <v>197.11</v>
      </c>
      <c r="D18" s="201">
        <v>396.11</v>
      </c>
      <c r="E18" s="201">
        <v>210.93</v>
      </c>
      <c r="F18" s="201">
        <f>(E18/E17-1)*100</f>
        <v>-8.920937864329204</v>
      </c>
      <c r="G18" s="201">
        <f t="shared" si="2"/>
        <v>-46.7496402514453</v>
      </c>
    </row>
    <row r="19" spans="2:19" ht="12.75">
      <c r="B19" s="2" t="s">
        <v>30</v>
      </c>
      <c r="C19" s="203">
        <v>192.42</v>
      </c>
      <c r="D19" s="203">
        <v>277.5</v>
      </c>
      <c r="E19" s="203">
        <v>137.89</v>
      </c>
      <c r="F19" s="201">
        <f>(E19/E18-1)*100</f>
        <v>-34.627601573981906</v>
      </c>
      <c r="G19" s="201">
        <f t="shared" si="2"/>
        <v>-50.30990990990991</v>
      </c>
      <c r="Q19" s="199"/>
      <c r="R19" s="199"/>
      <c r="S19" s="199"/>
    </row>
    <row r="20" spans="2:7" ht="12.75">
      <c r="B20" s="6" t="s">
        <v>152</v>
      </c>
      <c r="C20" s="204">
        <v>210.91</v>
      </c>
      <c r="D20" s="204">
        <v>282.27</v>
      </c>
      <c r="E20" s="205">
        <v>209.91</v>
      </c>
      <c r="F20" s="204"/>
      <c r="G20" s="204">
        <f t="shared" si="2"/>
        <v>-25.635030290147732</v>
      </c>
    </row>
    <row r="21" spans="2:7" ht="12.75">
      <c r="B21" s="5" t="s">
        <v>265</v>
      </c>
      <c r="C21" s="206">
        <f>AVERAGE(C8:C18)</f>
        <v>212.59272727272727</v>
      </c>
      <c r="D21" s="206">
        <f>AVERAGE(D8:D18)</f>
        <v>282.7063636363636</v>
      </c>
      <c r="E21" s="206">
        <f>AVERAGE(E8:E19)</f>
        <v>209.91416666666666</v>
      </c>
      <c r="F21" s="206"/>
      <c r="G21" s="206">
        <f t="shared" si="2"/>
        <v>-25.748340445327678</v>
      </c>
    </row>
    <row r="22" spans="2:8" ht="121.5" customHeight="1">
      <c r="B22" s="352" t="s">
        <v>202</v>
      </c>
      <c r="C22" s="352"/>
      <c r="D22" s="352"/>
      <c r="E22" s="352"/>
      <c r="F22" s="352"/>
      <c r="G22" s="352"/>
      <c r="H22" s="120"/>
    </row>
    <row r="40" ht="12.75"/>
    <row r="41" ht="12.75"/>
    <row r="60" ht="12.75">
      <c r="E60" s="203"/>
    </row>
  </sheetData>
  <sheetProtection/>
  <mergeCells count="7">
    <mergeCell ref="B22:G22"/>
    <mergeCell ref="F6:G6"/>
    <mergeCell ref="B6:B7"/>
    <mergeCell ref="B2:G2"/>
    <mergeCell ref="B3:G3"/>
    <mergeCell ref="B4:G4"/>
    <mergeCell ref="C6:E6"/>
  </mergeCells>
  <hyperlinks>
    <hyperlink ref="I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80" r:id="rId2"/>
  <headerFooter differentFirst="1">
    <oddFooter>&amp;C&amp;P</oddFooter>
  </headerFooter>
  <drawing r:id="rId1"/>
</worksheet>
</file>

<file path=xl/worksheets/sheet7.xml><?xml version="1.0" encoding="utf-8"?>
<worksheet xmlns="http://schemas.openxmlformats.org/spreadsheetml/2006/main" xmlns:r="http://schemas.openxmlformats.org/officeDocument/2006/relationships">
  <dimension ref="B2:Z73"/>
  <sheetViews>
    <sheetView zoomScale="80" zoomScaleNormal="80" zoomScalePageLayoutView="60" workbookViewId="0" topLeftCell="A1">
      <selection activeCell="A1" sqref="A1"/>
    </sheetView>
  </sheetViews>
  <sheetFormatPr defaultColWidth="10.8515625" defaultRowHeight="15"/>
  <cols>
    <col min="1" max="1" width="1.421875" style="39" customWidth="1"/>
    <col min="2" max="11" width="11.00390625" style="39" customWidth="1"/>
    <col min="12" max="12" width="12.28125" style="39" customWidth="1"/>
    <col min="13" max="13" width="3.57421875" style="39" customWidth="1"/>
    <col min="14" max="14" width="14.140625" style="39" customWidth="1"/>
    <col min="15" max="15" width="10.8515625" style="191" customWidth="1"/>
    <col min="16" max="26" width="10.8515625" style="309" hidden="1" customWidth="1"/>
    <col min="27" max="27" width="10.8515625" style="191" customWidth="1"/>
    <col min="28" max="16384" width="10.8515625" style="39" customWidth="1"/>
  </cols>
  <sheetData>
    <row r="1" ht="6.75" customHeight="1"/>
    <row r="2" spans="2:15" ht="12.75">
      <c r="B2" s="359" t="s">
        <v>58</v>
      </c>
      <c r="C2" s="359"/>
      <c r="D2" s="359"/>
      <c r="E2" s="359"/>
      <c r="F2" s="359"/>
      <c r="G2" s="359"/>
      <c r="H2" s="359"/>
      <c r="I2" s="359"/>
      <c r="J2" s="359"/>
      <c r="K2" s="359"/>
      <c r="L2" s="359"/>
      <c r="M2" s="178"/>
      <c r="N2" s="52" t="s">
        <v>153</v>
      </c>
      <c r="O2" s="193"/>
    </row>
    <row r="3" spans="2:15" ht="12.75">
      <c r="B3" s="359" t="s">
        <v>142</v>
      </c>
      <c r="C3" s="359"/>
      <c r="D3" s="359"/>
      <c r="E3" s="359"/>
      <c r="F3" s="359"/>
      <c r="G3" s="359"/>
      <c r="H3" s="359"/>
      <c r="I3" s="359"/>
      <c r="J3" s="359"/>
      <c r="K3" s="359"/>
      <c r="L3" s="359"/>
      <c r="M3" s="175"/>
      <c r="N3" s="119"/>
      <c r="O3" s="304"/>
    </row>
    <row r="4" spans="2:15" ht="12.75">
      <c r="B4" s="359" t="s">
        <v>134</v>
      </c>
      <c r="C4" s="359"/>
      <c r="D4" s="359"/>
      <c r="E4" s="359"/>
      <c r="F4" s="359"/>
      <c r="G4" s="359"/>
      <c r="H4" s="359"/>
      <c r="I4" s="359"/>
      <c r="J4" s="359"/>
      <c r="K4" s="359"/>
      <c r="L4" s="359"/>
      <c r="M4" s="175"/>
      <c r="N4" s="119"/>
      <c r="O4" s="304"/>
    </row>
    <row r="5" spans="2:25" ht="25.5">
      <c r="B5" s="65" t="s">
        <v>65</v>
      </c>
      <c r="C5" s="66" t="s">
        <v>61</v>
      </c>
      <c r="D5" s="66" t="s">
        <v>124</v>
      </c>
      <c r="E5" s="66" t="s">
        <v>62</v>
      </c>
      <c r="F5" s="66" t="s">
        <v>63</v>
      </c>
      <c r="G5" s="66" t="s">
        <v>64</v>
      </c>
      <c r="H5" s="66" t="s">
        <v>130</v>
      </c>
      <c r="I5" s="66" t="s">
        <v>158</v>
      </c>
      <c r="J5" s="66" t="s">
        <v>188</v>
      </c>
      <c r="K5" s="66" t="s">
        <v>165</v>
      </c>
      <c r="L5" s="104" t="s">
        <v>70</v>
      </c>
      <c r="M5" s="76"/>
      <c r="Q5" s="326" t="str">
        <f aca="true" t="shared" si="0" ref="Q5:Y5">+C5</f>
        <v>Asterix</v>
      </c>
      <c r="R5" s="326" t="str">
        <f t="shared" si="0"/>
        <v>Cardinal</v>
      </c>
      <c r="S5" s="326" t="str">
        <f t="shared" si="0"/>
        <v>Désirée</v>
      </c>
      <c r="T5" s="326" t="str">
        <f t="shared" si="0"/>
        <v>Karu</v>
      </c>
      <c r="U5" s="326" t="str">
        <f t="shared" si="0"/>
        <v>Pukará</v>
      </c>
      <c r="V5" s="326" t="str">
        <f t="shared" si="0"/>
        <v>Rodeo</v>
      </c>
      <c r="W5" s="326" t="str">
        <f t="shared" si="0"/>
        <v>Patagonia</v>
      </c>
      <c r="X5" s="326" t="str">
        <f t="shared" si="0"/>
        <v>Yagana</v>
      </c>
      <c r="Y5" s="326" t="str">
        <f t="shared" si="0"/>
        <v>Rosara</v>
      </c>
    </row>
    <row r="6" spans="2:26" ht="12.75">
      <c r="B6" s="112">
        <v>42692</v>
      </c>
      <c r="C6" s="189">
        <v>12319.3475</v>
      </c>
      <c r="D6" s="189">
        <v>11056.343333333332</v>
      </c>
      <c r="E6" s="189">
        <v>11404.56</v>
      </c>
      <c r="F6" s="189"/>
      <c r="G6" s="189">
        <v>9021.286666666665</v>
      </c>
      <c r="H6" s="189"/>
      <c r="I6" s="189">
        <v>9200.76</v>
      </c>
      <c r="J6" s="189"/>
      <c r="K6" s="189">
        <v>9910.17</v>
      </c>
      <c r="L6" s="189">
        <v>10443.101875000002</v>
      </c>
      <c r="Q6" s="327">
        <f aca="true" t="shared" si="1" ref="Q6:Q35">+IF(C6="","",((C6-$L6)/$L6))</f>
        <v>0.17966363322487433</v>
      </c>
      <c r="R6" s="327">
        <f aca="true" t="shared" si="2" ref="R6:R35">+IF(D6="","",((D6-$L6)/$L6))</f>
        <v>0.058722156086725916</v>
      </c>
      <c r="S6" s="327">
        <f aca="true" t="shared" si="3" ref="S6:S35">+IF(E6="","",((E6-$L6)/$L6))</f>
        <v>0.09206633589409441</v>
      </c>
      <c r="T6" s="327">
        <f aca="true" t="shared" si="4" ref="T6:T35">+IF(F6="","",((F6-$L6)/$L6))</f>
      </c>
      <c r="U6" s="327">
        <f aca="true" t="shared" si="5" ref="U6:U35">+IF(G6="","",((G6-$L6)/$L6))</f>
        <v>-0.13614874443933708</v>
      </c>
      <c r="V6" s="327">
        <f aca="true" t="shared" si="6" ref="V6:V35">+IF(H6="","",((H6-$L6)/$L6))</f>
      </c>
      <c r="W6" s="327">
        <f aca="true" t="shared" si="7" ref="W6:W35">+IF(I6="","",((I6-$L6)/$L6))</f>
        <v>-0.11896291828523425</v>
      </c>
      <c r="X6" s="327">
        <f aca="true" t="shared" si="8" ref="X6:X35">+IF(J6="","",((J6-$L6)/$L6))</f>
      </c>
      <c r="Y6" s="327">
        <f aca="true" t="shared" si="9" ref="Y6:Y35">+IF(K6="","",((K6-$L6)/$L6))</f>
        <v>-0.05103195213251732</v>
      </c>
      <c r="Z6" s="328"/>
    </row>
    <row r="7" spans="2:26" ht="12.75">
      <c r="B7" s="113">
        <v>42695</v>
      </c>
      <c r="C7" s="109">
        <v>9512.14</v>
      </c>
      <c r="D7" s="109">
        <v>11378.273333333333</v>
      </c>
      <c r="E7" s="109">
        <v>6722.69</v>
      </c>
      <c r="F7" s="109"/>
      <c r="G7" s="109">
        <v>9185.858</v>
      </c>
      <c r="H7" s="109"/>
      <c r="I7" s="109">
        <v>10084.03</v>
      </c>
      <c r="J7" s="109"/>
      <c r="K7" s="109">
        <v>9719.89</v>
      </c>
      <c r="L7" s="109">
        <v>9662.692307692309</v>
      </c>
      <c r="Q7" s="327">
        <f t="shared" si="1"/>
        <v>-0.015580782549854861</v>
      </c>
      <c r="R7" s="327">
        <f t="shared" si="2"/>
        <v>0.17754689593864834</v>
      </c>
      <c r="S7" s="327">
        <f t="shared" si="3"/>
        <v>-0.30426326473749166</v>
      </c>
      <c r="T7" s="327">
        <f t="shared" si="4"/>
      </c>
      <c r="U7" s="327">
        <f t="shared" si="5"/>
        <v>-0.0493479759582853</v>
      </c>
      <c r="V7" s="327">
        <f t="shared" si="6"/>
      </c>
      <c r="W7" s="327">
        <f t="shared" si="7"/>
        <v>0.04360458543963696</v>
      </c>
      <c r="X7" s="327">
        <f t="shared" si="8"/>
      </c>
      <c r="Y7" s="327">
        <f t="shared" si="9"/>
        <v>0.005919436373044473</v>
      </c>
      <c r="Z7" s="328"/>
    </row>
    <row r="8" spans="2:26" ht="12.75">
      <c r="B8" s="113">
        <v>42696</v>
      </c>
      <c r="C8" s="109">
        <v>12039.486</v>
      </c>
      <c r="D8" s="109">
        <v>16981.79</v>
      </c>
      <c r="E8" s="109"/>
      <c r="F8" s="109"/>
      <c r="G8" s="109">
        <v>8393.7125</v>
      </c>
      <c r="H8" s="109"/>
      <c r="I8" s="109">
        <v>10294.12</v>
      </c>
      <c r="J8" s="109"/>
      <c r="K8" s="109">
        <v>8618.835</v>
      </c>
      <c r="L8" s="109">
        <v>11090.54642857143</v>
      </c>
      <c r="Q8" s="327">
        <f t="shared" si="1"/>
        <v>0.08556292312017341</v>
      </c>
      <c r="R8" s="327">
        <f t="shared" si="2"/>
        <v>0.5311950686443698</v>
      </c>
      <c r="S8" s="327">
        <f t="shared" si="3"/>
      </c>
      <c r="T8" s="327">
        <f t="shared" si="4"/>
      </c>
      <c r="U8" s="327">
        <f t="shared" si="5"/>
        <v>-0.2431651087654126</v>
      </c>
      <c r="V8" s="327">
        <f t="shared" si="6"/>
      </c>
      <c r="W8" s="327">
        <f t="shared" si="7"/>
        <v>-0.07181128844289203</v>
      </c>
      <c r="X8" s="327">
        <f t="shared" si="8"/>
      </c>
      <c r="Y8" s="327">
        <f t="shared" si="9"/>
        <v>-0.22286651469253269</v>
      </c>
      <c r="Z8" s="328"/>
    </row>
    <row r="9" spans="2:26" ht="12.75">
      <c r="B9" s="113">
        <v>42697</v>
      </c>
      <c r="C9" s="109">
        <v>10860.603333333334</v>
      </c>
      <c r="D9" s="109">
        <v>11346.535</v>
      </c>
      <c r="E9" s="109">
        <v>7563.03</v>
      </c>
      <c r="F9" s="109"/>
      <c r="G9" s="109">
        <v>9075.63</v>
      </c>
      <c r="H9" s="109"/>
      <c r="I9" s="109">
        <v>9603.84</v>
      </c>
      <c r="J9" s="109"/>
      <c r="K9" s="109">
        <v>8186.715</v>
      </c>
      <c r="L9" s="109">
        <v>9622.967142857142</v>
      </c>
      <c r="Q9" s="327">
        <f t="shared" si="1"/>
        <v>0.12861274200596798</v>
      </c>
      <c r="R9" s="327">
        <f t="shared" si="2"/>
        <v>0.1791098142138222</v>
      </c>
      <c r="S9" s="327">
        <f t="shared" si="3"/>
        <v>-0.21406465513977938</v>
      </c>
      <c r="T9" s="327">
        <f t="shared" si="4"/>
      </c>
      <c r="U9" s="327">
        <f t="shared" si="5"/>
        <v>-0.056878209676047335</v>
      </c>
      <c r="V9" s="327">
        <f t="shared" si="6"/>
      </c>
      <c r="W9" s="327">
        <f t="shared" si="7"/>
        <v>-0.0019876554261477734</v>
      </c>
      <c r="X9" s="327">
        <f t="shared" si="8"/>
      </c>
      <c r="Y9" s="327">
        <f t="shared" si="9"/>
        <v>-0.14925252487464133</v>
      </c>
      <c r="Z9" s="328"/>
    </row>
    <row r="10" spans="2:26" ht="12.75">
      <c r="B10" s="113">
        <v>42698</v>
      </c>
      <c r="C10" s="109">
        <v>10915.227499999999</v>
      </c>
      <c r="D10" s="109">
        <v>11367.715</v>
      </c>
      <c r="E10" s="109">
        <v>7563.03</v>
      </c>
      <c r="F10" s="109"/>
      <c r="G10" s="109">
        <v>8331.41</v>
      </c>
      <c r="H10" s="109"/>
      <c r="I10" s="109">
        <v>9690.125</v>
      </c>
      <c r="J10" s="109"/>
      <c r="K10" s="109">
        <v>9873.95</v>
      </c>
      <c r="L10" s="109">
        <v>9752.800714285713</v>
      </c>
      <c r="Q10" s="327">
        <f t="shared" si="1"/>
        <v>0.11918902269904744</v>
      </c>
      <c r="R10" s="327">
        <f t="shared" si="2"/>
        <v>0.16558466978093705</v>
      </c>
      <c r="S10" s="327">
        <f t="shared" si="3"/>
        <v>-0.22452737202741976</v>
      </c>
      <c r="T10" s="327">
        <f t="shared" si="4"/>
      </c>
      <c r="U10" s="327">
        <f t="shared" si="5"/>
        <v>-0.14574179827171982</v>
      </c>
      <c r="V10" s="327">
        <f t="shared" si="6"/>
      </c>
      <c r="W10" s="327">
        <f t="shared" si="7"/>
        <v>-0.006426432377922684</v>
      </c>
      <c r="X10" s="327">
        <f t="shared" si="8"/>
      </c>
      <c r="Y10" s="327">
        <f t="shared" si="9"/>
        <v>0.012421999512081738</v>
      </c>
      <c r="Z10" s="328"/>
    </row>
    <row r="11" spans="2:26" ht="12.75">
      <c r="B11" s="113">
        <v>42699</v>
      </c>
      <c r="C11" s="109">
        <v>11986.086</v>
      </c>
      <c r="D11" s="109">
        <v>15195.786666666667</v>
      </c>
      <c r="E11" s="109">
        <v>5546.22</v>
      </c>
      <c r="F11" s="109"/>
      <c r="G11" s="109">
        <v>9056.3925</v>
      </c>
      <c r="H11" s="109"/>
      <c r="I11" s="109">
        <v>9648.303333333333</v>
      </c>
      <c r="J11" s="109"/>
      <c r="K11" s="109">
        <v>8209.035</v>
      </c>
      <c r="L11" s="109">
        <v>10702.920000000002</v>
      </c>
      <c r="Q11" s="327">
        <f t="shared" si="1"/>
        <v>0.11988933861039765</v>
      </c>
      <c r="R11" s="327">
        <f t="shared" si="2"/>
        <v>0.4197795243416436</v>
      </c>
      <c r="S11" s="327">
        <f t="shared" si="3"/>
        <v>-0.48180309672500593</v>
      </c>
      <c r="T11" s="327">
        <f t="shared" si="4"/>
      </c>
      <c r="U11" s="327">
        <f t="shared" si="5"/>
        <v>-0.15383909250933406</v>
      </c>
      <c r="V11" s="327">
        <f t="shared" si="6"/>
      </c>
      <c r="W11" s="327">
        <f t="shared" si="7"/>
        <v>-0.0985354152573941</v>
      </c>
      <c r="X11" s="327">
        <f t="shared" si="8"/>
      </c>
      <c r="Y11" s="327">
        <f t="shared" si="9"/>
        <v>-0.23300977677119902</v>
      </c>
      <c r="Z11" s="328"/>
    </row>
    <row r="12" spans="2:26" ht="12.75">
      <c r="B12" s="113">
        <v>42702</v>
      </c>
      <c r="C12" s="109">
        <v>10074.34</v>
      </c>
      <c r="D12" s="109">
        <v>10536.48</v>
      </c>
      <c r="E12" s="109">
        <v>5042.02</v>
      </c>
      <c r="F12" s="109"/>
      <c r="G12" s="109">
        <v>6839.672500000001</v>
      </c>
      <c r="H12" s="109"/>
      <c r="I12" s="109">
        <v>7954.709999999999</v>
      </c>
      <c r="J12" s="109"/>
      <c r="K12" s="109">
        <v>8003.6900000000005</v>
      </c>
      <c r="L12" s="109">
        <v>8106.704285714286</v>
      </c>
      <c r="Q12" s="327">
        <f t="shared" si="1"/>
        <v>0.24271709500408212</v>
      </c>
      <c r="R12" s="327">
        <f t="shared" si="2"/>
        <v>0.2997242317778247</v>
      </c>
      <c r="S12" s="327">
        <f t="shared" si="3"/>
        <v>-0.3780431822479207</v>
      </c>
      <c r="T12" s="327">
        <f t="shared" si="4"/>
      </c>
      <c r="U12" s="327">
        <f t="shared" si="5"/>
        <v>-0.15629431407126337</v>
      </c>
      <c r="V12" s="327">
        <f t="shared" si="6"/>
      </c>
      <c r="W12" s="327">
        <f t="shared" si="7"/>
        <v>-0.018749208106940907</v>
      </c>
      <c r="X12" s="327">
        <f t="shared" si="8"/>
      </c>
      <c r="Y12" s="327">
        <f t="shared" si="9"/>
        <v>-0.012707295355008606</v>
      </c>
      <c r="Z12" s="328"/>
    </row>
    <row r="13" spans="2:26" ht="12.75">
      <c r="B13" s="113">
        <v>42703</v>
      </c>
      <c r="C13" s="109">
        <v>10825.810000000001</v>
      </c>
      <c r="D13" s="109">
        <v>12587.67</v>
      </c>
      <c r="E13" s="109"/>
      <c r="F13" s="109"/>
      <c r="G13" s="109">
        <v>7828.030000000001</v>
      </c>
      <c r="H13" s="109"/>
      <c r="I13" s="109">
        <v>8510.22</v>
      </c>
      <c r="J13" s="109"/>
      <c r="K13" s="109">
        <v>8573.083333333334</v>
      </c>
      <c r="L13" s="109">
        <v>9844.30315789474</v>
      </c>
      <c r="Q13" s="327">
        <f t="shared" si="1"/>
        <v>0.09970302888510016</v>
      </c>
      <c r="R13" s="327">
        <f t="shared" si="2"/>
        <v>0.2786755749090467</v>
      </c>
      <c r="S13" s="327">
        <f t="shared" si="3"/>
      </c>
      <c r="T13" s="327">
        <f t="shared" si="4"/>
      </c>
      <c r="U13" s="327">
        <f t="shared" si="5"/>
        <v>-0.20481623996694656</v>
      </c>
      <c r="V13" s="327">
        <f t="shared" si="6"/>
      </c>
      <c r="W13" s="327">
        <f t="shared" si="7"/>
        <v>-0.1355182928133271</v>
      </c>
      <c r="X13" s="327">
        <f t="shared" si="8"/>
      </c>
      <c r="Y13" s="327">
        <f t="shared" si="9"/>
        <v>-0.12913253525130802</v>
      </c>
      <c r="Z13" s="328"/>
    </row>
    <row r="14" spans="2:26" ht="12.75">
      <c r="B14" s="113">
        <v>42704</v>
      </c>
      <c r="C14" s="109">
        <v>9181.006666666666</v>
      </c>
      <c r="D14" s="109">
        <v>10225.84</v>
      </c>
      <c r="E14" s="109"/>
      <c r="F14" s="109"/>
      <c r="G14" s="109">
        <v>7708.459999999999</v>
      </c>
      <c r="H14" s="109"/>
      <c r="I14" s="109">
        <v>9289.805</v>
      </c>
      <c r="J14" s="109"/>
      <c r="K14" s="109">
        <v>7650.56</v>
      </c>
      <c r="L14" s="109">
        <v>8669.943846153847</v>
      </c>
      <c r="Q14" s="327">
        <f t="shared" si="1"/>
        <v>0.0589464971840085</v>
      </c>
      <c r="R14" s="327">
        <f t="shared" si="2"/>
        <v>0.1794586195084042</v>
      </c>
      <c r="S14" s="327">
        <f t="shared" si="3"/>
      </c>
      <c r="T14" s="327">
        <f t="shared" si="4"/>
      </c>
      <c r="U14" s="327">
        <f t="shared" si="5"/>
        <v>-0.11089850905786203</v>
      </c>
      <c r="V14" s="327">
        <f t="shared" si="6"/>
      </c>
      <c r="W14" s="327">
        <f t="shared" si="7"/>
        <v>0.07149540583485278</v>
      </c>
      <c r="X14" s="327">
        <f t="shared" si="8"/>
      </c>
      <c r="Y14" s="327">
        <f t="shared" si="9"/>
        <v>-0.1175767530035462</v>
      </c>
      <c r="Z14" s="328"/>
    </row>
    <row r="15" spans="2:26" ht="12.75">
      <c r="B15" s="113">
        <v>42705</v>
      </c>
      <c r="C15" s="109">
        <v>11212.925</v>
      </c>
      <c r="D15" s="109">
        <v>13107.163333333336</v>
      </c>
      <c r="E15" s="109"/>
      <c r="F15" s="109"/>
      <c r="G15" s="109">
        <v>7167.415000000001</v>
      </c>
      <c r="H15" s="109"/>
      <c r="I15" s="109">
        <v>7691.786666666667</v>
      </c>
      <c r="J15" s="109"/>
      <c r="K15" s="109">
        <v>6777.715</v>
      </c>
      <c r="L15" s="109">
        <v>9342.102499999999</v>
      </c>
      <c r="Q15" s="327">
        <f t="shared" si="1"/>
        <v>0.20025711556900605</v>
      </c>
      <c r="R15" s="327">
        <f t="shared" si="2"/>
        <v>0.40302071544744206</v>
      </c>
      <c r="S15" s="327">
        <f t="shared" si="3"/>
      </c>
      <c r="T15" s="327">
        <f t="shared" si="4"/>
      </c>
      <c r="U15" s="327">
        <f t="shared" si="5"/>
        <v>-0.2327835195556887</v>
      </c>
      <c r="V15" s="327">
        <f t="shared" si="6"/>
      </c>
      <c r="W15" s="327">
        <f t="shared" si="7"/>
        <v>-0.176653578071246</v>
      </c>
      <c r="X15" s="327">
        <f t="shared" si="8"/>
      </c>
      <c r="Y15" s="327">
        <f t="shared" si="9"/>
        <v>-0.2744978980909275</v>
      </c>
      <c r="Z15" s="328"/>
    </row>
    <row r="16" spans="2:26" ht="12.75">
      <c r="B16" s="113">
        <v>42706</v>
      </c>
      <c r="C16" s="109">
        <v>8162.692</v>
      </c>
      <c r="D16" s="109">
        <v>8806.993333333334</v>
      </c>
      <c r="E16" s="109"/>
      <c r="F16" s="109"/>
      <c r="G16" s="109">
        <v>7119.516666666667</v>
      </c>
      <c r="H16" s="109"/>
      <c r="I16" s="109">
        <v>8415.52</v>
      </c>
      <c r="J16" s="109"/>
      <c r="K16" s="109">
        <v>6932.77</v>
      </c>
      <c r="L16" s="109">
        <v>8007.094705882356</v>
      </c>
      <c r="Q16" s="327">
        <f t="shared" si="1"/>
        <v>0.019432428344245228</v>
      </c>
      <c r="R16" s="327">
        <f t="shared" si="2"/>
        <v>0.09989873441403635</v>
      </c>
      <c r="S16" s="327">
        <f t="shared" si="3"/>
      </c>
      <c r="T16" s="327">
        <f t="shared" si="4"/>
      </c>
      <c r="U16" s="327">
        <f t="shared" si="5"/>
        <v>-0.11084894981492295</v>
      </c>
      <c r="V16" s="327">
        <f t="shared" si="6"/>
      </c>
      <c r="W16" s="327">
        <f t="shared" si="7"/>
        <v>0.05100792598563844</v>
      </c>
      <c r="X16" s="327">
        <f t="shared" si="8"/>
      </c>
      <c r="Y16" s="327">
        <f t="shared" si="9"/>
        <v>-0.13417159973056272</v>
      </c>
      <c r="Z16" s="328"/>
    </row>
    <row r="17" spans="2:26" ht="12.75">
      <c r="B17" s="113">
        <v>42709</v>
      </c>
      <c r="C17" s="109">
        <v>9482.1</v>
      </c>
      <c r="D17" s="109">
        <v>7167.1</v>
      </c>
      <c r="E17" s="109"/>
      <c r="F17" s="109"/>
      <c r="G17" s="109">
        <v>6853.224999999999</v>
      </c>
      <c r="H17" s="109"/>
      <c r="I17" s="109">
        <v>7018.280000000001</v>
      </c>
      <c r="J17" s="109"/>
      <c r="K17" s="109">
        <v>6542.386666666666</v>
      </c>
      <c r="L17" s="109">
        <v>7267.326666666667</v>
      </c>
      <c r="Q17" s="327">
        <f t="shared" si="1"/>
        <v>0.30475764127845273</v>
      </c>
      <c r="R17" s="327">
        <f t="shared" si="2"/>
        <v>-0.013791407936343368</v>
      </c>
      <c r="S17" s="327">
        <f t="shared" si="3"/>
      </c>
      <c r="T17" s="327">
        <f t="shared" si="4"/>
      </c>
      <c r="U17" s="327">
        <f t="shared" si="5"/>
        <v>-0.05698129252480748</v>
      </c>
      <c r="V17" s="327">
        <f t="shared" si="6"/>
      </c>
      <c r="W17" s="327">
        <f t="shared" si="7"/>
        <v>-0.034269364525607235</v>
      </c>
      <c r="X17" s="327">
        <f t="shared" si="8"/>
      </c>
      <c r="Y17" s="327">
        <f t="shared" si="9"/>
        <v>-0.09975332515670601</v>
      </c>
      <c r="Z17" s="328"/>
    </row>
    <row r="18" spans="2:26" ht="12.75">
      <c r="B18" s="113">
        <v>42710</v>
      </c>
      <c r="C18" s="109">
        <v>8224.307499999999</v>
      </c>
      <c r="D18" s="109">
        <v>9785.545</v>
      </c>
      <c r="E18" s="109"/>
      <c r="F18" s="109"/>
      <c r="G18" s="109">
        <v>6993.26</v>
      </c>
      <c r="H18" s="109"/>
      <c r="I18" s="109">
        <v>6280.365</v>
      </c>
      <c r="J18" s="109"/>
      <c r="K18" s="109">
        <v>6741.785</v>
      </c>
      <c r="L18" s="109">
        <v>7565.261333333331</v>
      </c>
      <c r="Q18" s="327">
        <f t="shared" si="1"/>
        <v>0.0871147918926266</v>
      </c>
      <c r="R18" s="327">
        <f t="shared" si="2"/>
        <v>0.29348406734924903</v>
      </c>
      <c r="S18" s="327">
        <f t="shared" si="3"/>
      </c>
      <c r="T18" s="327">
        <f t="shared" si="4"/>
      </c>
      <c r="U18" s="327">
        <f t="shared" si="5"/>
        <v>-0.07560893247838422</v>
      </c>
      <c r="V18" s="327">
        <f t="shared" si="6"/>
      </c>
      <c r="W18" s="327">
        <f t="shared" si="7"/>
        <v>-0.16984163226086374</v>
      </c>
      <c r="X18" s="327">
        <f t="shared" si="8"/>
      </c>
      <c r="Y18" s="327">
        <f t="shared" si="9"/>
        <v>-0.10884968767767593</v>
      </c>
      <c r="Z18" s="328"/>
    </row>
    <row r="19" spans="2:26" ht="12.75">
      <c r="B19" s="113">
        <v>42711</v>
      </c>
      <c r="C19" s="109">
        <v>9806.1825</v>
      </c>
      <c r="D19" s="109">
        <v>10355.082</v>
      </c>
      <c r="E19" s="109"/>
      <c r="F19" s="109"/>
      <c r="G19" s="109">
        <v>6121.0525</v>
      </c>
      <c r="H19" s="109"/>
      <c r="I19" s="109">
        <v>6835.69</v>
      </c>
      <c r="J19" s="109"/>
      <c r="K19" s="109">
        <v>6515.745</v>
      </c>
      <c r="L19" s="109">
        <v>8363.95411764706</v>
      </c>
      <c r="Q19" s="327">
        <f t="shared" si="1"/>
        <v>0.17243379890260183</v>
      </c>
      <c r="R19" s="327">
        <f t="shared" si="2"/>
        <v>0.23806059363141072</v>
      </c>
      <c r="S19" s="327">
        <f t="shared" si="3"/>
      </c>
      <c r="T19" s="327">
        <f t="shared" si="4"/>
      </c>
      <c r="U19" s="327">
        <f t="shared" si="5"/>
        <v>-0.26816283137120206</v>
      </c>
      <c r="V19" s="327">
        <f t="shared" si="6"/>
      </c>
      <c r="W19" s="327">
        <f t="shared" si="7"/>
        <v>-0.182720289488746</v>
      </c>
      <c r="X19" s="327">
        <f t="shared" si="8"/>
      </c>
      <c r="Y19" s="327">
        <f t="shared" si="9"/>
        <v>-0.22097312965258065</v>
      </c>
      <c r="Z19" s="328"/>
    </row>
    <row r="20" spans="2:26" ht="12.75">
      <c r="B20" s="113">
        <v>42713</v>
      </c>
      <c r="C20" s="109">
        <v>8656.25</v>
      </c>
      <c r="D20" s="109">
        <v>8735.785</v>
      </c>
      <c r="E20" s="109"/>
      <c r="F20" s="109"/>
      <c r="G20" s="109">
        <v>6139.398</v>
      </c>
      <c r="H20" s="109"/>
      <c r="I20" s="109">
        <v>7827.580000000001</v>
      </c>
      <c r="J20" s="109"/>
      <c r="K20" s="109">
        <v>7683.07</v>
      </c>
      <c r="L20" s="109">
        <v>7597.291333333333</v>
      </c>
      <c r="Q20" s="327">
        <f t="shared" si="1"/>
        <v>0.13938634444890324</v>
      </c>
      <c r="R20" s="327">
        <f t="shared" si="2"/>
        <v>0.14985520716725628</v>
      </c>
      <c r="S20" s="327">
        <f t="shared" si="3"/>
      </c>
      <c r="T20" s="327">
        <f t="shared" si="4"/>
      </c>
      <c r="U20" s="327">
        <f t="shared" si="5"/>
        <v>-0.19189646274808284</v>
      </c>
      <c r="V20" s="327">
        <f t="shared" si="6"/>
      </c>
      <c r="W20" s="327">
        <f t="shared" si="7"/>
        <v>0.03031194363394623</v>
      </c>
      <c r="X20" s="327">
        <f t="shared" si="8"/>
      </c>
      <c r="Y20" s="327">
        <f t="shared" si="9"/>
        <v>0.01129069070845167</v>
      </c>
      <c r="Z20" s="328"/>
    </row>
    <row r="21" spans="2:26" ht="12.75">
      <c r="B21" s="113">
        <v>42716</v>
      </c>
      <c r="C21" s="109">
        <v>8010.84</v>
      </c>
      <c r="D21" s="109">
        <v>8613.45</v>
      </c>
      <c r="E21" s="109"/>
      <c r="F21" s="109"/>
      <c r="G21" s="109">
        <v>6360.1275</v>
      </c>
      <c r="H21" s="109"/>
      <c r="I21" s="109">
        <v>7563.03</v>
      </c>
      <c r="J21" s="109"/>
      <c r="K21" s="109">
        <v>6418.416666666667</v>
      </c>
      <c r="L21" s="109">
        <v>6990.356363636363</v>
      </c>
      <c r="Q21" s="327">
        <f t="shared" si="1"/>
        <v>0.14598449396259167</v>
      </c>
      <c r="R21" s="327">
        <f t="shared" si="2"/>
        <v>0.23219039944900732</v>
      </c>
      <c r="S21" s="327">
        <f t="shared" si="3"/>
      </c>
      <c r="T21" s="327">
        <f t="shared" si="4"/>
      </c>
      <c r="U21" s="327">
        <f t="shared" si="5"/>
        <v>-0.09015690057159267</v>
      </c>
      <c r="V21" s="327">
        <f t="shared" si="6"/>
      </c>
      <c r="W21" s="327">
        <f t="shared" si="7"/>
        <v>0.08192338223880381</v>
      </c>
      <c r="X21" s="327">
        <f t="shared" si="8"/>
      </c>
      <c r="Y21" s="327">
        <f t="shared" si="9"/>
        <v>-0.08181838910887441</v>
      </c>
      <c r="Z21" s="328"/>
    </row>
    <row r="22" spans="2:26" ht="12.75">
      <c r="B22" s="113">
        <v>42717</v>
      </c>
      <c r="C22" s="109">
        <v>9512.634</v>
      </c>
      <c r="D22" s="109">
        <v>13567.23</v>
      </c>
      <c r="E22" s="109"/>
      <c r="F22" s="109"/>
      <c r="G22" s="109">
        <v>6840.818000000001</v>
      </c>
      <c r="H22" s="109"/>
      <c r="I22" s="109">
        <v>6630.055</v>
      </c>
      <c r="J22" s="109"/>
      <c r="K22" s="109">
        <v>6711.285000000001</v>
      </c>
      <c r="L22" s="109">
        <v>8278.164999999999</v>
      </c>
      <c r="Q22" s="327">
        <f t="shared" si="1"/>
        <v>0.14912350744398079</v>
      </c>
      <c r="R22" s="327">
        <f t="shared" si="2"/>
        <v>0.6389175620442454</v>
      </c>
      <c r="S22" s="327">
        <f t="shared" si="3"/>
      </c>
      <c r="T22" s="327">
        <f t="shared" si="4"/>
      </c>
      <c r="U22" s="327">
        <f t="shared" si="5"/>
        <v>-0.17363111269224496</v>
      </c>
      <c r="V22" s="327">
        <f t="shared" si="6"/>
      </c>
      <c r="W22" s="327">
        <f t="shared" si="7"/>
        <v>-0.19909122371926616</v>
      </c>
      <c r="X22" s="327">
        <f t="shared" si="8"/>
      </c>
      <c r="Y22" s="327">
        <f t="shared" si="9"/>
        <v>-0.18927866260215861</v>
      </c>
      <c r="Z22" s="328"/>
    </row>
    <row r="23" spans="2:26" ht="12.75">
      <c r="B23" s="113">
        <v>42718</v>
      </c>
      <c r="C23" s="109">
        <v>8015.626666666666</v>
      </c>
      <c r="D23" s="109">
        <v>8319.33</v>
      </c>
      <c r="E23" s="109"/>
      <c r="F23" s="109"/>
      <c r="G23" s="109">
        <v>5945.5375</v>
      </c>
      <c r="H23" s="109"/>
      <c r="I23" s="109">
        <v>6713.75</v>
      </c>
      <c r="J23" s="109"/>
      <c r="K23" s="109">
        <v>6046.420000000001</v>
      </c>
      <c r="L23" s="109">
        <v>6747.316923076923</v>
      </c>
      <c r="Q23" s="327">
        <f t="shared" si="1"/>
        <v>0.18797245750409583</v>
      </c>
      <c r="R23" s="327">
        <f t="shared" si="2"/>
        <v>0.23298343546699823</v>
      </c>
      <c r="S23" s="327">
        <f t="shared" si="3"/>
      </c>
      <c r="T23" s="327">
        <f t="shared" si="4"/>
      </c>
      <c r="U23" s="327">
        <f t="shared" si="5"/>
        <v>-0.11882937058057938</v>
      </c>
      <c r="V23" s="327">
        <f t="shared" si="6"/>
      </c>
      <c r="W23" s="327">
        <f t="shared" si="7"/>
        <v>-0.004974854962291501</v>
      </c>
      <c r="X23" s="327">
        <f t="shared" si="8"/>
      </c>
      <c r="Y23" s="327">
        <f t="shared" si="9"/>
        <v>-0.10387787191079466</v>
      </c>
      <c r="Z23" s="328"/>
    </row>
    <row r="24" spans="2:26" ht="12.75">
      <c r="B24" s="113">
        <v>42719</v>
      </c>
      <c r="C24" s="109">
        <v>10041.475</v>
      </c>
      <c r="D24" s="109">
        <v>12983.195</v>
      </c>
      <c r="E24" s="109"/>
      <c r="F24" s="109">
        <v>3781.51</v>
      </c>
      <c r="G24" s="109">
        <v>6496.920000000001</v>
      </c>
      <c r="H24" s="109"/>
      <c r="I24" s="109">
        <v>7000.9800000000005</v>
      </c>
      <c r="J24" s="109"/>
      <c r="K24" s="109">
        <v>5289.653333333333</v>
      </c>
      <c r="L24" s="109">
        <v>7892.278750000001</v>
      </c>
      <c r="Q24" s="327">
        <f t="shared" si="1"/>
        <v>0.27231631295334047</v>
      </c>
      <c r="R24" s="327">
        <f t="shared" si="2"/>
        <v>0.6450502334322641</v>
      </c>
      <c r="S24" s="327">
        <f t="shared" si="3"/>
      </c>
      <c r="T24" s="327">
        <f t="shared" si="4"/>
        <v>-0.5208595489610653</v>
      </c>
      <c r="U24" s="327">
        <f t="shared" si="5"/>
        <v>-0.17680048997255704</v>
      </c>
      <c r="V24" s="327">
        <f t="shared" si="6"/>
      </c>
      <c r="W24" s="327">
        <f t="shared" si="7"/>
        <v>-0.11293300429866351</v>
      </c>
      <c r="X24" s="327">
        <f t="shared" si="8"/>
      </c>
      <c r="Y24" s="327">
        <f t="shared" si="9"/>
        <v>-0.32976856230105506</v>
      </c>
      <c r="Z24" s="328"/>
    </row>
    <row r="25" spans="2:26" ht="12.75">
      <c r="B25" s="113">
        <v>42720</v>
      </c>
      <c r="C25" s="109">
        <v>7469.6075</v>
      </c>
      <c r="D25" s="109">
        <v>8319.33</v>
      </c>
      <c r="E25" s="109"/>
      <c r="F25" s="109"/>
      <c r="G25" s="109">
        <v>5789.200000000001</v>
      </c>
      <c r="H25" s="109"/>
      <c r="I25" s="109">
        <v>6065.92</v>
      </c>
      <c r="J25" s="109"/>
      <c r="K25" s="109">
        <v>5416.123333333334</v>
      </c>
      <c r="L25" s="109">
        <v>6409.62642857143</v>
      </c>
      <c r="Q25" s="327">
        <f t="shared" si="1"/>
        <v>0.1653732995582424</v>
      </c>
      <c r="R25" s="327">
        <f t="shared" si="2"/>
        <v>0.29794303813337886</v>
      </c>
      <c r="S25" s="327">
        <f t="shared" si="3"/>
      </c>
      <c r="T25" s="327">
        <f t="shared" si="4"/>
      </c>
      <c r="U25" s="327">
        <f t="shared" si="5"/>
        <v>-0.09679603569497089</v>
      </c>
      <c r="V25" s="327">
        <f t="shared" si="6"/>
      </c>
      <c r="W25" s="327">
        <f t="shared" si="7"/>
        <v>-0.053623472818841715</v>
      </c>
      <c r="X25" s="327">
        <f t="shared" si="8"/>
      </c>
      <c r="Y25" s="327">
        <f t="shared" si="9"/>
        <v>-0.15500171598292767</v>
      </c>
      <c r="Z25" s="328"/>
    </row>
    <row r="26" spans="2:26" ht="12.75">
      <c r="B26" s="113">
        <v>42723</v>
      </c>
      <c r="C26" s="109">
        <v>7236.0650000000005</v>
      </c>
      <c r="D26" s="109">
        <v>8193.28</v>
      </c>
      <c r="E26" s="109"/>
      <c r="F26" s="109"/>
      <c r="G26" s="109">
        <v>7046.467500000001</v>
      </c>
      <c r="H26" s="109"/>
      <c r="I26" s="109">
        <v>6066.174999999999</v>
      </c>
      <c r="J26" s="109"/>
      <c r="K26" s="109">
        <v>5289.8099999999995</v>
      </c>
      <c r="L26" s="109">
        <v>6687.568181818182</v>
      </c>
      <c r="Q26" s="327">
        <f t="shared" si="1"/>
        <v>0.08201737960190725</v>
      </c>
      <c r="R26" s="327">
        <f t="shared" si="2"/>
        <v>0.22515087356798408</v>
      </c>
      <c r="S26" s="327">
        <f t="shared" si="3"/>
      </c>
      <c r="T26" s="327">
        <f t="shared" si="4"/>
      </c>
      <c r="U26" s="327">
        <f t="shared" si="5"/>
        <v>0.05366664061199043</v>
      </c>
      <c r="V26" s="327">
        <f t="shared" si="6"/>
      </c>
      <c r="W26" s="327">
        <f t="shared" si="7"/>
        <v>-0.0929176592931934</v>
      </c>
      <c r="X26" s="327">
        <f t="shared" si="8"/>
      </c>
      <c r="Y26" s="327">
        <f t="shared" si="9"/>
        <v>-0.20900843831668675</v>
      </c>
      <c r="Z26" s="328"/>
    </row>
    <row r="27" spans="2:26" ht="12.75">
      <c r="B27" s="113">
        <v>42724</v>
      </c>
      <c r="C27" s="109">
        <v>6602.286</v>
      </c>
      <c r="D27" s="109">
        <v>8193.28</v>
      </c>
      <c r="E27" s="109"/>
      <c r="F27" s="109"/>
      <c r="G27" s="109">
        <v>5645.4275</v>
      </c>
      <c r="H27" s="109"/>
      <c r="I27" s="109">
        <v>6722.69</v>
      </c>
      <c r="J27" s="109"/>
      <c r="K27" s="109">
        <v>4901.746666666667</v>
      </c>
      <c r="L27" s="109">
        <v>6086.739285714285</v>
      </c>
      <c r="Q27" s="327">
        <f t="shared" si="1"/>
        <v>0.08469998304276231</v>
      </c>
      <c r="R27" s="327">
        <f t="shared" si="2"/>
        <v>0.34608689733595366</v>
      </c>
      <c r="S27" s="327">
        <f t="shared" si="3"/>
      </c>
      <c r="T27" s="327">
        <f t="shared" si="4"/>
      </c>
      <c r="U27" s="327">
        <f t="shared" si="5"/>
        <v>-0.0725038095109567</v>
      </c>
      <c r="V27" s="327">
        <f t="shared" si="6"/>
      </c>
      <c r="W27" s="327">
        <f t="shared" si="7"/>
        <v>0.10448134615824689</v>
      </c>
      <c r="X27" s="327">
        <f t="shared" si="8"/>
      </c>
      <c r="Y27" s="327">
        <f t="shared" si="9"/>
        <v>-0.19468430688806115</v>
      </c>
      <c r="Z27" s="328"/>
    </row>
    <row r="28" spans="2:26" ht="12.75">
      <c r="B28" s="113">
        <v>42725</v>
      </c>
      <c r="C28" s="109">
        <v>7094.495</v>
      </c>
      <c r="D28" s="109">
        <v>8193.28</v>
      </c>
      <c r="E28" s="109"/>
      <c r="F28" s="109"/>
      <c r="G28" s="109">
        <v>6313.674</v>
      </c>
      <c r="H28" s="109"/>
      <c r="I28" s="109">
        <v>6722.69</v>
      </c>
      <c r="J28" s="109"/>
      <c r="K28" s="109">
        <v>5310.566666666667</v>
      </c>
      <c r="L28" s="109">
        <v>6485.287142857143</v>
      </c>
      <c r="Q28" s="327">
        <f t="shared" si="1"/>
        <v>0.0939369134663273</v>
      </c>
      <c r="R28" s="327">
        <f t="shared" si="2"/>
        <v>0.26336426121456014</v>
      </c>
      <c r="S28" s="327">
        <f t="shared" si="3"/>
      </c>
      <c r="T28" s="327">
        <f t="shared" si="4"/>
      </c>
      <c r="U28" s="327">
        <f t="shared" si="5"/>
        <v>-0.026461918967791136</v>
      </c>
      <c r="V28" s="327">
        <f t="shared" si="6"/>
      </c>
      <c r="W28" s="327">
        <f t="shared" si="7"/>
        <v>0.036606375618129766</v>
      </c>
      <c r="X28" s="327">
        <f t="shared" si="8"/>
      </c>
      <c r="Y28" s="327">
        <f t="shared" si="9"/>
        <v>-0.1811362319530149</v>
      </c>
      <c r="Z28" s="328"/>
    </row>
    <row r="29" spans="2:26" ht="12.75">
      <c r="B29" s="113">
        <v>42726</v>
      </c>
      <c r="C29" s="109">
        <v>9545.6525</v>
      </c>
      <c r="D29" s="109">
        <v>13340.335</v>
      </c>
      <c r="E29" s="109">
        <v>5477.75</v>
      </c>
      <c r="F29" s="109"/>
      <c r="G29" s="109">
        <v>5727.8150000000005</v>
      </c>
      <c r="H29" s="109"/>
      <c r="I29" s="109">
        <v>5873.486666666667</v>
      </c>
      <c r="J29" s="109"/>
      <c r="K29" s="109">
        <v>4515.54</v>
      </c>
      <c r="L29" s="109">
        <v>7318.786470588235</v>
      </c>
      <c r="Q29" s="327">
        <f t="shared" si="1"/>
        <v>0.3042671129101523</v>
      </c>
      <c r="R29" s="327">
        <f t="shared" si="2"/>
        <v>0.8227523174245296</v>
      </c>
      <c r="S29" s="327">
        <f t="shared" si="3"/>
        <v>-0.2515494171044267</v>
      </c>
      <c r="T29" s="327">
        <f t="shared" si="4"/>
      </c>
      <c r="U29" s="327">
        <f t="shared" si="5"/>
        <v>-0.2173818674696712</v>
      </c>
      <c r="V29" s="327">
        <f t="shared" si="6"/>
      </c>
      <c r="W29" s="327">
        <f t="shared" si="7"/>
        <v>-0.19747806685298808</v>
      </c>
      <c r="X29" s="327">
        <f t="shared" si="8"/>
      </c>
      <c r="Y29" s="327">
        <f t="shared" si="9"/>
        <v>-0.3830206663158638</v>
      </c>
      <c r="Z29" s="328"/>
    </row>
    <row r="30" spans="2:26" ht="12.75">
      <c r="B30" s="113">
        <v>42727</v>
      </c>
      <c r="C30" s="109">
        <v>6831.493333333335</v>
      </c>
      <c r="D30" s="109">
        <v>8193.28</v>
      </c>
      <c r="E30" s="109"/>
      <c r="F30" s="109"/>
      <c r="G30" s="109">
        <v>6446.735</v>
      </c>
      <c r="H30" s="109"/>
      <c r="I30" s="109">
        <v>4829.406666666667</v>
      </c>
      <c r="J30" s="109"/>
      <c r="K30" s="109">
        <v>4664.099999999999</v>
      </c>
      <c r="L30" s="109">
        <v>5925.372857142858</v>
      </c>
      <c r="Q30" s="327">
        <f t="shared" si="1"/>
        <v>0.1529221026315965</v>
      </c>
      <c r="R30" s="327">
        <f t="shared" si="2"/>
        <v>0.3827450520895489</v>
      </c>
      <c r="S30" s="327">
        <f t="shared" si="3"/>
      </c>
      <c r="T30" s="327">
        <f t="shared" si="4"/>
      </c>
      <c r="U30" s="327">
        <f t="shared" si="5"/>
        <v>0.08798807356547278</v>
      </c>
      <c r="V30" s="327">
        <f t="shared" si="6"/>
      </c>
      <c r="W30" s="327">
        <f t="shared" si="7"/>
        <v>-0.18496155717104576</v>
      </c>
      <c r="X30" s="327">
        <f t="shared" si="8"/>
      </c>
      <c r="Y30" s="327">
        <f t="shared" si="9"/>
        <v>-0.2128596609110315</v>
      </c>
      <c r="Z30" s="328"/>
    </row>
    <row r="31" spans="2:26" ht="12.75">
      <c r="B31" s="113">
        <v>42730</v>
      </c>
      <c r="C31" s="109">
        <v>10073.050000000001</v>
      </c>
      <c r="D31" s="109">
        <v>13792.825</v>
      </c>
      <c r="E31" s="109"/>
      <c r="F31" s="109"/>
      <c r="G31" s="109">
        <v>6505.1050000000005</v>
      </c>
      <c r="H31" s="109"/>
      <c r="I31" s="109">
        <v>5376.6</v>
      </c>
      <c r="J31" s="109"/>
      <c r="K31" s="109">
        <v>4795.71</v>
      </c>
      <c r="L31" s="109">
        <v>8232.770000000002</v>
      </c>
      <c r="Q31" s="327">
        <f t="shared" si="1"/>
        <v>0.22353108370572702</v>
      </c>
      <c r="R31" s="327">
        <f t="shared" si="2"/>
        <v>0.675356532491494</v>
      </c>
      <c r="S31" s="327">
        <f t="shared" si="3"/>
      </c>
      <c r="T31" s="327">
        <f t="shared" si="4"/>
      </c>
      <c r="U31" s="327">
        <f t="shared" si="5"/>
        <v>-0.20985221256029274</v>
      </c>
      <c r="V31" s="327">
        <f t="shared" si="6"/>
      </c>
      <c r="W31" s="327">
        <f t="shared" si="7"/>
        <v>-0.34692697597527944</v>
      </c>
      <c r="X31" s="327">
        <f t="shared" si="8"/>
      </c>
      <c r="Y31" s="327">
        <f t="shared" si="9"/>
        <v>-0.41748524494186057</v>
      </c>
      <c r="Z31" s="328"/>
    </row>
    <row r="32" spans="2:26" ht="12.75">
      <c r="B32" s="113">
        <v>42731</v>
      </c>
      <c r="C32" s="109">
        <v>8972.756</v>
      </c>
      <c r="D32" s="109">
        <v>13760.505000000001</v>
      </c>
      <c r="E32" s="109"/>
      <c r="F32" s="109"/>
      <c r="G32" s="109">
        <v>6123.1125</v>
      </c>
      <c r="H32" s="109"/>
      <c r="I32" s="109">
        <v>5184.26</v>
      </c>
      <c r="J32" s="109"/>
      <c r="K32" s="109">
        <v>4427.676666666666</v>
      </c>
      <c r="L32" s="109">
        <v>7533.049375</v>
      </c>
      <c r="Q32" s="327">
        <f t="shared" si="1"/>
        <v>0.19111870284269838</v>
      </c>
      <c r="R32" s="327">
        <f t="shared" si="2"/>
        <v>0.8266845622527201</v>
      </c>
      <c r="S32" s="327">
        <f t="shared" si="3"/>
      </c>
      <c r="T32" s="327">
        <f t="shared" si="4"/>
      </c>
      <c r="U32" s="327">
        <f t="shared" si="5"/>
        <v>-0.18716681715629926</v>
      </c>
      <c r="V32" s="327">
        <f t="shared" si="6"/>
      </c>
      <c r="W32" s="327">
        <f t="shared" si="7"/>
        <v>-0.31179795300359353</v>
      </c>
      <c r="X32" s="327">
        <f t="shared" si="8"/>
      </c>
      <c r="Y32" s="327">
        <f t="shared" si="9"/>
        <v>-0.4122331546955158</v>
      </c>
      <c r="Z32" s="328"/>
    </row>
    <row r="33" spans="2:26" ht="12.75">
      <c r="B33" s="113">
        <v>42732</v>
      </c>
      <c r="C33" s="109">
        <v>6885.825</v>
      </c>
      <c r="D33" s="109">
        <v>14243.7</v>
      </c>
      <c r="E33" s="109"/>
      <c r="F33" s="109"/>
      <c r="G33" s="109">
        <v>6102.28</v>
      </c>
      <c r="H33" s="109"/>
      <c r="I33" s="109">
        <v>4836.66</v>
      </c>
      <c r="J33" s="109"/>
      <c r="K33" s="109">
        <v>4602.85</v>
      </c>
      <c r="L33" s="109">
        <v>7222.264545454545</v>
      </c>
      <c r="Q33" s="327">
        <f t="shared" si="1"/>
        <v>-0.0465836640761504</v>
      </c>
      <c r="R33" s="327">
        <f t="shared" si="2"/>
        <v>0.972193058057464</v>
      </c>
      <c r="S33" s="327">
        <f t="shared" si="3"/>
      </c>
      <c r="T33" s="327">
        <f t="shared" si="4"/>
      </c>
      <c r="U33" s="327">
        <f t="shared" si="5"/>
        <v>-0.15507387446219026</v>
      </c>
      <c r="V33" s="327">
        <f t="shared" si="6"/>
      </c>
      <c r="W33" s="327">
        <f t="shared" si="7"/>
        <v>-0.3303125398467945</v>
      </c>
      <c r="X33" s="327">
        <f t="shared" si="8"/>
      </c>
      <c r="Y33" s="327">
        <f t="shared" si="9"/>
        <v>-0.36268604244123376</v>
      </c>
      <c r="Z33" s="328"/>
    </row>
    <row r="34" spans="2:26" ht="14.25" customHeight="1">
      <c r="B34" s="113">
        <v>42733</v>
      </c>
      <c r="C34" s="109">
        <v>10635.12</v>
      </c>
      <c r="D34" s="109">
        <v>20685.2</v>
      </c>
      <c r="E34" s="109"/>
      <c r="F34" s="109"/>
      <c r="G34" s="109">
        <v>6482.4349999999995</v>
      </c>
      <c r="H34" s="109"/>
      <c r="I34" s="109">
        <v>4811.01</v>
      </c>
      <c r="J34" s="109"/>
      <c r="K34" s="109">
        <v>4346.063333333333</v>
      </c>
      <c r="L34" s="109">
        <v>7783.116153846154</v>
      </c>
      <c r="Q34" s="327">
        <f t="shared" si="1"/>
        <v>0.3664347017029269</v>
      </c>
      <c r="R34" s="327">
        <f t="shared" si="2"/>
        <v>1.6577015672287085</v>
      </c>
      <c r="S34" s="327">
        <f t="shared" si="3"/>
      </c>
      <c r="T34" s="327">
        <f t="shared" si="4"/>
      </c>
      <c r="U34" s="327">
        <f t="shared" si="5"/>
        <v>-0.16711573207132485</v>
      </c>
      <c r="V34" s="327">
        <f t="shared" si="6"/>
      </c>
      <c r="W34" s="327">
        <f t="shared" si="7"/>
        <v>-0.38186583562387655</v>
      </c>
      <c r="X34" s="327">
        <f t="shared" si="8"/>
      </c>
      <c r="Y34" s="327">
        <f t="shared" si="9"/>
        <v>-0.4416036909348122</v>
      </c>
      <c r="Z34" s="328"/>
    </row>
    <row r="35" spans="2:26" ht="12.75">
      <c r="B35" s="106">
        <v>42734</v>
      </c>
      <c r="C35" s="190">
        <v>6786.593333333333</v>
      </c>
      <c r="D35" s="190">
        <v>8613.45</v>
      </c>
      <c r="E35" s="190"/>
      <c r="F35" s="190">
        <v>6722.69</v>
      </c>
      <c r="G35" s="190">
        <v>5852.735000000001</v>
      </c>
      <c r="H35" s="190"/>
      <c r="I35" s="190">
        <v>4823.594999999999</v>
      </c>
      <c r="J35" s="190"/>
      <c r="K35" s="190">
        <v>4391.363333333334</v>
      </c>
      <c r="L35" s="190">
        <v>5852.01</v>
      </c>
      <c r="M35" s="76"/>
      <c r="Q35" s="327">
        <f t="shared" si="1"/>
        <v>0.15970296245791327</v>
      </c>
      <c r="R35" s="327">
        <f t="shared" si="2"/>
        <v>0.4718788928932111</v>
      </c>
      <c r="S35" s="327">
        <f t="shared" si="3"/>
      </c>
      <c r="T35" s="327">
        <f t="shared" si="4"/>
        <v>0.14878306769810704</v>
      </c>
      <c r="U35" s="327">
        <f t="shared" si="5"/>
        <v>0.00012388905692238458</v>
      </c>
      <c r="V35" s="327">
        <f t="shared" si="6"/>
      </c>
      <c r="W35" s="327">
        <f t="shared" si="7"/>
        <v>-0.17573705444795906</v>
      </c>
      <c r="X35" s="327">
        <f t="shared" si="8"/>
      </c>
      <c r="Y35" s="327">
        <f t="shared" si="9"/>
        <v>-0.24959743176560983</v>
      </c>
      <c r="Z35" s="328"/>
    </row>
    <row r="36" spans="2:15" ht="70.5" customHeight="1">
      <c r="B36" s="357" t="s">
        <v>195</v>
      </c>
      <c r="C36" s="357"/>
      <c r="D36" s="357"/>
      <c r="E36" s="357"/>
      <c r="F36" s="357"/>
      <c r="G36" s="357"/>
      <c r="H36" s="357"/>
      <c r="I36" s="357"/>
      <c r="J36" s="357"/>
      <c r="K36" s="357"/>
      <c r="L36" s="357"/>
      <c r="M36" s="358"/>
      <c r="N36" s="137"/>
      <c r="O36" s="305"/>
    </row>
    <row r="37" spans="16:26" ht="12.75">
      <c r="P37" s="329" t="s">
        <v>235</v>
      </c>
      <c r="Q37" s="330">
        <f>+AVERAGE(C15:C35)</f>
        <v>8536.094111111111</v>
      </c>
      <c r="R37" s="330" t="s">
        <v>269</v>
      </c>
      <c r="S37" s="330">
        <f aca="true" t="shared" si="10" ref="S37:Y37">+AVERAGE(E15:E35)</f>
        <v>5477.75</v>
      </c>
      <c r="T37" s="330">
        <f t="shared" si="10"/>
        <v>5252.1</v>
      </c>
      <c r="U37" s="330">
        <f t="shared" si="10"/>
        <v>6384.393174603174</v>
      </c>
      <c r="V37" s="330" t="e">
        <f t="shared" si="10"/>
        <v>#DIV/0!</v>
      </c>
      <c r="W37" s="330">
        <f t="shared" si="10"/>
        <v>6347.120476190476</v>
      </c>
      <c r="X37" s="330" t="e">
        <f t="shared" si="10"/>
        <v>#DIV/0!</v>
      </c>
      <c r="Y37" s="330">
        <f t="shared" si="10"/>
        <v>5634.323650793651</v>
      </c>
      <c r="Z37" s="330">
        <f>+AVERAGE(L15:L35)</f>
        <v>7313.7018159318495</v>
      </c>
    </row>
    <row r="38" spans="17:26" ht="12.75">
      <c r="Q38" s="327">
        <f aca="true" t="shared" si="11" ref="Q38:Y38">+(Q37-$Z$37)/$Z$37</f>
        <v>0.1671372891517748</v>
      </c>
      <c r="R38" s="327" t="e">
        <f t="shared" si="11"/>
        <v>#VALUE!</v>
      </c>
      <c r="S38" s="327">
        <f t="shared" si="11"/>
        <v>-0.25102907694876103</v>
      </c>
      <c r="T38" s="327">
        <f t="shared" si="11"/>
        <v>-0.2818821258806239</v>
      </c>
      <c r="U38" s="327">
        <f t="shared" si="11"/>
        <v>-0.12706405931183987</v>
      </c>
      <c r="V38" s="327" t="e">
        <f t="shared" si="11"/>
        <v>#DIV/0!</v>
      </c>
      <c r="W38" s="327">
        <f t="shared" si="11"/>
        <v>-0.13216034288351958</v>
      </c>
      <c r="X38" s="327" t="e">
        <f t="shared" si="11"/>
        <v>#DIV/0!</v>
      </c>
      <c r="Y38" s="327">
        <f t="shared" si="11"/>
        <v>-0.2296208141108398</v>
      </c>
      <c r="Z38" s="328"/>
    </row>
    <row r="40" spans="16:26" ht="12.75">
      <c r="P40" s="329"/>
      <c r="Q40" s="328"/>
      <c r="R40" s="328"/>
      <c r="S40" s="328"/>
      <c r="T40" s="328"/>
      <c r="U40" s="328"/>
      <c r="V40" s="328"/>
      <c r="W40" s="328"/>
      <c r="X40" s="328"/>
      <c r="Y40" s="328"/>
      <c r="Z40" s="328"/>
    </row>
    <row r="41" spans="16:26" ht="12.75">
      <c r="P41" s="329"/>
      <c r="Q41" s="328"/>
      <c r="R41" s="328"/>
      <c r="S41" s="328"/>
      <c r="T41" s="328"/>
      <c r="U41" s="328"/>
      <c r="V41" s="328"/>
      <c r="W41" s="328"/>
      <c r="X41" s="328"/>
      <c r="Y41" s="328"/>
      <c r="Z41" s="328"/>
    </row>
    <row r="55" ht="12.75"/>
    <row r="56" ht="12.75"/>
    <row r="57" ht="12.75"/>
    <row r="59" spans="3:12" ht="12.75">
      <c r="C59" s="48"/>
      <c r="D59" s="48"/>
      <c r="E59" s="48"/>
      <c r="F59" s="48"/>
      <c r="G59" s="48"/>
      <c r="H59" s="48"/>
      <c r="I59" s="48"/>
      <c r="J59" s="48"/>
      <c r="K59" s="48"/>
      <c r="L59" s="48"/>
    </row>
    <row r="60" ht="12.75">
      <c r="B60" s="116"/>
    </row>
    <row r="61" spans="3:12" ht="12.75">
      <c r="C61" s="48"/>
      <c r="D61" s="48"/>
      <c r="E61" s="48"/>
      <c r="F61" s="48"/>
      <c r="G61" s="48"/>
      <c r="H61" s="48"/>
      <c r="I61" s="48"/>
      <c r="J61" s="48"/>
      <c r="K61" s="48"/>
      <c r="L61" s="48"/>
    </row>
    <row r="72" ht="12.75">
      <c r="G72" s="259"/>
    </row>
    <row r="73" ht="12.75">
      <c r="G73" s="259"/>
    </row>
  </sheetData>
  <sheetProtection/>
  <mergeCells count="4">
    <mergeCell ref="B36:M36"/>
    <mergeCell ref="B2:L2"/>
    <mergeCell ref="B3:L3"/>
    <mergeCell ref="B4:L4"/>
  </mergeCells>
  <conditionalFormatting sqref="Q37:Y37">
    <cfRule type="colorScale" priority="1" dxfId="2">
      <colorScale>
        <cfvo type="min" val="0"/>
        <cfvo type="percentile" val="50"/>
        <cfvo type="max"/>
        <color rgb="FFF8696B"/>
        <color rgb="FFFFEB84"/>
        <color rgb="FF63BE7B"/>
      </colorScale>
    </cfRule>
  </conditionalFormatting>
  <hyperlinks>
    <hyperlink ref="N2" location="Índice!A1" display="Volver al índice"/>
  </hyperlinks>
  <printOptions/>
  <pageMargins left="0.7086614173228347" right="0.7086614173228347" top="1.313031496062992" bottom="0.7480314960629921" header="0.31496062992125984" footer="0.31496062992125984"/>
  <pageSetup horizontalDpi="600" verticalDpi="600" orientation="portrait" paperSize="9" scale="57" r:id="rId2"/>
  <headerFooter differentFirst="1">
    <oddFooter>&amp;C&amp;P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B2:AB58"/>
  <sheetViews>
    <sheetView zoomScale="80" zoomScaleNormal="80" zoomScalePageLayoutView="60" workbookViewId="0" topLeftCell="A1">
      <selection activeCell="A1" sqref="A1"/>
    </sheetView>
  </sheetViews>
  <sheetFormatPr defaultColWidth="10.8515625" defaultRowHeight="15"/>
  <cols>
    <col min="1" max="1" width="1.8515625" style="39" customWidth="1"/>
    <col min="2" max="2" width="12.28125" style="39" customWidth="1"/>
    <col min="3" max="3" width="10.57421875" style="64" customWidth="1"/>
    <col min="4" max="4" width="12.57421875" style="64" customWidth="1"/>
    <col min="5" max="5" width="10.00390625" style="64" customWidth="1"/>
    <col min="6" max="6" width="12.8515625" style="39" customWidth="1"/>
    <col min="7" max="7" width="13.00390625" style="39" customWidth="1"/>
    <col min="8" max="8" width="12.57421875" style="39" customWidth="1"/>
    <col min="9" max="9" width="14.28125" style="39" customWidth="1"/>
    <col min="10" max="10" width="15.00390625" style="39" customWidth="1"/>
    <col min="11" max="11" width="12.57421875" style="39" customWidth="1"/>
    <col min="12" max="12" width="14.140625" style="39" customWidth="1"/>
    <col min="13" max="13" width="12.28125" style="39" customWidth="1"/>
    <col min="14" max="14" width="1.8515625" style="39" customWidth="1"/>
    <col min="15" max="15" width="10.8515625" style="39" customWidth="1"/>
    <col min="16" max="16" width="10.8515625" style="191" customWidth="1"/>
    <col min="17" max="17" width="13.00390625" style="309" hidden="1" customWidth="1"/>
    <col min="18" max="18" width="8.57421875" style="309" hidden="1" customWidth="1"/>
    <col min="19" max="19" width="10.28125" style="309" hidden="1" customWidth="1"/>
    <col min="20" max="20" width="9.28125" style="309" hidden="1" customWidth="1"/>
    <col min="21" max="21" width="11.421875" style="309" hidden="1" customWidth="1"/>
    <col min="22" max="22" width="10.28125" style="309" hidden="1" customWidth="1"/>
    <col min="23" max="23" width="7.57421875" style="309" hidden="1" customWidth="1"/>
    <col min="24" max="24" width="7.421875" style="309" hidden="1" customWidth="1"/>
    <col min="25" max="25" width="12.421875" style="309" hidden="1" customWidth="1"/>
    <col min="26" max="26" width="9.421875" style="309" hidden="1" customWidth="1"/>
    <col min="27" max="28" width="10.8515625" style="309" hidden="1" customWidth="1"/>
    <col min="29" max="29" width="10.8515625" style="191" customWidth="1"/>
    <col min="30" max="16384" width="10.8515625" style="39" customWidth="1"/>
  </cols>
  <sheetData>
    <row r="1" ht="4.5" customHeight="1"/>
    <row r="2" spans="2:17" ht="12.75">
      <c r="B2" s="356" t="s">
        <v>112</v>
      </c>
      <c r="C2" s="356"/>
      <c r="D2" s="356"/>
      <c r="E2" s="356"/>
      <c r="F2" s="356"/>
      <c r="G2" s="356"/>
      <c r="H2" s="356"/>
      <c r="I2" s="356"/>
      <c r="J2" s="356"/>
      <c r="K2" s="356"/>
      <c r="L2" s="356"/>
      <c r="M2" s="356"/>
      <c r="N2" s="119"/>
      <c r="O2" s="52" t="s">
        <v>153</v>
      </c>
      <c r="P2" s="193"/>
      <c r="Q2" s="331"/>
    </row>
    <row r="3" spans="2:14" ht="12.75">
      <c r="B3" s="356" t="s">
        <v>141</v>
      </c>
      <c r="C3" s="356"/>
      <c r="D3" s="356"/>
      <c r="E3" s="356"/>
      <c r="F3" s="356"/>
      <c r="G3" s="356"/>
      <c r="H3" s="356"/>
      <c r="I3" s="356"/>
      <c r="J3" s="356"/>
      <c r="K3" s="356"/>
      <c r="L3" s="356"/>
      <c r="M3" s="356"/>
      <c r="N3" s="119"/>
    </row>
    <row r="4" spans="2:14" ht="12.75">
      <c r="B4" s="356" t="s">
        <v>134</v>
      </c>
      <c r="C4" s="356"/>
      <c r="D4" s="356"/>
      <c r="E4" s="356"/>
      <c r="F4" s="356"/>
      <c r="G4" s="356"/>
      <c r="H4" s="356"/>
      <c r="I4" s="356"/>
      <c r="J4" s="356"/>
      <c r="K4" s="356"/>
      <c r="L4" s="356"/>
      <c r="M4" s="356"/>
      <c r="N4" s="119"/>
    </row>
    <row r="5" spans="2:27" ht="39" customHeight="1">
      <c r="B5" s="34" t="s">
        <v>65</v>
      </c>
      <c r="C5" s="35" t="s">
        <v>173</v>
      </c>
      <c r="D5" s="35" t="s">
        <v>183</v>
      </c>
      <c r="E5" s="35" t="s">
        <v>174</v>
      </c>
      <c r="F5" s="35" t="s">
        <v>175</v>
      </c>
      <c r="G5" s="35" t="s">
        <v>176</v>
      </c>
      <c r="H5" s="35" t="s">
        <v>177</v>
      </c>
      <c r="I5" s="35" t="s">
        <v>178</v>
      </c>
      <c r="J5" s="35" t="s">
        <v>164</v>
      </c>
      <c r="K5" s="35" t="s">
        <v>179</v>
      </c>
      <c r="L5" s="35" t="s">
        <v>180</v>
      </c>
      <c r="M5" s="35" t="s">
        <v>70</v>
      </c>
      <c r="N5" s="138"/>
      <c r="R5" s="310" t="s">
        <v>166</v>
      </c>
      <c r="S5" s="310" t="s">
        <v>249</v>
      </c>
      <c r="T5" s="310" t="s">
        <v>250</v>
      </c>
      <c r="U5" s="310" t="s">
        <v>175</v>
      </c>
      <c r="V5" s="310" t="s">
        <v>251</v>
      </c>
      <c r="W5" s="310" t="s">
        <v>252</v>
      </c>
      <c r="X5" s="310" t="s">
        <v>253</v>
      </c>
      <c r="Y5" s="310" t="s">
        <v>254</v>
      </c>
      <c r="Z5" s="310" t="s">
        <v>256</v>
      </c>
      <c r="AA5" s="310" t="s">
        <v>255</v>
      </c>
    </row>
    <row r="6" spans="2:27" ht="12.75">
      <c r="B6" s="110">
        <v>42692</v>
      </c>
      <c r="C6" s="111">
        <v>18247.3</v>
      </c>
      <c r="D6" s="111">
        <v>14495.8</v>
      </c>
      <c r="E6" s="111">
        <v>10142.79</v>
      </c>
      <c r="F6" s="111">
        <v>8793.8675</v>
      </c>
      <c r="G6" s="111">
        <v>11337.130000000001</v>
      </c>
      <c r="H6" s="111">
        <v>7142.86</v>
      </c>
      <c r="I6" s="111">
        <v>7773.11</v>
      </c>
      <c r="J6" s="111">
        <v>8823.53</v>
      </c>
      <c r="K6" s="111">
        <v>10924.37</v>
      </c>
      <c r="L6" s="111">
        <v>11404.56</v>
      </c>
      <c r="M6" s="111">
        <v>10443.101874999998</v>
      </c>
      <c r="N6" s="139"/>
      <c r="R6" s="320">
        <f aca="true" t="shared" si="0" ref="R6:AA6">+IF(C6=0,"",(C6-$M6)/$M6)</f>
        <v>0.747306520458511</v>
      </c>
      <c r="S6" s="320">
        <f t="shared" si="0"/>
        <v>0.38807417312492715</v>
      </c>
      <c r="T6" s="320">
        <f t="shared" si="0"/>
        <v>-0.02875696115910941</v>
      </c>
      <c r="U6" s="320">
        <f t="shared" si="0"/>
        <v>-0.15792571926815552</v>
      </c>
      <c r="V6" s="320">
        <f t="shared" si="0"/>
        <v>0.08560944207010358</v>
      </c>
      <c r="W6" s="320">
        <f t="shared" si="0"/>
        <v>-0.3160212276488971</v>
      </c>
      <c r="X6" s="320">
        <f t="shared" si="0"/>
        <v>-0.2556703848108347</v>
      </c>
      <c r="Y6" s="320">
        <f t="shared" si="0"/>
        <v>-0.15508532755743112</v>
      </c>
      <c r="Z6" s="320">
        <f t="shared" si="0"/>
        <v>0.046084786949375844</v>
      </c>
      <c r="AA6" s="320">
        <f t="shared" si="0"/>
        <v>0.0920663358940948</v>
      </c>
    </row>
    <row r="7" spans="2:27" ht="12.75">
      <c r="B7" s="110">
        <v>42695</v>
      </c>
      <c r="C7" s="111"/>
      <c r="D7" s="111">
        <v>14075.63</v>
      </c>
      <c r="E7" s="111">
        <v>10039.046666666667</v>
      </c>
      <c r="F7" s="111">
        <v>9869.113333333333</v>
      </c>
      <c r="G7" s="111"/>
      <c r="H7" s="111">
        <v>6722.69</v>
      </c>
      <c r="I7" s="111">
        <v>7630.135</v>
      </c>
      <c r="J7" s="111"/>
      <c r="K7" s="111">
        <v>10924.37</v>
      </c>
      <c r="L7" s="111">
        <v>9453.78</v>
      </c>
      <c r="M7" s="111">
        <v>9662.692307692309</v>
      </c>
      <c r="N7" s="139"/>
      <c r="R7" s="320">
        <f aca="true" t="shared" si="1" ref="R7:R35">+IF(C7=0,"",(C7-$M7)/$M7)</f>
      </c>
      <c r="S7" s="320">
        <f aca="true" t="shared" si="2" ref="S7:S35">+IF(D7=0,"",(D7-$M7)/$M7)</f>
        <v>0.45669856306969686</v>
      </c>
      <c r="T7" s="320">
        <f aca="true" t="shared" si="3" ref="T7:T35">+IF(E7=0,"",(E7-$M7)/$M7)</f>
        <v>0.03894922315540868</v>
      </c>
      <c r="U7" s="320">
        <f aca="true" t="shared" si="4" ref="U7:U35">+IF(F7=0,"",(F7-$M7)/$M7)</f>
        <v>0.021362682269898618</v>
      </c>
      <c r="V7" s="320">
        <f aca="true" t="shared" si="5" ref="V7:V35">+IF(G7=0,"",(G7-$M7)/$M7)</f>
      </c>
      <c r="W7" s="320">
        <f aca="true" t="shared" si="6" ref="W7:W35">+IF(H7=0,"",(H7-$M7)/$M7)</f>
        <v>-0.30426326473749166</v>
      </c>
      <c r="X7" s="320">
        <f aca="true" t="shared" si="7" ref="X7:X35">+IF(I7=0,"",(I7-$M7)/$M7)</f>
        <v>-0.21035103291804327</v>
      </c>
      <c r="Y7" s="320">
        <f aca="true" t="shared" si="8" ref="Y7:Y35">+IF(J7=0,"",(J7-$M7)/$M7)</f>
      </c>
      <c r="Z7" s="320">
        <f aca="true" t="shared" si="9" ref="Z7:Z35">+IF(K7=0,"",(K7-$M7)/$M7)</f>
        <v>0.1305720654380448</v>
      </c>
      <c r="AA7" s="320">
        <f aca="true" t="shared" si="10" ref="AA7:AA35">+IF(L7=0,"",(L7-$M7)/$M7)</f>
        <v>-0.021620507105043204</v>
      </c>
    </row>
    <row r="8" spans="2:27" ht="12.75">
      <c r="B8" s="110">
        <v>42696</v>
      </c>
      <c r="C8" s="111">
        <v>19397.754999999997</v>
      </c>
      <c r="D8" s="111">
        <v>13655.46</v>
      </c>
      <c r="E8" s="111">
        <v>10404.55</v>
      </c>
      <c r="F8" s="111">
        <v>9899.31</v>
      </c>
      <c r="G8" s="111">
        <v>11355.31</v>
      </c>
      <c r="H8" s="111">
        <v>6302.52</v>
      </c>
      <c r="I8" s="111">
        <v>7981.445</v>
      </c>
      <c r="J8" s="111">
        <v>10521.01</v>
      </c>
      <c r="K8" s="111"/>
      <c r="L8" s="111">
        <v>11764.71</v>
      </c>
      <c r="M8" s="111">
        <v>11090.54642857143</v>
      </c>
      <c r="N8" s="139"/>
      <c r="R8" s="320">
        <f t="shared" si="1"/>
        <v>0.7490351016454486</v>
      </c>
      <c r="S8" s="320">
        <f t="shared" si="2"/>
        <v>0.2312702613841323</v>
      </c>
      <c r="T8" s="320">
        <f t="shared" si="3"/>
        <v>-0.06185415957541719</v>
      </c>
      <c r="U8" s="320">
        <f t="shared" si="4"/>
        <v>-0.10741007544069883</v>
      </c>
      <c r="V8" s="320">
        <f t="shared" si="5"/>
        <v>0.023872905914399917</v>
      </c>
      <c r="W8" s="320">
        <f t="shared" si="6"/>
        <v>-0.4317214178227081</v>
      </c>
      <c r="X8" s="320">
        <f t="shared" si="7"/>
        <v>-0.2803379841196799</v>
      </c>
      <c r="Y8" s="320">
        <f t="shared" si="8"/>
        <v>-0.05135332440466518</v>
      </c>
      <c r="Z8" s="320">
        <f t="shared" si="9"/>
      </c>
      <c r="AA8" s="320">
        <f t="shared" si="10"/>
        <v>0.060787227732241524</v>
      </c>
    </row>
    <row r="9" spans="2:27" ht="12.75">
      <c r="B9" s="110">
        <v>42697</v>
      </c>
      <c r="C9" s="111"/>
      <c r="D9" s="111">
        <v>12941.175</v>
      </c>
      <c r="E9" s="111">
        <v>9867.385</v>
      </c>
      <c r="F9" s="111">
        <v>9981.583333333334</v>
      </c>
      <c r="G9" s="111"/>
      <c r="H9" s="111">
        <v>6302.52</v>
      </c>
      <c r="I9" s="111">
        <v>8151.26</v>
      </c>
      <c r="J9" s="111"/>
      <c r="K9" s="111">
        <v>9243.7</v>
      </c>
      <c r="L9" s="111">
        <v>11764.71</v>
      </c>
      <c r="M9" s="111">
        <v>9622.967142857142</v>
      </c>
      <c r="N9" s="139"/>
      <c r="R9" s="320">
        <f t="shared" si="1"/>
      </c>
      <c r="S9" s="320">
        <f t="shared" si="2"/>
        <v>0.34482169666409695</v>
      </c>
      <c r="T9" s="320">
        <f t="shared" si="3"/>
        <v>0.025399427589678808</v>
      </c>
      <c r="U9" s="320">
        <f t="shared" si="4"/>
        <v>0.03726669593196967</v>
      </c>
      <c r="V9" s="320">
        <f t="shared" si="5"/>
      </c>
      <c r="W9" s="320">
        <f t="shared" si="6"/>
        <v>-0.34505439887340944</v>
      </c>
      <c r="X9" s="320">
        <f t="shared" si="7"/>
        <v>-0.1529369394085013</v>
      </c>
      <c r="Y9" s="320">
        <f t="shared" si="8"/>
      </c>
      <c r="Z9" s="320">
        <f t="shared" si="9"/>
        <v>-0.03941270267545915</v>
      </c>
      <c r="AA9" s="320">
        <f t="shared" si="10"/>
        <v>0.2225657456112809</v>
      </c>
    </row>
    <row r="10" spans="2:27" ht="12.75">
      <c r="B10" s="110">
        <v>42698</v>
      </c>
      <c r="C10" s="111"/>
      <c r="D10" s="111">
        <v>12941.175</v>
      </c>
      <c r="E10" s="111">
        <v>9978.990000000002</v>
      </c>
      <c r="F10" s="111">
        <v>9981.779999999999</v>
      </c>
      <c r="G10" s="111">
        <v>11204.48</v>
      </c>
      <c r="H10" s="111">
        <v>5882.35</v>
      </c>
      <c r="I10" s="111">
        <v>7598.764999999999</v>
      </c>
      <c r="J10" s="111"/>
      <c r="K10" s="111">
        <v>9243.7</v>
      </c>
      <c r="L10" s="111"/>
      <c r="M10" s="111">
        <v>9752.800714285713</v>
      </c>
      <c r="N10" s="139"/>
      <c r="R10" s="320">
        <f t="shared" si="1"/>
      </c>
      <c r="S10" s="320">
        <f t="shared" si="2"/>
        <v>0.3269188389181394</v>
      </c>
      <c r="T10" s="320">
        <f t="shared" si="3"/>
        <v>0.023192239064515154</v>
      </c>
      <c r="U10" s="320">
        <f t="shared" si="4"/>
        <v>0.02347831073579523</v>
      </c>
      <c r="V10" s="320">
        <f t="shared" si="5"/>
        <v>0.14884742631805187</v>
      </c>
      <c r="W10" s="320">
        <f t="shared" si="6"/>
        <v>-0.3968553062523211</v>
      </c>
      <c r="X10" s="320">
        <f t="shared" si="7"/>
        <v>-0.22086329633809948</v>
      </c>
      <c r="Y10" s="320">
        <f t="shared" si="8"/>
      </c>
      <c r="Z10" s="320">
        <f t="shared" si="9"/>
        <v>-0.05220046314901027</v>
      </c>
      <c r="AA10" s="320">
        <f t="shared" si="10"/>
      </c>
    </row>
    <row r="11" spans="2:27" ht="12.75">
      <c r="B11" s="108">
        <v>42699</v>
      </c>
      <c r="C11" s="109">
        <v>20848.870000000003</v>
      </c>
      <c r="D11" s="109">
        <v>12941.175</v>
      </c>
      <c r="E11" s="109">
        <v>9469.54</v>
      </c>
      <c r="F11" s="109">
        <v>10648.053333333335</v>
      </c>
      <c r="G11" s="109">
        <v>11297.85</v>
      </c>
      <c r="H11" s="109">
        <v>6302.52</v>
      </c>
      <c r="I11" s="109">
        <v>8185.5</v>
      </c>
      <c r="J11" s="109">
        <v>7983.19</v>
      </c>
      <c r="K11" s="109">
        <v>7450.9800000000005</v>
      </c>
      <c r="L11" s="109">
        <v>11764.71</v>
      </c>
      <c r="M11" s="109">
        <v>10702.92</v>
      </c>
      <c r="N11" s="139"/>
      <c r="R11" s="320">
        <f t="shared" si="1"/>
        <v>0.9479609302881833</v>
      </c>
      <c r="S11" s="320">
        <f t="shared" si="2"/>
        <v>0.2091256404794205</v>
      </c>
      <c r="T11" s="320">
        <f t="shared" si="3"/>
        <v>-0.11523771083031539</v>
      </c>
      <c r="U11" s="320">
        <f t="shared" si="4"/>
        <v>-0.005126326896460496</v>
      </c>
      <c r="V11" s="320">
        <f t="shared" si="5"/>
        <v>0.05558576537991504</v>
      </c>
      <c r="W11" s="320">
        <f t="shared" si="6"/>
        <v>-0.4111401374578152</v>
      </c>
      <c r="X11" s="320">
        <f t="shared" si="7"/>
        <v>-0.23520870939893038</v>
      </c>
      <c r="Y11" s="320">
        <f t="shared" si="8"/>
        <v>-0.2541110276447923</v>
      </c>
      <c r="Z11" s="320">
        <f t="shared" si="9"/>
        <v>-0.30383670998194884</v>
      </c>
      <c r="AA11" s="320">
        <f t="shared" si="10"/>
        <v>0.09920563734009027</v>
      </c>
    </row>
    <row r="12" spans="2:27" ht="12.75">
      <c r="B12" s="108">
        <v>42702</v>
      </c>
      <c r="C12" s="109"/>
      <c r="D12" s="109">
        <v>12941.175</v>
      </c>
      <c r="E12" s="109">
        <v>9264.195</v>
      </c>
      <c r="F12" s="109">
        <v>7123.799999999999</v>
      </c>
      <c r="G12" s="109"/>
      <c r="H12" s="109">
        <v>6512.605</v>
      </c>
      <c r="I12" s="109">
        <v>7259.215</v>
      </c>
      <c r="J12" s="109"/>
      <c r="K12" s="109">
        <v>6722.693333333334</v>
      </c>
      <c r="L12" s="109"/>
      <c r="M12" s="109">
        <v>8106.704285714286</v>
      </c>
      <c r="N12" s="139"/>
      <c r="R12" s="320">
        <f t="shared" si="1"/>
      </c>
      <c r="S12" s="320">
        <f t="shared" si="2"/>
        <v>0.5963546398016596</v>
      </c>
      <c r="T12" s="320">
        <f t="shared" si="3"/>
        <v>0.1427819090830111</v>
      </c>
      <c r="U12" s="320">
        <f t="shared" si="4"/>
        <v>-0.12124585418101044</v>
      </c>
      <c r="V12" s="320">
        <f t="shared" si="5"/>
      </c>
      <c r="W12" s="320">
        <f t="shared" si="6"/>
        <v>-0.1966396243814424</v>
      </c>
      <c r="X12" s="320">
        <f t="shared" si="7"/>
        <v>-0.10454177873587171</v>
      </c>
      <c r="Y12" s="320">
        <f t="shared" si="8"/>
      </c>
      <c r="Z12" s="320">
        <f t="shared" si="9"/>
        <v>-0.17072424299722763</v>
      </c>
      <c r="AA12" s="320">
        <f t="shared" si="10"/>
      </c>
    </row>
    <row r="13" spans="2:27" ht="12.75">
      <c r="B13" s="108">
        <v>42703</v>
      </c>
      <c r="C13" s="109">
        <v>19485.795</v>
      </c>
      <c r="D13" s="109">
        <v>12941.175</v>
      </c>
      <c r="E13" s="109">
        <v>9258.185000000001</v>
      </c>
      <c r="F13" s="109">
        <v>6961.24</v>
      </c>
      <c r="G13" s="109">
        <v>10564.23</v>
      </c>
      <c r="H13" s="109">
        <v>5882.35</v>
      </c>
      <c r="I13" s="109">
        <v>7757.18</v>
      </c>
      <c r="J13" s="109">
        <v>7731.09</v>
      </c>
      <c r="K13" s="109">
        <v>7563.03</v>
      </c>
      <c r="L13" s="109">
        <v>11344.54</v>
      </c>
      <c r="M13" s="109">
        <v>9844.303157894738</v>
      </c>
      <c r="N13" s="139"/>
      <c r="R13" s="320">
        <f t="shared" si="1"/>
        <v>0.9793981033968027</v>
      </c>
      <c r="S13" s="320">
        <f t="shared" si="2"/>
        <v>0.3145851760590788</v>
      </c>
      <c r="T13" s="320">
        <f t="shared" si="3"/>
        <v>-0.059538816358443096</v>
      </c>
      <c r="U13" s="320">
        <f t="shared" si="4"/>
        <v>-0.29286614924923726</v>
      </c>
      <c r="V13" s="320">
        <f t="shared" si="5"/>
        <v>0.07313131570190516</v>
      </c>
      <c r="W13" s="320">
        <f t="shared" si="6"/>
        <v>-0.4024615144767671</v>
      </c>
      <c r="X13" s="320">
        <f t="shared" si="7"/>
        <v>-0.21201329585435896</v>
      </c>
      <c r="Y13" s="320">
        <f t="shared" si="8"/>
        <v>-0.21466355962433206</v>
      </c>
      <c r="Z13" s="320">
        <f t="shared" si="9"/>
        <v>-0.23173536219932925</v>
      </c>
      <c r="AA13" s="320">
        <f t="shared" si="10"/>
        <v>0.1523964487930396</v>
      </c>
    </row>
    <row r="14" spans="2:27" ht="12.75">
      <c r="B14" s="108">
        <v>42704</v>
      </c>
      <c r="C14" s="109"/>
      <c r="D14" s="109">
        <v>12941.175</v>
      </c>
      <c r="E14" s="109">
        <v>9418.77</v>
      </c>
      <c r="F14" s="109">
        <v>7140.0275</v>
      </c>
      <c r="G14" s="109"/>
      <c r="H14" s="109">
        <v>5882.35</v>
      </c>
      <c r="I14" s="109">
        <v>6776.96</v>
      </c>
      <c r="J14" s="109"/>
      <c r="K14" s="109"/>
      <c r="L14" s="109">
        <v>11764.71</v>
      </c>
      <c r="M14" s="109">
        <v>8669.943846153845</v>
      </c>
      <c r="N14" s="139"/>
      <c r="R14" s="320">
        <f t="shared" si="1"/>
      </c>
      <c r="S14" s="320">
        <f t="shared" si="2"/>
        <v>0.4926480758858612</v>
      </c>
      <c r="T14" s="320">
        <f t="shared" si="3"/>
        <v>0.08637035800160914</v>
      </c>
      <c r="U14" s="320">
        <f t="shared" si="4"/>
        <v>-0.176462082488867</v>
      </c>
      <c r="V14" s="320">
        <f t="shared" si="5"/>
      </c>
      <c r="W14" s="320">
        <f t="shared" si="6"/>
        <v>-0.3215238640087012</v>
      </c>
      <c r="X14" s="320">
        <f t="shared" si="7"/>
        <v>-0.21833865129283497</v>
      </c>
      <c r="Y14" s="320">
        <f t="shared" si="8"/>
      </c>
      <c r="Z14" s="320">
        <f t="shared" si="9"/>
      </c>
      <c r="AA14" s="320">
        <f t="shared" si="10"/>
        <v>0.35695342539260533</v>
      </c>
    </row>
    <row r="15" spans="2:27" ht="12.75">
      <c r="B15" s="108">
        <v>42705</v>
      </c>
      <c r="C15" s="109">
        <v>19719.885000000002</v>
      </c>
      <c r="D15" s="109">
        <v>11449.580000000002</v>
      </c>
      <c r="E15" s="109">
        <v>8458.385</v>
      </c>
      <c r="F15" s="109">
        <v>6915.6125</v>
      </c>
      <c r="G15" s="109"/>
      <c r="H15" s="109">
        <v>4831.935</v>
      </c>
      <c r="I15" s="109">
        <v>6992.025</v>
      </c>
      <c r="J15" s="109"/>
      <c r="K15" s="109">
        <v>7563.03</v>
      </c>
      <c r="L15" s="109">
        <v>11344.54</v>
      </c>
      <c r="M15" s="109">
        <v>9342.102500000003</v>
      </c>
      <c r="N15" s="139"/>
      <c r="R15" s="320">
        <f t="shared" si="1"/>
        <v>1.1108615539167972</v>
      </c>
      <c r="S15" s="320">
        <f t="shared" si="2"/>
        <v>0.2255892075686387</v>
      </c>
      <c r="T15" s="320">
        <f t="shared" si="3"/>
        <v>-0.09459514065490099</v>
      </c>
      <c r="U15" s="320">
        <f t="shared" si="4"/>
        <v>-0.259737034570109</v>
      </c>
      <c r="V15" s="320">
        <f t="shared" si="5"/>
      </c>
      <c r="W15" s="320">
        <f t="shared" si="6"/>
        <v>-0.4827786357514276</v>
      </c>
      <c r="X15" s="320">
        <f t="shared" si="7"/>
        <v>-0.2515576659536761</v>
      </c>
      <c r="Y15" s="320">
        <f t="shared" si="8"/>
      </c>
      <c r="Z15" s="320">
        <f t="shared" si="9"/>
        <v>-0.19043598590360172</v>
      </c>
      <c r="AA15" s="320">
        <f t="shared" si="10"/>
        <v>0.21434548593317163</v>
      </c>
    </row>
    <row r="16" spans="2:27" ht="12.75">
      <c r="B16" s="108">
        <v>42706</v>
      </c>
      <c r="C16" s="109"/>
      <c r="D16" s="109">
        <v>11449.580000000002</v>
      </c>
      <c r="E16" s="109">
        <v>8403.36</v>
      </c>
      <c r="F16" s="109">
        <v>6419.03</v>
      </c>
      <c r="G16" s="109">
        <v>9747.9</v>
      </c>
      <c r="H16" s="109">
        <v>5042.015</v>
      </c>
      <c r="I16" s="109">
        <v>6789.03</v>
      </c>
      <c r="J16" s="109">
        <v>5462.18</v>
      </c>
      <c r="K16" s="109">
        <v>7563.03</v>
      </c>
      <c r="L16" s="109">
        <v>11344.54</v>
      </c>
      <c r="M16" s="109">
        <v>8007.094705882354</v>
      </c>
      <c r="N16" s="139"/>
      <c r="R16" s="320">
        <f t="shared" si="1"/>
      </c>
      <c r="S16" s="320">
        <f t="shared" si="2"/>
        <v>0.4299293839485439</v>
      </c>
      <c r="T16" s="320">
        <f t="shared" si="3"/>
        <v>0.04948927278536286</v>
      </c>
      <c r="U16" s="320">
        <f t="shared" si="4"/>
        <v>-0.19833219965734813</v>
      </c>
      <c r="V16" s="320">
        <f t="shared" si="5"/>
        <v>0.21740785616520505</v>
      </c>
      <c r="W16" s="320">
        <f t="shared" si="6"/>
        <v>-0.37030656121802574</v>
      </c>
      <c r="X16" s="320">
        <f t="shared" si="7"/>
        <v>-0.1521231795831654</v>
      </c>
      <c r="Y16" s="320">
        <f t="shared" si="8"/>
        <v>-0.3178324722464879</v>
      </c>
      <c r="Z16" s="320">
        <f t="shared" si="9"/>
        <v>-0.055458905157712866</v>
      </c>
      <c r="AA16" s="320">
        <f t="shared" si="10"/>
        <v>0.41681101781721364</v>
      </c>
    </row>
    <row r="17" spans="2:27" ht="12.75">
      <c r="B17" s="108">
        <v>42709</v>
      </c>
      <c r="C17" s="109"/>
      <c r="D17" s="109">
        <v>11344.54</v>
      </c>
      <c r="E17" s="109">
        <v>7563.030000000001</v>
      </c>
      <c r="F17" s="109">
        <v>6891.544</v>
      </c>
      <c r="G17" s="109"/>
      <c r="H17" s="109">
        <v>4831.93</v>
      </c>
      <c r="I17" s="109">
        <v>5691.37</v>
      </c>
      <c r="J17" s="109"/>
      <c r="K17" s="109"/>
      <c r="L17" s="109">
        <v>10924.37</v>
      </c>
      <c r="M17" s="109">
        <v>7267.326666666665</v>
      </c>
      <c r="N17" s="139"/>
      <c r="R17" s="320">
        <f t="shared" si="1"/>
      </c>
      <c r="S17" s="320">
        <f t="shared" si="2"/>
        <v>0.561033447420831</v>
      </c>
      <c r="T17" s="320">
        <f t="shared" si="3"/>
        <v>0.04068942362115767</v>
      </c>
      <c r="U17" s="320">
        <f t="shared" si="4"/>
        <v>-0.05170851454776106</v>
      </c>
      <c r="V17" s="320">
        <f t="shared" si="5"/>
      </c>
      <c r="W17" s="320">
        <f t="shared" si="6"/>
        <v>-0.3351158931436501</v>
      </c>
      <c r="X17" s="320">
        <f t="shared" si="7"/>
        <v>-0.21685507463083611</v>
      </c>
      <c r="Y17" s="320">
        <f t="shared" si="8"/>
      </c>
      <c r="Z17" s="320">
        <f t="shared" si="9"/>
      </c>
      <c r="AA17" s="320">
        <f t="shared" si="10"/>
        <v>0.5032171389937983</v>
      </c>
    </row>
    <row r="18" spans="2:27" ht="12.75">
      <c r="B18" s="108">
        <v>42710</v>
      </c>
      <c r="C18" s="109"/>
      <c r="D18" s="109">
        <v>11449.580000000002</v>
      </c>
      <c r="E18" s="109">
        <v>7696.715</v>
      </c>
      <c r="F18" s="109">
        <v>6247.4525</v>
      </c>
      <c r="G18" s="109">
        <v>9650.31</v>
      </c>
      <c r="H18" s="109">
        <v>4831.93</v>
      </c>
      <c r="I18" s="109">
        <v>5672.27</v>
      </c>
      <c r="J18" s="109">
        <v>5462.18</v>
      </c>
      <c r="K18" s="109">
        <v>10084.03</v>
      </c>
      <c r="L18" s="109">
        <v>9663.87</v>
      </c>
      <c r="M18" s="109">
        <v>7565.261333333334</v>
      </c>
      <c r="N18" s="139"/>
      <c r="R18" s="320">
        <f t="shared" si="1"/>
      </c>
      <c r="S18" s="320">
        <f t="shared" si="2"/>
        <v>0.5134414391677328</v>
      </c>
      <c r="T18" s="320">
        <f t="shared" si="3"/>
        <v>0.017375958459950047</v>
      </c>
      <c r="U18" s="320">
        <f t="shared" si="4"/>
        <v>-0.1741921098649864</v>
      </c>
      <c r="V18" s="320">
        <f t="shared" si="5"/>
        <v>0.2756082803748924</v>
      </c>
      <c r="W18" s="320">
        <f t="shared" si="6"/>
        <v>-0.36130031903722737</v>
      </c>
      <c r="X18" s="320">
        <f t="shared" si="7"/>
        <v>-0.2502215389430918</v>
      </c>
      <c r="Y18" s="320">
        <f t="shared" si="8"/>
        <v>-0.27799189488232706</v>
      </c>
      <c r="Z18" s="320">
        <f t="shared" si="9"/>
        <v>0.3329387519726131</v>
      </c>
      <c r="AA18" s="320">
        <f t="shared" si="10"/>
        <v>0.277400683756948</v>
      </c>
    </row>
    <row r="19" spans="2:27" ht="12.75">
      <c r="B19" s="108">
        <v>42711</v>
      </c>
      <c r="C19" s="109">
        <v>14705.880000000001</v>
      </c>
      <c r="D19" s="109">
        <v>11134.45</v>
      </c>
      <c r="E19" s="109">
        <v>7654.599999999999</v>
      </c>
      <c r="F19" s="109">
        <v>5596.6925</v>
      </c>
      <c r="G19" s="109">
        <v>9702.06</v>
      </c>
      <c r="H19" s="109">
        <v>5016.88</v>
      </c>
      <c r="I19" s="109">
        <v>5672.27</v>
      </c>
      <c r="J19" s="109"/>
      <c r="K19" s="109">
        <v>10084.03</v>
      </c>
      <c r="L19" s="109">
        <v>9663.87</v>
      </c>
      <c r="M19" s="109">
        <v>8363.95411764706</v>
      </c>
      <c r="N19" s="139"/>
      <c r="R19" s="320">
        <f t="shared" si="1"/>
        <v>0.7582449393131113</v>
      </c>
      <c r="S19" s="320">
        <f t="shared" si="2"/>
        <v>0.33124235778714856</v>
      </c>
      <c r="T19" s="320">
        <f t="shared" si="3"/>
        <v>-0.08481085712203965</v>
      </c>
      <c r="U19" s="320">
        <f t="shared" si="4"/>
        <v>-0.3308556669157749</v>
      </c>
      <c r="V19" s="320">
        <f t="shared" si="5"/>
        <v>0.15998484251960185</v>
      </c>
      <c r="W19" s="320">
        <f t="shared" si="6"/>
        <v>-0.40017844079095155</v>
      </c>
      <c r="X19" s="320">
        <f t="shared" si="7"/>
        <v>-0.32181957000073563</v>
      </c>
      <c r="Y19" s="320">
        <f t="shared" si="8"/>
      </c>
      <c r="Z19" s="320">
        <f t="shared" si="9"/>
        <v>0.20565343355049773</v>
      </c>
      <c r="AA19" s="320">
        <f t="shared" si="10"/>
        <v>0.15541882034123744</v>
      </c>
    </row>
    <row r="20" spans="2:27" ht="12.75">
      <c r="B20" s="108">
        <v>42713</v>
      </c>
      <c r="C20" s="109"/>
      <c r="D20" s="109">
        <v>11134.45</v>
      </c>
      <c r="E20" s="109">
        <v>7623.049999999999</v>
      </c>
      <c r="F20" s="109">
        <v>5950.825</v>
      </c>
      <c r="G20" s="109">
        <v>11764.71</v>
      </c>
      <c r="H20" s="109">
        <v>5042.02</v>
      </c>
      <c r="I20" s="109">
        <v>6092.44</v>
      </c>
      <c r="J20" s="109">
        <v>5207.08</v>
      </c>
      <c r="K20" s="109"/>
      <c r="L20" s="109">
        <v>9663.87</v>
      </c>
      <c r="M20" s="109">
        <v>7597.291333333333</v>
      </c>
      <c r="N20" s="139"/>
      <c r="R20" s="320">
        <f t="shared" si="1"/>
      </c>
      <c r="S20" s="320">
        <f t="shared" si="2"/>
        <v>0.46558154893274706</v>
      </c>
      <c r="T20" s="320">
        <f t="shared" si="3"/>
        <v>0.0033905066340749273</v>
      </c>
      <c r="U20" s="320">
        <f t="shared" si="4"/>
        <v>-0.21671754591131906</v>
      </c>
      <c r="V20" s="320">
        <f t="shared" si="5"/>
        <v>0.5485400630066664</v>
      </c>
      <c r="W20" s="320">
        <f t="shared" si="6"/>
        <v>-0.33633978496020106</v>
      </c>
      <c r="X20" s="320">
        <f t="shared" si="7"/>
        <v>-0.19807734984845912</v>
      </c>
      <c r="Y20" s="320">
        <f t="shared" si="8"/>
        <v>-0.31461362062636883</v>
      </c>
      <c r="Z20" s="320">
        <f t="shared" si="9"/>
      </c>
      <c r="AA20" s="320">
        <f t="shared" si="10"/>
        <v>0.2720151927831825</v>
      </c>
    </row>
    <row r="21" spans="2:27" ht="12.75">
      <c r="B21" s="108">
        <v>42716</v>
      </c>
      <c r="C21" s="109"/>
      <c r="D21" s="109">
        <v>8613.45</v>
      </c>
      <c r="E21" s="109">
        <v>7633.055</v>
      </c>
      <c r="F21" s="109">
        <v>6390.573333333334</v>
      </c>
      <c r="G21" s="109"/>
      <c r="H21" s="109">
        <v>4736.4400000000005</v>
      </c>
      <c r="I21" s="109">
        <v>6092.44</v>
      </c>
      <c r="J21" s="109"/>
      <c r="K21" s="109"/>
      <c r="L21" s="109">
        <v>9663.87</v>
      </c>
      <c r="M21" s="109">
        <v>6990.356363636362</v>
      </c>
      <c r="N21" s="139"/>
      <c r="R21" s="320">
        <f t="shared" si="1"/>
      </c>
      <c r="S21" s="320">
        <f t="shared" si="2"/>
        <v>0.23219039944900746</v>
      </c>
      <c r="T21" s="320">
        <f t="shared" si="3"/>
        <v>0.09194075422348111</v>
      </c>
      <c r="U21" s="320">
        <f t="shared" si="4"/>
        <v>-0.08580149553219964</v>
      </c>
      <c r="V21" s="320">
        <f t="shared" si="5"/>
      </c>
      <c r="W21" s="320">
        <f t="shared" si="6"/>
        <v>-0.32243225472182957</v>
      </c>
      <c r="X21" s="320">
        <f t="shared" si="7"/>
        <v>-0.12845072796392734</v>
      </c>
      <c r="Y21" s="320">
        <f t="shared" si="8"/>
      </c>
      <c r="Z21" s="320">
        <f t="shared" si="9"/>
      </c>
      <c r="AA21" s="320">
        <f t="shared" si="10"/>
        <v>0.38245741665921085</v>
      </c>
    </row>
    <row r="22" spans="2:27" ht="12.75">
      <c r="B22" s="108">
        <v>42717</v>
      </c>
      <c r="C22" s="109">
        <v>17243.699999999997</v>
      </c>
      <c r="D22" s="109">
        <v>8613.45</v>
      </c>
      <c r="E22" s="109">
        <v>7520.764999999999</v>
      </c>
      <c r="F22" s="109">
        <v>5931.19</v>
      </c>
      <c r="G22" s="109">
        <v>8985.130000000001</v>
      </c>
      <c r="H22" s="109">
        <v>4621.85</v>
      </c>
      <c r="I22" s="109">
        <v>6092.44</v>
      </c>
      <c r="J22" s="109">
        <v>6312.41</v>
      </c>
      <c r="K22" s="109">
        <v>9243.7</v>
      </c>
      <c r="L22" s="109">
        <v>9663.87</v>
      </c>
      <c r="M22" s="109">
        <v>8278.165</v>
      </c>
      <c r="N22" s="139"/>
      <c r="R22" s="320">
        <f t="shared" si="1"/>
        <v>1.0830341023644727</v>
      </c>
      <c r="S22" s="320">
        <f t="shared" si="2"/>
        <v>0.040502333548558145</v>
      </c>
      <c r="T22" s="320">
        <f t="shared" si="3"/>
        <v>-0.09149370663667629</v>
      </c>
      <c r="U22" s="320">
        <f t="shared" si="4"/>
        <v>-0.2835139188455414</v>
      </c>
      <c r="V22" s="320">
        <f t="shared" si="5"/>
        <v>0.08540117284446494</v>
      </c>
      <c r="W22" s="320">
        <f t="shared" si="6"/>
        <v>-0.4416818219979911</v>
      </c>
      <c r="X22" s="320">
        <f t="shared" si="7"/>
        <v>-0.26403496427046347</v>
      </c>
      <c r="Y22" s="320">
        <f t="shared" si="8"/>
        <v>-0.23746265023709975</v>
      </c>
      <c r="Z22" s="320">
        <f t="shared" si="9"/>
        <v>0.11663635600401777</v>
      </c>
      <c r="AA22" s="320">
        <f t="shared" si="10"/>
        <v>0.16739277364005184</v>
      </c>
    </row>
    <row r="23" spans="2:27" ht="12.75">
      <c r="B23" s="108">
        <v>42718</v>
      </c>
      <c r="C23" s="109"/>
      <c r="D23" s="109">
        <v>8319.33</v>
      </c>
      <c r="E23" s="109">
        <v>7549.02</v>
      </c>
      <c r="F23" s="109">
        <v>5851.155</v>
      </c>
      <c r="G23" s="109">
        <v>8834.3</v>
      </c>
      <c r="H23" s="109">
        <v>4621.85</v>
      </c>
      <c r="I23" s="109">
        <v>5252.1</v>
      </c>
      <c r="J23" s="109"/>
      <c r="K23" s="109">
        <v>9243.7</v>
      </c>
      <c r="L23" s="109"/>
      <c r="M23" s="109">
        <v>6747.316923076924</v>
      </c>
      <c r="N23" s="139"/>
      <c r="R23" s="320">
        <f t="shared" si="1"/>
      </c>
      <c r="S23" s="320">
        <f t="shared" si="2"/>
        <v>0.23298343546699807</v>
      </c>
      <c r="T23" s="320">
        <f t="shared" si="3"/>
        <v>0.11881805554162155</v>
      </c>
      <c r="U23" s="320">
        <f t="shared" si="4"/>
        <v>-0.132817523364273</v>
      </c>
      <c r="V23" s="320">
        <f t="shared" si="5"/>
        <v>0.30930562484552243</v>
      </c>
      <c r="W23" s="320">
        <f t="shared" si="6"/>
        <v>-0.31500920251833436</v>
      </c>
      <c r="X23" s="320">
        <f t="shared" si="7"/>
        <v>-0.22160170333233312</v>
      </c>
      <c r="Y23" s="320">
        <f t="shared" si="8"/>
      </c>
      <c r="Z23" s="320">
        <f t="shared" si="9"/>
        <v>0.36998159496333133</v>
      </c>
      <c r="AA23" s="320">
        <f t="shared" si="10"/>
      </c>
    </row>
    <row r="24" spans="2:27" ht="12.75">
      <c r="B24" s="108">
        <v>42719</v>
      </c>
      <c r="C24" s="109">
        <v>17226.89</v>
      </c>
      <c r="D24" s="109">
        <v>8319.33</v>
      </c>
      <c r="E24" s="109">
        <v>6247.715</v>
      </c>
      <c r="F24" s="109">
        <v>5654.337500000001</v>
      </c>
      <c r="G24" s="109">
        <v>8586.04</v>
      </c>
      <c r="H24" s="109">
        <v>4201.68</v>
      </c>
      <c r="I24" s="109">
        <v>5252.1</v>
      </c>
      <c r="J24" s="109"/>
      <c r="K24" s="109">
        <v>9243.7</v>
      </c>
      <c r="L24" s="109"/>
      <c r="M24" s="109">
        <v>7892.278750000001</v>
      </c>
      <c r="N24" s="139"/>
      <c r="R24" s="320">
        <f t="shared" si="1"/>
        <v>1.1827523514675653</v>
      </c>
      <c r="S24" s="320">
        <f t="shared" si="2"/>
        <v>0.0541100059345976</v>
      </c>
      <c r="T24" s="320">
        <f t="shared" si="3"/>
        <v>-0.20837628802707975</v>
      </c>
      <c r="U24" s="320">
        <f t="shared" si="4"/>
        <v>-0.2835608473661679</v>
      </c>
      <c r="V24" s="320">
        <f t="shared" si="5"/>
        <v>0.08790379457897371</v>
      </c>
      <c r="W24" s="320">
        <f t="shared" si="6"/>
        <v>-0.46762143949869994</v>
      </c>
      <c r="X24" s="320">
        <f t="shared" si="7"/>
        <v>-0.334526799373375</v>
      </c>
      <c r="Y24" s="320">
        <f t="shared" si="8"/>
      </c>
      <c r="Z24" s="320">
        <f t="shared" si="9"/>
        <v>0.17123333992733078</v>
      </c>
      <c r="AA24" s="320">
        <f t="shared" si="10"/>
      </c>
    </row>
    <row r="25" spans="2:27" ht="12.75">
      <c r="B25" s="108">
        <v>42720</v>
      </c>
      <c r="C25" s="109"/>
      <c r="D25" s="109">
        <v>8319.33</v>
      </c>
      <c r="E25" s="109">
        <v>6694.04</v>
      </c>
      <c r="F25" s="109">
        <v>5324.1875</v>
      </c>
      <c r="G25" s="109">
        <v>8403.36</v>
      </c>
      <c r="H25" s="109">
        <v>3991.5950000000003</v>
      </c>
      <c r="I25" s="109">
        <v>5210.08</v>
      </c>
      <c r="J25" s="109">
        <v>7150.78</v>
      </c>
      <c r="K25" s="109"/>
      <c r="L25" s="109">
        <v>9663.87</v>
      </c>
      <c r="M25" s="109">
        <v>6409.626428571428</v>
      </c>
      <c r="N25" s="139"/>
      <c r="R25" s="320">
        <f t="shared" si="1"/>
      </c>
      <c r="S25" s="320">
        <f t="shared" si="2"/>
        <v>0.2979430381333792</v>
      </c>
      <c r="T25" s="320">
        <f t="shared" si="3"/>
        <v>0.04437287798252573</v>
      </c>
      <c r="U25" s="320">
        <f t="shared" si="4"/>
        <v>-0.16934511561126184</v>
      </c>
      <c r="V25" s="320">
        <f t="shared" si="5"/>
        <v>0.3110530065436176</v>
      </c>
      <c r="W25" s="320">
        <f t="shared" si="6"/>
        <v>-0.3772499779071144</v>
      </c>
      <c r="X25" s="320">
        <f t="shared" si="7"/>
        <v>-0.1871476351920219</v>
      </c>
      <c r="Y25" s="320">
        <f t="shared" si="8"/>
        <v>0.11563132105871568</v>
      </c>
      <c r="Z25" s="320">
        <f t="shared" si="9"/>
      </c>
      <c r="AA25" s="320">
        <f t="shared" si="10"/>
        <v>0.5077118936171567</v>
      </c>
    </row>
    <row r="26" spans="2:27" ht="12.75">
      <c r="B26" s="108">
        <v>42723</v>
      </c>
      <c r="C26" s="109"/>
      <c r="D26" s="109">
        <v>8193.28</v>
      </c>
      <c r="E26" s="109">
        <v>6582.635</v>
      </c>
      <c r="F26" s="109">
        <v>5728.433333333334</v>
      </c>
      <c r="G26" s="109"/>
      <c r="H26" s="109">
        <v>3539.1099999999997</v>
      </c>
      <c r="I26" s="109"/>
      <c r="J26" s="109"/>
      <c r="K26" s="109">
        <v>10084.03</v>
      </c>
      <c r="L26" s="109">
        <v>9663.87</v>
      </c>
      <c r="M26" s="109">
        <v>6687.568181818182</v>
      </c>
      <c r="N26" s="139"/>
      <c r="R26" s="320">
        <f t="shared" si="1"/>
      </c>
      <c r="S26" s="320">
        <f t="shared" si="2"/>
        <v>0.22515087356798408</v>
      </c>
      <c r="T26" s="320">
        <f t="shared" si="3"/>
        <v>-0.015690783101616628</v>
      </c>
      <c r="U26" s="320">
        <f t="shared" si="4"/>
        <v>-0.1434205711864732</v>
      </c>
      <c r="V26" s="320">
        <f t="shared" si="5"/>
      </c>
      <c r="W26" s="320">
        <f t="shared" si="6"/>
        <v>-0.47079268520626816</v>
      </c>
      <c r="X26" s="320">
        <f t="shared" si="7"/>
      </c>
      <c r="Y26" s="320">
        <f t="shared" si="8"/>
      </c>
      <c r="Z26" s="320">
        <f t="shared" si="9"/>
        <v>0.5078769630216176</v>
      </c>
      <c r="AA26" s="320">
        <f t="shared" si="10"/>
        <v>0.445049940017604</v>
      </c>
    </row>
    <row r="27" spans="2:27" ht="12.75">
      <c r="B27" s="108">
        <v>42724</v>
      </c>
      <c r="C27" s="109"/>
      <c r="D27" s="109">
        <v>8193.28</v>
      </c>
      <c r="E27" s="109">
        <v>6375.594999999999</v>
      </c>
      <c r="F27" s="109">
        <v>4962.53</v>
      </c>
      <c r="G27" s="109">
        <v>8029.88</v>
      </c>
      <c r="H27" s="109">
        <v>3559.31</v>
      </c>
      <c r="I27" s="109">
        <v>5562.27</v>
      </c>
      <c r="J27" s="109">
        <v>5252.1</v>
      </c>
      <c r="K27" s="109"/>
      <c r="L27" s="109">
        <v>9663.87</v>
      </c>
      <c r="M27" s="109">
        <v>6086.739285714286</v>
      </c>
      <c r="N27" s="139"/>
      <c r="R27" s="320">
        <f t="shared" si="1"/>
      </c>
      <c r="S27" s="320">
        <f t="shared" si="2"/>
        <v>0.3460868973359535</v>
      </c>
      <c r="T27" s="320">
        <f t="shared" si="3"/>
        <v>0.04745656101349114</v>
      </c>
      <c r="U27" s="320">
        <f t="shared" si="4"/>
        <v>-0.18469811715984463</v>
      </c>
      <c r="V27" s="320">
        <f t="shared" si="5"/>
        <v>0.3192416535477886</v>
      </c>
      <c r="W27" s="320">
        <f t="shared" si="6"/>
        <v>-0.4152353447512068</v>
      </c>
      <c r="X27" s="320">
        <f t="shared" si="7"/>
        <v>-0.08616588637946539</v>
      </c>
      <c r="Y27" s="320">
        <f t="shared" si="8"/>
        <v>-0.1371242050194597</v>
      </c>
      <c r="Z27" s="320">
        <f t="shared" si="9"/>
      </c>
      <c r="AA27" s="320">
        <f t="shared" si="10"/>
        <v>0.5876924485136601</v>
      </c>
    </row>
    <row r="28" spans="2:27" ht="12.75">
      <c r="B28" s="108">
        <v>42725</v>
      </c>
      <c r="C28" s="109"/>
      <c r="D28" s="109">
        <v>8193.28</v>
      </c>
      <c r="E28" s="109">
        <v>6341.91</v>
      </c>
      <c r="F28" s="109">
        <v>5358.38</v>
      </c>
      <c r="G28" s="109">
        <v>8014.82</v>
      </c>
      <c r="H28" s="109">
        <v>4079.13</v>
      </c>
      <c r="I28" s="109">
        <v>5470.67</v>
      </c>
      <c r="J28" s="109"/>
      <c r="K28" s="109">
        <v>8870.21</v>
      </c>
      <c r="L28" s="109">
        <v>9663.87</v>
      </c>
      <c r="M28" s="109">
        <v>6485.2871428571425</v>
      </c>
      <c r="N28" s="139"/>
      <c r="R28" s="320">
        <f t="shared" si="1"/>
      </c>
      <c r="S28" s="320">
        <f t="shared" si="2"/>
        <v>0.26336426121456036</v>
      </c>
      <c r="T28" s="320">
        <f t="shared" si="3"/>
        <v>-0.0221080639451805</v>
      </c>
      <c r="U28" s="320">
        <f t="shared" si="4"/>
        <v>-0.17376364654852813</v>
      </c>
      <c r="V28" s="320">
        <f t="shared" si="5"/>
        <v>0.2358465898965593</v>
      </c>
      <c r="W28" s="320">
        <f t="shared" si="6"/>
        <v>-0.37101782694499036</v>
      </c>
      <c r="X28" s="320">
        <f t="shared" si="7"/>
        <v>-0.15644907010395612</v>
      </c>
      <c r="Y28" s="320">
        <f t="shared" si="8"/>
      </c>
      <c r="Z28" s="320">
        <f t="shared" si="9"/>
        <v>0.3677436024971688</v>
      </c>
      <c r="AA28" s="320">
        <f t="shared" si="10"/>
        <v>0.49012214681099064</v>
      </c>
    </row>
    <row r="29" spans="2:27" ht="12.75">
      <c r="B29" s="108">
        <v>42726</v>
      </c>
      <c r="C29" s="109">
        <v>18277.309999999998</v>
      </c>
      <c r="D29" s="109">
        <v>8193.28</v>
      </c>
      <c r="E29" s="109">
        <v>5471.3150000000005</v>
      </c>
      <c r="F29" s="109">
        <v>5021.786</v>
      </c>
      <c r="G29" s="109">
        <v>6386.55</v>
      </c>
      <c r="H29" s="109">
        <v>3700.71</v>
      </c>
      <c r="I29" s="109">
        <v>5252.1</v>
      </c>
      <c r="J29" s="109"/>
      <c r="K29" s="109">
        <v>6722.69</v>
      </c>
      <c r="L29" s="109">
        <v>9663.87</v>
      </c>
      <c r="M29" s="109">
        <v>7318.786470588235</v>
      </c>
      <c r="N29" s="139"/>
      <c r="R29" s="320">
        <f t="shared" si="1"/>
        <v>1.4973142847452128</v>
      </c>
      <c r="S29" s="320">
        <f t="shared" si="2"/>
        <v>0.11948613788994447</v>
      </c>
      <c r="T29" s="320">
        <f t="shared" si="3"/>
        <v>-0.25242866122855295</v>
      </c>
      <c r="U29" s="320">
        <f t="shared" si="4"/>
        <v>-0.3138499093830807</v>
      </c>
      <c r="V29" s="320">
        <f t="shared" si="5"/>
        <v>-0.12737582580590137</v>
      </c>
      <c r="W29" s="320">
        <f t="shared" si="6"/>
        <v>-0.4943546973433477</v>
      </c>
      <c r="X29" s="320">
        <f t="shared" si="7"/>
        <v>-0.28238103118509594</v>
      </c>
      <c r="Y29" s="320">
        <f t="shared" si="8"/>
      </c>
      <c r="Z29" s="320">
        <f t="shared" si="9"/>
        <v>-0.08144744664757585</v>
      </c>
      <c r="AA29" s="320">
        <f t="shared" si="10"/>
        <v>0.3204197224274647</v>
      </c>
    </row>
    <row r="30" spans="2:27" ht="12.75">
      <c r="B30" s="108">
        <v>42727</v>
      </c>
      <c r="C30" s="109"/>
      <c r="D30" s="109">
        <v>8193.28</v>
      </c>
      <c r="E30" s="109">
        <v>5435.075000000001</v>
      </c>
      <c r="F30" s="109">
        <v>4566.32</v>
      </c>
      <c r="G30" s="109">
        <v>7369.1</v>
      </c>
      <c r="H30" s="109">
        <v>3991.6</v>
      </c>
      <c r="I30" s="109">
        <v>4411.76</v>
      </c>
      <c r="J30" s="109">
        <v>4831.93</v>
      </c>
      <c r="K30" s="109">
        <v>7164.97</v>
      </c>
      <c r="L30" s="109">
        <v>9663.87</v>
      </c>
      <c r="M30" s="109">
        <v>5925.372857142857</v>
      </c>
      <c r="N30" s="139"/>
      <c r="R30" s="320">
        <f t="shared" si="1"/>
      </c>
      <c r="S30" s="320">
        <f t="shared" si="2"/>
        <v>0.3827450520895491</v>
      </c>
      <c r="T30" s="320">
        <f t="shared" si="3"/>
        <v>-0.08274548605862286</v>
      </c>
      <c r="U30" s="320">
        <f t="shared" si="4"/>
        <v>-0.22936157604066396</v>
      </c>
      <c r="V30" s="320">
        <f t="shared" si="5"/>
        <v>0.24365169545689833</v>
      </c>
      <c r="W30" s="320">
        <f t="shared" si="6"/>
        <v>-0.3263546284368844</v>
      </c>
      <c r="X30" s="320">
        <f t="shared" si="7"/>
        <v>-0.2554460105102488</v>
      </c>
      <c r="Y30" s="320">
        <f t="shared" si="8"/>
        <v>-0.1845357049261035</v>
      </c>
      <c r="Z30" s="320">
        <f t="shared" si="9"/>
        <v>0.209201542711839</v>
      </c>
      <c r="AA30" s="320">
        <f t="shared" si="10"/>
        <v>0.6309302778053028</v>
      </c>
    </row>
    <row r="31" spans="2:28" ht="12.75">
      <c r="B31" s="108">
        <v>42730</v>
      </c>
      <c r="C31" s="109">
        <v>17994.504999999997</v>
      </c>
      <c r="D31" s="109">
        <v>8193.28</v>
      </c>
      <c r="E31" s="109">
        <v>4969.57</v>
      </c>
      <c r="F31" s="109">
        <v>5132.556666666666</v>
      </c>
      <c r="G31" s="109"/>
      <c r="H31" s="109">
        <v>4621.85</v>
      </c>
      <c r="I31" s="109">
        <v>4621.85</v>
      </c>
      <c r="J31" s="109"/>
      <c r="K31" s="109">
        <v>7142.86</v>
      </c>
      <c r="L31" s="109">
        <v>9663.87</v>
      </c>
      <c r="M31" s="109">
        <v>8232.77</v>
      </c>
      <c r="N31" s="139"/>
      <c r="R31" s="320">
        <f t="shared" si="1"/>
        <v>1.1857169579619007</v>
      </c>
      <c r="S31" s="320">
        <f t="shared" si="2"/>
        <v>-0.004796684469504162</v>
      </c>
      <c r="T31" s="320">
        <f t="shared" si="3"/>
        <v>-0.3963672008327696</v>
      </c>
      <c r="U31" s="320">
        <f t="shared" si="4"/>
        <v>-0.3765698948632518</v>
      </c>
      <c r="V31" s="320">
        <f t="shared" si="5"/>
      </c>
      <c r="W31" s="320">
        <f t="shared" si="6"/>
        <v>-0.43860328905095125</v>
      </c>
      <c r="X31" s="320">
        <f t="shared" si="7"/>
        <v>-0.43860328905095125</v>
      </c>
      <c r="Y31" s="320">
        <f t="shared" si="8"/>
      </c>
      <c r="Z31" s="320">
        <f t="shared" si="9"/>
        <v>-0.13238679083710594</v>
      </c>
      <c r="AA31" s="320">
        <f t="shared" si="10"/>
        <v>0.17382970737673958</v>
      </c>
      <c r="AB31" s="311"/>
    </row>
    <row r="32" spans="2:27" ht="12.75">
      <c r="B32" s="108">
        <v>42731</v>
      </c>
      <c r="C32" s="109">
        <v>18067.225</v>
      </c>
      <c r="D32" s="109">
        <v>8193.28</v>
      </c>
      <c r="E32" s="109">
        <v>5019.36</v>
      </c>
      <c r="F32" s="109">
        <v>5034.725</v>
      </c>
      <c r="G32" s="109">
        <v>7022.81</v>
      </c>
      <c r="H32" s="109">
        <v>4040.08</v>
      </c>
      <c r="I32" s="109">
        <v>4411.76</v>
      </c>
      <c r="J32" s="109">
        <v>6555.905</v>
      </c>
      <c r="K32" s="109"/>
      <c r="L32" s="109">
        <v>9243.7</v>
      </c>
      <c r="M32" s="109">
        <v>7533.049374999999</v>
      </c>
      <c r="N32" s="139"/>
      <c r="R32" s="320">
        <f t="shared" si="1"/>
        <v>1.398394607628601</v>
      </c>
      <c r="S32" s="320">
        <f t="shared" si="2"/>
        <v>0.08764453704380533</v>
      </c>
      <c r="T32" s="320">
        <f t="shared" si="3"/>
        <v>-0.333688158654874</v>
      </c>
      <c r="U32" s="320">
        <f t="shared" si="4"/>
        <v>-0.3316484800021636</v>
      </c>
      <c r="V32" s="320">
        <f t="shared" si="5"/>
        <v>-0.0677334436029763</v>
      </c>
      <c r="W32" s="320">
        <f t="shared" si="6"/>
        <v>-0.46368597909263</v>
      </c>
      <c r="X32" s="320">
        <f t="shared" si="7"/>
        <v>-0.41434606619713005</v>
      </c>
      <c r="Y32" s="320">
        <f t="shared" si="8"/>
        <v>-0.12971431970734948</v>
      </c>
      <c r="Z32" s="320">
        <f t="shared" si="9"/>
      </c>
      <c r="AA32" s="320">
        <f t="shared" si="10"/>
        <v>0.22708607628102828</v>
      </c>
    </row>
    <row r="33" spans="2:27" ht="12.75">
      <c r="B33" s="108">
        <v>42732</v>
      </c>
      <c r="C33" s="109">
        <v>20168.07</v>
      </c>
      <c r="D33" s="109">
        <v>8319.33</v>
      </c>
      <c r="E33" s="109">
        <v>5065.360000000001</v>
      </c>
      <c r="F33" s="109">
        <v>4607.9574999999995</v>
      </c>
      <c r="G33" s="109"/>
      <c r="H33" s="109"/>
      <c r="I33" s="109">
        <v>4831.93</v>
      </c>
      <c r="J33" s="109"/>
      <c r="K33" s="109"/>
      <c r="L33" s="109">
        <v>9243.7</v>
      </c>
      <c r="M33" s="109">
        <v>7222.2645454545445</v>
      </c>
      <c r="N33" s="139"/>
      <c r="R33" s="320">
        <f t="shared" si="1"/>
        <v>1.7924856356436178</v>
      </c>
      <c r="S33" s="320">
        <f t="shared" si="2"/>
        <v>0.15190048047131038</v>
      </c>
      <c r="T33" s="320">
        <f t="shared" si="3"/>
        <v>-0.29864657156764335</v>
      </c>
      <c r="U33" s="320">
        <f t="shared" si="4"/>
        <v>-0.36197885427776305</v>
      </c>
      <c r="V33" s="320">
        <f t="shared" si="5"/>
      </c>
      <c r="W33" s="320">
        <f t="shared" si="6"/>
      </c>
      <c r="X33" s="320">
        <f t="shared" si="7"/>
        <v>-0.33096745908579905</v>
      </c>
      <c r="Y33" s="320">
        <f t="shared" si="8"/>
      </c>
      <c r="Z33" s="320">
        <f t="shared" si="9"/>
      </c>
      <c r="AA33" s="320">
        <f t="shared" si="10"/>
        <v>0.27988942274590056</v>
      </c>
    </row>
    <row r="34" spans="2:27" ht="12.75">
      <c r="B34" s="108">
        <v>42733</v>
      </c>
      <c r="C34" s="109">
        <v>19390.22</v>
      </c>
      <c r="D34" s="109"/>
      <c r="E34" s="109">
        <v>5050.1</v>
      </c>
      <c r="F34" s="109">
        <v>4709.120000000001</v>
      </c>
      <c r="G34" s="109">
        <v>8403.36</v>
      </c>
      <c r="H34" s="109">
        <v>3421.37</v>
      </c>
      <c r="I34" s="109">
        <v>4831.93</v>
      </c>
      <c r="J34" s="109"/>
      <c r="K34" s="109">
        <v>7563.03</v>
      </c>
      <c r="L34" s="109">
        <v>9243.7</v>
      </c>
      <c r="M34" s="109">
        <v>7783.116153846154</v>
      </c>
      <c r="N34" s="139"/>
      <c r="R34" s="320">
        <f t="shared" si="1"/>
        <v>1.4913183378893824</v>
      </c>
      <c r="S34" s="320">
        <f t="shared" si="2"/>
      </c>
      <c r="T34" s="320">
        <f t="shared" si="3"/>
        <v>-0.35114677718070403</v>
      </c>
      <c r="U34" s="320">
        <f t="shared" si="4"/>
        <v>-0.39495699319957955</v>
      </c>
      <c r="V34" s="320">
        <f t="shared" si="5"/>
        <v>0.07969094047855667</v>
      </c>
      <c r="W34" s="320">
        <f t="shared" si="6"/>
        <v>-0.560411288695817</v>
      </c>
      <c r="X34" s="320">
        <f t="shared" si="7"/>
        <v>-0.3791779661913149</v>
      </c>
      <c r="Y34" s="320">
        <f t="shared" si="8"/>
      </c>
      <c r="Z34" s="320">
        <f t="shared" si="9"/>
        <v>-0.02827738266984425</v>
      </c>
      <c r="AA34" s="320">
        <f t="shared" si="10"/>
        <v>0.18766054845938224</v>
      </c>
    </row>
    <row r="35" spans="2:28" ht="12.75">
      <c r="B35" s="63">
        <v>42734</v>
      </c>
      <c r="C35" s="36"/>
      <c r="D35" s="36">
        <v>8613.45</v>
      </c>
      <c r="E35" s="36">
        <v>4948.594999999999</v>
      </c>
      <c r="F35" s="36">
        <v>4667.5725</v>
      </c>
      <c r="G35" s="36"/>
      <c r="H35" s="36">
        <v>3781.51</v>
      </c>
      <c r="I35" s="36">
        <v>4831.93</v>
      </c>
      <c r="J35" s="36">
        <v>5987.05</v>
      </c>
      <c r="K35" s="36">
        <v>6722.69</v>
      </c>
      <c r="L35" s="36">
        <v>8823.53</v>
      </c>
      <c r="M35" s="36">
        <v>5852.01</v>
      </c>
      <c r="N35" s="139"/>
      <c r="R35" s="320">
        <f t="shared" si="1"/>
      </c>
      <c r="S35" s="320">
        <f t="shared" si="2"/>
        <v>0.4718788928932111</v>
      </c>
      <c r="T35" s="320">
        <f t="shared" si="3"/>
        <v>-0.15437687221997243</v>
      </c>
      <c r="U35" s="320">
        <f t="shared" si="4"/>
        <v>-0.20239840670128725</v>
      </c>
      <c r="V35" s="320">
        <f t="shared" si="5"/>
      </c>
      <c r="W35" s="320">
        <f t="shared" si="6"/>
        <v>-0.3538100584243704</v>
      </c>
      <c r="X35" s="320">
        <f t="shared" si="7"/>
        <v>-0.17431275749699673</v>
      </c>
      <c r="Y35" s="320">
        <f t="shared" si="8"/>
        <v>0.0230758320645385</v>
      </c>
      <c r="Z35" s="320">
        <f t="shared" si="9"/>
        <v>0.14878306769810704</v>
      </c>
      <c r="AA35" s="320">
        <f t="shared" si="10"/>
        <v>0.5077776695528545</v>
      </c>
      <c r="AB35" s="311"/>
    </row>
    <row r="36" spans="2:27" ht="12.75">
      <c r="B36" s="116" t="s">
        <v>196</v>
      </c>
      <c r="F36" s="64"/>
      <c r="G36" s="64"/>
      <c r="H36" s="64"/>
      <c r="I36" s="64"/>
      <c r="J36" s="64"/>
      <c r="K36" s="64"/>
      <c r="L36" s="64"/>
      <c r="R36" s="328"/>
      <c r="S36" s="328"/>
      <c r="T36" s="328"/>
      <c r="U36" s="328"/>
      <c r="V36" s="328"/>
      <c r="W36" s="328"/>
      <c r="X36" s="328"/>
      <c r="Y36" s="328"/>
      <c r="Z36" s="328"/>
      <c r="AA36" s="328"/>
    </row>
    <row r="37" spans="17:28" ht="12.75">
      <c r="Q37" s="329" t="s">
        <v>199</v>
      </c>
      <c r="R37" s="332">
        <f>+AVERAGE(C15:C35)</f>
        <v>18088.187222222223</v>
      </c>
      <c r="S37" s="332">
        <f aca="true" t="shared" si="11" ref="S37:AA37">+AVERAGE(D15:D35)</f>
        <v>9221.6405</v>
      </c>
      <c r="T37" s="332">
        <f t="shared" si="11"/>
        <v>6585.869047619048</v>
      </c>
      <c r="U37" s="332">
        <f t="shared" si="11"/>
        <v>5569.618134920636</v>
      </c>
      <c r="V37" s="332">
        <f t="shared" si="11"/>
        <v>8635.737857142858</v>
      </c>
      <c r="W37" s="332">
        <f t="shared" si="11"/>
        <v>4325.23975</v>
      </c>
      <c r="X37" s="332">
        <f t="shared" si="11"/>
        <v>5451.738249999999</v>
      </c>
      <c r="Y37" s="332">
        <f t="shared" si="11"/>
        <v>5802.401666666667</v>
      </c>
      <c r="Z37" s="332">
        <f t="shared" si="11"/>
        <v>8378.264285714286</v>
      </c>
      <c r="AA37" s="332">
        <f t="shared" si="11"/>
        <v>9796.553684210527</v>
      </c>
      <c r="AB37" s="332">
        <f>+AVERAGE(M15:M35)</f>
        <v>7313.7018159318495</v>
      </c>
    </row>
    <row r="38" spans="18:28" ht="12.75">
      <c r="R38" s="321">
        <f aca="true" t="shared" si="12" ref="R38:AA38">+(R37-$AB$37)/$AB$37</f>
        <v>1.473191781324705</v>
      </c>
      <c r="S38" s="321">
        <f t="shared" si="12"/>
        <v>0.26087181732128856</v>
      </c>
      <c r="T38" s="321">
        <f t="shared" si="12"/>
        <v>-0.09951633066682082</v>
      </c>
      <c r="U38" s="321">
        <f t="shared" si="12"/>
        <v>-0.23846797762686706</v>
      </c>
      <c r="V38" s="321">
        <f t="shared" si="12"/>
        <v>0.1807615451769093</v>
      </c>
      <c r="W38" s="321">
        <f t="shared" si="12"/>
        <v>-0.4086114174660381</v>
      </c>
      <c r="X38" s="321">
        <f t="shared" si="12"/>
        <v>-0.2545856548151621</v>
      </c>
      <c r="Y38" s="321">
        <f t="shared" si="12"/>
        <v>-0.20663956328832445</v>
      </c>
      <c r="Z38" s="321">
        <f t="shared" si="12"/>
        <v>0.1455572699810429</v>
      </c>
      <c r="AA38" s="321">
        <f t="shared" si="12"/>
        <v>0.33947950446518627</v>
      </c>
      <c r="AB38" s="328"/>
    </row>
    <row r="40" spans="18:27" ht="12.75">
      <c r="R40" s="333">
        <f>+_xlfn.AVERAGEIF(R15:R35,"&lt;&gt;#¡DIV/0!")</f>
        <v>1.2777914189922954</v>
      </c>
      <c r="S40" s="333">
        <f aca="true" t="shared" si="13" ref="S40:AA40">+_xlfn.AVERAGEIF(S15:S35,"&lt;&gt;#¡DIV/0!")</f>
        <v>0.2714003522697498</v>
      </c>
      <c r="T40" s="333">
        <f t="shared" si="13"/>
        <v>-0.09394957890328419</v>
      </c>
      <c r="U40" s="333">
        <f t="shared" si="13"/>
        <v>-0.23329659150235135</v>
      </c>
      <c r="V40" s="333">
        <f t="shared" si="13"/>
        <v>0.19132330363213354</v>
      </c>
      <c r="W40" s="333">
        <f t="shared" si="13"/>
        <v>-0.40521400647459593</v>
      </c>
      <c r="X40" s="333">
        <f t="shared" si="13"/>
        <v>-0.25221328726465214</v>
      </c>
      <c r="Y40" s="333">
        <f t="shared" si="13"/>
        <v>-0.1622853016135491</v>
      </c>
      <c r="Z40" s="333">
        <f t="shared" si="13"/>
        <v>0.13871729579504874</v>
      </c>
      <c r="AA40" s="333">
        <f t="shared" si="13"/>
        <v>0.35511728334383674</v>
      </c>
    </row>
    <row r="41" spans="18:27" ht="12.75">
      <c r="R41" s="320">
        <f aca="true" t="shared" si="14" ref="R41:AA41">+_xlfn.STDEV.S(R6:R35)</f>
        <v>0.324840571174323</v>
      </c>
      <c r="S41" s="320">
        <f t="shared" si="14"/>
        <v>0.15949512303193636</v>
      </c>
      <c r="T41" s="320">
        <f t="shared" si="14"/>
        <v>0.14433682680565849</v>
      </c>
      <c r="U41" s="320">
        <f t="shared" si="14"/>
        <v>0.12066980669590746</v>
      </c>
      <c r="V41" s="320">
        <f t="shared" si="14"/>
        <v>0.15725147834416608</v>
      </c>
      <c r="W41" s="320">
        <f t="shared" si="14"/>
        <v>0.07429649517501073</v>
      </c>
      <c r="X41" s="320">
        <f t="shared" si="14"/>
        <v>0.08594365372609554</v>
      </c>
      <c r="Y41" s="320">
        <f t="shared" si="14"/>
        <v>0.13028968307898656</v>
      </c>
      <c r="Z41" s="320">
        <f t="shared" si="14"/>
        <v>0.22043992304944837</v>
      </c>
      <c r="AA41" s="320">
        <f t="shared" si="14"/>
        <v>0.17369514278034384</v>
      </c>
    </row>
    <row r="42" spans="18:27" ht="12.75">
      <c r="R42" s="312"/>
      <c r="S42" s="312"/>
      <c r="T42" s="312"/>
      <c r="U42" s="312"/>
      <c r="V42" s="312"/>
      <c r="W42" s="312"/>
      <c r="X42" s="312"/>
      <c r="Y42" s="312"/>
      <c r="Z42" s="312"/>
      <c r="AA42" s="312"/>
    </row>
    <row r="58" ht="12.75">
      <c r="B58" s="62"/>
    </row>
  </sheetData>
  <sheetProtection/>
  <mergeCells count="3">
    <mergeCell ref="B2:M2"/>
    <mergeCell ref="B3:M3"/>
    <mergeCell ref="B4:M4"/>
  </mergeCells>
  <conditionalFormatting sqref="R37:AA37">
    <cfRule type="colorScale" priority="1" dxfId="2">
      <colorScale>
        <cfvo type="min" val="0"/>
        <cfvo type="percentile" val="50"/>
        <cfvo type="max"/>
        <color rgb="FFF8696B"/>
        <color rgb="FFFFEB84"/>
        <color rgb="FF63BE7B"/>
      </colorScale>
    </cfRule>
  </conditionalFormatting>
  <hyperlinks>
    <hyperlink ref="O2" location="Índice!A1" display="Volver al índice"/>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57" r:id="rId2"/>
  <headerFooter differentFirst="1">
    <oddFooter>&amp;C&amp;P</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B2:AL46"/>
  <sheetViews>
    <sheetView zoomScale="80" zoomScaleNormal="80" zoomScalePageLayoutView="90" workbookViewId="0" topLeftCell="A1">
      <selection activeCell="A1" sqref="A1"/>
    </sheetView>
  </sheetViews>
  <sheetFormatPr defaultColWidth="10.8515625" defaultRowHeight="15"/>
  <cols>
    <col min="1" max="1" width="1.7109375" style="22" customWidth="1"/>
    <col min="2" max="2" width="38.00390625" style="22" customWidth="1"/>
    <col min="3" max="10" width="10.8515625" style="22" customWidth="1"/>
    <col min="11" max="11" width="2.421875" style="22" customWidth="1"/>
    <col min="12" max="12" width="10.8515625" style="22" customWidth="1"/>
    <col min="13" max="13" width="8.28125" style="194" customWidth="1"/>
    <col min="14" max="14" width="7.7109375" style="185" hidden="1" customWidth="1"/>
    <col min="15" max="15" width="10.8515625" style="194" customWidth="1"/>
    <col min="16" max="16384" width="10.8515625" style="22" customWidth="1"/>
  </cols>
  <sheetData>
    <row r="1" ht="6.75" customHeight="1"/>
    <row r="2" spans="2:18" ht="12.75">
      <c r="B2" s="356" t="s">
        <v>59</v>
      </c>
      <c r="C2" s="356"/>
      <c r="D2" s="356"/>
      <c r="E2" s="356"/>
      <c r="F2" s="356"/>
      <c r="G2" s="356"/>
      <c r="H2" s="356"/>
      <c r="I2" s="356"/>
      <c r="J2" s="356"/>
      <c r="K2" s="119"/>
      <c r="L2" s="52" t="s">
        <v>153</v>
      </c>
      <c r="O2" s="262"/>
      <c r="P2" s="260"/>
      <c r="Q2" s="260"/>
      <c r="R2" s="260"/>
    </row>
    <row r="3" spans="2:18" ht="12.75">
      <c r="B3" s="356" t="s">
        <v>106</v>
      </c>
      <c r="C3" s="356"/>
      <c r="D3" s="356"/>
      <c r="E3" s="356"/>
      <c r="F3" s="356"/>
      <c r="G3" s="356"/>
      <c r="H3" s="356"/>
      <c r="I3" s="356"/>
      <c r="J3" s="356"/>
      <c r="K3" s="119"/>
      <c r="O3" s="262"/>
      <c r="P3" s="260"/>
      <c r="Q3" s="260"/>
      <c r="R3" s="260"/>
    </row>
    <row r="4" spans="2:18" ht="12.75">
      <c r="B4" s="356" t="s">
        <v>109</v>
      </c>
      <c r="C4" s="356"/>
      <c r="D4" s="356"/>
      <c r="E4" s="356"/>
      <c r="F4" s="356"/>
      <c r="G4" s="356"/>
      <c r="H4" s="356"/>
      <c r="I4" s="356"/>
      <c r="J4" s="356"/>
      <c r="K4" s="119"/>
      <c r="O4" s="262"/>
      <c r="P4" s="260"/>
      <c r="Q4" s="260"/>
      <c r="R4" s="260"/>
    </row>
    <row r="5" spans="2:16" ht="15" customHeight="1">
      <c r="B5" s="361" t="s">
        <v>46</v>
      </c>
      <c r="C5" s="364" t="s">
        <v>67</v>
      </c>
      <c r="D5" s="365"/>
      <c r="E5" s="365"/>
      <c r="F5" s="366"/>
      <c r="G5" s="364" t="s">
        <v>68</v>
      </c>
      <c r="H5" s="365"/>
      <c r="I5" s="365"/>
      <c r="J5" s="366"/>
      <c r="K5" s="119"/>
      <c r="O5" s="262"/>
      <c r="P5" s="260"/>
    </row>
    <row r="6" spans="2:16" ht="12.75" customHeight="1">
      <c r="B6" s="362"/>
      <c r="C6" s="364" t="s">
        <v>45</v>
      </c>
      <c r="D6" s="365"/>
      <c r="E6" s="365" t="s">
        <v>44</v>
      </c>
      <c r="F6" s="366"/>
      <c r="G6" s="364" t="s">
        <v>45</v>
      </c>
      <c r="H6" s="365"/>
      <c r="I6" s="365" t="s">
        <v>44</v>
      </c>
      <c r="J6" s="366"/>
      <c r="K6" s="119"/>
      <c r="O6" s="262"/>
      <c r="P6" s="260"/>
    </row>
    <row r="7" spans="2:24" ht="21.75" customHeight="1">
      <c r="B7" s="363"/>
      <c r="C7" s="96">
        <v>2015</v>
      </c>
      <c r="D7" s="97">
        <v>2016</v>
      </c>
      <c r="E7" s="97" t="s">
        <v>43</v>
      </c>
      <c r="F7" s="98" t="s">
        <v>42</v>
      </c>
      <c r="G7" s="96">
        <f>+C7</f>
        <v>2015</v>
      </c>
      <c r="H7" s="97">
        <f>+D7</f>
        <v>2016</v>
      </c>
      <c r="I7" s="97" t="s">
        <v>43</v>
      </c>
      <c r="J7" s="98" t="s">
        <v>42</v>
      </c>
      <c r="K7" s="183"/>
      <c r="L7" s="185"/>
      <c r="O7" s="262"/>
      <c r="P7" s="262"/>
      <c r="Q7" s="262"/>
      <c r="R7" s="262"/>
      <c r="S7" s="262"/>
      <c r="T7" s="262"/>
      <c r="U7" s="262"/>
      <c r="V7" s="262"/>
      <c r="W7" s="262"/>
      <c r="X7" s="262"/>
    </row>
    <row r="8" spans="2:38" ht="12.75" customHeight="1">
      <c r="B8" s="68" t="s">
        <v>41</v>
      </c>
      <c r="C8" s="93">
        <v>1057</v>
      </c>
      <c r="D8" s="80">
        <v>1409</v>
      </c>
      <c r="E8" s="94">
        <f>+(D8/C19-1)*100</f>
        <v>-5.436241610738257</v>
      </c>
      <c r="F8" s="95">
        <f aca="true" t="shared" si="0" ref="F8:F13">(D8/C8-1)*100</f>
        <v>33.30179754020814</v>
      </c>
      <c r="G8" s="80">
        <v>418</v>
      </c>
      <c r="H8" s="80">
        <v>476</v>
      </c>
      <c r="I8" s="94">
        <f>+(H8/G19-1)*100</f>
        <v>-15.452930728241565</v>
      </c>
      <c r="J8" s="95">
        <f aca="true" t="shared" si="1" ref="J8:J13">(H8/G8-1)*100</f>
        <v>13.875598086124397</v>
      </c>
      <c r="K8" s="94"/>
      <c r="N8" s="319">
        <f>+D8/H8-1</f>
        <v>1.9600840336134455</v>
      </c>
      <c r="O8" s="262"/>
      <c r="P8" s="262"/>
      <c r="Q8" s="262"/>
      <c r="R8" s="262"/>
      <c r="S8" s="262"/>
      <c r="T8" s="262"/>
      <c r="U8" s="262"/>
      <c r="V8" s="262"/>
      <c r="W8" s="262"/>
      <c r="X8" s="262"/>
      <c r="Y8" s="260"/>
      <c r="Z8" s="260"/>
      <c r="AA8" s="260"/>
      <c r="AB8" s="260"/>
      <c r="AC8" s="260"/>
      <c r="AD8" s="260"/>
      <c r="AE8" s="260"/>
      <c r="AF8" s="260"/>
      <c r="AG8" s="260"/>
      <c r="AH8" s="260"/>
      <c r="AI8" s="260"/>
      <c r="AJ8" s="260"/>
      <c r="AK8" s="260"/>
      <c r="AL8" s="260"/>
    </row>
    <row r="9" spans="2:38" ht="12.75" customHeight="1">
      <c r="B9" s="68" t="s">
        <v>40</v>
      </c>
      <c r="C9" s="93">
        <v>981</v>
      </c>
      <c r="D9" s="80">
        <v>1396</v>
      </c>
      <c r="E9" s="94">
        <f aca="true" t="shared" si="2" ref="E9:E14">+(D9/D8-1)*100</f>
        <v>-0.9226401703335663</v>
      </c>
      <c r="F9" s="95">
        <f t="shared" si="0"/>
        <v>42.303771661569826</v>
      </c>
      <c r="G9" s="80">
        <v>408</v>
      </c>
      <c r="H9" s="80">
        <v>439</v>
      </c>
      <c r="I9" s="94">
        <f aca="true" t="shared" si="3" ref="I9:I14">+(H9/H8-1)*100</f>
        <v>-7.773109243697474</v>
      </c>
      <c r="J9" s="95">
        <f t="shared" si="1"/>
        <v>7.59803921568627</v>
      </c>
      <c r="K9" s="94"/>
      <c r="N9" s="319">
        <f>+D9/H9-1</f>
        <v>2.1799544419134396</v>
      </c>
      <c r="O9" s="262"/>
      <c r="P9" s="262"/>
      <c r="Q9" s="262"/>
      <c r="R9" s="262"/>
      <c r="S9" s="262"/>
      <c r="T9" s="262"/>
      <c r="U9" s="262"/>
      <c r="V9" s="262"/>
      <c r="W9" s="262"/>
      <c r="X9" s="262"/>
      <c r="Y9" s="260"/>
      <c r="Z9" s="260"/>
      <c r="AA9" s="260"/>
      <c r="AB9" s="260"/>
      <c r="AC9" s="260"/>
      <c r="AD9" s="260"/>
      <c r="AE9" s="260"/>
      <c r="AF9" s="260"/>
      <c r="AG9" s="260"/>
      <c r="AH9" s="260"/>
      <c r="AI9" s="260"/>
      <c r="AJ9" s="260"/>
      <c r="AK9" s="260"/>
      <c r="AL9" s="260"/>
    </row>
    <row r="10" spans="2:38" ht="12.75" customHeight="1">
      <c r="B10" s="68" t="s">
        <v>39</v>
      </c>
      <c r="C10" s="93">
        <v>1002</v>
      </c>
      <c r="D10" s="80">
        <v>1197</v>
      </c>
      <c r="E10" s="94">
        <f t="shared" si="2"/>
        <v>-14.255014326647563</v>
      </c>
      <c r="F10" s="95">
        <f t="shared" si="0"/>
        <v>19.46107784431137</v>
      </c>
      <c r="G10" s="80">
        <v>442</v>
      </c>
      <c r="H10" s="80">
        <v>435</v>
      </c>
      <c r="I10" s="94">
        <f t="shared" si="3"/>
        <v>-0.9111617312072884</v>
      </c>
      <c r="J10" s="95">
        <f t="shared" si="1"/>
        <v>-1.5837104072398245</v>
      </c>
      <c r="K10" s="94"/>
      <c r="N10" s="319">
        <f aca="true" t="shared" si="4" ref="N10:N19">+D10/H10-1</f>
        <v>1.7517241379310344</v>
      </c>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262"/>
      <c r="AL10" s="262"/>
    </row>
    <row r="11" spans="2:38" ht="12.75">
      <c r="B11" s="68" t="s">
        <v>38</v>
      </c>
      <c r="C11" s="93">
        <v>991</v>
      </c>
      <c r="D11" s="80">
        <v>1117</v>
      </c>
      <c r="E11" s="94">
        <f t="shared" si="2"/>
        <v>-6.683375104427736</v>
      </c>
      <c r="F11" s="95">
        <f t="shared" si="0"/>
        <v>12.714429868819366</v>
      </c>
      <c r="G11" s="80">
        <v>482</v>
      </c>
      <c r="H11" s="80">
        <v>470</v>
      </c>
      <c r="I11" s="94">
        <f t="shared" si="3"/>
        <v>8.045977011494255</v>
      </c>
      <c r="J11" s="95">
        <f t="shared" si="1"/>
        <v>-2.4896265560165998</v>
      </c>
      <c r="K11" s="94"/>
      <c r="N11" s="319">
        <f t="shared" si="4"/>
        <v>1.3765957446808512</v>
      </c>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row>
    <row r="12" spans="2:38" ht="12.75" customHeight="1">
      <c r="B12" s="68" t="s">
        <v>37</v>
      </c>
      <c r="C12" s="93">
        <v>970</v>
      </c>
      <c r="D12" s="80">
        <v>1090</v>
      </c>
      <c r="E12" s="94">
        <f t="shared" si="2"/>
        <v>-2.4171888988361645</v>
      </c>
      <c r="F12" s="95">
        <f t="shared" si="0"/>
        <v>12.371134020618557</v>
      </c>
      <c r="G12" s="80">
        <v>479</v>
      </c>
      <c r="H12" s="80">
        <v>462</v>
      </c>
      <c r="I12" s="94">
        <f t="shared" si="3"/>
        <v>-1.7021276595744705</v>
      </c>
      <c r="J12" s="95">
        <f t="shared" si="1"/>
        <v>-3.5490605427974997</v>
      </c>
      <c r="K12" s="94"/>
      <c r="N12" s="319">
        <f t="shared" si="4"/>
        <v>1.3593073593073592</v>
      </c>
      <c r="O12" s="262"/>
      <c r="P12" s="260"/>
      <c r="Q12" s="260"/>
      <c r="R12" s="260"/>
      <c r="S12" s="260"/>
      <c r="T12" s="260"/>
      <c r="U12" s="260"/>
      <c r="V12" s="260"/>
      <c r="W12" s="260"/>
      <c r="X12" s="260"/>
      <c r="Y12" s="262"/>
      <c r="Z12" s="262"/>
      <c r="AA12" s="262"/>
      <c r="AB12" s="262"/>
      <c r="AC12" s="262"/>
      <c r="AD12" s="262"/>
      <c r="AE12" s="262"/>
      <c r="AF12" s="262"/>
      <c r="AG12" s="262"/>
      <c r="AH12" s="262"/>
      <c r="AI12" s="262"/>
      <c r="AJ12" s="262"/>
      <c r="AK12" s="262"/>
      <c r="AL12" s="262"/>
    </row>
    <row r="13" spans="2:24" ht="12.75" customHeight="1">
      <c r="B13" s="68" t="s">
        <v>36</v>
      </c>
      <c r="C13" s="93">
        <v>954</v>
      </c>
      <c r="D13" s="80">
        <v>1136</v>
      </c>
      <c r="E13" s="94">
        <f t="shared" si="2"/>
        <v>4.220183486238538</v>
      </c>
      <c r="F13" s="95">
        <f t="shared" si="0"/>
        <v>19.07756813417192</v>
      </c>
      <c r="G13" s="80">
        <v>455</v>
      </c>
      <c r="H13" s="80">
        <v>528</v>
      </c>
      <c r="I13" s="94">
        <f t="shared" si="3"/>
        <v>14.28571428571428</v>
      </c>
      <c r="J13" s="95">
        <f t="shared" si="1"/>
        <v>16.043956043956054</v>
      </c>
      <c r="K13" s="94"/>
      <c r="M13" s="307"/>
      <c r="N13" s="319">
        <f t="shared" si="4"/>
        <v>1.1515151515151514</v>
      </c>
      <c r="O13" s="262"/>
      <c r="P13" s="260"/>
      <c r="Q13" s="260"/>
      <c r="R13" s="260"/>
      <c r="S13" s="260"/>
      <c r="T13" s="260"/>
      <c r="U13" s="260"/>
      <c r="V13" s="260"/>
      <c r="W13" s="260"/>
      <c r="X13" s="260"/>
    </row>
    <row r="14" spans="2:25" ht="12.75">
      <c r="B14" s="68" t="s">
        <v>35</v>
      </c>
      <c r="C14" s="93">
        <v>974</v>
      </c>
      <c r="D14" s="80">
        <v>1067</v>
      </c>
      <c r="E14" s="94">
        <f t="shared" si="2"/>
        <v>-6.073943661971826</v>
      </c>
      <c r="F14" s="95">
        <f aca="true" t="shared" si="5" ref="F14:F19">(D14/C14-1)*100</f>
        <v>9.54825462012321</v>
      </c>
      <c r="G14" s="80">
        <v>525</v>
      </c>
      <c r="H14" s="80">
        <v>522</v>
      </c>
      <c r="I14" s="94">
        <f t="shared" si="3"/>
        <v>-1.1363636363636354</v>
      </c>
      <c r="J14" s="95">
        <f aca="true" t="shared" si="6" ref="J14:J19">(H14/G14-1)*100</f>
        <v>-0.5714285714285672</v>
      </c>
      <c r="K14" s="94"/>
      <c r="N14" s="319">
        <f t="shared" si="4"/>
        <v>1.0440613026819925</v>
      </c>
      <c r="O14" s="262"/>
      <c r="P14" s="260"/>
      <c r="Q14" s="260"/>
      <c r="R14" s="260"/>
      <c r="S14" s="260"/>
      <c r="T14" s="260"/>
      <c r="U14" s="260"/>
      <c r="W14" s="260"/>
      <c r="Y14" s="260"/>
    </row>
    <row r="15" spans="2:25" ht="13.5" customHeight="1">
      <c r="B15" s="68" t="s">
        <v>34</v>
      </c>
      <c r="C15" s="93">
        <v>1094</v>
      </c>
      <c r="D15" s="80">
        <v>1043</v>
      </c>
      <c r="E15" s="94">
        <f>+(D15/D14-1)*100</f>
        <v>-2.2492970946579205</v>
      </c>
      <c r="F15" s="95">
        <f t="shared" si="5"/>
        <v>-4.6617915904936025</v>
      </c>
      <c r="G15" s="80">
        <v>651</v>
      </c>
      <c r="H15" s="80">
        <v>537</v>
      </c>
      <c r="I15" s="94">
        <f>+(H15/H14-1)*100</f>
        <v>2.8735632183908066</v>
      </c>
      <c r="J15" s="95">
        <f t="shared" si="6"/>
        <v>-17.511520737327192</v>
      </c>
      <c r="K15" s="94"/>
      <c r="N15" s="319">
        <f t="shared" si="4"/>
        <v>0.9422718808193669</v>
      </c>
      <c r="O15" s="262"/>
      <c r="P15" s="260"/>
      <c r="Q15" s="260"/>
      <c r="R15" s="260"/>
      <c r="S15" s="260"/>
      <c r="T15" s="260"/>
      <c r="U15" s="260"/>
      <c r="W15" s="260"/>
      <c r="Y15" s="260"/>
    </row>
    <row r="16" spans="2:25" ht="12.75">
      <c r="B16" s="68" t="s">
        <v>33</v>
      </c>
      <c r="C16" s="93">
        <v>1299</v>
      </c>
      <c r="D16" s="80">
        <v>1036</v>
      </c>
      <c r="E16" s="94">
        <f>+(D16/D15-1)*100</f>
        <v>-0.6711409395973145</v>
      </c>
      <c r="F16" s="95">
        <f t="shared" si="5"/>
        <v>-20.246343341031558</v>
      </c>
      <c r="G16" s="80">
        <v>624</v>
      </c>
      <c r="H16" s="80">
        <v>509</v>
      </c>
      <c r="I16" s="94">
        <f>+(H16/H15-1)*100</f>
        <v>-5.214152700186214</v>
      </c>
      <c r="J16" s="95">
        <f t="shared" si="6"/>
        <v>-18.429487179487182</v>
      </c>
      <c r="K16" s="94"/>
      <c r="N16" s="319">
        <f t="shared" si="4"/>
        <v>1.0353634577603144</v>
      </c>
      <c r="O16" s="262"/>
      <c r="P16" s="260"/>
      <c r="Q16" s="260"/>
      <c r="R16" s="260"/>
      <c r="S16" s="260"/>
      <c r="T16" s="260"/>
      <c r="U16" s="260"/>
      <c r="W16" s="260"/>
      <c r="Y16" s="260"/>
    </row>
    <row r="17" spans="2:25" ht="12.75" customHeight="1">
      <c r="B17" s="68" t="s">
        <v>32</v>
      </c>
      <c r="C17" s="93">
        <v>1367</v>
      </c>
      <c r="D17" s="80">
        <v>1137</v>
      </c>
      <c r="E17" s="94">
        <f>+(D17/D16-1)*100</f>
        <v>9.749034749034745</v>
      </c>
      <c r="F17" s="95">
        <f t="shared" si="5"/>
        <v>-16.825164594001464</v>
      </c>
      <c r="G17" s="80">
        <v>693</v>
      </c>
      <c r="H17" s="80">
        <v>503</v>
      </c>
      <c r="I17" s="94">
        <f>+(H17/H16-1)*100</f>
        <v>-1.178781925343808</v>
      </c>
      <c r="J17" s="95">
        <f t="shared" si="6"/>
        <v>-27.417027417027416</v>
      </c>
      <c r="K17" s="94"/>
      <c r="N17" s="319">
        <f t="shared" si="4"/>
        <v>1.2604373757455267</v>
      </c>
      <c r="O17" s="262"/>
      <c r="P17" s="260"/>
      <c r="Q17" s="260"/>
      <c r="R17" s="260"/>
      <c r="S17" s="260"/>
      <c r="T17" s="260"/>
      <c r="U17" s="260"/>
      <c r="W17" s="260"/>
      <c r="X17" s="260"/>
      <c r="Y17" s="260"/>
    </row>
    <row r="18" spans="2:25" ht="12.75">
      <c r="B18" s="68" t="s">
        <v>31</v>
      </c>
      <c r="C18" s="93">
        <v>1468</v>
      </c>
      <c r="D18" s="80">
        <v>1130</v>
      </c>
      <c r="E18" s="94">
        <f>+(D18/D17-1)*100</f>
        <v>-0.6156552330694787</v>
      </c>
      <c r="F18" s="95">
        <f t="shared" si="5"/>
        <v>-23.024523160762943</v>
      </c>
      <c r="G18" s="80">
        <v>666</v>
      </c>
      <c r="H18" s="80">
        <v>477</v>
      </c>
      <c r="I18" s="94">
        <f>+(H18/H17-1)*100</f>
        <v>-5.168986083499005</v>
      </c>
      <c r="J18" s="95">
        <f t="shared" si="6"/>
        <v>-28.37837837837838</v>
      </c>
      <c r="K18" s="94"/>
      <c r="N18" s="319">
        <f t="shared" si="4"/>
        <v>1.3689727463312371</v>
      </c>
      <c r="O18" s="262"/>
      <c r="P18" s="260"/>
      <c r="Q18" s="260"/>
      <c r="R18" s="260"/>
      <c r="S18" s="260"/>
      <c r="T18" s="260"/>
      <c r="U18" s="260"/>
      <c r="W18" s="260"/>
      <c r="X18" s="260"/>
      <c r="Y18" s="260"/>
    </row>
    <row r="19" spans="2:25" ht="12.75">
      <c r="B19" s="68" t="s">
        <v>30</v>
      </c>
      <c r="C19" s="93">
        <v>1490</v>
      </c>
      <c r="D19" s="80">
        <v>1082</v>
      </c>
      <c r="E19" s="94">
        <f>+(D19/D18-1)*100</f>
        <v>-4.2477876106194685</v>
      </c>
      <c r="F19" s="95">
        <f t="shared" si="5"/>
        <v>-27.382550335570464</v>
      </c>
      <c r="G19" s="80">
        <v>563</v>
      </c>
      <c r="H19" s="80">
        <v>386</v>
      </c>
      <c r="I19" s="94">
        <f>+(H19/H18-1)*100</f>
        <v>-19.07756813417191</v>
      </c>
      <c r="J19" s="95">
        <f t="shared" si="6"/>
        <v>-31.438721136767324</v>
      </c>
      <c r="K19" s="94"/>
      <c r="N19" s="319">
        <f t="shared" si="4"/>
        <v>1.8031088082901556</v>
      </c>
      <c r="O19" s="262"/>
      <c r="P19" s="260"/>
      <c r="Q19" s="260"/>
      <c r="R19" s="260"/>
      <c r="S19" s="260"/>
      <c r="T19" s="260"/>
      <c r="U19" s="260"/>
      <c r="V19" s="260"/>
      <c r="W19" s="260"/>
      <c r="X19" s="260"/>
      <c r="Y19" s="260"/>
    </row>
    <row r="20" spans="2:25" ht="12.75">
      <c r="B20" s="163" t="s">
        <v>69</v>
      </c>
      <c r="C20" s="165">
        <f>AVERAGE(C8:C19)</f>
        <v>1137.25</v>
      </c>
      <c r="D20" s="166">
        <f>AVERAGE(D8:D19)</f>
        <v>1153.3333333333333</v>
      </c>
      <c r="E20" s="167"/>
      <c r="F20" s="168"/>
      <c r="G20" s="165">
        <f>AVERAGE(G8:G19)</f>
        <v>533.8333333333334</v>
      </c>
      <c r="H20" s="166">
        <f>AVERAGE(H8:H19)</f>
        <v>478.6666666666667</v>
      </c>
      <c r="I20" s="169"/>
      <c r="J20" s="168"/>
      <c r="K20" s="94"/>
      <c r="O20" s="262"/>
      <c r="P20" s="260"/>
      <c r="Q20" s="260"/>
      <c r="R20" s="260"/>
      <c r="S20" s="260"/>
      <c r="T20" s="260"/>
      <c r="U20" s="260"/>
      <c r="V20" s="260"/>
      <c r="W20" s="260"/>
      <c r="X20" s="260"/>
      <c r="Y20" s="260"/>
    </row>
    <row r="21" spans="2:21" ht="12.75" customHeight="1">
      <c r="B21" s="164" t="str">
        <f>+'precio mayorista'!B21</f>
        <v>Promedio simple a la fecha**</v>
      </c>
      <c r="C21" s="170">
        <f>AVERAGE(C8:C19)</f>
        <v>1137.25</v>
      </c>
      <c r="D21" s="171">
        <f>AVERAGE(D8:D19)</f>
        <v>1153.3333333333333</v>
      </c>
      <c r="E21" s="172"/>
      <c r="F21" s="173">
        <f>(D21/C21-1)*100</f>
        <v>1.4142302337510015</v>
      </c>
      <c r="G21" s="170">
        <f>AVERAGE(G8:G19)</f>
        <v>533.8333333333334</v>
      </c>
      <c r="H21" s="171">
        <f>AVERAGE(H8:H19)</f>
        <v>478.6666666666667</v>
      </c>
      <c r="I21" s="174"/>
      <c r="J21" s="173">
        <f>(H21/G21-1)*100</f>
        <v>-10.334061817046525</v>
      </c>
      <c r="K21" s="94"/>
      <c r="O21" s="262"/>
      <c r="P21" s="260"/>
      <c r="Q21" s="260"/>
      <c r="R21" s="260"/>
      <c r="S21" s="260"/>
      <c r="T21" s="260"/>
      <c r="U21" s="260"/>
    </row>
    <row r="22" spans="2:21" ht="12.75">
      <c r="B22" s="360" t="s">
        <v>187</v>
      </c>
      <c r="C22" s="360"/>
      <c r="D22" s="360"/>
      <c r="E22" s="360"/>
      <c r="F22" s="360"/>
      <c r="G22" s="360"/>
      <c r="H22" s="360"/>
      <c r="I22" s="360"/>
      <c r="J22" s="360"/>
      <c r="K22" s="120"/>
      <c r="O22" s="262"/>
      <c r="P22" s="260"/>
      <c r="Q22" s="260"/>
      <c r="R22" s="260"/>
      <c r="S22" s="260"/>
      <c r="T22" s="260"/>
      <c r="U22" s="260"/>
    </row>
    <row r="23" spans="15:21" ht="12.75">
      <c r="O23" s="262"/>
      <c r="P23" s="260"/>
      <c r="Q23" s="260"/>
      <c r="R23" s="260"/>
      <c r="S23" s="260"/>
      <c r="T23" s="260"/>
      <c r="U23" s="260"/>
    </row>
    <row r="24" spans="4:19" ht="12.75">
      <c r="D24" s="155" t="s">
        <v>67</v>
      </c>
      <c r="E24" s="155" t="s">
        <v>68</v>
      </c>
      <c r="O24" s="262"/>
      <c r="R24" s="277"/>
      <c r="S24" s="260"/>
    </row>
    <row r="25" spans="3:25" ht="12.75">
      <c r="C25" s="157">
        <v>42095</v>
      </c>
      <c r="D25" s="156">
        <f aca="true" t="shared" si="7" ref="D25:D33">+C11</f>
        <v>991</v>
      </c>
      <c r="E25" s="156">
        <f aca="true" t="shared" si="8" ref="E25:E33">+G11</f>
        <v>482</v>
      </c>
      <c r="O25" s="262"/>
      <c r="P25" s="260"/>
      <c r="Q25" s="260"/>
      <c r="R25" s="277"/>
      <c r="S25" s="260"/>
      <c r="U25" s="260"/>
      <c r="V25" s="260"/>
      <c r="W25" s="260"/>
      <c r="X25" s="260"/>
      <c r="Y25" s="260"/>
    </row>
    <row r="26" spans="3:25" ht="12.75">
      <c r="C26" s="157">
        <v>42125</v>
      </c>
      <c r="D26" s="156">
        <f t="shared" si="7"/>
        <v>970</v>
      </c>
      <c r="E26" s="156">
        <f t="shared" si="8"/>
        <v>479</v>
      </c>
      <c r="O26" s="262"/>
      <c r="P26" s="260"/>
      <c r="Q26" s="260"/>
      <c r="V26" s="260"/>
      <c r="W26" s="260"/>
      <c r="X26" s="260"/>
      <c r="Y26" s="260"/>
    </row>
    <row r="27" spans="3:19" ht="12.75">
      <c r="C27" s="157">
        <v>42156</v>
      </c>
      <c r="D27" s="156">
        <f t="shared" si="7"/>
        <v>954</v>
      </c>
      <c r="E27" s="156">
        <f t="shared" si="8"/>
        <v>455</v>
      </c>
      <c r="O27" s="262"/>
      <c r="P27" s="260"/>
      <c r="Q27" s="260"/>
      <c r="R27" s="277"/>
      <c r="S27" s="260"/>
    </row>
    <row r="28" spans="3:19" ht="12.75">
      <c r="C28" s="157">
        <v>42186</v>
      </c>
      <c r="D28" s="156">
        <f t="shared" si="7"/>
        <v>974</v>
      </c>
      <c r="E28" s="156">
        <f t="shared" si="8"/>
        <v>525</v>
      </c>
      <c r="O28" s="262"/>
      <c r="P28" s="260"/>
      <c r="Q28" s="260"/>
      <c r="R28" s="260"/>
      <c r="S28" s="260"/>
    </row>
    <row r="29" spans="3:19" ht="12.75">
      <c r="C29" s="157">
        <v>42217</v>
      </c>
      <c r="D29" s="156">
        <f t="shared" si="7"/>
        <v>1094</v>
      </c>
      <c r="E29" s="156">
        <f t="shared" si="8"/>
        <v>651</v>
      </c>
      <c r="O29" s="262"/>
      <c r="P29" s="260"/>
      <c r="S29" s="260"/>
    </row>
    <row r="30" spans="3:16" ht="12.75">
      <c r="C30" s="157">
        <v>42248</v>
      </c>
      <c r="D30" s="156">
        <f t="shared" si="7"/>
        <v>1299</v>
      </c>
      <c r="E30" s="156">
        <f t="shared" si="8"/>
        <v>624</v>
      </c>
      <c r="O30" s="262"/>
      <c r="P30" s="260"/>
    </row>
    <row r="31" spans="3:16" ht="12.75">
      <c r="C31" s="157">
        <v>42278</v>
      </c>
      <c r="D31" s="156">
        <f t="shared" si="7"/>
        <v>1367</v>
      </c>
      <c r="E31" s="156">
        <f t="shared" si="8"/>
        <v>693</v>
      </c>
      <c r="O31" s="262"/>
      <c r="P31" s="260"/>
    </row>
    <row r="32" spans="3:16" ht="12.75">
      <c r="C32" s="157">
        <v>42309</v>
      </c>
      <c r="D32" s="156">
        <f t="shared" si="7"/>
        <v>1468</v>
      </c>
      <c r="E32" s="156">
        <f t="shared" si="8"/>
        <v>666</v>
      </c>
      <c r="O32" s="262"/>
      <c r="P32" s="260"/>
    </row>
    <row r="33" spans="3:16" ht="12.75">
      <c r="C33" s="157">
        <v>42339</v>
      </c>
      <c r="D33" s="156">
        <f t="shared" si="7"/>
        <v>1490</v>
      </c>
      <c r="E33" s="156">
        <f t="shared" si="8"/>
        <v>563</v>
      </c>
      <c r="O33" s="262"/>
      <c r="P33" s="260"/>
    </row>
    <row r="34" spans="3:16" ht="12.75">
      <c r="C34" s="207">
        <v>42370</v>
      </c>
      <c r="D34" s="58">
        <f aca="true" t="shared" si="9" ref="D34:D45">+D8</f>
        <v>1409</v>
      </c>
      <c r="E34" s="58">
        <f aca="true" t="shared" si="10" ref="E34:E44">+H8</f>
        <v>476</v>
      </c>
      <c r="O34" s="262"/>
      <c r="P34" s="260"/>
    </row>
    <row r="35" spans="3:16" ht="12.75">
      <c r="C35" s="207">
        <v>42401</v>
      </c>
      <c r="D35" s="58">
        <f t="shared" si="9"/>
        <v>1396</v>
      </c>
      <c r="E35" s="58">
        <f t="shared" si="10"/>
        <v>439</v>
      </c>
      <c r="O35" s="262"/>
      <c r="P35" s="260"/>
    </row>
    <row r="36" spans="3:16" ht="12.75">
      <c r="C36" s="207">
        <v>42430</v>
      </c>
      <c r="D36" s="58">
        <f t="shared" si="9"/>
        <v>1197</v>
      </c>
      <c r="E36" s="58">
        <f t="shared" si="10"/>
        <v>435</v>
      </c>
      <c r="O36" s="262"/>
      <c r="P36" s="260"/>
    </row>
    <row r="37" spans="3:16" ht="12.75">
      <c r="C37" s="207">
        <v>42461</v>
      </c>
      <c r="D37" s="58">
        <f t="shared" si="9"/>
        <v>1117</v>
      </c>
      <c r="E37" s="58">
        <f t="shared" si="10"/>
        <v>470</v>
      </c>
      <c r="O37" s="262"/>
      <c r="P37" s="260"/>
    </row>
    <row r="38" spans="3:18" ht="12.75">
      <c r="C38" s="207">
        <v>42491</v>
      </c>
      <c r="D38" s="58">
        <f t="shared" si="9"/>
        <v>1090</v>
      </c>
      <c r="E38" s="58">
        <f t="shared" si="10"/>
        <v>462</v>
      </c>
      <c r="O38" s="262"/>
      <c r="P38" s="260"/>
      <c r="Q38" s="260"/>
      <c r="R38" s="260"/>
    </row>
    <row r="39" spans="3:5" ht="12.75">
      <c r="C39" s="207">
        <v>42522</v>
      </c>
      <c r="D39" s="58">
        <f t="shared" si="9"/>
        <v>1136</v>
      </c>
      <c r="E39" s="58">
        <f t="shared" si="10"/>
        <v>528</v>
      </c>
    </row>
    <row r="40" spans="3:5" ht="12.75">
      <c r="C40" s="207">
        <v>42552</v>
      </c>
      <c r="D40" s="58">
        <f t="shared" si="9"/>
        <v>1067</v>
      </c>
      <c r="E40" s="58">
        <f t="shared" si="10"/>
        <v>522</v>
      </c>
    </row>
    <row r="41" spans="3:5" ht="12.75">
      <c r="C41" s="207">
        <v>42583</v>
      </c>
      <c r="D41" s="58">
        <f t="shared" si="9"/>
        <v>1043</v>
      </c>
      <c r="E41" s="58">
        <f t="shared" si="10"/>
        <v>537</v>
      </c>
    </row>
    <row r="42" spans="3:5" ht="12.75">
      <c r="C42" s="207">
        <v>42614</v>
      </c>
      <c r="D42" s="58">
        <f t="shared" si="9"/>
        <v>1036</v>
      </c>
      <c r="E42" s="58">
        <f t="shared" si="10"/>
        <v>509</v>
      </c>
    </row>
    <row r="43" spans="3:5" ht="12.75">
      <c r="C43" s="207">
        <v>42644</v>
      </c>
      <c r="D43" s="58">
        <f t="shared" si="9"/>
        <v>1137</v>
      </c>
      <c r="E43" s="58">
        <f t="shared" si="10"/>
        <v>503</v>
      </c>
    </row>
    <row r="44" spans="3:5" ht="12.75">
      <c r="C44" s="207">
        <v>42675</v>
      </c>
      <c r="D44" s="58">
        <f t="shared" si="9"/>
        <v>1130</v>
      </c>
      <c r="E44" s="58">
        <f t="shared" si="10"/>
        <v>477</v>
      </c>
    </row>
    <row r="45" spans="2:5" ht="12.75">
      <c r="B45" s="55"/>
      <c r="C45" s="207">
        <v>42705</v>
      </c>
      <c r="D45" s="58">
        <f t="shared" si="9"/>
        <v>1082</v>
      </c>
      <c r="E45" s="58">
        <f>+H19</f>
        <v>386</v>
      </c>
    </row>
    <row r="46" ht="12.75">
      <c r="E46" s="58"/>
    </row>
  </sheetData>
  <sheetProtection/>
  <mergeCells count="11">
    <mergeCell ref="E6:F6"/>
    <mergeCell ref="B22:J22"/>
    <mergeCell ref="B5:B7"/>
    <mergeCell ref="B3:J3"/>
    <mergeCell ref="B4:J4"/>
    <mergeCell ref="B2:J2"/>
    <mergeCell ref="C5:F5"/>
    <mergeCell ref="G5:J5"/>
    <mergeCell ref="G6:H6"/>
    <mergeCell ref="I6:J6"/>
    <mergeCell ref="C6:D6"/>
  </mergeCells>
  <hyperlinks>
    <hyperlink ref="L2" location="Índice!A1" display="Volver al índice"/>
  </hyperlinks>
  <printOptions/>
  <pageMargins left="0.7086614173228347" right="0.7086614173228347" top="1.299212598425197" bottom="0.7480314960629921" header="0.31496062992125984" footer="0.31496062992125984"/>
  <pageSetup fitToHeight="1" fitToWidth="1" horizontalDpi="600" verticalDpi="600" orientation="portrait" scale="71" r:id="rId2"/>
  <headerFooter differentFirst="1">
    <oddFooter>&amp;C&amp;P</oddFooter>
  </headerFooter>
  <ignoredErrors>
    <ignoredError sqref="C20 E20:G20 D20 H21 E21:F21 I2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2016-09-08T15:08:22Z</cp:lastPrinted>
  <dcterms:created xsi:type="dcterms:W3CDTF">2011-10-13T14:46:36Z</dcterms:created>
  <dcterms:modified xsi:type="dcterms:W3CDTF">2019-02-05T18:02:42Z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