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1209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'!$A$1:$H$133</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<sst xmlns="http://schemas.openxmlformats.org/spreadsheetml/2006/main" count="894" uniqueCount="567">
  <si>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</si>
  <si>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</si>
  <si>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</si>
  <si>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</si>
  <si>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</si>
  <si>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</si>
  <si>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</si>
  <si>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</si>
  <si>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</si>
  <si>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</si>
  <si>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</si>
  <si>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</si>
  <si>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</si>
  <si>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</si>
  <si>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</si>
  <si>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</si>
  <si>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</si>
  <si>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</si>
  <si>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</si>
  <si>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</si>
  <si>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</si>
  <si>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</si>
  <si>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</si>
  <si>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</si>
  <si>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</si>
  <si>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</si>
  <si>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</si>
  <si>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</si>
  <si>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</si>
  <si>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</si>
  <si>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</si>
  <si>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</si>
  <si>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</si>
  <si>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</si>
  <si>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</si>
  <si>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</si>
  <si>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</si>
  <si>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</si>
  <si>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</si>
  <si>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</si>
  <si>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</si>
  <si>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</si>
  <si>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</si>
  <si>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</si>
  <si>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</si>
  <si>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</si>
  <si>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</si>
  <si>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</si>
  <si>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</si>
  <si>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</si>
  <si>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</si>
  <si>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</si>
  <si>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</si>
  <si>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</si>
  <si>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</si>
  <si>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</si>
  <si>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</si>
  <si>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</si>
  <si>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</si>
  <si>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</si>
  <si>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</si>
  <si>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</si>
  <si>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</si>
  <si>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</si>
  <si>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</si>
  <si>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</si>
  <si>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</si>
  <si>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</si>
  <si>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</si>
  <si>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 xml:space="preserve"> Fuente: ODEPA con información del Servicio Nacional de Aduanas.  * Cifras sujetas a revisión por informes de variación de valor (IVV).</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</si>
  <si>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</si>
  <si>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</si>
  <si>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</si>
  <si>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</si>
  <si>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</si>
  <si>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</si>
  <si>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</si>
  <si>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</si>
  <si>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</si>
  <si>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</si>
  <si>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</si>
  <si>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</si>
  <si>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</si>
  <si>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</si>
  <si>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</si>
  <si>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</si>
  <si>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</si>
  <si>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</si>
  <si>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</si>
  <si>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</si>
  <si>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</si>
  <si>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</si>
  <si>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</si>
  <si>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</si>
  <si>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</si>
  <si>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</si>
  <si>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</si>
  <si>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</si>
  <si>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</si>
  <si>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</si>
  <si>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</si>
  <si>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</si>
  <si>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</si>
  <si>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</si>
  <si>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</si>
  <si>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</si>
  <si>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</si>
  <si>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</si>
  <si>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</si>
  <si>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</si>
  <si>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</si>
  <si>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</si>
  <si>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</si>
  <si>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</si>
  <si>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</si>
  <si>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</si>
  <si>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</si>
  <si>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</si>
  <si>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</si>
  <si>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</si>
  <si>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</si>
  <si>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</si>
  <si>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</si>
  <si>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</si>
  <si>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</si>
  <si>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</si>
  <si>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</si>
  <si>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</si>
  <si>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</si>
  <si>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</si>
  <si>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</si>
  <si>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</si>
  <si>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</si>
  <si>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</si>
  <si>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</si>
  <si>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</si>
  <si>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</si>
  <si>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</si>
  <si>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</si>
  <si>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</si>
  <si>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</si>
  <si>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</si>
  <si>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</si>
  <si>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</si>
  <si>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</si>
  <si>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</si>
  <si>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</si>
  <si>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</si>
  <si>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</si>
  <si>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</si>
  <si>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</si>
  <si>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</si>
  <si>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</si>
  <si>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</si>
  <si>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</si>
  <si>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</si>
  <si>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PRODUCTOS</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</si>
  <si>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</si>
  <si>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</si>
  <si>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</si>
  <si>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</si>
  <si>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</si>
  <si>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</si>
  <si>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</si>
  <si>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</si>
  <si>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</si>
  <si>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</si>
  <si>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</si>
  <si>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</si>
  <si>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</si>
  <si>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</si>
  <si>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</si>
  <si>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</si>
  <si>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</si>
  <si>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</si>
  <si>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</si>
  <si>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</si>
  <si>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</si>
  <si>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</si>
  <si>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</si>
  <si>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</si>
  <si>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</si>
  <si>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</si>
  <si>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</si>
  <si>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</si>
  <si>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</si>
  <si>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</si>
  <si>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</si>
  <si>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</si>
  <si>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</si>
  <si>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</si>
  <si>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</si>
  <si>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</si>
  <si>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</si>
  <si>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</si>
  <si>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</si>
  <si>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</si>
  <si>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</si>
  <si>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</si>
  <si>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</si>
  <si>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</si>
  <si>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</si>
  <si>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</si>
  <si>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</si>
  <si>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</si>
  <si>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</si>
  <si>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</si>
  <si>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</si>
  <si>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</si>
  <si>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</si>
  <si>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</si>
  <si>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</si>
  <si>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</si>
  <si>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</si>
  <si>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</si>
  <si>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</si>
  <si>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</si>
  <si>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</si>
  <si>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</si>
  <si>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</si>
  <si>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</si>
  <si>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</si>
  <si>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</si>
  <si>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</si>
  <si>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</si>
  <si>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</si>
  <si>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</si>
  <si>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</si>
  <si>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</si>
  <si>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</si>
  <si>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</si>
  <si>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</si>
  <si>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</si>
  <si>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</si>
  <si>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</si>
  <si>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</si>
  <si>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</si>
  <si>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</si>
  <si>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</si>
  <si>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</si>
  <si>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</si>
  <si>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</si>
  <si>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</si>
  <si>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</si>
  <si>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</si>
  <si>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</si>
  <si>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</si>
  <si>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</si>
  <si>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</si>
  <si>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</si>
  <si>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</si>
  <si>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</si>
  <si>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</si>
  <si>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</si>
  <si>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</si>
  <si>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</si>
  <si>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</si>
  <si>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</si>
  <si>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</si>
  <si>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</si>
  <si>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</si>
  <si>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</si>
  <si>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</si>
  <si>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</si>
  <si>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</si>
  <si>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</si>
  <si>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</si>
  <si>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</si>
  <si>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</si>
  <si>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</si>
  <si>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</si>
  <si>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</si>
  <si>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</si>
  <si>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</si>
  <si>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</si>
  <si>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</si>
  <si>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</si>
  <si>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</si>
  <si>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</si>
  <si>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</si>
  <si>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</si>
  <si>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</si>
  <si>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</si>
  <si>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</si>
  <si>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</si>
  <si>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</si>
  <si>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</si>
  <si>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</si>
  <si>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</si>
  <si>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</si>
  <si>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</si>
  <si>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</si>
  <si>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</si>
  <si>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</si>
  <si>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</si>
  <si>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</si>
  <si>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</si>
  <si>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</si>
  <si>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</si>
  <si>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</si>
  <si>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</si>
  <si>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</si>
  <si>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</si>
  <si>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</si>
  <si>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</si>
  <si>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</si>
  <si>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</si>
  <si>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</si>
  <si>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</si>
  <si>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</si>
  <si>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</si>
  <si>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</si>
  <si>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</si>
  <si>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</si>
  <si>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</si>
  <si>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</si>
  <si>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</si>
  <si>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</si>
  <si>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</si>
  <si>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</si>
  <si>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</si>
  <si>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</si>
  <si>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</si>
  <si>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Orquídeas                                                                                                                                                                                                                        </t>
  </si>
  <si>
    <t xml:space="preserve">Calas                                                                                                                                                                                                                            </t>
  </si>
  <si>
    <t>Participación %</t>
  </si>
  <si>
    <t xml:space="preserve"> Fuente: ODEPA con información del Servicio Nacional de Aduanas.  * Cifras sujetas a revisión por informes de variación de valor (IVV). ** Unidades</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</si>
  <si>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</si>
  <si>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</si>
  <si>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</si>
  <si>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</si>
  <si>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</si>
  <si>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</si>
  <si>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</si>
  <si>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</si>
  <si>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</si>
  <si>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</si>
  <si>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</si>
  <si>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</si>
  <si>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</si>
  <si>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</si>
  <si>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</si>
  <si>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</si>
  <si>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</si>
  <si>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</si>
  <si>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</si>
  <si>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</si>
  <si>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</si>
  <si>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</si>
  <si>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</si>
  <si>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</si>
  <si>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</si>
  <si>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</si>
  <si>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</si>
  <si>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</si>
  <si>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</si>
  <si>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</si>
  <si>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</si>
  <si>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</si>
  <si>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</si>
  <si>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</si>
  <si>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</si>
  <si>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</si>
  <si>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</si>
  <si>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</si>
  <si>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</si>
  <si>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</si>
  <si>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</si>
  <si>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</si>
  <si>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</si>
  <si>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</si>
  <si>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</si>
  <si>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</si>
  <si>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</si>
  <si>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</si>
  <si>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</si>
  <si>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</si>
  <si>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</si>
  <si>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</si>
  <si>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</si>
  <si>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</si>
  <si>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</si>
  <si>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</si>
  <si>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</si>
  <si>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</si>
  <si>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</si>
  <si>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</si>
  <si>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</si>
  <si>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</si>
  <si>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</si>
  <si>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</si>
  <si>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</si>
  <si>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</si>
  <si>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</si>
  <si>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</si>
  <si>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</si>
  <si>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</si>
  <si>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</si>
  <si>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</si>
  <si>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</si>
  <si>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</si>
  <si>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</si>
  <si>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</si>
  <si>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</si>
  <si>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</si>
  <si>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</si>
  <si>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</si>
  <si>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</si>
  <si>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</si>
  <si>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</si>
  <si>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Extraccion de aceites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</si>
  <si>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</si>
  <si>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</si>
  <si>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</si>
  <si>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</si>
  <si>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</si>
  <si>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</si>
  <si>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</si>
  <si>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</si>
  <si>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</si>
  <si>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</si>
  <si>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</si>
  <si>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</si>
  <si>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</si>
  <si>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</si>
  <si>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</si>
  <si>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</si>
  <si>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</si>
  <si>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</si>
  <si>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</si>
  <si>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</si>
  <si>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</si>
  <si>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</si>
  <si>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</si>
  <si>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Los demás trigos y morcajo ( tranquillón)</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</si>
  <si>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</si>
  <si>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</si>
  <si>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 xml:space="preserve">Fuente: ODEPA con información del Servicio Nacional de Aduanas   
* Cifras sujetas a revisión por informes de variación de valor (IVV).
</t>
  </si>
  <si>
    <t xml:space="preserve">Fuente: ODEPA con información del Servicio Nacional de Aduanas   
</t>
  </si>
  <si>
    <t xml:space="preserve">Fuente: ODEPA con información del Servicio Nacional de Aduanas.  
* Cifras sujetas a revisión por informes de variación de valor (IVV).
</t>
  </si>
  <si>
    <t>Miles de dólares FOB</t>
  </si>
  <si>
    <t>Miles de dólares CIF</t>
  </si>
  <si>
    <t xml:space="preserve">Fuente: ODEPA con información del Servicio Nacional de Aduanas.
</t>
  </si>
  <si>
    <t>Miles de dólares  FOB</t>
  </si>
  <si>
    <t>Miles de  dólares CIF</t>
  </si>
  <si>
    <t xml:space="preserve">Total </t>
  </si>
  <si>
    <t>FUENTE: ODEPA con información del Servicio Nacional de Aduanas. Nota:  1_/ Unidades</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</si>
  <si>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</si>
  <si>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</si>
  <si>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</si>
  <si>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</si>
  <si>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</si>
  <si>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</si>
  <si>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</si>
  <si>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</si>
  <si>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</si>
  <si>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</si>
  <si>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</si>
  <si>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</si>
  <si>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</si>
  <si>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</si>
  <si>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</si>
  <si>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</si>
  <si>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Total Agrícola</t>
  </si>
  <si>
    <t>Primario</t>
  </si>
  <si>
    <t>Industrial</t>
  </si>
  <si>
    <t>Total Forestal</t>
  </si>
  <si>
    <t>Total Importaciones</t>
  </si>
  <si>
    <t>Insumos</t>
  </si>
  <si>
    <t>Maquinaria 1/</t>
  </si>
  <si>
    <t>Productos</t>
  </si>
  <si>
    <t>Total Hortalizas y Tubérculos</t>
  </si>
  <si>
    <t>Total Vinos y Alcoholes</t>
  </si>
  <si>
    <t xml:space="preserve">  Nº 19</t>
  </si>
  <si>
    <t>Total Flores/Bulbos/Musgos</t>
  </si>
  <si>
    <t>Total Semillas</t>
  </si>
  <si>
    <t>Total Pecuario</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</si>
  <si>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</si>
  <si>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</si>
  <si>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</si>
  <si>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</si>
  <si>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</si>
  <si>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</si>
  <si>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</si>
  <si>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Maderas Aserradas </t>
    </r>
    <r>
      <rPr>
        <b/>
        <vertAlign val="superscript"/>
        <sz val="8"/>
        <rFont val="Arial"/>
        <family val="2"/>
      </rPr>
      <t>1</t>
    </r>
  </si>
  <si>
    <r>
      <t xml:space="preserve">Maderas elaboradas </t>
    </r>
    <r>
      <rPr>
        <b/>
        <vertAlign val="superscript"/>
        <sz val="8"/>
        <rFont val="Arial"/>
        <family val="2"/>
      </rPr>
      <t>1</t>
    </r>
  </si>
  <si>
    <t xml:space="preserve"> Fuente: ODEPA con información del Servicio Nacional de Aduanas.  * Cifras sujetas a revisión por informes de variación de valor (IVV).1/ Volumenes sin validar</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</si>
  <si>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</si>
  <si>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</si>
  <si>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</si>
  <si>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</si>
  <si>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</si>
  <si>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</si>
  <si>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</si>
  <si>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</si>
  <si>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</si>
  <si>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</si>
  <si>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</si>
  <si>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Las demás carnes porcinas congeladas</t>
  </si>
  <si>
    <t>02032900</t>
  </si>
  <si>
    <t>Mezclas aceites</t>
  </si>
  <si>
    <t>Tortas y residuos de soja</t>
  </si>
  <si>
    <t>02013000</t>
  </si>
  <si>
    <t>02071400</t>
  </si>
  <si>
    <t xml:space="preserve">           Agrícola</t>
  </si>
  <si>
    <t xml:space="preserve">           Pecuario</t>
  </si>
  <si>
    <t xml:space="preserve">           Forestal</t>
  </si>
  <si>
    <t>ene-nov 10</t>
  </si>
  <si>
    <t>Var. (%)   2011/2010</t>
  </si>
  <si>
    <t xml:space="preserve"> 2011-2010</t>
  </si>
  <si>
    <t>Var % 11/10</t>
  </si>
  <si>
    <t>Cerezas frescas</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</si>
  <si>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</si>
  <si>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</si>
  <si>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</si>
  <si>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</si>
  <si>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</si>
  <si>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</si>
  <si>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</si>
  <si>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</si>
  <si>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</si>
  <si>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</si>
  <si>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</si>
  <si>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 xml:space="preserve">Fuente: ODEPA con información del Servicio Nacional de Aduanas;
* Cifras sujetas a revisión por informes de variación de valor (IVV).
</t>
  </si>
  <si>
    <t>Ciruelas frescas</t>
  </si>
  <si>
    <t>Pasta química de maderas distintas a las coníferas</t>
  </si>
  <si>
    <t>Manzanas frescas</t>
  </si>
  <si>
    <t>Carne bovina deshuesada fresca o refrigerada</t>
  </si>
  <si>
    <t>Las demás preparaciones para alimentar animales</t>
  </si>
  <si>
    <t>Alemania (desde 1994)</t>
  </si>
  <si>
    <t>Maíz para la siembra</t>
  </si>
  <si>
    <t>Aceites de nabo o de colza, de bajo contenido ácido erúcico</t>
  </si>
  <si>
    <t>Fruta fresca y frutos secos</t>
  </si>
  <si>
    <t>Nueces de marañón (merey, cajuil o anacardos), sin cáscara</t>
  </si>
  <si>
    <t>Nueces de brasil, sin cáscara</t>
  </si>
  <si>
    <t>Total Frutas</t>
  </si>
  <si>
    <t>08013200</t>
  </si>
  <si>
    <t>08012200</t>
  </si>
  <si>
    <t>Cuadro N° 20</t>
  </si>
  <si>
    <t>Exportaciones de  insumos y maquinaria</t>
  </si>
  <si>
    <t xml:space="preserve">          Avance mensual enero a junio 2011</t>
  </si>
  <si>
    <t xml:space="preserve">          Julio 2011</t>
  </si>
  <si>
    <t>Avance mensual enero - junio 2011</t>
  </si>
  <si>
    <t>enero - junio</t>
  </si>
  <si>
    <t>ene-jun 07</t>
  </si>
  <si>
    <t>ene-jun 08</t>
  </si>
  <si>
    <t>ene-jun 09</t>
  </si>
  <si>
    <t>ene-jun 10</t>
  </si>
  <si>
    <t>ene-jun 11</t>
  </si>
  <si>
    <t>enero - junio  2010</t>
  </si>
  <si>
    <t>enero - junio  2011</t>
  </si>
  <si>
    <t>Madera simplemente aserrada (desde 2007)</t>
  </si>
  <si>
    <t>Kiwis frescos</t>
  </si>
  <si>
    <t>Uvas frescas</t>
  </si>
  <si>
    <t>Pasta química de coníferas semiblanqueada</t>
  </si>
  <si>
    <t xml:space="preserve">Arándanos </t>
  </si>
  <si>
    <t xml:space="preserve">Las demás maderas en plaquitas o partículas no coníferas </t>
  </si>
  <si>
    <t>Las demás maderas contrachapadas</t>
  </si>
  <si>
    <t>Pasta química de coníferas a la sosa  cruda</t>
  </si>
  <si>
    <t xml:space="preserve">Sorgo para grano (granífero) </t>
  </si>
  <si>
    <t xml:space="preserve">Habas de soja, incluso quebrantadas </t>
  </si>
  <si>
    <t>Trozos y despojos comestibles de gallo o gallina, congelados</t>
  </si>
  <si>
    <t>Barriles, cubas, tinas y demás manufacturas de toneleria</t>
  </si>
  <si>
    <t>Granos de maiz, mondados, perlados</t>
  </si>
  <si>
    <t>Pimientos  frescos o refrigerados</t>
  </si>
  <si>
    <t>Exportaciones de insumos y maquinaria</t>
  </si>
  <si>
    <t xml:space="preserve">  Nº 20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</si>
</sst>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s>
  <fonts count="95">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5.45"/>
      <color indexed="8"/>
      <name val="Calibri"/>
      <family val="0"/>
    </font>
    <font>
      <b/>
      <sz val="5.45"/>
      <color indexed="8"/>
      <name val="Arial"/>
      <family val="0"/>
    </font>
    <font>
      <sz val="1"/>
      <color indexed="8"/>
      <name val="Arial"/>
      <family val="0"/>
    </font>
    <font>
      <sz val="3.4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 fillId="0" borderId="0">
      <alignment/>
      <protection/>
    </xf>
    <xf numFmtId="0" fontId="0"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0" fontId="64"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0" fillId="0" borderId="8" applyNumberFormat="0" applyFill="0" applyAlignment="0" applyProtection="0"/>
    <xf numFmtId="0" fontId="82" fillId="0" borderId="9" applyNumberFormat="0" applyFill="0" applyAlignment="0" applyProtection="0"/>
  </cellStyleXfs>
  <cellXfs count="32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7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7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7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7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7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9" applyNumberFormat="1" applyFont="1" applyFill="1" applyBorder="1" applyAlignment="1">
      <alignment/>
    </xf>
    <xf numFmtId="166" fontId="2" fillId="34" borderId="11" xfId="7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79" applyNumberFormat="1" applyFont="1" applyFill="1" applyBorder="1" applyAlignment="1">
      <alignment/>
    </xf>
    <xf numFmtId="166" fontId="2" fillId="0" borderId="0" xfId="79" applyNumberFormat="1" applyFont="1" applyAlignment="1">
      <alignment/>
    </xf>
    <xf numFmtId="166" fontId="2" fillId="0" borderId="19" xfId="7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79" applyNumberFormat="1" applyFont="1" applyFill="1" applyBorder="1" applyAlignment="1">
      <alignment/>
    </xf>
    <xf numFmtId="166" fontId="3" fillId="0" borderId="0" xfId="79" applyNumberFormat="1" applyFont="1" applyAlignment="1">
      <alignment/>
    </xf>
    <xf numFmtId="3" fontId="2" fillId="0" borderId="0" xfId="63" applyNumberFormat="1" applyFont="1">
      <alignment/>
      <protection/>
    </xf>
    <xf numFmtId="3" fontId="2" fillId="0" borderId="0" xfId="64" applyNumberFormat="1" applyFont="1">
      <alignment/>
      <protection/>
    </xf>
    <xf numFmtId="3" fontId="0" fillId="0" borderId="0" xfId="0" applyNumberFormat="1" applyFont="1" applyFill="1" applyBorder="1" applyAlignment="1">
      <alignment/>
    </xf>
    <xf numFmtId="169"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79" applyNumberFormat="1" applyFont="1" applyFill="1" applyBorder="1" applyAlignment="1">
      <alignment horizontal="right"/>
    </xf>
    <xf numFmtId="3" fontId="83"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8" applyNumberFormat="1" applyFont="1" applyFill="1" applyBorder="1" applyAlignment="1">
      <alignment vertical="center"/>
    </xf>
    <xf numFmtId="169" fontId="14" fillId="0" borderId="0" xfId="48" applyNumberFormat="1" applyFont="1" applyFill="1" applyAlignment="1">
      <alignment vertical="center"/>
    </xf>
    <xf numFmtId="169" fontId="0" fillId="0" borderId="13" xfId="48" applyNumberFormat="1" applyFont="1" applyBorder="1" applyAlignment="1">
      <alignment/>
    </xf>
    <xf numFmtId="169" fontId="64" fillId="0" borderId="0" xfId="48" applyNumberFormat="1" applyFont="1" applyAlignment="1">
      <alignment/>
    </xf>
    <xf numFmtId="169" fontId="0" fillId="0" borderId="22" xfId="48" applyNumberFormat="1" applyFont="1" applyBorder="1" applyAlignment="1">
      <alignment horizontal="center"/>
    </xf>
    <xf numFmtId="0" fontId="0" fillId="0" borderId="22" xfId="0" applyBorder="1" applyAlignment="1">
      <alignment/>
    </xf>
    <xf numFmtId="169" fontId="0" fillId="0" borderId="0" xfId="48" applyNumberFormat="1" applyFont="1" applyBorder="1" applyAlignment="1">
      <alignment horizontal="center"/>
    </xf>
    <xf numFmtId="169" fontId="84" fillId="0" borderId="0" xfId="48" applyNumberFormat="1" applyFont="1" applyAlignment="1">
      <alignment/>
    </xf>
    <xf numFmtId="0" fontId="85" fillId="0" borderId="0" xfId="65" applyFont="1">
      <alignment/>
      <protection/>
    </xf>
    <xf numFmtId="0" fontId="86" fillId="0" borderId="0" xfId="65" applyFont="1">
      <alignment/>
      <protection/>
    </xf>
    <xf numFmtId="0" fontId="64" fillId="0" borderId="0" xfId="65">
      <alignment/>
      <protection/>
    </xf>
    <xf numFmtId="0" fontId="87" fillId="0" borderId="0" xfId="65" applyFont="1" applyAlignment="1">
      <alignment horizontal="center"/>
      <protection/>
    </xf>
    <xf numFmtId="17" fontId="87" fillId="0" borderId="0" xfId="65" applyNumberFormat="1" applyFont="1" applyAlignment="1" quotePrefix="1">
      <alignment horizontal="center"/>
      <protection/>
    </xf>
    <xf numFmtId="0" fontId="88" fillId="0" borderId="0" xfId="65" applyFont="1" applyAlignment="1">
      <alignment horizontal="left" indent="15"/>
      <protection/>
    </xf>
    <xf numFmtId="0" fontId="89" fillId="0" borderId="0" xfId="65" applyFont="1" applyAlignment="1">
      <alignment horizontal="center"/>
      <protection/>
    </xf>
    <xf numFmtId="0" fontId="90" fillId="0" borderId="0" xfId="65" applyFont="1" applyAlignment="1">
      <alignment/>
      <protection/>
    </xf>
    <xf numFmtId="0" fontId="91" fillId="0" borderId="0" xfId="65" applyFont="1">
      <alignment/>
      <protection/>
    </xf>
    <xf numFmtId="0" fontId="85" fillId="0" borderId="0" xfId="65" applyFont="1" quotePrefix="1">
      <alignment/>
      <protection/>
    </xf>
    <xf numFmtId="17" fontId="87" fillId="0" borderId="0" xfId="65" applyNumberFormat="1" applyFont="1" applyAlignment="1">
      <alignment horizontal="center"/>
      <protection/>
    </xf>
    <xf numFmtId="0" fontId="92" fillId="0" borderId="0" xfId="65" applyFont="1">
      <alignment/>
      <protection/>
    </xf>
    <xf numFmtId="0" fontId="20" fillId="0" borderId="0" xfId="71" applyFont="1" applyBorder="1" applyProtection="1">
      <alignment/>
      <protection/>
    </xf>
    <xf numFmtId="0" fontId="19" fillId="0" borderId="23" xfId="71" applyFont="1" applyBorder="1" applyAlignment="1" applyProtection="1">
      <alignment horizontal="left"/>
      <protection/>
    </xf>
    <xf numFmtId="0" fontId="19" fillId="0" borderId="23" xfId="71" applyFont="1" applyBorder="1" applyProtection="1">
      <alignment/>
      <protection/>
    </xf>
    <xf numFmtId="0" fontId="19" fillId="0" borderId="23" xfId="71" applyFont="1" applyBorder="1" applyAlignment="1" applyProtection="1">
      <alignment horizontal="center"/>
      <protection/>
    </xf>
    <xf numFmtId="0" fontId="21" fillId="0" borderId="0" xfId="71" applyFont="1" applyBorder="1" applyProtection="1">
      <alignment/>
      <protection/>
    </xf>
    <xf numFmtId="0" fontId="21" fillId="0" borderId="0" xfId="71" applyFont="1" applyBorder="1" applyAlignment="1" applyProtection="1">
      <alignment horizontal="center"/>
      <protection/>
    </xf>
    <xf numFmtId="0" fontId="93" fillId="0" borderId="0" xfId="65" applyFont="1">
      <alignment/>
      <protection/>
    </xf>
    <xf numFmtId="0" fontId="20" fillId="0" borderId="0" xfId="71" applyFont="1" applyBorder="1" applyAlignment="1" applyProtection="1">
      <alignment horizontal="left"/>
      <protection/>
    </xf>
    <xf numFmtId="0" fontId="20" fillId="0" borderId="0" xfId="65" applyFont="1">
      <alignment/>
      <protection/>
    </xf>
    <xf numFmtId="0" fontId="20" fillId="0" borderId="0" xfId="71" applyFont="1" applyBorder="1" applyAlignment="1" applyProtection="1">
      <alignment horizontal="center"/>
      <protection/>
    </xf>
    <xf numFmtId="0" fontId="20" fillId="0" borderId="0" xfId="71" applyFont="1" applyBorder="1" applyAlignment="1" applyProtection="1">
      <alignment horizontal="right"/>
      <protection/>
    </xf>
    <xf numFmtId="0" fontId="19" fillId="0" borderId="0" xfId="71" applyFont="1" applyBorder="1" applyAlignment="1" applyProtection="1">
      <alignment horizontal="left"/>
      <protection/>
    </xf>
    <xf numFmtId="0" fontId="21" fillId="0" borderId="0" xfId="71" applyFont="1" applyBorder="1" applyAlignment="1" applyProtection="1">
      <alignment horizontal="right"/>
      <protection/>
    </xf>
    <xf numFmtId="0" fontId="20" fillId="0" borderId="0" xfId="65" applyFont="1" applyBorder="1" applyAlignment="1">
      <alignment horizontal="justify" vertical="center" wrapText="1"/>
      <protection/>
    </xf>
    <xf numFmtId="0" fontId="21" fillId="0" borderId="0" xfId="65" applyFont="1" applyBorder="1" applyAlignment="1">
      <alignment horizontal="justify" vertical="top" wrapText="1"/>
      <protection/>
    </xf>
    <xf numFmtId="0" fontId="15" fillId="0" borderId="0" xfId="65" applyFont="1">
      <alignment/>
      <protection/>
    </xf>
    <xf numFmtId="0" fontId="64" fillId="0" borderId="0" xfId="65" applyBorder="1">
      <alignment/>
      <protection/>
    </xf>
    <xf numFmtId="0" fontId="4" fillId="0" borderId="0" xfId="65" applyFont="1">
      <alignment/>
      <protection/>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3" fontId="0" fillId="0" borderId="0" xfId="0" applyNumberFormat="1" applyFont="1" applyFill="1" applyAlignment="1">
      <alignment vertical="center"/>
    </xf>
    <xf numFmtId="0" fontId="94" fillId="0" borderId="0" xfId="65" applyFont="1" applyAlignment="1">
      <alignment horizontal="left"/>
      <protection/>
    </xf>
    <xf numFmtId="0" fontId="19" fillId="0" borderId="0" xfId="71" applyFont="1" applyBorder="1" applyAlignment="1" applyProtection="1">
      <alignment horizontal="center" vertical="center"/>
      <protection/>
    </xf>
    <xf numFmtId="0" fontId="20" fillId="0" borderId="17" xfId="6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4" fillId="0" borderId="10"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3" fillId="33" borderId="12" xfId="0" applyNumberFormat="1"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2" xfId="0" applyFont="1" applyFill="1" applyBorder="1" applyAlignment="1" quotePrefix="1">
      <alignment horizontal="center"/>
    </xf>
    <xf numFmtId="0" fontId="3" fillId="33" borderId="11" xfId="0" applyFont="1" applyFill="1" applyBorder="1" applyAlignment="1">
      <alignmen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2" xfId="52"/>
    <cellStyle name="Millares 3" xfId="53"/>
    <cellStyle name="Millares 4" xfId="54"/>
    <cellStyle name="Millares 5" xfId="55"/>
    <cellStyle name="Millares 6" xfId="56"/>
    <cellStyle name="Millares 7" xfId="57"/>
    <cellStyle name="Millares 8" xfId="58"/>
    <cellStyle name="Millares 9" xfId="59"/>
    <cellStyle name="Currency" xfId="60"/>
    <cellStyle name="Currency [0]" xfId="61"/>
    <cellStyle name="Neutral" xfId="62"/>
    <cellStyle name="Normal 2" xfId="63"/>
    <cellStyle name="Normal 3" xfId="64"/>
    <cellStyle name="Normal 4" xfId="65"/>
    <cellStyle name="Normal 5" xfId="66"/>
    <cellStyle name="Normal 6" xfId="67"/>
    <cellStyle name="Normal 7" xfId="68"/>
    <cellStyle name="Normal 8" xfId="69"/>
    <cellStyle name="Normal 9" xfId="70"/>
    <cellStyle name="Normal_indice" xfId="71"/>
    <cellStyle name="Notas" xfId="72"/>
    <cellStyle name="Notas 2" xfId="73"/>
    <cellStyle name="Notas 3" xfId="74"/>
    <cellStyle name="Notas 4" xfId="75"/>
    <cellStyle name="Notas 5" xfId="76"/>
    <cellStyle name="Notas 6" xfId="77"/>
    <cellStyle name="Notas 7" xfId="78"/>
    <cellStyle name="Percent"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175"/>
          <c:y val="0.16875"/>
          <c:w val="0.7775"/>
          <c:h val="0.802"/>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1572655"/>
        <c:axId val="61500712"/>
      </c:lineChart>
      <c:catAx>
        <c:axId val="51572655"/>
        <c:scaling>
          <c:orientation val="minMax"/>
        </c:scaling>
        <c:axPos val="b"/>
        <c:delete val="0"/>
        <c:numFmt formatCode="General" sourceLinked="1"/>
        <c:majorTickMark val="none"/>
        <c:minorTickMark val="none"/>
        <c:tickLblPos val="nextTo"/>
        <c:spPr>
          <a:ln w="3175">
            <a:solidFill>
              <a:srgbClr val="808080"/>
            </a:solidFill>
          </a:ln>
        </c:spPr>
        <c:crossAx val="61500712"/>
        <c:crosses val="autoZero"/>
        <c:auto val="1"/>
        <c:lblOffset val="100"/>
        <c:tickLblSkip val="1"/>
        <c:noMultiLvlLbl val="0"/>
      </c:catAx>
      <c:valAx>
        <c:axId val="6150071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1572655"/>
        <c:crossesAt val="1"/>
        <c:crossBetween val="between"/>
        <c:dispUnits>
          <c:builtInUnit val="thousands"/>
          <c:dispUnitsLbl>
            <c:layout>
              <c:manualLayout>
                <c:xMode val="edge"/>
                <c:yMode val="edge"/>
                <c:x val="-0.0185"/>
                <c:y val="0.044"/>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025"/>
          <c:y val="0.48175"/>
          <c:w val="0.12975"/>
          <c:h val="0.203"/>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junio  de  2011</a:t>
            </a:r>
          </a:p>
        </c:rich>
      </c:tx>
      <c:layout>
        <c:manualLayout>
          <c:xMode val="factor"/>
          <c:yMode val="factor"/>
          <c:x val="-0.00175"/>
          <c:y val="-0.01025"/>
        </c:manualLayout>
      </c:layout>
      <c:spPr>
        <a:noFill/>
        <a:ln w="3175">
          <a:noFill/>
        </a:ln>
      </c:spPr>
    </c:title>
    <c:plotArea>
      <c:layout>
        <c:manualLayout>
          <c:xMode val="edge"/>
          <c:yMode val="edge"/>
          <c:x val="0.014"/>
          <c:y val="0.16"/>
          <c:w val="0.9685"/>
          <c:h val="0.814"/>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4810839"/>
        <c:axId val="46426640"/>
      </c:barChart>
      <c:catAx>
        <c:axId val="648108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6426640"/>
        <c:crosses val="autoZero"/>
        <c:auto val="1"/>
        <c:lblOffset val="100"/>
        <c:tickLblSkip val="1"/>
        <c:noMultiLvlLbl val="0"/>
      </c:catAx>
      <c:valAx>
        <c:axId val="464266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1083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junio  de  2011</a:t>
            </a:r>
          </a:p>
        </c:rich>
      </c:tx>
      <c:layout>
        <c:manualLayout>
          <c:xMode val="factor"/>
          <c:yMode val="factor"/>
          <c:x val="-0.0015"/>
          <c:y val="-0.012"/>
        </c:manualLayout>
      </c:layout>
      <c:spPr>
        <a:noFill/>
        <a:ln w="3175">
          <a:noFill/>
        </a:ln>
      </c:spPr>
    </c:title>
    <c:plotArea>
      <c:layout>
        <c:manualLayout>
          <c:xMode val="edge"/>
          <c:yMode val="edge"/>
          <c:x val="0.00625"/>
          <c:y val="0.17475"/>
          <c:w val="0.98025"/>
          <c:h val="0.79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5186577"/>
        <c:axId val="2461466"/>
      </c:barChart>
      <c:catAx>
        <c:axId val="1518657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61466"/>
        <c:crosses val="autoZero"/>
        <c:auto val="1"/>
        <c:lblOffset val="100"/>
        <c:tickLblSkip val="1"/>
        <c:noMultiLvlLbl val="0"/>
      </c:catAx>
      <c:valAx>
        <c:axId val="2461466"/>
        <c:scaling>
          <c:orientation val="minMax"/>
          <c:max val="11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86577"/>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junio de  2011</a:t>
            </a:r>
          </a:p>
        </c:rich>
      </c:tx>
      <c:layout>
        <c:manualLayout>
          <c:xMode val="factor"/>
          <c:yMode val="factor"/>
          <c:x val="-0.00275"/>
          <c:y val="-0.00925"/>
        </c:manualLayout>
      </c:layout>
      <c:spPr>
        <a:noFill/>
        <a:ln w="3175">
          <a:noFill/>
        </a:ln>
      </c:spPr>
    </c:title>
    <c:plotArea>
      <c:layout>
        <c:manualLayout>
          <c:xMode val="edge"/>
          <c:yMode val="edge"/>
          <c:x val="0.0075"/>
          <c:y val="0.18075"/>
          <c:w val="0.97925"/>
          <c:h val="0.7952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2153195"/>
        <c:axId val="65161028"/>
      </c:barChart>
      <c:catAx>
        <c:axId val="2215319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161028"/>
        <c:crossesAt val="0"/>
        <c:auto val="1"/>
        <c:lblOffset val="100"/>
        <c:tickLblSkip val="1"/>
        <c:noMultiLvlLbl val="0"/>
      </c:catAx>
      <c:valAx>
        <c:axId val="65161028"/>
        <c:scaling>
          <c:orientation val="minMax"/>
          <c:max val="3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2153195"/>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junio  de  2011</a:t>
            </a:r>
          </a:p>
        </c:rich>
      </c:tx>
      <c:layout>
        <c:manualLayout>
          <c:xMode val="factor"/>
          <c:yMode val="factor"/>
          <c:x val="-0.00525"/>
          <c:y val="-0.01525"/>
        </c:manualLayout>
      </c:layout>
      <c:spPr>
        <a:noFill/>
        <a:ln w="3175">
          <a:noFill/>
        </a:ln>
      </c:spPr>
    </c:title>
    <c:plotArea>
      <c:layout>
        <c:manualLayout>
          <c:xMode val="edge"/>
          <c:yMode val="edge"/>
          <c:x val="0.00975"/>
          <c:y val="0.149"/>
          <c:w val="0.959"/>
          <c:h val="0.828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49578341"/>
        <c:axId val="43551886"/>
      </c:barChart>
      <c:catAx>
        <c:axId val="49578341"/>
        <c:scaling>
          <c:orientation val="minMax"/>
        </c:scaling>
        <c:axPos val="l"/>
        <c:delete val="0"/>
        <c:numFmt formatCode="General" sourceLinked="1"/>
        <c:majorTickMark val="out"/>
        <c:minorTickMark val="none"/>
        <c:tickLblPos val="nextTo"/>
        <c:spPr>
          <a:ln w="3175">
            <a:solidFill>
              <a:srgbClr val="808080"/>
            </a:solidFill>
          </a:ln>
        </c:spPr>
        <c:crossAx val="43551886"/>
        <c:crosses val="autoZero"/>
        <c:auto val="1"/>
        <c:lblOffset val="100"/>
        <c:tickLblSkip val="1"/>
        <c:noMultiLvlLbl val="0"/>
      </c:catAx>
      <c:valAx>
        <c:axId val="43551886"/>
        <c:scaling>
          <c:orientation val="minMax"/>
          <c:max val="251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9578341"/>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75"/>
        </c:manualLayout>
      </c:layout>
      <c:spPr>
        <a:noFill/>
        <a:ln w="3175">
          <a:noFill/>
        </a:ln>
      </c:spPr>
    </c:title>
    <c:plotArea>
      <c:layout>
        <c:manualLayout>
          <c:xMode val="edge"/>
          <c:yMode val="edge"/>
          <c:x val="0.04725"/>
          <c:y val="0.1805"/>
          <c:w val="0.8055"/>
          <c:h val="0.7907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6635497"/>
        <c:axId val="15501746"/>
      </c:lineChart>
      <c:catAx>
        <c:axId val="166354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5501746"/>
        <c:crosses val="autoZero"/>
        <c:auto val="1"/>
        <c:lblOffset val="100"/>
        <c:tickLblSkip val="1"/>
        <c:noMultiLvlLbl val="0"/>
      </c:catAx>
      <c:valAx>
        <c:axId val="15501746"/>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635497"/>
        <c:crossesAt val="1"/>
        <c:crossBetween val="between"/>
        <c:dispUnits>
          <c:builtInUnit val="thousands"/>
        </c:dispUnits>
      </c:valAx>
      <c:spPr>
        <a:solidFill>
          <a:srgbClr val="FFFFFF"/>
        </a:solidFill>
        <a:ln w="3175">
          <a:noFill/>
        </a:ln>
      </c:spPr>
    </c:plotArea>
    <c:legend>
      <c:legendPos val="r"/>
      <c:layout>
        <c:manualLayout>
          <c:xMode val="edge"/>
          <c:yMode val="edge"/>
          <c:x val="0.87675"/>
          <c:y val="0.487"/>
          <c:w val="0.1165"/>
          <c:h val="0.2045"/>
        </c:manualLayout>
      </c:layout>
      <c:overlay val="0"/>
      <c:spPr>
        <a:noFill/>
        <a:ln w="3175">
          <a:no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25"/>
          <c:y val="-0.01"/>
        </c:manualLayout>
      </c:layout>
      <c:spPr>
        <a:noFill/>
        <a:ln w="3175">
          <a:noFill/>
        </a:ln>
      </c:spPr>
    </c:title>
    <c:plotArea>
      <c:layout>
        <c:manualLayout>
          <c:xMode val="edge"/>
          <c:yMode val="edge"/>
          <c:x val="0.0425"/>
          <c:y val="0.18375"/>
          <c:w val="0.81525"/>
          <c:h val="0.78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297987"/>
        <c:axId val="47681884"/>
      </c:lineChart>
      <c:catAx>
        <c:axId val="5297987"/>
        <c:scaling>
          <c:orientation val="minMax"/>
        </c:scaling>
        <c:axPos val="b"/>
        <c:delete val="0"/>
        <c:numFmt formatCode="General" sourceLinked="1"/>
        <c:majorTickMark val="out"/>
        <c:minorTickMark val="none"/>
        <c:tickLblPos val="nextTo"/>
        <c:spPr>
          <a:ln w="3175">
            <a:solidFill>
              <a:srgbClr val="808080"/>
            </a:solidFill>
          </a:ln>
        </c:spPr>
        <c:crossAx val="47681884"/>
        <c:crosses val="autoZero"/>
        <c:auto val="1"/>
        <c:lblOffset val="100"/>
        <c:tickLblSkip val="1"/>
        <c:noMultiLvlLbl val="0"/>
      </c:catAx>
      <c:valAx>
        <c:axId val="476818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7987"/>
        <c:crossesAt val="1"/>
        <c:crossBetween val="between"/>
        <c:dispUnits>
          <c:builtInUnit val="thousands"/>
          <c:dispUnitsLbl>
            <c:layout>
              <c:manualLayout>
                <c:xMode val="edge"/>
                <c:yMode val="edge"/>
                <c:x val="-0.01275"/>
                <c:y val="0.042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845"/>
          <c:y val="0.48175"/>
          <c:w val="0.10725"/>
          <c:h val="0.221"/>
        </c:manualLayout>
      </c:layout>
      <c:overlay val="0"/>
      <c:spPr>
        <a:noFill/>
        <a:ln w="3175">
          <a:noFill/>
        </a:ln>
      </c:spPr>
      <c:txPr>
        <a:bodyPr vert="horz" rot="0"/>
        <a:lstStyle/>
        <a:p>
          <a:pPr>
            <a:defRPr lang="en-US" cap="none" sz="5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34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junio  de 2011</a:t>
            </a:r>
          </a:p>
        </c:rich>
      </c:tx>
      <c:layout>
        <c:manualLayout>
          <c:xMode val="factor"/>
          <c:yMode val="factor"/>
          <c:x val="-0.00175"/>
          <c:y val="-0.012"/>
        </c:manualLayout>
      </c:layout>
      <c:spPr>
        <a:noFill/>
        <a:ln w="3175">
          <a:noFill/>
        </a:ln>
      </c:spPr>
    </c:title>
    <c:plotArea>
      <c:layout>
        <c:manualLayout>
          <c:xMode val="edge"/>
          <c:yMode val="edge"/>
          <c:x val="0.24725"/>
          <c:y val="0.21775"/>
          <c:w val="0.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junio  de 2011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junio de 2011</a:t>
            </a:r>
          </a:p>
        </c:rich>
      </c:tx>
      <c:layout>
        <c:manualLayout>
          <c:xMode val="factor"/>
          <c:yMode val="factor"/>
          <c:x val="-0.00425"/>
          <c:y val="-0.0115"/>
        </c:manualLayout>
      </c:layout>
      <c:spPr>
        <a:noFill/>
        <a:ln w="3175">
          <a:noFill/>
        </a:ln>
      </c:spPr>
    </c:title>
    <c:plotArea>
      <c:layout>
        <c:manualLayout>
          <c:xMode val="edge"/>
          <c:yMode val="edge"/>
          <c:x val="0.2355"/>
          <c:y val="0.22"/>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junio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junio  de 2011</a:t>
            </a:r>
          </a:p>
        </c:rich>
      </c:tx>
      <c:layout>
        <c:manualLayout>
          <c:xMode val="factor"/>
          <c:yMode val="factor"/>
          <c:x val="-0.0035"/>
          <c:y val="-0.00975"/>
        </c:manualLayout>
      </c:layout>
      <c:spPr>
        <a:noFill/>
        <a:ln w="3175">
          <a:noFill/>
        </a:ln>
      </c:spPr>
    </c:title>
    <c:plotArea>
      <c:layout>
        <c:manualLayout>
          <c:xMode val="edge"/>
          <c:yMode val="edge"/>
          <c:x val="0.013"/>
          <c:y val="0.1555"/>
          <c:w val="0.966"/>
          <c:h val="0.816"/>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26483773"/>
        <c:axId val="37027366"/>
      </c:barChart>
      <c:catAx>
        <c:axId val="2648377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027366"/>
        <c:crosses val="autoZero"/>
        <c:auto val="1"/>
        <c:lblOffset val="100"/>
        <c:tickLblSkip val="1"/>
        <c:noMultiLvlLbl val="0"/>
      </c:catAx>
      <c:valAx>
        <c:axId val="370273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8377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0.9635</cdr:y>
    </cdr:from>
    <cdr:to>
      <cdr:x>1</cdr:x>
      <cdr:y>1</cdr:y>
    </cdr:to>
    <cdr:sp>
      <cdr:nvSpPr>
        <cdr:cNvPr id="3" name="1 CuadroTexto"/>
        <cdr:cNvSpPr txBox="1">
          <a:spLocks noChangeArrowheads="1"/>
        </cdr:cNvSpPr>
      </cdr:nvSpPr>
      <cdr:spPr>
        <a:xfrm>
          <a:off x="-47624" y="32480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0990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28575</xdr:rowOff>
    </xdr:from>
    <xdr:to>
      <xdr:col>5</xdr:col>
      <xdr:colOff>819150</xdr:colOff>
      <xdr:row>44</xdr:row>
      <xdr:rowOff>85725</xdr:rowOff>
    </xdr:to>
    <xdr:graphicFrame>
      <xdr:nvGraphicFramePr>
        <xdr:cNvPr id="2" name="7 Gráfico"/>
        <xdr:cNvGraphicFramePr/>
      </xdr:nvGraphicFramePr>
      <xdr:xfrm>
        <a:off x="0" y="39528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0.9665</cdr:y>
    </cdr:from>
    <cdr:to>
      <cdr:x>0.84025</cdr:x>
      <cdr:y>1</cdr:y>
    </cdr:to>
    <cdr:sp>
      <cdr:nvSpPr>
        <cdr:cNvPr id="1" name="1 CuadroTexto"/>
        <cdr:cNvSpPr txBox="1">
          <a:spLocks noChangeArrowheads="1"/>
        </cdr:cNvSpPr>
      </cdr:nvSpPr>
      <cdr:spPr>
        <a:xfrm>
          <a:off x="-47624" y="3562350"/>
          <a:ext cx="59436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0.96525</cdr:y>
    </cdr:from>
    <cdr:to>
      <cdr:x>0.8245</cdr:x>
      <cdr:y>1</cdr:y>
    </cdr:to>
    <cdr:sp>
      <cdr:nvSpPr>
        <cdr:cNvPr id="1" name="1 CuadroTexto"/>
        <cdr:cNvSpPr txBox="1">
          <a:spLocks noChangeArrowheads="1"/>
        </cdr:cNvSpPr>
      </cdr:nvSpPr>
      <cdr:spPr>
        <a:xfrm>
          <a:off x="-47624" y="3448050"/>
          <a:ext cx="59340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01040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13422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0.95875</cdr:y>
    </cdr:from>
    <cdr:to>
      <cdr:x>0.89425</cdr:x>
      <cdr:y>1</cdr:y>
    </cdr:to>
    <cdr:sp>
      <cdr:nvSpPr>
        <cdr:cNvPr id="2" name="1 CuadroTexto"/>
        <cdr:cNvSpPr txBox="1">
          <a:spLocks noChangeArrowheads="1"/>
        </cdr:cNvSpPr>
      </cdr:nvSpPr>
      <cdr:spPr>
        <a:xfrm>
          <a:off x="-47624" y="3095625"/>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0.96025</cdr:y>
    </cdr:from>
    <cdr:to>
      <cdr:x>0.74425</cdr:x>
      <cdr:y>1</cdr:y>
    </cdr:to>
    <cdr:sp>
      <cdr:nvSpPr>
        <cdr:cNvPr id="1" name="1 CuadroTexto"/>
        <cdr:cNvSpPr txBox="1">
          <a:spLocks noChangeArrowheads="1"/>
        </cdr:cNvSpPr>
      </cdr:nvSpPr>
      <cdr:spPr>
        <a:xfrm>
          <a:off x="-47624" y="3667125"/>
          <a:ext cx="415290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054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0.9575</cdr:y>
    </cdr:from>
    <cdr:to>
      <cdr:x>0.908</cdr:x>
      <cdr:y>1</cdr:y>
    </cdr:to>
    <cdr:sp>
      <cdr:nvSpPr>
        <cdr:cNvPr id="1" name="1 CuadroTexto"/>
        <cdr:cNvSpPr txBox="1">
          <a:spLocks noChangeArrowheads="1"/>
        </cdr:cNvSpPr>
      </cdr:nvSpPr>
      <cdr:spPr>
        <a:xfrm>
          <a:off x="-19049" y="2886075"/>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0.85725</cdr:x>
      <cdr:y>1</cdr:y>
    </cdr:to>
    <cdr:sp>
      <cdr:nvSpPr>
        <cdr:cNvPr id="1" name="1 CuadroTexto"/>
        <cdr:cNvSpPr txBox="1">
          <a:spLocks noChangeArrowheads="1"/>
        </cdr:cNvSpPr>
      </cdr:nvSpPr>
      <cdr:spPr>
        <a:xfrm>
          <a:off x="-47624" y="2838450"/>
          <a:ext cx="5076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886450"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857875"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cdr:x>
      <cdr:y>0.57125</cdr:y>
    </cdr:from>
    <cdr:to>
      <cdr:x>0.503</cdr:x>
      <cdr:y>0.635</cdr:y>
    </cdr:to>
    <cdr:sp>
      <cdr:nvSpPr>
        <cdr:cNvPr id="1" name="Text Box 1"/>
        <cdr:cNvSpPr txBox="1">
          <a:spLocks noChangeArrowheads="1"/>
        </cdr:cNvSpPr>
      </cdr:nvSpPr>
      <cdr:spPr>
        <a:xfrm>
          <a:off x="-247649" y="0"/>
          <a:ext cx="27432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view="pageBreakPreview" zoomScaleSheetLayoutView="100" zoomScalePageLayoutView="0" workbookViewId="0" topLeftCell="A1">
      <selection activeCell="A1" sqref="A1"/>
    </sheetView>
  </sheetViews>
  <sheetFormatPr defaultColWidth="11.421875" defaultRowHeight="12.75"/>
  <cols>
    <col min="1" max="2" width="11.421875" style="252" customWidth="1"/>
    <col min="3" max="3" width="10.7109375" style="252" customWidth="1"/>
    <col min="4" max="6" width="11.421875" style="252" customWidth="1"/>
    <col min="7" max="7" width="11.140625" style="252" customWidth="1"/>
    <col min="8" max="8" width="4.421875" style="252" customWidth="1"/>
    <col min="9" max="16384" width="11.421875" style="252" customWidth="1"/>
  </cols>
  <sheetData>
    <row r="1" spans="1:7" ht="15.75">
      <c r="A1" s="250"/>
      <c r="B1" s="251"/>
      <c r="C1" s="251"/>
      <c r="D1" s="251"/>
      <c r="E1" s="251"/>
      <c r="F1" s="251"/>
      <c r="G1" s="251"/>
    </row>
    <row r="2" spans="1:7" ht="15">
      <c r="A2" s="251"/>
      <c r="B2" s="251"/>
      <c r="C2" s="251"/>
      <c r="D2" s="251"/>
      <c r="E2" s="251"/>
      <c r="F2" s="251"/>
      <c r="G2" s="251"/>
    </row>
    <row r="3" spans="1:7" ht="15.75">
      <c r="A3" s="250"/>
      <c r="B3" s="251"/>
      <c r="C3" s="251"/>
      <c r="D3" s="251"/>
      <c r="E3" s="251"/>
      <c r="F3" s="251"/>
      <c r="G3" s="251"/>
    </row>
    <row r="4" spans="1:7" ht="15">
      <c r="A4" s="251"/>
      <c r="B4" s="251"/>
      <c r="C4" s="251"/>
      <c r="D4" s="253"/>
      <c r="E4" s="251"/>
      <c r="F4" s="251"/>
      <c r="G4" s="251"/>
    </row>
    <row r="5" spans="1:7" ht="15.75">
      <c r="A5" s="250"/>
      <c r="B5" s="251"/>
      <c r="C5" s="251"/>
      <c r="D5" s="254"/>
      <c r="E5" s="251"/>
      <c r="F5" s="251"/>
      <c r="G5" s="251"/>
    </row>
    <row r="6" spans="1:7" ht="15.75">
      <c r="A6" s="250"/>
      <c r="B6" s="251"/>
      <c r="C6" s="251"/>
      <c r="D6" s="251"/>
      <c r="E6" s="251"/>
      <c r="F6" s="251"/>
      <c r="G6" s="251"/>
    </row>
    <row r="7" spans="1:7" ht="15.75">
      <c r="A7" s="250"/>
      <c r="B7" s="251"/>
      <c r="C7" s="251"/>
      <c r="D7" s="251"/>
      <c r="E7" s="251"/>
      <c r="F7" s="251"/>
      <c r="G7" s="251"/>
    </row>
    <row r="8" spans="1:7" ht="15">
      <c r="A8" s="251"/>
      <c r="B8" s="251"/>
      <c r="C8" s="251"/>
      <c r="D8" s="253"/>
      <c r="E8" s="251"/>
      <c r="F8" s="251"/>
      <c r="G8" s="251"/>
    </row>
    <row r="9" spans="1:7" ht="15.75">
      <c r="A9" s="255"/>
      <c r="B9" s="251"/>
      <c r="C9" s="251"/>
      <c r="D9" s="251"/>
      <c r="E9" s="251"/>
      <c r="F9" s="251"/>
      <c r="G9" s="251"/>
    </row>
    <row r="10" spans="1:7" ht="15.75">
      <c r="A10" s="250"/>
      <c r="B10" s="251"/>
      <c r="C10" s="251"/>
      <c r="D10" s="251"/>
      <c r="E10" s="251"/>
      <c r="F10" s="251"/>
      <c r="G10" s="251"/>
    </row>
    <row r="11" spans="1:7" ht="15.75">
      <c r="A11" s="250"/>
      <c r="B11" s="251"/>
      <c r="C11" s="251"/>
      <c r="D11" s="251"/>
      <c r="E11" s="251"/>
      <c r="F11" s="251"/>
      <c r="G11" s="251"/>
    </row>
    <row r="12" spans="1:7" ht="15.75">
      <c r="A12" s="250"/>
      <c r="B12" s="251"/>
      <c r="C12" s="251"/>
      <c r="D12" s="251"/>
      <c r="E12" s="251"/>
      <c r="F12" s="251"/>
      <c r="G12" s="251"/>
    </row>
    <row r="13" spans="1:8" ht="19.5">
      <c r="A13" s="251"/>
      <c r="B13" s="251"/>
      <c r="C13" s="283" t="s">
        <v>513</v>
      </c>
      <c r="D13" s="283"/>
      <c r="E13" s="283"/>
      <c r="F13" s="283"/>
      <c r="G13" s="283"/>
      <c r="H13" s="283"/>
    </row>
    <row r="14" spans="1:8" ht="19.5">
      <c r="A14" s="251"/>
      <c r="B14" s="251"/>
      <c r="C14" s="283" t="s">
        <v>514</v>
      </c>
      <c r="D14" s="283"/>
      <c r="E14" s="283"/>
      <c r="F14" s="283"/>
      <c r="G14" s="283"/>
      <c r="H14" s="283"/>
    </row>
    <row r="15" spans="1:7" ht="15">
      <c r="A15" s="251"/>
      <c r="B15" s="251"/>
      <c r="C15" s="251"/>
      <c r="D15" s="251"/>
      <c r="E15" s="251"/>
      <c r="F15" s="251"/>
      <c r="G15" s="251"/>
    </row>
    <row r="16" spans="1:7" ht="15">
      <c r="A16" s="251"/>
      <c r="B16" s="251"/>
      <c r="C16" s="251"/>
      <c r="D16" s="256"/>
      <c r="E16" s="251"/>
      <c r="F16" s="251"/>
      <c r="G16" s="251"/>
    </row>
    <row r="17" spans="1:7" ht="15.75">
      <c r="A17" s="251"/>
      <c r="B17" s="251"/>
      <c r="C17" s="257" t="s">
        <v>540</v>
      </c>
      <c r="D17" s="257"/>
      <c r="E17" s="257"/>
      <c r="F17" s="257"/>
      <c r="G17" s="257"/>
    </row>
    <row r="18" spans="1:7" ht="15">
      <c r="A18" s="251"/>
      <c r="B18" s="251"/>
      <c r="C18" s="251"/>
      <c r="D18" s="251"/>
      <c r="E18" s="251"/>
      <c r="F18" s="251"/>
      <c r="G18" s="251"/>
    </row>
    <row r="19" spans="1:7" ht="15">
      <c r="A19" s="251"/>
      <c r="B19" s="251"/>
      <c r="C19" s="251"/>
      <c r="D19" s="251"/>
      <c r="E19" s="251"/>
      <c r="F19" s="251"/>
      <c r="G19" s="251"/>
    </row>
    <row r="20" spans="1:7" ht="15">
      <c r="A20" s="251"/>
      <c r="B20" s="251"/>
      <c r="C20" s="251"/>
      <c r="D20" s="251"/>
      <c r="E20" s="251"/>
      <c r="F20" s="251"/>
      <c r="G20" s="251"/>
    </row>
    <row r="21" spans="1:7" ht="15.75">
      <c r="A21" s="250"/>
      <c r="B21" s="251"/>
      <c r="C21" s="251"/>
      <c r="D21" s="251"/>
      <c r="E21" s="251"/>
      <c r="F21" s="251"/>
      <c r="G21" s="251"/>
    </row>
    <row r="22" spans="1:7" ht="15.75">
      <c r="A22" s="250"/>
      <c r="B22" s="251"/>
      <c r="C22" s="251"/>
      <c r="D22" s="253"/>
      <c r="E22" s="251"/>
      <c r="F22" s="251"/>
      <c r="G22" s="251"/>
    </row>
    <row r="23" spans="1:7" ht="15.75">
      <c r="A23" s="250"/>
      <c r="B23" s="251"/>
      <c r="C23" s="251"/>
      <c r="D23" s="256"/>
      <c r="E23" s="251"/>
      <c r="F23" s="251"/>
      <c r="G23" s="251"/>
    </row>
    <row r="24" spans="1:7" ht="15.75">
      <c r="A24" s="250"/>
      <c r="B24" s="251"/>
      <c r="C24" s="251"/>
      <c r="D24" s="251"/>
      <c r="E24" s="251"/>
      <c r="F24" s="251"/>
      <c r="G24" s="251"/>
    </row>
    <row r="25" spans="1:7" ht="15.75">
      <c r="A25" s="250"/>
      <c r="B25" s="251"/>
      <c r="C25" s="251"/>
      <c r="D25" s="251"/>
      <c r="E25" s="251"/>
      <c r="F25" s="251"/>
      <c r="G25" s="251"/>
    </row>
    <row r="26" spans="1:7" ht="15.75">
      <c r="A26" s="250"/>
      <c r="B26" s="251"/>
      <c r="C26" s="251"/>
      <c r="D26" s="251"/>
      <c r="E26" s="251"/>
      <c r="F26" s="251"/>
      <c r="G26" s="251"/>
    </row>
    <row r="27" spans="1:7" ht="15.75">
      <c r="A27" s="250"/>
      <c r="B27" s="251"/>
      <c r="C27" s="251"/>
      <c r="D27" s="253"/>
      <c r="E27" s="251"/>
      <c r="F27" s="251"/>
      <c r="G27" s="251"/>
    </row>
    <row r="28" spans="1:7" ht="15.75">
      <c r="A28" s="250"/>
      <c r="B28" s="251"/>
      <c r="C28" s="251"/>
      <c r="D28" s="251"/>
      <c r="E28" s="251"/>
      <c r="F28" s="251"/>
      <c r="G28" s="251"/>
    </row>
    <row r="29" spans="1:7" ht="15.75">
      <c r="A29" s="250"/>
      <c r="B29" s="251"/>
      <c r="C29" s="251"/>
      <c r="D29" s="251"/>
      <c r="E29" s="251"/>
      <c r="F29" s="251"/>
      <c r="G29" s="251"/>
    </row>
    <row r="30" spans="1:7" ht="15.75">
      <c r="A30" s="250"/>
      <c r="B30" s="251"/>
      <c r="C30" s="251"/>
      <c r="D30" s="251"/>
      <c r="E30" s="251"/>
      <c r="F30" s="251"/>
      <c r="G30" s="251"/>
    </row>
    <row r="31" spans="1:7" ht="15.75">
      <c r="A31" s="250"/>
      <c r="B31" s="251"/>
      <c r="C31" s="251"/>
      <c r="D31" s="251"/>
      <c r="E31" s="251"/>
      <c r="F31" s="251"/>
      <c r="G31" s="251"/>
    </row>
    <row r="32" spans="6:7" ht="15">
      <c r="F32" s="251"/>
      <c r="G32" s="251"/>
    </row>
    <row r="33" spans="6:7" ht="15">
      <c r="F33" s="251"/>
      <c r="G33" s="251"/>
    </row>
    <row r="34" spans="1:7" ht="15.75">
      <c r="A34" s="250"/>
      <c r="B34" s="251"/>
      <c r="C34" s="251"/>
      <c r="D34" s="251"/>
      <c r="E34" s="251"/>
      <c r="F34" s="251"/>
      <c r="G34" s="251"/>
    </row>
    <row r="35" spans="1:7" ht="15.75">
      <c r="A35" s="250"/>
      <c r="B35" s="251"/>
      <c r="C35" s="251"/>
      <c r="D35" s="251"/>
      <c r="E35" s="251"/>
      <c r="F35" s="251"/>
      <c r="G35" s="251"/>
    </row>
    <row r="36" spans="1:7" ht="15.75">
      <c r="A36" s="250"/>
      <c r="B36" s="251"/>
      <c r="C36" s="251"/>
      <c r="D36" s="251"/>
      <c r="E36" s="251"/>
      <c r="F36" s="251"/>
      <c r="G36" s="251"/>
    </row>
    <row r="37" spans="1:7" ht="15.75">
      <c r="A37" s="258"/>
      <c r="B37" s="251"/>
      <c r="C37" s="258"/>
      <c r="D37" s="259"/>
      <c r="E37" s="251"/>
      <c r="F37" s="251"/>
      <c r="G37" s="251"/>
    </row>
    <row r="38" spans="1:7" ht="15.75">
      <c r="A38" s="250"/>
      <c r="E38" s="251"/>
      <c r="F38" s="251"/>
      <c r="G38" s="251"/>
    </row>
    <row r="39" spans="3:7" ht="15.75">
      <c r="C39" s="250" t="s">
        <v>541</v>
      </c>
      <c r="D39" s="259"/>
      <c r="E39" s="251"/>
      <c r="F39" s="251"/>
      <c r="G39" s="251"/>
    </row>
    <row r="45" spans="1:7" ht="15">
      <c r="A45" s="251"/>
      <c r="B45" s="251"/>
      <c r="C45" s="251"/>
      <c r="D45" s="253" t="s">
        <v>411</v>
      </c>
      <c r="E45" s="251"/>
      <c r="F45" s="251"/>
      <c r="G45" s="251"/>
    </row>
    <row r="46" spans="1:7" ht="15.75">
      <c r="A46" s="250"/>
      <c r="B46" s="251"/>
      <c r="C46" s="251"/>
      <c r="D46" s="260" t="s">
        <v>542</v>
      </c>
      <c r="E46" s="251"/>
      <c r="F46" s="251"/>
      <c r="G46" s="251"/>
    </row>
    <row r="47" spans="1:7" ht="15.75">
      <c r="A47" s="250"/>
      <c r="B47" s="251"/>
      <c r="C47" s="251"/>
      <c r="D47" s="251"/>
      <c r="E47" s="251"/>
      <c r="F47" s="251"/>
      <c r="G47" s="251"/>
    </row>
    <row r="48" spans="1:7" ht="15.75">
      <c r="A48" s="250"/>
      <c r="B48" s="251"/>
      <c r="C48" s="251"/>
      <c r="D48" s="251"/>
      <c r="E48" s="251"/>
      <c r="F48" s="251"/>
      <c r="G48" s="251"/>
    </row>
    <row r="49" spans="1:7" ht="15">
      <c r="A49" s="251"/>
      <c r="B49" s="251"/>
      <c r="C49" s="251"/>
      <c r="D49" s="253" t="s">
        <v>266</v>
      </c>
      <c r="E49" s="251"/>
      <c r="F49" s="251"/>
      <c r="G49" s="251"/>
    </row>
    <row r="50" spans="1:7" ht="15.75">
      <c r="A50" s="255"/>
      <c r="B50" s="251"/>
      <c r="C50" s="251"/>
      <c r="D50" s="251"/>
      <c r="E50" s="251"/>
      <c r="F50" s="251"/>
      <c r="G50" s="251"/>
    </row>
    <row r="51" spans="1:7" ht="15.75">
      <c r="A51" s="250"/>
      <c r="B51" s="251"/>
      <c r="C51" s="251"/>
      <c r="D51" s="251"/>
      <c r="E51" s="251"/>
      <c r="F51" s="251"/>
      <c r="G51" s="251"/>
    </row>
    <row r="52" spans="1:7" ht="15.75">
      <c r="A52" s="250"/>
      <c r="B52" s="251"/>
      <c r="C52" s="251"/>
      <c r="D52" s="251"/>
      <c r="E52" s="251"/>
      <c r="F52" s="251"/>
      <c r="G52" s="251"/>
    </row>
    <row r="53" spans="1:7" ht="15.75">
      <c r="A53" s="250"/>
      <c r="B53" s="251"/>
      <c r="C53" s="251"/>
      <c r="D53" s="251"/>
      <c r="E53" s="251"/>
      <c r="F53" s="251"/>
      <c r="G53" s="251"/>
    </row>
    <row r="54" spans="1:7" ht="15">
      <c r="A54" s="251"/>
      <c r="B54" s="251"/>
      <c r="C54" s="251"/>
      <c r="D54" s="251"/>
      <c r="E54" s="251"/>
      <c r="F54" s="251"/>
      <c r="G54" s="251"/>
    </row>
    <row r="55" spans="1:7" ht="15">
      <c r="A55" s="251"/>
      <c r="B55" s="251"/>
      <c r="C55" s="251"/>
      <c r="D55" s="251"/>
      <c r="E55" s="251"/>
      <c r="F55" s="251"/>
      <c r="G55" s="251"/>
    </row>
    <row r="56" spans="1:7" ht="15">
      <c r="A56" s="251"/>
      <c r="B56" s="251"/>
      <c r="C56" s="251"/>
      <c r="D56" s="256" t="s">
        <v>515</v>
      </c>
      <c r="E56" s="251"/>
      <c r="F56" s="251"/>
      <c r="G56" s="251"/>
    </row>
    <row r="57" spans="1:7" ht="15">
      <c r="A57" s="251"/>
      <c r="B57" s="251"/>
      <c r="C57" s="251"/>
      <c r="D57" s="256" t="s">
        <v>516</v>
      </c>
      <c r="E57" s="251"/>
      <c r="F57" s="251"/>
      <c r="G57" s="251"/>
    </row>
    <row r="58" spans="1:7" ht="15">
      <c r="A58" s="251"/>
      <c r="B58" s="251"/>
      <c r="C58" s="251"/>
      <c r="D58" s="251"/>
      <c r="E58" s="251"/>
      <c r="F58" s="251"/>
      <c r="G58" s="251"/>
    </row>
    <row r="59" spans="1:7" ht="15">
      <c r="A59" s="251"/>
      <c r="B59" s="251"/>
      <c r="C59" s="251"/>
      <c r="D59" s="251"/>
      <c r="E59" s="251"/>
      <c r="F59" s="251"/>
      <c r="G59" s="251"/>
    </row>
    <row r="60" spans="1:7" ht="15">
      <c r="A60" s="251"/>
      <c r="B60" s="251"/>
      <c r="C60" s="251"/>
      <c r="D60" s="251"/>
      <c r="E60" s="251"/>
      <c r="F60" s="251"/>
      <c r="G60" s="251"/>
    </row>
    <row r="61" spans="1:7" ht="15">
      <c r="A61" s="251"/>
      <c r="B61" s="251"/>
      <c r="C61" s="251"/>
      <c r="D61" s="251"/>
      <c r="E61" s="251"/>
      <c r="F61" s="251"/>
      <c r="G61" s="251"/>
    </row>
    <row r="62" spans="1:7" ht="15.75">
      <c r="A62" s="250"/>
      <c r="B62" s="251"/>
      <c r="C62" s="251"/>
      <c r="D62" s="251"/>
      <c r="E62" s="251"/>
      <c r="F62" s="251"/>
      <c r="G62" s="251"/>
    </row>
    <row r="63" spans="1:7" ht="15.75">
      <c r="A63" s="250"/>
      <c r="B63" s="251"/>
      <c r="C63" s="251"/>
      <c r="D63" s="253" t="s">
        <v>65</v>
      </c>
      <c r="E63" s="251"/>
      <c r="F63" s="251"/>
      <c r="G63" s="251"/>
    </row>
    <row r="64" spans="1:7" ht="15.75">
      <c r="A64" s="250"/>
      <c r="B64" s="251"/>
      <c r="C64" s="251"/>
      <c r="D64" s="256" t="s">
        <v>451</v>
      </c>
      <c r="E64" s="251"/>
      <c r="F64" s="251"/>
      <c r="G64" s="251"/>
    </row>
    <row r="65" spans="1:7" ht="15.75">
      <c r="A65" s="250"/>
      <c r="B65" s="251"/>
      <c r="C65" s="251"/>
      <c r="D65" s="251"/>
      <c r="E65" s="251"/>
      <c r="F65" s="251"/>
      <c r="G65" s="251"/>
    </row>
    <row r="66" spans="1:7" ht="15.75">
      <c r="A66" s="250"/>
      <c r="B66" s="251"/>
      <c r="C66" s="251"/>
      <c r="D66" s="251"/>
      <c r="E66" s="251"/>
      <c r="F66" s="251"/>
      <c r="G66" s="251"/>
    </row>
    <row r="67" spans="1:7" ht="15.75">
      <c r="A67" s="250"/>
      <c r="B67" s="251"/>
      <c r="C67" s="251"/>
      <c r="D67" s="251"/>
      <c r="E67" s="251"/>
      <c r="F67" s="251"/>
      <c r="G67" s="251"/>
    </row>
    <row r="68" spans="1:7" ht="15.75">
      <c r="A68" s="250"/>
      <c r="B68" s="251"/>
      <c r="C68" s="251"/>
      <c r="D68" s="253" t="s">
        <v>432</v>
      </c>
      <c r="E68" s="251"/>
      <c r="F68" s="251"/>
      <c r="G68" s="251"/>
    </row>
    <row r="69" spans="1:7" ht="15.75">
      <c r="A69" s="250"/>
      <c r="B69" s="251"/>
      <c r="C69" s="251"/>
      <c r="D69" s="251"/>
      <c r="E69" s="251"/>
      <c r="F69" s="251"/>
      <c r="G69" s="251"/>
    </row>
    <row r="70" spans="1:7" ht="15.75">
      <c r="A70" s="250"/>
      <c r="B70" s="251"/>
      <c r="C70" s="251"/>
      <c r="D70" s="251"/>
      <c r="E70" s="251"/>
      <c r="F70" s="251"/>
      <c r="G70" s="251"/>
    </row>
    <row r="71" spans="1:7" ht="15.75">
      <c r="A71" s="250"/>
      <c r="B71" s="251"/>
      <c r="C71" s="251"/>
      <c r="D71" s="251"/>
      <c r="E71" s="251"/>
      <c r="F71" s="251"/>
      <c r="G71" s="251"/>
    </row>
    <row r="72" spans="1:7" ht="15.75">
      <c r="A72" s="250"/>
      <c r="B72" s="251"/>
      <c r="C72" s="251"/>
      <c r="D72" s="251"/>
      <c r="E72" s="251"/>
      <c r="F72" s="251"/>
      <c r="G72" s="251"/>
    </row>
    <row r="73" spans="1:7" ht="15.75">
      <c r="A73" s="250"/>
      <c r="B73" s="251"/>
      <c r="C73" s="251"/>
      <c r="D73" s="251"/>
      <c r="E73" s="251"/>
      <c r="F73" s="251"/>
      <c r="G73" s="251"/>
    </row>
    <row r="74" spans="1:7" ht="15.75">
      <c r="A74" s="250"/>
      <c r="B74" s="251"/>
      <c r="C74" s="251"/>
      <c r="D74" s="251"/>
      <c r="E74" s="251"/>
      <c r="F74" s="251"/>
      <c r="G74" s="251"/>
    </row>
    <row r="75" spans="1:7" ht="15.75">
      <c r="A75" s="250"/>
      <c r="B75" s="251"/>
      <c r="C75" s="251"/>
      <c r="D75" s="251"/>
      <c r="E75" s="251"/>
      <c r="F75" s="251"/>
      <c r="G75" s="251"/>
    </row>
    <row r="76" spans="1:7" ht="15.75">
      <c r="A76" s="250"/>
      <c r="B76" s="251"/>
      <c r="C76" s="251"/>
      <c r="D76" s="251"/>
      <c r="E76" s="251"/>
      <c r="F76" s="251"/>
      <c r="G76" s="251"/>
    </row>
    <row r="77" spans="1:7" ht="15.75">
      <c r="A77" s="250"/>
      <c r="B77" s="251"/>
      <c r="C77" s="251"/>
      <c r="D77" s="251"/>
      <c r="E77" s="251"/>
      <c r="F77" s="251"/>
      <c r="G77" s="251"/>
    </row>
    <row r="78" spans="1:7" ht="15.75">
      <c r="A78" s="250"/>
      <c r="B78" s="251"/>
      <c r="C78" s="251"/>
      <c r="D78" s="251"/>
      <c r="E78" s="251"/>
      <c r="F78" s="251"/>
      <c r="G78" s="251"/>
    </row>
    <row r="79" spans="1:7" ht="15.75">
      <c r="A79" s="250"/>
      <c r="B79" s="251"/>
      <c r="C79" s="251"/>
      <c r="D79" s="251"/>
      <c r="E79" s="251"/>
      <c r="F79" s="251"/>
      <c r="G79" s="251"/>
    </row>
    <row r="80" spans="1:7" ht="10.5" customHeight="1">
      <c r="A80" s="258" t="s">
        <v>517</v>
      </c>
      <c r="B80" s="251"/>
      <c r="C80" s="251"/>
      <c r="D80" s="251"/>
      <c r="E80" s="251"/>
      <c r="F80" s="251"/>
      <c r="G80" s="251"/>
    </row>
    <row r="81" spans="1:7" ht="10.5" customHeight="1">
      <c r="A81" s="258" t="s">
        <v>518</v>
      </c>
      <c r="B81" s="251"/>
      <c r="C81" s="251"/>
      <c r="D81" s="251"/>
      <c r="E81" s="251"/>
      <c r="F81" s="251"/>
      <c r="G81" s="251"/>
    </row>
    <row r="82" spans="1:7" ht="10.5" customHeight="1">
      <c r="A82" s="258" t="s">
        <v>519</v>
      </c>
      <c r="B82" s="251"/>
      <c r="C82" s="258"/>
      <c r="D82" s="259"/>
      <c r="E82" s="251"/>
      <c r="F82" s="251"/>
      <c r="G82" s="251"/>
    </row>
    <row r="83" spans="1:7" ht="10.5" customHeight="1">
      <c r="A83" s="261" t="s">
        <v>520</v>
      </c>
      <c r="B83" s="251"/>
      <c r="C83" s="251"/>
      <c r="D83" s="251"/>
      <c r="E83" s="251"/>
      <c r="F83" s="251"/>
      <c r="G83" s="251"/>
    </row>
    <row r="84" spans="1:7" ht="15">
      <c r="A84" s="251"/>
      <c r="B84" s="251"/>
      <c r="C84" s="251"/>
      <c r="D84" s="251"/>
      <c r="E84" s="251"/>
      <c r="F84" s="251"/>
      <c r="G84" s="251"/>
    </row>
    <row r="85" spans="1:7" ht="15">
      <c r="A85" s="284" t="s">
        <v>521</v>
      </c>
      <c r="B85" s="284"/>
      <c r="C85" s="284"/>
      <c r="D85" s="284"/>
      <c r="E85" s="284"/>
      <c r="F85" s="284"/>
      <c r="G85" s="284"/>
    </row>
    <row r="86" spans="1:12" ht="6.75" customHeight="1">
      <c r="A86" s="262"/>
      <c r="B86" s="262"/>
      <c r="C86" s="262"/>
      <c r="D86" s="262"/>
      <c r="E86" s="262"/>
      <c r="F86" s="262"/>
      <c r="G86" s="262"/>
      <c r="L86" s="253"/>
    </row>
    <row r="87" spans="1:12" ht="15">
      <c r="A87" s="263" t="s">
        <v>55</v>
      </c>
      <c r="B87" s="264" t="s">
        <v>56</v>
      </c>
      <c r="C87" s="264"/>
      <c r="D87" s="264"/>
      <c r="E87" s="264"/>
      <c r="F87" s="264"/>
      <c r="G87" s="265" t="s">
        <v>57</v>
      </c>
      <c r="L87" s="256"/>
    </row>
    <row r="88" spans="1:12" ht="6.75" customHeight="1">
      <c r="A88" s="266"/>
      <c r="B88" s="266"/>
      <c r="C88" s="266"/>
      <c r="D88" s="266"/>
      <c r="E88" s="266"/>
      <c r="F88" s="266"/>
      <c r="G88" s="267"/>
      <c r="L88" s="268"/>
    </row>
    <row r="89" spans="1:12" ht="12.75" customHeight="1">
      <c r="A89" s="269" t="s">
        <v>58</v>
      </c>
      <c r="B89" s="270" t="s">
        <v>412</v>
      </c>
      <c r="C89" s="262"/>
      <c r="D89" s="262"/>
      <c r="E89" s="262"/>
      <c r="F89" s="262"/>
      <c r="G89" s="271">
        <v>4</v>
      </c>
      <c r="L89" s="268"/>
    </row>
    <row r="90" spans="1:12" ht="12.75" customHeight="1">
      <c r="A90" s="269" t="s">
        <v>59</v>
      </c>
      <c r="B90" s="270" t="s">
        <v>448</v>
      </c>
      <c r="C90" s="262"/>
      <c r="D90" s="262"/>
      <c r="E90" s="262"/>
      <c r="F90" s="262"/>
      <c r="G90" s="271">
        <v>5</v>
      </c>
      <c r="L90" s="268"/>
    </row>
    <row r="91" spans="1:12" ht="12.75" customHeight="1">
      <c r="A91" s="269" t="s">
        <v>60</v>
      </c>
      <c r="B91" s="270" t="s">
        <v>449</v>
      </c>
      <c r="C91" s="262"/>
      <c r="D91" s="262"/>
      <c r="E91" s="262"/>
      <c r="F91" s="262"/>
      <c r="G91" s="271">
        <v>6</v>
      </c>
      <c r="L91" s="253"/>
    </row>
    <row r="92" spans="1:12" ht="12.75" customHeight="1">
      <c r="A92" s="269" t="s">
        <v>61</v>
      </c>
      <c r="B92" s="270" t="s">
        <v>413</v>
      </c>
      <c r="C92" s="262"/>
      <c r="D92" s="262"/>
      <c r="E92" s="262"/>
      <c r="F92" s="262"/>
      <c r="G92" s="271">
        <v>7</v>
      </c>
      <c r="L92" s="268"/>
    </row>
    <row r="93" spans="1:12" ht="12.75" customHeight="1">
      <c r="A93" s="269" t="s">
        <v>62</v>
      </c>
      <c r="B93" s="270" t="s">
        <v>428</v>
      </c>
      <c r="C93" s="262"/>
      <c r="D93" s="262"/>
      <c r="E93" s="262"/>
      <c r="F93" s="262"/>
      <c r="G93" s="271">
        <v>9</v>
      </c>
      <c r="L93" s="268"/>
    </row>
    <row r="94" spans="1:12" ht="12.75" customHeight="1">
      <c r="A94" s="269" t="s">
        <v>63</v>
      </c>
      <c r="B94" s="270" t="s">
        <v>426</v>
      </c>
      <c r="C94" s="262"/>
      <c r="D94" s="262"/>
      <c r="E94" s="262"/>
      <c r="F94" s="262"/>
      <c r="G94" s="271">
        <v>11</v>
      </c>
      <c r="L94" s="268"/>
    </row>
    <row r="95" spans="1:12" ht="12.75" customHeight="1">
      <c r="A95" s="269" t="s">
        <v>64</v>
      </c>
      <c r="B95" s="270" t="s">
        <v>427</v>
      </c>
      <c r="C95" s="262"/>
      <c r="D95" s="262"/>
      <c r="E95" s="262"/>
      <c r="F95" s="262"/>
      <c r="G95" s="271">
        <v>12</v>
      </c>
      <c r="L95" s="268"/>
    </row>
    <row r="96" spans="1:12" ht="12.75" customHeight="1">
      <c r="A96" s="269" t="s">
        <v>66</v>
      </c>
      <c r="B96" s="270" t="s">
        <v>414</v>
      </c>
      <c r="C96" s="262"/>
      <c r="D96" s="262"/>
      <c r="E96" s="262"/>
      <c r="F96" s="262"/>
      <c r="G96" s="271">
        <v>13</v>
      </c>
      <c r="L96" s="268"/>
    </row>
    <row r="97" spans="1:12" ht="12.75" customHeight="1">
      <c r="A97" s="269" t="s">
        <v>67</v>
      </c>
      <c r="B97" s="270" t="s">
        <v>248</v>
      </c>
      <c r="C97" s="262"/>
      <c r="D97" s="262"/>
      <c r="E97" s="262"/>
      <c r="F97" s="262"/>
      <c r="G97" s="271">
        <v>14</v>
      </c>
      <c r="L97" s="268"/>
    </row>
    <row r="98" spans="1:12" ht="12.75" customHeight="1">
      <c r="A98" s="269" t="s">
        <v>93</v>
      </c>
      <c r="B98" s="270" t="s">
        <v>457</v>
      </c>
      <c r="C98" s="270"/>
      <c r="D98" s="270"/>
      <c r="E98" s="262"/>
      <c r="F98" s="262"/>
      <c r="G98" s="271">
        <v>15</v>
      </c>
      <c r="L98" s="268"/>
    </row>
    <row r="99" spans="1:12" ht="12.75" customHeight="1">
      <c r="A99" s="269" t="s">
        <v>116</v>
      </c>
      <c r="B99" s="270" t="s">
        <v>415</v>
      </c>
      <c r="C99" s="262"/>
      <c r="D99" s="262"/>
      <c r="E99" s="262"/>
      <c r="F99" s="262"/>
      <c r="G99" s="271">
        <v>16</v>
      </c>
      <c r="L99" s="258"/>
    </row>
    <row r="100" spans="1:12" ht="12.75" customHeight="1">
      <c r="A100" s="269" t="s">
        <v>117</v>
      </c>
      <c r="B100" s="270" t="s">
        <v>522</v>
      </c>
      <c r="C100" s="262"/>
      <c r="D100" s="262"/>
      <c r="E100" s="262"/>
      <c r="F100" s="262"/>
      <c r="G100" s="271">
        <v>18</v>
      </c>
      <c r="L100" s="258"/>
    </row>
    <row r="101" spans="1:12" ht="12.75" customHeight="1">
      <c r="A101" s="269" t="s">
        <v>150</v>
      </c>
      <c r="B101" s="270" t="s">
        <v>416</v>
      </c>
      <c r="C101" s="262"/>
      <c r="D101" s="262"/>
      <c r="E101" s="262"/>
      <c r="F101" s="262"/>
      <c r="G101" s="271">
        <v>19</v>
      </c>
      <c r="L101" s="258"/>
    </row>
    <row r="102" spans="1:12" ht="12.75" customHeight="1">
      <c r="A102" s="269" t="s">
        <v>151</v>
      </c>
      <c r="B102" s="270" t="s">
        <v>429</v>
      </c>
      <c r="C102" s="262"/>
      <c r="D102" s="262"/>
      <c r="E102" s="262"/>
      <c r="F102" s="262"/>
      <c r="G102" s="271">
        <v>20</v>
      </c>
      <c r="L102" s="261"/>
    </row>
    <row r="103" spans="1:7" ht="12.75" customHeight="1">
      <c r="A103" s="269" t="s">
        <v>155</v>
      </c>
      <c r="B103" s="270" t="s">
        <v>417</v>
      </c>
      <c r="C103" s="262"/>
      <c r="D103" s="262"/>
      <c r="E103" s="262"/>
      <c r="F103" s="262"/>
      <c r="G103" s="271">
        <v>21</v>
      </c>
    </row>
    <row r="104" spans="1:7" ht="12.75" customHeight="1">
      <c r="A104" s="269" t="s">
        <v>352</v>
      </c>
      <c r="B104" s="270" t="s">
        <v>418</v>
      </c>
      <c r="C104" s="262"/>
      <c r="D104" s="262"/>
      <c r="E104" s="262"/>
      <c r="F104" s="262"/>
      <c r="G104" s="271">
        <v>22</v>
      </c>
    </row>
    <row r="105" spans="1:7" ht="12.75" customHeight="1">
      <c r="A105" s="269" t="s">
        <v>386</v>
      </c>
      <c r="B105" s="270" t="s">
        <v>419</v>
      </c>
      <c r="C105" s="262"/>
      <c r="D105" s="262"/>
      <c r="E105" s="262"/>
      <c r="F105" s="262"/>
      <c r="G105" s="271">
        <v>23</v>
      </c>
    </row>
    <row r="106" spans="1:7" ht="12.75" customHeight="1">
      <c r="A106" s="269" t="s">
        <v>387</v>
      </c>
      <c r="B106" s="270" t="s">
        <v>565</v>
      </c>
      <c r="C106" s="262"/>
      <c r="D106" s="262"/>
      <c r="E106" s="262"/>
      <c r="F106" s="262"/>
      <c r="G106" s="271">
        <v>24</v>
      </c>
    </row>
    <row r="107" spans="1:7" ht="12.75" customHeight="1">
      <c r="A107" s="269" t="s">
        <v>473</v>
      </c>
      <c r="B107" s="270" t="s">
        <v>420</v>
      </c>
      <c r="C107" s="262"/>
      <c r="D107" s="262"/>
      <c r="E107" s="262"/>
      <c r="F107" s="262"/>
      <c r="G107" s="271">
        <v>25</v>
      </c>
    </row>
    <row r="108" spans="1:7" ht="12.75" customHeight="1">
      <c r="A108" s="269" t="s">
        <v>566</v>
      </c>
      <c r="B108" s="270" t="s">
        <v>421</v>
      </c>
      <c r="C108" s="262"/>
      <c r="D108" s="262"/>
      <c r="E108" s="262"/>
      <c r="F108" s="262"/>
      <c r="G108" s="271">
        <v>26</v>
      </c>
    </row>
    <row r="109" spans="1:7" ht="6.75" customHeight="1">
      <c r="A109" s="269"/>
      <c r="B109" s="262"/>
      <c r="C109" s="262"/>
      <c r="D109" s="262"/>
      <c r="E109" s="262"/>
      <c r="F109" s="262"/>
      <c r="G109" s="272"/>
    </row>
    <row r="110" spans="1:7" ht="15">
      <c r="A110" s="263" t="s">
        <v>68</v>
      </c>
      <c r="B110" s="264" t="s">
        <v>56</v>
      </c>
      <c r="C110" s="264"/>
      <c r="D110" s="264"/>
      <c r="E110" s="264"/>
      <c r="F110" s="264"/>
      <c r="G110" s="265" t="s">
        <v>57</v>
      </c>
    </row>
    <row r="111" spans="1:7" ht="6.75" customHeight="1">
      <c r="A111" s="273"/>
      <c r="B111" s="266"/>
      <c r="C111" s="266"/>
      <c r="D111" s="266"/>
      <c r="E111" s="266"/>
      <c r="F111" s="266"/>
      <c r="G111" s="274"/>
    </row>
    <row r="112" spans="1:7" ht="12.75" customHeight="1">
      <c r="A112" s="269" t="s">
        <v>58</v>
      </c>
      <c r="B112" s="270" t="s">
        <v>412</v>
      </c>
      <c r="C112" s="262"/>
      <c r="D112" s="262"/>
      <c r="E112" s="262"/>
      <c r="F112" s="262"/>
      <c r="G112" s="271">
        <v>4</v>
      </c>
    </row>
    <row r="113" spans="1:7" ht="12.75" customHeight="1">
      <c r="A113" s="269" t="s">
        <v>59</v>
      </c>
      <c r="B113" s="270" t="s">
        <v>422</v>
      </c>
      <c r="C113" s="262"/>
      <c r="D113" s="262"/>
      <c r="E113" s="262"/>
      <c r="F113" s="262"/>
      <c r="G113" s="271">
        <v>5</v>
      </c>
    </row>
    <row r="114" spans="1:7" ht="12.75" customHeight="1">
      <c r="A114" s="269" t="s">
        <v>60</v>
      </c>
      <c r="B114" s="270" t="s">
        <v>423</v>
      </c>
      <c r="C114" s="262"/>
      <c r="D114" s="262"/>
      <c r="E114" s="262"/>
      <c r="F114" s="262"/>
      <c r="G114" s="271">
        <v>6</v>
      </c>
    </row>
    <row r="115" spans="1:7" ht="12.75" customHeight="1">
      <c r="A115" s="269" t="s">
        <v>61</v>
      </c>
      <c r="B115" s="270" t="s">
        <v>424</v>
      </c>
      <c r="C115" s="262"/>
      <c r="D115" s="262"/>
      <c r="E115" s="262"/>
      <c r="F115" s="262"/>
      <c r="G115" s="271">
        <v>8</v>
      </c>
    </row>
    <row r="116" spans="1:7" ht="12.75" customHeight="1">
      <c r="A116" s="269" t="s">
        <v>62</v>
      </c>
      <c r="B116" s="270" t="s">
        <v>425</v>
      </c>
      <c r="C116" s="262"/>
      <c r="D116" s="262"/>
      <c r="E116" s="262"/>
      <c r="F116" s="262"/>
      <c r="G116" s="271">
        <v>8</v>
      </c>
    </row>
    <row r="117" spans="1:7" ht="12.75" customHeight="1">
      <c r="A117" s="269" t="s">
        <v>63</v>
      </c>
      <c r="B117" s="270" t="s">
        <v>430</v>
      </c>
      <c r="C117" s="262"/>
      <c r="D117" s="262"/>
      <c r="E117" s="262"/>
      <c r="F117" s="262"/>
      <c r="G117" s="271">
        <v>10</v>
      </c>
    </row>
    <row r="118" spans="1:7" ht="12.75" customHeight="1">
      <c r="A118" s="269" t="s">
        <v>64</v>
      </c>
      <c r="B118" s="270" t="s">
        <v>431</v>
      </c>
      <c r="C118" s="262"/>
      <c r="D118" s="262"/>
      <c r="E118" s="262"/>
      <c r="F118" s="262"/>
      <c r="G118" s="271">
        <v>10</v>
      </c>
    </row>
    <row r="119" spans="1:7" ht="12.75" customHeight="1">
      <c r="A119" s="269" t="s">
        <v>66</v>
      </c>
      <c r="B119" s="270" t="s">
        <v>426</v>
      </c>
      <c r="C119" s="262"/>
      <c r="D119" s="262"/>
      <c r="E119" s="262"/>
      <c r="F119" s="262"/>
      <c r="G119" s="271">
        <v>11</v>
      </c>
    </row>
    <row r="120" spans="1:7" ht="12.75" customHeight="1">
      <c r="A120" s="269" t="s">
        <v>67</v>
      </c>
      <c r="B120" s="270" t="s">
        <v>427</v>
      </c>
      <c r="C120" s="262"/>
      <c r="D120" s="262"/>
      <c r="E120" s="262"/>
      <c r="F120" s="262"/>
      <c r="G120" s="271">
        <v>12</v>
      </c>
    </row>
    <row r="121" spans="1:7" ht="12.75" customHeight="1">
      <c r="A121" s="269" t="s">
        <v>93</v>
      </c>
      <c r="B121" s="270" t="s">
        <v>414</v>
      </c>
      <c r="C121" s="262"/>
      <c r="D121" s="262"/>
      <c r="E121" s="262"/>
      <c r="F121" s="262"/>
      <c r="G121" s="271">
        <v>13</v>
      </c>
    </row>
    <row r="122" spans="1:7" ht="12.75" customHeight="1">
      <c r="A122" s="269" t="s">
        <v>116</v>
      </c>
      <c r="B122" s="270" t="s">
        <v>248</v>
      </c>
      <c r="C122" s="262"/>
      <c r="D122" s="262"/>
      <c r="E122" s="262"/>
      <c r="F122" s="262"/>
      <c r="G122" s="271">
        <v>14</v>
      </c>
    </row>
    <row r="123" spans="1:7" ht="12.75" customHeight="1">
      <c r="A123" s="269" t="s">
        <v>117</v>
      </c>
      <c r="B123" s="270" t="s">
        <v>457</v>
      </c>
      <c r="C123" s="262"/>
      <c r="D123" s="262"/>
      <c r="E123" s="262"/>
      <c r="F123" s="262"/>
      <c r="G123" s="271">
        <v>15</v>
      </c>
    </row>
    <row r="124" spans="1:7" ht="54.75" customHeight="1">
      <c r="A124" s="285" t="s">
        <v>435</v>
      </c>
      <c r="B124" s="285"/>
      <c r="C124" s="285"/>
      <c r="D124" s="285"/>
      <c r="E124" s="285"/>
      <c r="F124" s="285"/>
      <c r="G124" s="285"/>
    </row>
    <row r="125" spans="1:7" ht="15" customHeight="1">
      <c r="A125" s="275"/>
      <c r="B125" s="275"/>
      <c r="C125" s="275"/>
      <c r="D125" s="275"/>
      <c r="E125" s="275"/>
      <c r="F125" s="275"/>
      <c r="G125" s="275"/>
    </row>
    <row r="126" spans="1:7" ht="15" customHeight="1">
      <c r="A126" s="276"/>
      <c r="B126" s="276"/>
      <c r="C126" s="276"/>
      <c r="D126" s="276"/>
      <c r="E126" s="276"/>
      <c r="F126" s="276"/>
      <c r="G126" s="276"/>
    </row>
    <row r="127" spans="1:7" ht="15" customHeight="1">
      <c r="A127" s="270"/>
      <c r="B127" s="270"/>
      <c r="C127" s="270"/>
      <c r="D127" s="270"/>
      <c r="E127" s="270"/>
      <c r="F127" s="270"/>
      <c r="G127" s="270"/>
    </row>
    <row r="128" spans="1:7" ht="10.5" customHeight="1">
      <c r="A128" s="277" t="s">
        <v>517</v>
      </c>
      <c r="C128" s="278"/>
      <c r="D128" s="278"/>
      <c r="E128" s="278"/>
      <c r="F128" s="278"/>
      <c r="G128" s="278"/>
    </row>
    <row r="129" spans="1:7" ht="10.5" customHeight="1">
      <c r="A129" s="277" t="s">
        <v>518</v>
      </c>
      <c r="C129" s="278"/>
      <c r="D129" s="278"/>
      <c r="E129" s="278"/>
      <c r="F129" s="278"/>
      <c r="G129" s="278"/>
    </row>
    <row r="130" spans="1:7" ht="10.5" customHeight="1">
      <c r="A130" s="277" t="s">
        <v>519</v>
      </c>
      <c r="C130" s="278"/>
      <c r="D130" s="278"/>
      <c r="E130" s="278"/>
      <c r="F130" s="278"/>
      <c r="G130" s="278"/>
    </row>
    <row r="131" spans="1:7" ht="10.5" customHeight="1">
      <c r="A131" s="261" t="s">
        <v>520</v>
      </c>
      <c r="B131" s="279"/>
      <c r="C131" s="278"/>
      <c r="D131" s="278"/>
      <c r="E131" s="278"/>
      <c r="F131" s="278"/>
      <c r="G131" s="27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19"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H18" sqref="H18"/>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9.7109375" style="1" bestFit="1" customWidth="1"/>
    <col min="26" max="26" width="18.140625" style="1" bestFit="1" customWidth="1"/>
    <col min="27" max="27" width="17.140625" style="1" bestFit="1" customWidth="1"/>
    <col min="28" max="28" width="18.140625" style="1" bestFit="1" customWidth="1"/>
    <col min="29" max="29" width="19.7109375" style="1" bestFit="1" customWidth="1"/>
    <col min="30" max="16384" width="11.421875" style="1" customWidth="1"/>
  </cols>
  <sheetData>
    <row r="1" spans="1:25" s="43" customFormat="1" ht="15.75" customHeight="1">
      <c r="A1" s="289" t="s">
        <v>223</v>
      </c>
      <c r="B1" s="289"/>
      <c r="C1" s="289"/>
      <c r="D1" s="289"/>
      <c r="E1" s="289"/>
      <c r="F1" s="289"/>
      <c r="G1" s="235"/>
      <c r="H1" s="236"/>
      <c r="J1" s="49"/>
      <c r="K1" s="49"/>
      <c r="P1" s="236"/>
      <c r="Q1" s="236"/>
      <c r="R1" s="236"/>
      <c r="S1" s="236"/>
      <c r="T1" s="236"/>
      <c r="U1" s="236"/>
      <c r="V1" s="39"/>
      <c r="W1" s="39"/>
      <c r="X1" s="39"/>
      <c r="Y1" s="38"/>
    </row>
    <row r="2" spans="1:25" s="43" customFormat="1" ht="15.75" customHeight="1">
      <c r="A2" s="286" t="s">
        <v>224</v>
      </c>
      <c r="B2" s="286"/>
      <c r="C2" s="286"/>
      <c r="D2" s="286"/>
      <c r="E2" s="286"/>
      <c r="F2" s="286"/>
      <c r="G2" s="235"/>
      <c r="H2" s="236"/>
      <c r="J2" s="49"/>
      <c r="K2" s="49"/>
      <c r="P2" s="236"/>
      <c r="Q2" s="236"/>
      <c r="R2" s="236"/>
      <c r="S2" s="236"/>
      <c r="T2" s="236"/>
      <c r="U2" s="236"/>
      <c r="V2" s="39"/>
      <c r="Y2" s="38"/>
    </row>
    <row r="3" spans="1:25" s="43" customFormat="1" ht="15.75" customHeight="1">
      <c r="A3" s="286" t="s">
        <v>225</v>
      </c>
      <c r="B3" s="286"/>
      <c r="C3" s="286"/>
      <c r="D3" s="286"/>
      <c r="E3" s="286"/>
      <c r="F3" s="286"/>
      <c r="G3" s="235"/>
      <c r="H3" s="236"/>
      <c r="J3" s="49"/>
      <c r="K3" s="49"/>
      <c r="P3" s="236"/>
      <c r="Q3" s="236"/>
      <c r="R3" s="236"/>
      <c r="S3" s="236"/>
      <c r="T3" s="236"/>
      <c r="U3" s="236"/>
      <c r="V3" s="39"/>
      <c r="W3" s="39"/>
      <c r="X3" s="39"/>
      <c r="Y3" s="38"/>
    </row>
    <row r="4" spans="1:25" s="43" customFormat="1" ht="15.75" customHeight="1" thickBot="1">
      <c r="A4" s="286" t="s">
        <v>436</v>
      </c>
      <c r="B4" s="286"/>
      <c r="C4" s="286"/>
      <c r="D4" s="286"/>
      <c r="E4" s="286"/>
      <c r="F4" s="286"/>
      <c r="G4" s="44"/>
      <c r="J4" s="49"/>
      <c r="K4" s="49"/>
      <c r="P4" s="38"/>
      <c r="Q4" s="38"/>
      <c r="R4" s="38"/>
      <c r="S4" s="38"/>
      <c r="Y4" s="38"/>
    </row>
    <row r="5" spans="1:25" s="43" customFormat="1" ht="13.5" thickTop="1">
      <c r="A5" s="51" t="s">
        <v>226</v>
      </c>
      <c r="B5" s="68">
        <v>2010</v>
      </c>
      <c r="C5" s="288" t="s">
        <v>543</v>
      </c>
      <c r="D5" s="288"/>
      <c r="E5" s="69" t="s">
        <v>241</v>
      </c>
      <c r="F5" s="69" t="s">
        <v>232</v>
      </c>
      <c r="G5" s="46"/>
      <c r="P5" s="38"/>
      <c r="Q5" s="38"/>
      <c r="R5" s="38"/>
      <c r="S5" s="38"/>
      <c r="Y5" s="38"/>
    </row>
    <row r="6" spans="1:25" s="43" customFormat="1" ht="13.5" thickBot="1">
      <c r="A6" s="52"/>
      <c r="B6" s="70" t="s">
        <v>231</v>
      </c>
      <c r="C6" s="203">
        <v>2010</v>
      </c>
      <c r="D6" s="203">
        <v>2011</v>
      </c>
      <c r="E6" s="72" t="s">
        <v>509</v>
      </c>
      <c r="F6" s="72">
        <v>2011</v>
      </c>
      <c r="O6" s="207"/>
      <c r="V6" s="47"/>
      <c r="W6" s="48"/>
      <c r="X6" s="48"/>
      <c r="Y6" s="38"/>
    </row>
    <row r="7" spans="1:25" s="43" customFormat="1" ht="15.75" customHeight="1" thickTop="1">
      <c r="A7" s="286" t="s">
        <v>228</v>
      </c>
      <c r="B7" s="286"/>
      <c r="C7" s="286"/>
      <c r="D7" s="286"/>
      <c r="E7" s="286"/>
      <c r="F7" s="286"/>
      <c r="H7" s="236"/>
      <c r="I7" s="236"/>
      <c r="J7" s="236"/>
      <c r="V7" s="39"/>
      <c r="W7" s="39"/>
      <c r="X7" s="39"/>
      <c r="Y7" s="38"/>
    </row>
    <row r="8" spans="1:25" s="43" customFormat="1" ht="15.75" customHeight="1">
      <c r="A8" s="35" t="s">
        <v>445</v>
      </c>
      <c r="B8" s="204">
        <v>12301843</v>
      </c>
      <c r="C8" s="204">
        <v>6457693</v>
      </c>
      <c r="D8" s="204">
        <v>7547681</v>
      </c>
      <c r="E8" s="36">
        <f>+(D8-C8)/C8</f>
        <v>0.1687890706479853</v>
      </c>
      <c r="F8" s="37"/>
      <c r="H8" s="236"/>
      <c r="I8" s="236"/>
      <c r="J8" s="236"/>
      <c r="V8" s="39"/>
      <c r="W8" s="39"/>
      <c r="X8" s="39"/>
      <c r="Y8" s="38"/>
    </row>
    <row r="9" spans="1:25" s="43" customFormat="1" ht="15.75" customHeight="1">
      <c r="A9" s="201" t="s">
        <v>493</v>
      </c>
      <c r="B9" s="198">
        <v>6970246</v>
      </c>
      <c r="C9" s="198">
        <v>4263468</v>
      </c>
      <c r="D9" s="198">
        <v>4390725</v>
      </c>
      <c r="E9" s="40">
        <f aca="true" t="shared" si="0" ref="E9:E21">+(D9-C9)/C9</f>
        <v>0.029848236224594624</v>
      </c>
      <c r="F9" s="40">
        <f>+D9/$D$8</f>
        <v>0.5817316603603147</v>
      </c>
      <c r="H9" s="236"/>
      <c r="I9" s="236"/>
      <c r="J9" s="236"/>
      <c r="K9" s="236"/>
      <c r="L9" s="236"/>
      <c r="V9" s="39"/>
      <c r="W9" s="39"/>
      <c r="X9" s="39"/>
      <c r="Y9" s="38"/>
    </row>
    <row r="10" spans="1:25" s="43" customFormat="1" ht="15.75" customHeight="1">
      <c r="A10" s="201" t="s">
        <v>494</v>
      </c>
      <c r="B10" s="198">
        <v>1010109</v>
      </c>
      <c r="C10" s="198">
        <v>457632</v>
      </c>
      <c r="D10" s="198">
        <v>624531</v>
      </c>
      <c r="E10" s="40">
        <f t="shared" si="0"/>
        <v>0.3647013320746801</v>
      </c>
      <c r="F10" s="40">
        <f>+D10/$D$8</f>
        <v>0.08274475299101804</v>
      </c>
      <c r="G10" s="42"/>
      <c r="J10" s="240"/>
      <c r="L10" s="39"/>
      <c r="M10" s="32"/>
      <c r="O10" s="38"/>
      <c r="P10" s="38"/>
      <c r="Q10" s="38"/>
      <c r="R10" s="38"/>
      <c r="S10" s="38"/>
      <c r="Y10" s="38"/>
    </row>
    <row r="11" spans="1:25" s="43" customFormat="1" ht="15.75" customHeight="1">
      <c r="A11" s="201" t="s">
        <v>495</v>
      </c>
      <c r="B11" s="198">
        <v>4321488</v>
      </c>
      <c r="C11" s="198">
        <v>1736593</v>
      </c>
      <c r="D11" s="198">
        <v>2532425</v>
      </c>
      <c r="E11" s="40">
        <f t="shared" si="0"/>
        <v>0.45827203034908004</v>
      </c>
      <c r="F11" s="40">
        <f>+D11/$D$8</f>
        <v>0.3355235866486673</v>
      </c>
      <c r="G11" s="42"/>
      <c r="J11" s="240"/>
      <c r="K11" s="240"/>
      <c r="L11" s="39"/>
      <c r="M11" s="32"/>
      <c r="O11" s="38"/>
      <c r="P11" s="38"/>
      <c r="Q11" s="38"/>
      <c r="R11" s="38"/>
      <c r="S11" s="38"/>
      <c r="V11" s="39"/>
      <c r="W11" s="39"/>
      <c r="X11" s="39"/>
      <c r="Y11" s="38"/>
    </row>
    <row r="12" spans="1:25" s="43" customFormat="1" ht="15.75" customHeight="1">
      <c r="A12" s="286" t="s">
        <v>230</v>
      </c>
      <c r="B12" s="286"/>
      <c r="C12" s="286"/>
      <c r="D12" s="286"/>
      <c r="E12" s="286"/>
      <c r="F12" s="286"/>
      <c r="J12" s="240"/>
      <c r="L12" s="39"/>
      <c r="M12" s="32"/>
      <c r="O12" s="38"/>
      <c r="P12" s="38"/>
      <c r="Q12" s="38"/>
      <c r="R12" s="38"/>
      <c r="S12" s="38"/>
      <c r="V12" s="39"/>
      <c r="W12" s="39"/>
      <c r="X12" s="39"/>
      <c r="Y12" s="38"/>
    </row>
    <row r="13" spans="1:25" s="43" customFormat="1" ht="15.75" customHeight="1">
      <c r="A13" s="41" t="s">
        <v>445</v>
      </c>
      <c r="B13" s="31">
        <v>3886117</v>
      </c>
      <c r="C13" s="31">
        <v>1729217</v>
      </c>
      <c r="D13" s="31">
        <v>2360095</v>
      </c>
      <c r="E13" s="36">
        <f t="shared" si="0"/>
        <v>0.3648344886731972</v>
      </c>
      <c r="F13" s="37"/>
      <c r="G13" s="37"/>
      <c r="L13" s="39"/>
      <c r="M13" s="32"/>
      <c r="O13" s="38"/>
      <c r="P13" s="38"/>
      <c r="Q13" s="38"/>
      <c r="R13" s="38"/>
      <c r="S13" s="38"/>
      <c r="V13" s="39"/>
      <c r="W13" s="39"/>
      <c r="X13" s="39"/>
      <c r="Y13" s="38"/>
    </row>
    <row r="14" spans="1:25" s="43" customFormat="1" ht="15.75" customHeight="1">
      <c r="A14" s="201" t="s">
        <v>493</v>
      </c>
      <c r="B14" s="32">
        <v>2616504</v>
      </c>
      <c r="C14" s="32">
        <v>1156513</v>
      </c>
      <c r="D14" s="32">
        <v>1684331</v>
      </c>
      <c r="E14" s="40">
        <f t="shared" si="0"/>
        <v>0.4563874336042915</v>
      </c>
      <c r="F14" s="40">
        <f>+D14/$D$13</f>
        <v>0.7136708479955256</v>
      </c>
      <c r="G14" s="42"/>
      <c r="L14" s="39"/>
      <c r="M14" s="39"/>
      <c r="O14" s="38"/>
      <c r="P14" s="38"/>
      <c r="Q14" s="38"/>
      <c r="R14" s="38"/>
      <c r="S14" s="38"/>
      <c r="V14" s="39"/>
      <c r="W14" s="39"/>
      <c r="X14" s="39"/>
      <c r="Y14" s="38"/>
    </row>
    <row r="15" spans="1:25" s="43" customFormat="1" ht="15.75" customHeight="1">
      <c r="A15" s="201" t="s">
        <v>494</v>
      </c>
      <c r="B15" s="32">
        <v>1037247</v>
      </c>
      <c r="C15" s="32">
        <v>450907</v>
      </c>
      <c r="D15" s="32">
        <v>557146</v>
      </c>
      <c r="E15" s="40">
        <f t="shared" si="0"/>
        <v>0.23561177803848687</v>
      </c>
      <c r="F15" s="40">
        <f>+D15/$D$13</f>
        <v>0.23606931076926987</v>
      </c>
      <c r="G15" s="42"/>
      <c r="M15" s="39"/>
      <c r="O15" s="38"/>
      <c r="P15" s="38"/>
      <c r="Q15" s="38"/>
      <c r="R15" s="38"/>
      <c r="S15" s="38"/>
      <c r="V15" s="39"/>
      <c r="Y15" s="38"/>
    </row>
    <row r="16" spans="1:25" s="43" customFormat="1" ht="15.75" customHeight="1">
      <c r="A16" s="201" t="s">
        <v>495</v>
      </c>
      <c r="B16" s="32">
        <v>232366</v>
      </c>
      <c r="C16" s="32">
        <v>121797</v>
      </c>
      <c r="D16" s="32">
        <v>118618</v>
      </c>
      <c r="E16" s="40">
        <f t="shared" si="0"/>
        <v>-0.02610080708063417</v>
      </c>
      <c r="F16" s="40">
        <f>+D16/$D$13</f>
        <v>0.050259841235204515</v>
      </c>
      <c r="G16" s="42"/>
      <c r="I16" s="236"/>
      <c r="J16" s="236"/>
      <c r="K16" s="236"/>
      <c r="L16" s="236"/>
      <c r="M16" s="236"/>
      <c r="N16" s="236"/>
      <c r="O16" s="236"/>
      <c r="P16" s="236"/>
      <c r="Q16" s="236"/>
      <c r="R16" s="236"/>
      <c r="S16" s="236"/>
      <c r="T16" s="236"/>
      <c r="U16" s="236"/>
      <c r="V16" s="236"/>
      <c r="W16" s="236"/>
      <c r="Y16" s="38"/>
    </row>
    <row r="17" spans="1:25" s="43" customFormat="1" ht="15.75" customHeight="1">
      <c r="A17" s="286" t="s">
        <v>242</v>
      </c>
      <c r="B17" s="286"/>
      <c r="C17" s="286"/>
      <c r="D17" s="286"/>
      <c r="E17" s="286"/>
      <c r="F17" s="286"/>
      <c r="I17" s="236"/>
      <c r="J17" s="236"/>
      <c r="K17" s="236"/>
      <c r="L17" s="236"/>
      <c r="M17" s="236"/>
      <c r="N17" s="236"/>
      <c r="O17" s="236"/>
      <c r="P17" s="236"/>
      <c r="Q17" s="236"/>
      <c r="R17" s="236"/>
      <c r="S17" s="236"/>
      <c r="T17" s="236"/>
      <c r="U17" s="236"/>
      <c r="V17" s="236"/>
      <c r="W17" s="236"/>
      <c r="X17" s="38"/>
      <c r="Y17" s="38"/>
    </row>
    <row r="18" spans="1:25" s="43" customFormat="1" ht="15.75" customHeight="1">
      <c r="A18" s="41" t="s">
        <v>445</v>
      </c>
      <c r="B18" s="31">
        <v>8415726</v>
      </c>
      <c r="C18" s="31">
        <v>4728476</v>
      </c>
      <c r="D18" s="31">
        <v>5187586</v>
      </c>
      <c r="E18" s="36">
        <f t="shared" si="0"/>
        <v>0.09709470873913709</v>
      </c>
      <c r="F18" s="42"/>
      <c r="G18" s="42"/>
      <c r="I18" s="236"/>
      <c r="J18" s="236"/>
      <c r="K18" s="236"/>
      <c r="L18" s="236"/>
      <c r="M18" s="236"/>
      <c r="N18" s="236"/>
      <c r="O18" s="236"/>
      <c r="P18" s="236"/>
      <c r="Q18" s="236"/>
      <c r="R18" s="236"/>
      <c r="S18" s="236"/>
      <c r="T18" s="236"/>
      <c r="U18" s="236"/>
      <c r="V18" s="236"/>
      <c r="W18" s="236"/>
      <c r="X18" s="50"/>
      <c r="Y18" s="50"/>
    </row>
    <row r="19" spans="1:25" s="43" customFormat="1" ht="15.75" customHeight="1">
      <c r="A19" s="201" t="s">
        <v>493</v>
      </c>
      <c r="B19" s="32">
        <v>4353742</v>
      </c>
      <c r="C19" s="32">
        <v>3106955</v>
      </c>
      <c r="D19" s="32">
        <v>2706394</v>
      </c>
      <c r="E19" s="40">
        <f t="shared" si="0"/>
        <v>-0.12892397862215577</v>
      </c>
      <c r="F19" s="40">
        <f>+D19/$D$18</f>
        <v>0.5217058570209727</v>
      </c>
      <c r="G19" s="42"/>
      <c r="I19" s="236"/>
      <c r="J19" s="236"/>
      <c r="K19" s="236"/>
      <c r="L19" s="236"/>
      <c r="M19" s="236"/>
      <c r="N19" s="236"/>
      <c r="O19" s="236"/>
      <c r="P19" s="236"/>
      <c r="Q19" s="236"/>
      <c r="R19" s="236"/>
      <c r="S19" s="236"/>
      <c r="T19" s="236"/>
      <c r="U19" s="236"/>
      <c r="V19" s="236"/>
      <c r="W19" s="236"/>
      <c r="X19" s="50"/>
      <c r="Y19" s="50"/>
    </row>
    <row r="20" spans="1:25" s="43" customFormat="1" ht="15.75" customHeight="1">
      <c r="A20" s="201" t="s">
        <v>494</v>
      </c>
      <c r="B20" s="32">
        <v>-27138</v>
      </c>
      <c r="C20" s="32">
        <v>6725</v>
      </c>
      <c r="D20" s="32">
        <v>67385</v>
      </c>
      <c r="E20" s="40">
        <f t="shared" si="0"/>
        <v>9.02007434944238</v>
      </c>
      <c r="F20" s="40">
        <f>+D20/$D$18</f>
        <v>0.012989664171350605</v>
      </c>
      <c r="G20" s="42"/>
      <c r="O20" s="38"/>
      <c r="P20" s="38"/>
      <c r="Q20" s="38"/>
      <c r="R20" s="38"/>
      <c r="S20" s="38"/>
      <c r="U20" s="39"/>
      <c r="V20" s="49"/>
      <c r="W20" s="50"/>
      <c r="X20" s="50"/>
      <c r="Y20" s="50"/>
    </row>
    <row r="21" spans="1:25" s="43" customFormat="1" ht="15.75" customHeight="1" thickBot="1">
      <c r="A21" s="202" t="s">
        <v>495</v>
      </c>
      <c r="B21" s="87">
        <v>4089122</v>
      </c>
      <c r="C21" s="87">
        <v>1614796</v>
      </c>
      <c r="D21" s="87">
        <v>2413807</v>
      </c>
      <c r="E21" s="88">
        <f t="shared" si="0"/>
        <v>0.4948061550808895</v>
      </c>
      <c r="F21" s="88">
        <f>+D21/$D$18</f>
        <v>0.4653044788076766</v>
      </c>
      <c r="G21" s="42"/>
      <c r="O21" s="38"/>
      <c r="P21" s="38"/>
      <c r="Q21" s="38"/>
      <c r="R21" s="38"/>
      <c r="S21" s="38"/>
      <c r="U21" s="39"/>
      <c r="V21" s="49"/>
      <c r="W21" s="50"/>
      <c r="X21" s="50"/>
      <c r="Y21" s="50"/>
    </row>
    <row r="22" spans="1:25" ht="27" customHeight="1" thickTop="1">
      <c r="A22" s="287" t="s">
        <v>523</v>
      </c>
      <c r="B22" s="287"/>
      <c r="C22" s="287"/>
      <c r="D22" s="287"/>
      <c r="E22" s="287"/>
      <c r="F22" s="287"/>
      <c r="G22" s="42"/>
      <c r="U22" s="39"/>
      <c r="V22" s="49"/>
      <c r="W22" s="50"/>
      <c r="X22" s="34"/>
      <c r="Y22" s="34"/>
    </row>
    <row r="23" spans="7:26" ht="33" customHeight="1">
      <c r="G23" s="42"/>
      <c r="L23" s="39"/>
      <c r="M23" s="39"/>
      <c r="Z23" s="188" t="s">
        <v>379</v>
      </c>
    </row>
    <row r="24" spans="1:29" ht="12.75">
      <c r="A24" s="15"/>
      <c r="B24" s="15"/>
      <c r="C24" s="15"/>
      <c r="D24" s="15"/>
      <c r="E24" s="15"/>
      <c r="F24" s="15"/>
      <c r="G24" s="42"/>
      <c r="L24" s="39"/>
      <c r="M24" s="39"/>
      <c r="Z24" s="188" t="s">
        <v>493</v>
      </c>
      <c r="AA24" s="188" t="s">
        <v>494</v>
      </c>
      <c r="AB24" s="188" t="s">
        <v>495</v>
      </c>
      <c r="AC24" s="1" t="s">
        <v>376</v>
      </c>
    </row>
    <row r="25" spans="1:29" ht="15">
      <c r="A25" s="15"/>
      <c r="B25" s="15"/>
      <c r="C25" s="15"/>
      <c r="D25" s="15"/>
      <c r="E25" s="15"/>
      <c r="F25" s="15"/>
      <c r="G25" s="42"/>
      <c r="L25" s="39"/>
      <c r="M25" s="39"/>
      <c r="Y25" s="199" t="s">
        <v>544</v>
      </c>
      <c r="Z25" s="245">
        <v>2458746.918</v>
      </c>
      <c r="AA25" s="245">
        <v>195222.36900000004</v>
      </c>
      <c r="AB25" s="245">
        <v>2080127.4559999998</v>
      </c>
      <c r="AC25" s="33">
        <f>SUM(Z25:AB25)</f>
        <v>4734096.743</v>
      </c>
    </row>
    <row r="26" spans="1:29" ht="15">
      <c r="A26" s="15"/>
      <c r="B26" s="15"/>
      <c r="C26" s="15"/>
      <c r="D26" s="15"/>
      <c r="E26" s="15"/>
      <c r="F26" s="15"/>
      <c r="G26" s="42"/>
      <c r="Y26" s="199" t="s">
        <v>545</v>
      </c>
      <c r="Z26" s="245">
        <v>2684708.489</v>
      </c>
      <c r="AA26" s="245">
        <v>272689.25500000006</v>
      </c>
      <c r="AB26" s="245">
        <v>2321498.484</v>
      </c>
      <c r="AC26" s="33">
        <f>SUM(Z26:AB26)</f>
        <v>5278896.228</v>
      </c>
    </row>
    <row r="27" spans="1:29" ht="15">
      <c r="A27" s="15"/>
      <c r="B27" s="15"/>
      <c r="C27" s="15"/>
      <c r="D27" s="15"/>
      <c r="E27" s="15"/>
      <c r="F27" s="15"/>
      <c r="I27" s="39"/>
      <c r="J27" s="39"/>
      <c r="K27" s="39"/>
      <c r="L27" s="39"/>
      <c r="M27" s="39"/>
      <c r="Y27" s="199" t="s">
        <v>546</v>
      </c>
      <c r="Z27" s="245">
        <v>2757719.904</v>
      </c>
      <c r="AA27" s="245">
        <v>223266.43999999997</v>
      </c>
      <c r="AB27" s="245">
        <v>1631404.1870000002</v>
      </c>
      <c r="AC27" s="33">
        <f>SUM(Z27:AB27)</f>
        <v>4612390.531</v>
      </c>
    </row>
    <row r="28" spans="1:29" ht="15">
      <c r="A28" s="15"/>
      <c r="B28" s="15"/>
      <c r="C28" s="15"/>
      <c r="D28" s="15"/>
      <c r="E28" s="15"/>
      <c r="F28" s="15"/>
      <c r="I28" s="39"/>
      <c r="J28" s="39"/>
      <c r="K28" s="39"/>
      <c r="L28" s="39"/>
      <c r="M28" s="39"/>
      <c r="Y28" s="199" t="s">
        <v>547</v>
      </c>
      <c r="Z28" s="245">
        <v>3106955.716</v>
      </c>
      <c r="AA28" s="245">
        <v>6725.356000000029</v>
      </c>
      <c r="AB28" s="245">
        <v>1614796.1579999998</v>
      </c>
      <c r="AC28" s="33">
        <f>SUM(Z28:AB28)</f>
        <v>4728477.23</v>
      </c>
    </row>
    <row r="29" spans="1:29" ht="15">
      <c r="A29" s="15"/>
      <c r="B29" s="15"/>
      <c r="C29" s="15"/>
      <c r="D29" s="15"/>
      <c r="E29" s="15"/>
      <c r="F29" s="15"/>
      <c r="I29" s="39"/>
      <c r="J29" s="39"/>
      <c r="K29" s="39"/>
      <c r="L29" s="39"/>
      <c r="M29" s="39"/>
      <c r="Y29" s="199" t="s">
        <v>548</v>
      </c>
      <c r="Z29" s="245">
        <v>2706393.228</v>
      </c>
      <c r="AA29" s="245">
        <v>67385.53300000005</v>
      </c>
      <c r="AB29" s="245">
        <v>2413806.853</v>
      </c>
      <c r="AC29" s="33">
        <f>SUM(Z29:AB29)</f>
        <v>5187585.614</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19"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22" sqref="A22"/>
    </sheetView>
  </sheetViews>
  <sheetFormatPr defaultColWidth="11.421875" defaultRowHeight="12.75"/>
  <cols>
    <col min="1" max="1" width="15.140625" style="0" customWidth="1"/>
    <col min="2" max="2" width="16.140625" style="0" bestFit="1" customWidth="1"/>
    <col min="3" max="3" width="15.00390625" style="0" customWidth="1"/>
    <col min="4" max="4" width="14.28125" style="0" customWidth="1"/>
    <col min="5" max="5" width="14.7109375" style="0" customWidth="1"/>
    <col min="6" max="6" width="15.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89" t="s">
        <v>233</v>
      </c>
      <c r="B1" s="289"/>
      <c r="C1" s="289"/>
      <c r="D1" s="289"/>
      <c r="E1" s="289"/>
      <c r="F1" s="289"/>
      <c r="G1" s="194"/>
      <c r="H1" s="194"/>
      <c r="I1" s="194"/>
      <c r="J1" s="194"/>
      <c r="K1" s="194"/>
      <c r="L1" s="194"/>
      <c r="P1" s="189" t="s">
        <v>378</v>
      </c>
      <c r="Q1" s="38"/>
      <c r="R1" s="38"/>
      <c r="S1" s="38"/>
      <c r="T1" s="38"/>
      <c r="U1" s="38"/>
      <c r="V1" s="38"/>
      <c r="W1" s="38"/>
      <c r="Z1" s="39"/>
      <c r="AA1" s="39"/>
      <c r="AB1" s="39"/>
      <c r="AC1" s="38"/>
    </row>
    <row r="2" spans="1:20" ht="13.5" customHeight="1">
      <c r="A2" s="286" t="s">
        <v>447</v>
      </c>
      <c r="B2" s="286"/>
      <c r="C2" s="286"/>
      <c r="D2" s="286"/>
      <c r="E2" s="286"/>
      <c r="F2" s="286"/>
      <c r="G2" s="194"/>
      <c r="H2" s="194"/>
      <c r="I2" s="194"/>
      <c r="J2" s="194"/>
      <c r="K2" s="194"/>
      <c r="L2" s="194"/>
      <c r="P2" s="32" t="s">
        <v>226</v>
      </c>
      <c r="Q2" s="206" t="s">
        <v>493</v>
      </c>
      <c r="R2" s="206" t="s">
        <v>494</v>
      </c>
      <c r="S2" s="206" t="s">
        <v>495</v>
      </c>
      <c r="T2" s="190" t="s">
        <v>376</v>
      </c>
    </row>
    <row r="3" spans="1:29" s="43" customFormat="1" ht="15.75" customHeight="1">
      <c r="A3" s="286" t="s">
        <v>225</v>
      </c>
      <c r="B3" s="286"/>
      <c r="C3" s="286"/>
      <c r="D3" s="286"/>
      <c r="E3" s="286"/>
      <c r="F3" s="286"/>
      <c r="G3" s="194"/>
      <c r="H3" s="194"/>
      <c r="I3" s="194"/>
      <c r="J3" s="194"/>
      <c r="K3" s="194"/>
      <c r="L3" s="194"/>
      <c r="M3" s="44"/>
      <c r="P3" s="200" t="s">
        <v>544</v>
      </c>
      <c r="Q3" s="249">
        <v>3445556.007</v>
      </c>
      <c r="R3" s="249">
        <v>451675.15</v>
      </c>
      <c r="S3" s="249">
        <v>2167021.868</v>
      </c>
      <c r="T3" s="53">
        <f>SUM(Q3:S3)</f>
        <v>6064253.025</v>
      </c>
      <c r="U3" s="38"/>
      <c r="V3" s="38"/>
      <c r="W3" s="38"/>
      <c r="Y3" s="45"/>
      <c r="Z3" s="39"/>
      <c r="AA3" s="39"/>
      <c r="AB3" s="39"/>
      <c r="AC3" s="38"/>
    </row>
    <row r="4" spans="1:29" s="43" customFormat="1" ht="15.75" customHeight="1">
      <c r="A4" s="286" t="s">
        <v>436</v>
      </c>
      <c r="B4" s="286"/>
      <c r="C4" s="286"/>
      <c r="D4" s="286"/>
      <c r="E4" s="286"/>
      <c r="F4" s="286"/>
      <c r="G4" s="194"/>
      <c r="H4" s="194"/>
      <c r="I4" s="194"/>
      <c r="J4" s="194"/>
      <c r="K4" s="194"/>
      <c r="L4" s="194"/>
      <c r="M4" s="44"/>
      <c r="P4" s="200" t="s">
        <v>545</v>
      </c>
      <c r="Q4" s="249">
        <v>4134226.072</v>
      </c>
      <c r="R4" s="249">
        <v>573407.312</v>
      </c>
      <c r="S4" s="249">
        <v>2450587.137</v>
      </c>
      <c r="T4" s="53">
        <f>SUM(Q4:S4)</f>
        <v>7158220.521000001</v>
      </c>
      <c r="U4" s="38"/>
      <c r="V4" s="38"/>
      <c r="W4" s="38"/>
      <c r="AC4" s="38"/>
    </row>
    <row r="5" spans="2:20" ht="13.5" thickBot="1">
      <c r="B5" s="55"/>
      <c r="C5" s="55"/>
      <c r="D5" s="55"/>
      <c r="E5" s="55"/>
      <c r="F5" s="55"/>
      <c r="G5" s="55"/>
      <c r="H5" s="55"/>
      <c r="I5" s="55"/>
      <c r="J5" s="55"/>
      <c r="K5" s="55"/>
      <c r="L5" s="55"/>
      <c r="P5" s="200" t="s">
        <v>546</v>
      </c>
      <c r="Q5" s="249">
        <v>3784566.98</v>
      </c>
      <c r="R5" s="249">
        <v>477064.91</v>
      </c>
      <c r="S5" s="249">
        <v>1706330.789</v>
      </c>
      <c r="T5" s="53">
        <f>SUM(Q5:S5)</f>
        <v>5967962.679</v>
      </c>
    </row>
    <row r="6" spans="1:20" ht="15" customHeight="1" thickTop="1">
      <c r="A6" s="74" t="s">
        <v>226</v>
      </c>
      <c r="B6" s="290" t="str">
        <f>+balanza!C5</f>
        <v>enero - junio</v>
      </c>
      <c r="C6" s="290"/>
      <c r="D6" s="290"/>
      <c r="E6" s="290"/>
      <c r="F6" s="290"/>
      <c r="G6" s="195"/>
      <c r="H6" s="195"/>
      <c r="I6" s="195"/>
      <c r="J6" s="195"/>
      <c r="K6" s="195"/>
      <c r="L6" s="195"/>
      <c r="P6" s="200" t="s">
        <v>547</v>
      </c>
      <c r="Q6" s="249">
        <v>4263468.254</v>
      </c>
      <c r="R6" s="249">
        <v>457632.385</v>
      </c>
      <c r="S6" s="249">
        <v>1736592.998</v>
      </c>
      <c r="T6" s="53">
        <f>SUM(Q6:S6)</f>
        <v>6457693.636999999</v>
      </c>
    </row>
    <row r="7" spans="1:20" ht="15" customHeight="1">
      <c r="A7" s="76"/>
      <c r="B7" s="75">
        <v>2007</v>
      </c>
      <c r="C7" s="75">
        <v>2008</v>
      </c>
      <c r="D7" s="75">
        <v>2009</v>
      </c>
      <c r="E7" s="75">
        <v>2010</v>
      </c>
      <c r="F7" s="75">
        <v>2011</v>
      </c>
      <c r="G7" s="195"/>
      <c r="H7" s="195"/>
      <c r="I7" s="195"/>
      <c r="J7" s="195"/>
      <c r="K7" s="195"/>
      <c r="L7" s="195"/>
      <c r="P7" s="200" t="s">
        <v>548</v>
      </c>
      <c r="Q7" s="249">
        <v>4390724.547</v>
      </c>
      <c r="R7" s="249">
        <v>624531.067</v>
      </c>
      <c r="S7" s="249">
        <v>2532424.757</v>
      </c>
      <c r="T7" s="53">
        <f>SUM(Q7:S7)</f>
        <v>7547680.371</v>
      </c>
    </row>
    <row r="8" spans="1:12" ht="19.5" customHeight="1">
      <c r="A8" s="205" t="s">
        <v>493</v>
      </c>
      <c r="B8" s="248">
        <v>3445556.007</v>
      </c>
      <c r="C8" s="248">
        <v>4134226.072</v>
      </c>
      <c r="D8" s="248">
        <v>3784566.98</v>
      </c>
      <c r="E8" s="248">
        <v>4263468.254</v>
      </c>
      <c r="F8" s="248">
        <v>4390724.547</v>
      </c>
      <c r="G8" s="73"/>
      <c r="H8" s="73"/>
      <c r="I8" s="73"/>
      <c r="J8" s="73"/>
      <c r="K8" s="73"/>
      <c r="L8" s="73"/>
    </row>
    <row r="9" spans="1:12" ht="19.5" customHeight="1">
      <c r="A9" s="205" t="s">
        <v>494</v>
      </c>
      <c r="B9" s="57">
        <v>451675.15</v>
      </c>
      <c r="C9" s="57">
        <v>573407.312</v>
      </c>
      <c r="D9" s="57">
        <v>477064.91</v>
      </c>
      <c r="E9" s="57">
        <v>457632.385</v>
      </c>
      <c r="F9" s="57">
        <v>624531.067</v>
      </c>
      <c r="G9" s="57"/>
      <c r="H9" s="57"/>
      <c r="I9" s="57"/>
      <c r="J9" s="57"/>
      <c r="K9" s="57"/>
      <c r="L9" s="57"/>
    </row>
    <row r="10" spans="1:16" ht="19.5" customHeight="1">
      <c r="A10" s="205" t="s">
        <v>495</v>
      </c>
      <c r="B10" s="57">
        <v>2167021.868</v>
      </c>
      <c r="C10" s="57">
        <v>2450587.137</v>
      </c>
      <c r="D10" s="57">
        <v>1706330.789</v>
      </c>
      <c r="E10" s="57">
        <v>1736592.998</v>
      </c>
      <c r="F10" s="57">
        <v>2532424.757</v>
      </c>
      <c r="G10" s="57"/>
      <c r="H10" s="57"/>
      <c r="I10" s="57"/>
      <c r="J10" s="57"/>
      <c r="K10" s="57"/>
      <c r="L10" s="57"/>
      <c r="P10" t="s">
        <v>16</v>
      </c>
    </row>
    <row r="11" spans="1:20" ht="19.5" customHeight="1" thickBot="1">
      <c r="A11" s="247" t="s">
        <v>376</v>
      </c>
      <c r="B11" s="246">
        <f>SUM(B8:B10)</f>
        <v>6064253.025</v>
      </c>
      <c r="C11" s="246">
        <f>SUM(C8:C10)</f>
        <v>7158220.521000001</v>
      </c>
      <c r="D11" s="246">
        <f>SUM(D8:D10)</f>
        <v>5967962.679</v>
      </c>
      <c r="E11" s="246">
        <f>+balanza!C8</f>
        <v>6457693</v>
      </c>
      <c r="F11" s="246">
        <f>+balanza!D8</f>
        <v>7547681</v>
      </c>
      <c r="G11" s="73"/>
      <c r="H11" s="73"/>
      <c r="I11" s="73"/>
      <c r="J11" s="73"/>
      <c r="K11" s="73"/>
      <c r="L11" s="73"/>
      <c r="P11" s="2"/>
      <c r="Q11" s="206" t="s">
        <v>493</v>
      </c>
      <c r="R11" s="206" t="s">
        <v>494</v>
      </c>
      <c r="S11" s="206" t="s">
        <v>495</v>
      </c>
      <c r="T11" s="192" t="s">
        <v>376</v>
      </c>
    </row>
    <row r="12" spans="1:20" ht="30.75" customHeight="1" thickTop="1">
      <c r="A12" s="291" t="s">
        <v>437</v>
      </c>
      <c r="B12" s="292"/>
      <c r="C12" s="292"/>
      <c r="D12" s="292"/>
      <c r="E12" s="292"/>
      <c r="P12" s="200" t="str">
        <f>+P3</f>
        <v>ene-jun 07</v>
      </c>
      <c r="Q12" s="249">
        <v>986809.089</v>
      </c>
      <c r="R12" s="249">
        <v>256452.781</v>
      </c>
      <c r="S12" s="249">
        <v>86894.412</v>
      </c>
      <c r="T12" s="193">
        <f>SUM(Q12:S12)</f>
        <v>1330156.2820000001</v>
      </c>
    </row>
    <row r="13" spans="1:20" ht="12.75">
      <c r="A13" s="14"/>
      <c r="B13" s="33"/>
      <c r="C13" s="34"/>
      <c r="D13" s="34"/>
      <c r="E13" s="34"/>
      <c r="P13" s="200" t="str">
        <f>+P4</f>
        <v>ene-jun 08</v>
      </c>
      <c r="Q13" s="249">
        <v>1449517.583</v>
      </c>
      <c r="R13" s="249">
        <v>300718.057</v>
      </c>
      <c r="S13" s="249">
        <v>129088.653</v>
      </c>
      <c r="T13" s="193">
        <f>SUM(Q13:S13)</f>
        <v>1879324.293</v>
      </c>
    </row>
    <row r="14" spans="1:20" ht="12.75">
      <c r="A14" s="14"/>
      <c r="B14" s="33"/>
      <c r="C14" s="34"/>
      <c r="D14" s="34"/>
      <c r="E14" s="34"/>
      <c r="P14" s="200" t="str">
        <f>+P5</f>
        <v>ene-jun 09</v>
      </c>
      <c r="Q14" s="249">
        <v>1026847.076</v>
      </c>
      <c r="R14" s="249">
        <v>253798.47</v>
      </c>
      <c r="S14" s="249">
        <v>74926.602</v>
      </c>
      <c r="T14" s="193">
        <f>SUM(Q14:S14)</f>
        <v>1355572.148</v>
      </c>
    </row>
    <row r="15" spans="1:20" ht="12.75">
      <c r="A15" s="14"/>
      <c r="B15" s="33"/>
      <c r="C15" s="34"/>
      <c r="D15" s="34"/>
      <c r="E15" s="34"/>
      <c r="P15" s="200" t="str">
        <f>+P6</f>
        <v>ene-jun 10</v>
      </c>
      <c r="Q15" s="249">
        <v>1156512.538</v>
      </c>
      <c r="R15" s="249">
        <v>450907.029</v>
      </c>
      <c r="S15" s="249">
        <v>121796.84</v>
      </c>
      <c r="T15" s="193">
        <f>SUM(Q15:S15)</f>
        <v>1729216.407</v>
      </c>
    </row>
    <row r="16" spans="16:20" ht="12.75">
      <c r="P16" s="200" t="str">
        <f>+P7</f>
        <v>ene-jun 11</v>
      </c>
      <c r="Q16" s="249">
        <v>1684331.319</v>
      </c>
      <c r="R16" s="249">
        <v>557145.534</v>
      </c>
      <c r="S16" s="249">
        <v>118617.904</v>
      </c>
      <c r="T16" s="193">
        <f>SUM(Q16:S16)</f>
        <v>2360094.757</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89" t="s">
        <v>377</v>
      </c>
      <c r="B37" s="289"/>
      <c r="C37" s="289"/>
      <c r="D37" s="289"/>
      <c r="E37" s="289"/>
      <c r="F37" s="289"/>
      <c r="G37" s="194"/>
      <c r="H37" s="194"/>
      <c r="I37" s="194"/>
      <c r="J37" s="194"/>
      <c r="K37" s="194"/>
      <c r="L37" s="194"/>
      <c r="O37"/>
      <c r="P37"/>
      <c r="Q37" s="56"/>
      <c r="R37" s="56"/>
      <c r="S37" s="56"/>
      <c r="T37" s="56"/>
      <c r="U37" s="54"/>
      <c r="V37" s="38"/>
      <c r="W37" s="38"/>
      <c r="Z37" s="39"/>
      <c r="AA37" s="39"/>
      <c r="AB37" s="39"/>
      <c r="AC37" s="38"/>
    </row>
    <row r="38" spans="1:21" ht="13.5" customHeight="1">
      <c r="A38" s="286" t="s">
        <v>450</v>
      </c>
      <c r="B38" s="286"/>
      <c r="C38" s="286"/>
      <c r="D38" s="286"/>
      <c r="E38" s="286"/>
      <c r="F38" s="286"/>
      <c r="G38" s="194"/>
      <c r="H38" s="194"/>
      <c r="I38" s="194"/>
      <c r="J38" s="194"/>
      <c r="K38" s="194"/>
      <c r="L38" s="194"/>
      <c r="Q38" s="56"/>
      <c r="R38" s="56"/>
      <c r="S38" s="56"/>
      <c r="T38" s="56"/>
      <c r="U38" s="54"/>
    </row>
    <row r="39" spans="1:29" s="43" customFormat="1" ht="15.75" customHeight="1">
      <c r="A39" s="286" t="s">
        <v>225</v>
      </c>
      <c r="B39" s="286"/>
      <c r="C39" s="286"/>
      <c r="D39" s="286"/>
      <c r="E39" s="286"/>
      <c r="F39" s="286"/>
      <c r="G39" s="194"/>
      <c r="H39" s="194"/>
      <c r="I39" s="194"/>
      <c r="J39" s="194"/>
      <c r="K39" s="194"/>
      <c r="L39" s="194"/>
      <c r="M39" s="44"/>
      <c r="O39"/>
      <c r="P39"/>
      <c r="Q39" s="56"/>
      <c r="R39" s="56"/>
      <c r="S39" s="56"/>
      <c r="T39" s="56"/>
      <c r="U39" s="54"/>
      <c r="V39" s="38"/>
      <c r="W39" s="38"/>
      <c r="Y39" s="45"/>
      <c r="Z39" s="39"/>
      <c r="AA39" s="39"/>
      <c r="AB39" s="39"/>
      <c r="AC39" s="38"/>
    </row>
    <row r="40" spans="1:29" s="43" customFormat="1" ht="15.75" customHeight="1">
      <c r="A40" s="286" t="s">
        <v>436</v>
      </c>
      <c r="B40" s="286"/>
      <c r="C40" s="286"/>
      <c r="D40" s="286"/>
      <c r="E40" s="286"/>
      <c r="F40" s="286"/>
      <c r="G40" s="194"/>
      <c r="H40" s="194"/>
      <c r="I40" s="194"/>
      <c r="J40" s="194"/>
      <c r="K40" s="194"/>
      <c r="L40" s="19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4" t="s">
        <v>226</v>
      </c>
      <c r="B42" s="290" t="str">
        <f>+B6</f>
        <v>enero - junio</v>
      </c>
      <c r="C42" s="290"/>
      <c r="D42" s="290"/>
      <c r="E42" s="290"/>
      <c r="F42" s="290"/>
      <c r="G42" s="195"/>
      <c r="H42" s="195"/>
      <c r="I42" s="195"/>
      <c r="J42" s="195"/>
      <c r="K42" s="195"/>
      <c r="L42" s="195"/>
      <c r="Q42" s="56"/>
      <c r="R42" s="56"/>
      <c r="S42" s="56"/>
      <c r="T42" s="56"/>
      <c r="U42" s="54"/>
    </row>
    <row r="43" spans="1:20" ht="15" customHeight="1">
      <c r="A43" s="76"/>
      <c r="B43" s="75">
        <v>2007</v>
      </c>
      <c r="C43" s="75">
        <v>2008</v>
      </c>
      <c r="D43" s="75">
        <v>2009</v>
      </c>
      <c r="E43" s="75">
        <v>2010</v>
      </c>
      <c r="F43" s="75">
        <v>2011</v>
      </c>
      <c r="G43" s="195"/>
      <c r="H43" s="195"/>
      <c r="I43" s="195"/>
      <c r="J43" s="195"/>
      <c r="K43" s="195"/>
      <c r="L43" s="195"/>
      <c r="P43" s="200" t="s">
        <v>507</v>
      </c>
      <c r="Q43" s="249">
        <v>6295509.938</v>
      </c>
      <c r="R43" s="249">
        <v>924360.426</v>
      </c>
      <c r="S43" s="249">
        <v>3954059.502</v>
      </c>
      <c r="T43" s="53">
        <f>SUM(Q43:S43)</f>
        <v>11173929.866</v>
      </c>
    </row>
    <row r="44" spans="1:12" ht="19.5" customHeight="1">
      <c r="A44" s="205" t="s">
        <v>493</v>
      </c>
      <c r="B44" s="248">
        <v>986809.089</v>
      </c>
      <c r="C44" s="248">
        <v>1449517.583</v>
      </c>
      <c r="D44" s="248">
        <v>1026847.076</v>
      </c>
      <c r="E44" s="248">
        <v>1156512.538</v>
      </c>
      <c r="F44" s="248">
        <v>1684331.319</v>
      </c>
      <c r="G44" s="73"/>
      <c r="H44" s="73"/>
      <c r="I44" s="73"/>
      <c r="J44" s="73"/>
      <c r="K44" s="73"/>
      <c r="L44" s="73"/>
    </row>
    <row r="45" spans="1:12" ht="19.5" customHeight="1">
      <c r="A45" s="205" t="s">
        <v>494</v>
      </c>
      <c r="B45" s="57">
        <v>256452.781</v>
      </c>
      <c r="C45" s="57">
        <v>300718.057</v>
      </c>
      <c r="D45" s="57">
        <v>253798.47</v>
      </c>
      <c r="E45" s="57">
        <v>450907.029</v>
      </c>
      <c r="F45" s="57">
        <v>557145.534</v>
      </c>
      <c r="G45" s="57"/>
      <c r="H45" s="57"/>
      <c r="I45" s="57"/>
      <c r="J45" s="57"/>
      <c r="K45" s="57"/>
      <c r="L45" s="57"/>
    </row>
    <row r="46" spans="1:12" ht="19.5" customHeight="1">
      <c r="A46" s="205" t="s">
        <v>495</v>
      </c>
      <c r="B46" s="57">
        <v>86894.412</v>
      </c>
      <c r="C46" s="57">
        <v>129088.653</v>
      </c>
      <c r="D46" s="57">
        <v>74926.602</v>
      </c>
      <c r="E46" s="57">
        <v>121796.84</v>
      </c>
      <c r="F46" s="57">
        <v>118617.904</v>
      </c>
      <c r="G46" s="57"/>
      <c r="H46" s="57"/>
      <c r="I46" s="57"/>
      <c r="J46" s="57"/>
      <c r="K46" s="57"/>
      <c r="L46" s="57"/>
    </row>
    <row r="47" spans="1:12" ht="19.5" customHeight="1" thickBot="1">
      <c r="A47" s="172" t="s">
        <v>376</v>
      </c>
      <c r="B47" s="244">
        <f>SUM(B44:B46)</f>
        <v>1330156.2820000001</v>
      </c>
      <c r="C47" s="244">
        <f>SUM(C44:C46)</f>
        <v>1879324.293</v>
      </c>
      <c r="D47" s="244">
        <f>SUM(D43:D46)</f>
        <v>1357581.148</v>
      </c>
      <c r="E47" s="244">
        <f>+balanza!C13</f>
        <v>1729217</v>
      </c>
      <c r="F47" s="244">
        <f>+balanza!D13</f>
        <v>2360095</v>
      </c>
      <c r="G47" s="191"/>
      <c r="H47" s="191"/>
      <c r="I47" s="191"/>
      <c r="J47" s="191"/>
      <c r="K47" s="191"/>
      <c r="L47" s="191"/>
    </row>
    <row r="48" spans="1:5" ht="30.75" customHeight="1" thickTop="1">
      <c r="A48" s="291" t="s">
        <v>438</v>
      </c>
      <c r="B48" s="292"/>
      <c r="C48" s="292"/>
      <c r="D48" s="292"/>
      <c r="E48" s="29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B16" sqref="B16:D16"/>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89" t="s">
        <v>380</v>
      </c>
      <c r="B1" s="289"/>
      <c r="C1" s="289"/>
      <c r="D1" s="289"/>
      <c r="E1" s="289"/>
      <c r="F1" s="289"/>
      <c r="U1" s="41"/>
    </row>
    <row r="2" spans="1:21" ht="15.75" customHeight="1">
      <c r="A2" s="286" t="s">
        <v>234</v>
      </c>
      <c r="B2" s="286"/>
      <c r="C2" s="286"/>
      <c r="D2" s="286"/>
      <c r="E2" s="286"/>
      <c r="F2" s="286"/>
      <c r="G2" s="44"/>
      <c r="H2" s="44"/>
      <c r="U2" s="38"/>
    </row>
    <row r="3" spans="1:21" ht="15.75" customHeight="1">
      <c r="A3" s="286" t="s">
        <v>225</v>
      </c>
      <c r="B3" s="286"/>
      <c r="C3" s="286"/>
      <c r="D3" s="286"/>
      <c r="E3" s="286"/>
      <c r="F3" s="286"/>
      <c r="G3" s="44"/>
      <c r="H3" s="44"/>
      <c r="R3" s="45" t="s">
        <v>202</v>
      </c>
      <c r="U3" s="77"/>
    </row>
    <row r="4" spans="1:21" ht="15.75" customHeight="1" thickBot="1">
      <c r="A4" s="286" t="s">
        <v>436</v>
      </c>
      <c r="B4" s="286"/>
      <c r="C4" s="286"/>
      <c r="D4" s="286"/>
      <c r="E4" s="286"/>
      <c r="F4" s="286"/>
      <c r="G4" s="44"/>
      <c r="H4" s="44"/>
      <c r="M4" s="46"/>
      <c r="N4" s="296"/>
      <c r="O4" s="296"/>
      <c r="R4" s="45"/>
      <c r="U4" s="38"/>
    </row>
    <row r="5" spans="1:21" ht="18" customHeight="1" thickTop="1">
      <c r="A5" s="83" t="s">
        <v>235</v>
      </c>
      <c r="B5" s="84">
        <f>+balanza!B5</f>
        <v>2010</v>
      </c>
      <c r="C5" s="297" t="str">
        <f>+evolución_comercio!B6</f>
        <v>enero - junio</v>
      </c>
      <c r="D5" s="297"/>
      <c r="E5" s="85" t="s">
        <v>240</v>
      </c>
      <c r="F5" s="85" t="s">
        <v>232</v>
      </c>
      <c r="G5" s="46"/>
      <c r="H5" s="46"/>
      <c r="M5" s="46"/>
      <c r="N5" s="78"/>
      <c r="O5" s="78"/>
      <c r="S5" s="39">
        <f>+S6+S7</f>
        <v>7547681</v>
      </c>
      <c r="U5" s="38"/>
    </row>
    <row r="6" spans="1:21" ht="18" customHeight="1" thickBot="1">
      <c r="A6" s="86"/>
      <c r="B6" s="70" t="s">
        <v>231</v>
      </c>
      <c r="C6" s="71">
        <f>+balanza!C6</f>
        <v>2010</v>
      </c>
      <c r="D6" s="71">
        <f>+balanza!D6</f>
        <v>2011</v>
      </c>
      <c r="E6" s="72" t="str">
        <f>+balanza!$E$6</f>
        <v> 2011-2010</v>
      </c>
      <c r="F6" s="72">
        <f>+balanza!$F$6</f>
        <v>2011</v>
      </c>
      <c r="G6" s="46"/>
      <c r="H6" s="46"/>
      <c r="M6" s="32"/>
      <c r="N6" s="32"/>
      <c r="O6" s="32"/>
      <c r="R6" s="43" t="s">
        <v>17</v>
      </c>
      <c r="S6" s="39">
        <f>D9</f>
        <v>3113344</v>
      </c>
      <c r="T6" s="79">
        <f>+S6/S5*100</f>
        <v>41.24901410115239</v>
      </c>
      <c r="U6" s="41"/>
    </row>
    <row r="7" spans="1:21" ht="18" customHeight="1" thickTop="1">
      <c r="A7" s="286" t="s">
        <v>238</v>
      </c>
      <c r="B7" s="286"/>
      <c r="C7" s="286"/>
      <c r="D7" s="286"/>
      <c r="E7" s="286"/>
      <c r="F7" s="286"/>
      <c r="G7" s="46"/>
      <c r="H7" s="46"/>
      <c r="M7" s="32"/>
      <c r="N7" s="32"/>
      <c r="O7" s="32"/>
      <c r="R7" s="43" t="s">
        <v>18</v>
      </c>
      <c r="S7" s="39">
        <f>D13</f>
        <v>4434337</v>
      </c>
      <c r="T7" s="79">
        <f>+S7/S5*100</f>
        <v>58.75098589884761</v>
      </c>
      <c r="U7" s="38"/>
    </row>
    <row r="8" spans="1:21" ht="18" customHeight="1">
      <c r="A8" s="80" t="s">
        <v>227</v>
      </c>
      <c r="B8" s="32">
        <f>+balanza!B8</f>
        <v>12301843</v>
      </c>
      <c r="C8" s="32">
        <f>+balanza!C8</f>
        <v>6457693</v>
      </c>
      <c r="D8" s="32">
        <f>+balanza!D8</f>
        <v>7547681</v>
      </c>
      <c r="E8" s="40">
        <f>+(D8-C8)/C8</f>
        <v>0.1687890706479853</v>
      </c>
      <c r="F8" s="80"/>
      <c r="G8" s="37"/>
      <c r="H8" s="37"/>
      <c r="M8" s="32"/>
      <c r="N8" s="32"/>
      <c r="O8" s="32"/>
      <c r="T8" s="79">
        <f>SUM(T6:T7)</f>
        <v>100</v>
      </c>
      <c r="U8" s="38"/>
    </row>
    <row r="9" spans="1:21" s="45" customFormat="1" ht="18" customHeight="1">
      <c r="A9" s="35" t="s">
        <v>237</v>
      </c>
      <c r="B9" s="31">
        <v>4449375</v>
      </c>
      <c r="C9" s="31">
        <v>3153820</v>
      </c>
      <c r="D9" s="31">
        <v>3113344</v>
      </c>
      <c r="E9" s="36">
        <f aca="true" t="shared" si="0" ref="E9:E36">+(D9-C9)/C9</f>
        <v>-0.012833960086498277</v>
      </c>
      <c r="F9" s="36">
        <f>+D9/$D$8</f>
        <v>0.4124901410115239</v>
      </c>
      <c r="G9" s="37"/>
      <c r="H9" s="37"/>
      <c r="M9" s="31"/>
      <c r="N9" s="31"/>
      <c r="O9" s="31"/>
      <c r="P9" s="41"/>
      <c r="Q9" s="41"/>
      <c r="R9" s="45" t="s">
        <v>201</v>
      </c>
      <c r="S9" s="39">
        <f>SUM(S10:S12)</f>
        <v>7547681</v>
      </c>
      <c r="T9" s="79"/>
      <c r="U9" s="38"/>
    </row>
    <row r="10" spans="1:21" ht="18" customHeight="1">
      <c r="A10" s="201" t="s">
        <v>504</v>
      </c>
      <c r="B10" s="32">
        <v>4017033</v>
      </c>
      <c r="C10" s="32">
        <v>2961828</v>
      </c>
      <c r="D10" s="32">
        <v>2838787</v>
      </c>
      <c r="E10" s="40">
        <f t="shared" si="0"/>
        <v>-0.041542250258961695</v>
      </c>
      <c r="F10" s="40">
        <f>+D10/$D$9</f>
        <v>0.911812828906796</v>
      </c>
      <c r="G10" s="80"/>
      <c r="H10" s="32"/>
      <c r="I10" s="32"/>
      <c r="J10" s="32"/>
      <c r="M10" s="32"/>
      <c r="N10" s="32"/>
      <c r="O10" s="32"/>
      <c r="R10" s="43" t="s">
        <v>19</v>
      </c>
      <c r="S10" s="39">
        <f>D10+D14</f>
        <v>4390725</v>
      </c>
      <c r="T10" s="79">
        <f>+S10/$S9*100</f>
        <v>58.17316603603147</v>
      </c>
      <c r="U10" s="41"/>
    </row>
    <row r="11" spans="1:21" ht="18" customHeight="1">
      <c r="A11" s="201" t="s">
        <v>505</v>
      </c>
      <c r="B11" s="32">
        <v>90688</v>
      </c>
      <c r="C11" s="32">
        <v>48388</v>
      </c>
      <c r="D11" s="32">
        <v>60094</v>
      </c>
      <c r="E11" s="40">
        <f t="shared" si="0"/>
        <v>0.24191948416962883</v>
      </c>
      <c r="F11" s="40">
        <f>+D11/$D$9</f>
        <v>0.019302075196316243</v>
      </c>
      <c r="G11" s="80"/>
      <c r="H11" s="32"/>
      <c r="I11" s="32"/>
      <c r="J11" s="32"/>
      <c r="M11" s="32"/>
      <c r="N11" s="32"/>
      <c r="O11" s="32"/>
      <c r="R11" s="43" t="s">
        <v>20</v>
      </c>
      <c r="S11" s="39">
        <f>D11+D15</f>
        <v>624531</v>
      </c>
      <c r="T11" s="79">
        <f>+S11/S9*100</f>
        <v>8.274475299101804</v>
      </c>
      <c r="U11" s="38"/>
    </row>
    <row r="12" spans="1:21" ht="18" customHeight="1">
      <c r="A12" s="201" t="s">
        <v>506</v>
      </c>
      <c r="B12" s="32">
        <v>341654</v>
      </c>
      <c r="C12" s="32">
        <v>143604</v>
      </c>
      <c r="D12" s="32">
        <v>214463</v>
      </c>
      <c r="E12" s="40">
        <f t="shared" si="0"/>
        <v>0.4934333305478956</v>
      </c>
      <c r="F12" s="40">
        <f>+D12/$D$9</f>
        <v>0.06888509589688772</v>
      </c>
      <c r="G12" s="37"/>
      <c r="H12" s="42"/>
      <c r="M12" s="32"/>
      <c r="N12" s="32"/>
      <c r="O12" s="32"/>
      <c r="R12" s="43" t="s">
        <v>21</v>
      </c>
      <c r="S12" s="39">
        <f>D12+D16</f>
        <v>2532425</v>
      </c>
      <c r="T12" s="79">
        <f>+S12/S9*100</f>
        <v>33.55235866486673</v>
      </c>
      <c r="U12" s="38"/>
    </row>
    <row r="13" spans="1:21" s="45" customFormat="1" ht="18" customHeight="1">
      <c r="A13" s="35" t="s">
        <v>236</v>
      </c>
      <c r="B13" s="31">
        <v>7852466</v>
      </c>
      <c r="C13" s="31">
        <v>3303873</v>
      </c>
      <c r="D13" s="31">
        <v>4434337</v>
      </c>
      <c r="E13" s="36">
        <f t="shared" si="0"/>
        <v>0.34216327322509066</v>
      </c>
      <c r="F13" s="36">
        <f>+D13/$D$8</f>
        <v>0.5875098589884761</v>
      </c>
      <c r="G13" s="37"/>
      <c r="H13" s="37"/>
      <c r="M13" s="31"/>
      <c r="N13" s="31"/>
      <c r="O13" s="31"/>
      <c r="P13" s="41"/>
      <c r="Q13" s="41"/>
      <c r="R13" s="43"/>
      <c r="S13" s="43"/>
      <c r="T13" s="79">
        <f>SUM(T10:T12)</f>
        <v>100</v>
      </c>
      <c r="U13" s="38"/>
    </row>
    <row r="14" spans="1:21" ht="18" customHeight="1">
      <c r="A14" s="201" t="s">
        <v>504</v>
      </c>
      <c r="B14" s="32">
        <v>2953213</v>
      </c>
      <c r="C14" s="32">
        <v>1301640</v>
      </c>
      <c r="D14" s="32">
        <v>1551938</v>
      </c>
      <c r="E14" s="40">
        <f t="shared" si="0"/>
        <v>0.1922943363756492</v>
      </c>
      <c r="F14" s="40">
        <f>+D14/$D$13</f>
        <v>0.3499819702471869</v>
      </c>
      <c r="G14" s="37"/>
      <c r="H14" s="42"/>
      <c r="M14" s="32"/>
      <c r="N14" s="32"/>
      <c r="O14" s="32"/>
      <c r="T14" s="79"/>
      <c r="U14" s="38"/>
    </row>
    <row r="15" spans="1:21" ht="18" customHeight="1">
      <c r="A15" s="201" t="s">
        <v>505</v>
      </c>
      <c r="B15" s="32">
        <v>919420</v>
      </c>
      <c r="C15" s="32">
        <v>409244</v>
      </c>
      <c r="D15" s="32">
        <v>564437</v>
      </c>
      <c r="E15" s="40">
        <f t="shared" si="0"/>
        <v>0.3792187545816188</v>
      </c>
      <c r="F15" s="40">
        <f>+D15/$D$13</f>
        <v>0.12728779973195542</v>
      </c>
      <c r="G15" s="37"/>
      <c r="H15" s="42"/>
      <c r="U15" s="38"/>
    </row>
    <row r="16" spans="1:15" ht="18" customHeight="1">
      <c r="A16" s="201" t="s">
        <v>506</v>
      </c>
      <c r="B16" s="32">
        <v>3979833</v>
      </c>
      <c r="C16" s="32">
        <v>1592989</v>
      </c>
      <c r="D16" s="32">
        <v>2317962</v>
      </c>
      <c r="E16" s="40">
        <f t="shared" si="0"/>
        <v>0.4551023265069627</v>
      </c>
      <c r="F16" s="40">
        <f>+D16/$D$13</f>
        <v>0.5227302300208577</v>
      </c>
      <c r="G16" s="37"/>
      <c r="H16" s="42"/>
      <c r="M16" s="32"/>
      <c r="N16" s="32"/>
      <c r="O16" s="32"/>
    </row>
    <row r="17" spans="1:15" ht="18" customHeight="1">
      <c r="A17" s="286" t="s">
        <v>239</v>
      </c>
      <c r="B17" s="286"/>
      <c r="C17" s="286"/>
      <c r="D17" s="286"/>
      <c r="E17" s="286"/>
      <c r="F17" s="286"/>
      <c r="G17" s="37"/>
      <c r="H17" s="42"/>
      <c r="M17" s="32"/>
      <c r="N17" s="32"/>
      <c r="O17" s="32"/>
    </row>
    <row r="18" spans="1:15" ht="18" customHeight="1">
      <c r="A18" s="80" t="s">
        <v>227</v>
      </c>
      <c r="B18" s="32">
        <f>+balanza!B13</f>
        <v>3886117</v>
      </c>
      <c r="C18" s="32">
        <f>+balanza!C13</f>
        <v>1729217</v>
      </c>
      <c r="D18" s="32">
        <f>+balanza!D13</f>
        <v>2360095</v>
      </c>
      <c r="E18" s="40">
        <f t="shared" si="0"/>
        <v>0.3648344886731972</v>
      </c>
      <c r="F18" s="81"/>
      <c r="G18" s="37"/>
      <c r="H18" s="37"/>
      <c r="M18" s="32"/>
      <c r="N18" s="32"/>
      <c r="O18" s="32"/>
    </row>
    <row r="19" spans="1:15" ht="18" customHeight="1">
      <c r="A19" s="35" t="s">
        <v>237</v>
      </c>
      <c r="B19" s="31">
        <v>797993</v>
      </c>
      <c r="C19" s="31">
        <v>326518</v>
      </c>
      <c r="D19" s="31">
        <v>451022</v>
      </c>
      <c r="E19" s="36">
        <f t="shared" si="0"/>
        <v>0.38130822803030767</v>
      </c>
      <c r="F19" s="36">
        <f>+D19/$D$18</f>
        <v>0.19110332423059243</v>
      </c>
      <c r="G19" s="37"/>
      <c r="H19" s="31"/>
      <c r="I19" s="39"/>
      <c r="M19" s="32"/>
      <c r="N19" s="32"/>
      <c r="O19" s="32"/>
    </row>
    <row r="20" spans="1:15" ht="18" customHeight="1">
      <c r="A20" s="201" t="s">
        <v>504</v>
      </c>
      <c r="B20" s="32">
        <v>758588</v>
      </c>
      <c r="C20" s="32">
        <v>309341</v>
      </c>
      <c r="D20" s="32">
        <v>427650</v>
      </c>
      <c r="E20" s="40">
        <f t="shared" si="0"/>
        <v>0.3824549607067928</v>
      </c>
      <c r="F20" s="40">
        <f>+D20/$D$19</f>
        <v>0.9481799114012177</v>
      </c>
      <c r="G20" s="37"/>
      <c r="H20" s="32"/>
      <c r="M20" s="32"/>
      <c r="N20" s="32"/>
      <c r="O20" s="32"/>
    </row>
    <row r="21" spans="1:15" ht="18" customHeight="1">
      <c r="A21" s="201" t="s">
        <v>505</v>
      </c>
      <c r="B21" s="32">
        <v>23192</v>
      </c>
      <c r="C21" s="32">
        <v>11093</v>
      </c>
      <c r="D21" s="32">
        <v>15238</v>
      </c>
      <c r="E21" s="40">
        <f t="shared" si="0"/>
        <v>0.37365906427476786</v>
      </c>
      <c r="F21" s="40">
        <f>+D21/$D$19</f>
        <v>0.03378549161681692</v>
      </c>
      <c r="G21" s="37"/>
      <c r="H21" s="32"/>
      <c r="M21" s="32"/>
      <c r="N21" s="32"/>
      <c r="O21" s="32"/>
    </row>
    <row r="22" spans="1:15" ht="18" customHeight="1">
      <c r="A22" s="201" t="s">
        <v>506</v>
      </c>
      <c r="B22" s="32">
        <v>16213</v>
      </c>
      <c r="C22" s="32">
        <v>6084</v>
      </c>
      <c r="D22" s="32">
        <v>8134</v>
      </c>
      <c r="E22" s="40">
        <f t="shared" si="0"/>
        <v>0.33694937541091385</v>
      </c>
      <c r="F22" s="40">
        <f>+D22/$D$19</f>
        <v>0.0180345969819654</v>
      </c>
      <c r="G22" s="37"/>
      <c r="H22" s="32"/>
      <c r="M22" s="32"/>
      <c r="N22" s="32"/>
      <c r="O22" s="32"/>
    </row>
    <row r="23" spans="1:15" ht="18" customHeight="1">
      <c r="A23" s="35" t="s">
        <v>236</v>
      </c>
      <c r="B23" s="31">
        <v>3088125</v>
      </c>
      <c r="C23" s="31">
        <v>1402698</v>
      </c>
      <c r="D23" s="31">
        <v>1909074</v>
      </c>
      <c r="E23" s="36">
        <f t="shared" si="0"/>
        <v>0.36100144150772295</v>
      </c>
      <c r="F23" s="36">
        <f>+D23/$D$18</f>
        <v>0.808897099481165</v>
      </c>
      <c r="G23" s="37"/>
      <c r="H23" s="31"/>
      <c r="M23" s="32"/>
      <c r="N23" s="32"/>
      <c r="O23" s="32"/>
    </row>
    <row r="24" spans="1:15" ht="18" customHeight="1">
      <c r="A24" s="201" t="s">
        <v>504</v>
      </c>
      <c r="B24" s="32">
        <v>1857917</v>
      </c>
      <c r="C24" s="32">
        <v>847171</v>
      </c>
      <c r="D24" s="32">
        <v>1256682</v>
      </c>
      <c r="E24" s="40">
        <f t="shared" si="0"/>
        <v>0.4833864709722122</v>
      </c>
      <c r="F24" s="40">
        <f>+D24/$D$23</f>
        <v>0.6582678303722118</v>
      </c>
      <c r="G24" s="37"/>
      <c r="H24" s="32"/>
      <c r="M24" s="32"/>
      <c r="N24" s="32"/>
      <c r="O24" s="32"/>
    </row>
    <row r="25" spans="1:8" ht="18" customHeight="1">
      <c r="A25" s="201" t="s">
        <v>505</v>
      </c>
      <c r="B25" s="32">
        <v>1014055</v>
      </c>
      <c r="C25" s="32">
        <v>439814</v>
      </c>
      <c r="D25" s="32">
        <v>541908</v>
      </c>
      <c r="E25" s="40">
        <f t="shared" si="0"/>
        <v>0.23212994584074176</v>
      </c>
      <c r="F25" s="40">
        <f>+D25/$D$23</f>
        <v>0.283859085609044</v>
      </c>
      <c r="G25" s="37"/>
      <c r="H25" s="32"/>
    </row>
    <row r="26" spans="1:15" ht="18" customHeight="1">
      <c r="A26" s="201" t="s">
        <v>506</v>
      </c>
      <c r="B26" s="32">
        <v>216153</v>
      </c>
      <c r="C26" s="32">
        <v>115713</v>
      </c>
      <c r="D26" s="32">
        <v>110484</v>
      </c>
      <c r="E26" s="40">
        <f t="shared" si="0"/>
        <v>-0.045189390993233255</v>
      </c>
      <c r="F26" s="40">
        <f>+D26/$D$23</f>
        <v>0.057873084018744164</v>
      </c>
      <c r="G26" s="37"/>
      <c r="H26" s="32"/>
      <c r="M26" s="32"/>
      <c r="N26" s="32"/>
      <c r="O26" s="32"/>
    </row>
    <row r="27" spans="1:15" ht="18" customHeight="1">
      <c r="A27" s="286" t="s">
        <v>229</v>
      </c>
      <c r="B27" s="286"/>
      <c r="C27" s="286"/>
      <c r="D27" s="286"/>
      <c r="E27" s="286"/>
      <c r="F27" s="286"/>
      <c r="G27" s="37"/>
      <c r="H27" s="42"/>
      <c r="M27" s="32"/>
      <c r="N27" s="32"/>
      <c r="O27" s="32"/>
    </row>
    <row r="28" spans="1:15" ht="18" customHeight="1">
      <c r="A28" s="80" t="s">
        <v>227</v>
      </c>
      <c r="B28" s="32">
        <f>+balanza!B18</f>
        <v>8415726</v>
      </c>
      <c r="C28" s="32">
        <f>+balanza!C18</f>
        <v>4728476</v>
      </c>
      <c r="D28" s="32">
        <f>+balanza!D18</f>
        <v>5187586</v>
      </c>
      <c r="E28" s="40">
        <f t="shared" si="0"/>
        <v>0.09709470873913709</v>
      </c>
      <c r="F28" s="37"/>
      <c r="G28" s="37"/>
      <c r="H28" s="37"/>
      <c r="M28" s="32"/>
      <c r="N28" s="32"/>
      <c r="O28" s="32"/>
    </row>
    <row r="29" spans="1:15" ht="18" customHeight="1">
      <c r="A29" s="35" t="s">
        <v>237</v>
      </c>
      <c r="B29" s="31">
        <v>3651382</v>
      </c>
      <c r="C29" s="31">
        <v>2827302</v>
      </c>
      <c r="D29" s="31">
        <v>2662322</v>
      </c>
      <c r="E29" s="36">
        <f t="shared" si="0"/>
        <v>-0.05835245049874403</v>
      </c>
      <c r="F29" s="36">
        <f>+D29/$D$28</f>
        <v>0.5132101906358757</v>
      </c>
      <c r="G29" s="37"/>
      <c r="H29" s="42"/>
      <c r="M29" s="32"/>
      <c r="N29" s="32"/>
      <c r="O29" s="32"/>
    </row>
    <row r="30" spans="1:15" ht="18" customHeight="1">
      <c r="A30" s="201" t="s">
        <v>504</v>
      </c>
      <c r="B30" s="32">
        <v>3258445</v>
      </c>
      <c r="C30" s="32">
        <v>2652487</v>
      </c>
      <c r="D30" s="32">
        <v>2411137</v>
      </c>
      <c r="E30" s="40">
        <f t="shared" si="0"/>
        <v>-0.09099007836796184</v>
      </c>
      <c r="F30" s="40">
        <f>+D30/$D$29</f>
        <v>0.9056519083717146</v>
      </c>
      <c r="G30" s="37"/>
      <c r="H30" s="42"/>
      <c r="M30" s="32"/>
      <c r="N30" s="32"/>
      <c r="O30" s="32"/>
    </row>
    <row r="31" spans="1:15" ht="18" customHeight="1">
      <c r="A31" s="201" t="s">
        <v>505</v>
      </c>
      <c r="B31" s="32">
        <v>67496</v>
      </c>
      <c r="C31" s="32">
        <v>37295</v>
      </c>
      <c r="D31" s="32">
        <v>44856</v>
      </c>
      <c r="E31" s="40">
        <f t="shared" si="0"/>
        <v>0.2027349510658265</v>
      </c>
      <c r="F31" s="40">
        <f>+D31/$D$29</f>
        <v>0.01684845033771272</v>
      </c>
      <c r="G31" s="37"/>
      <c r="H31" s="42"/>
      <c r="M31" s="32"/>
      <c r="N31" s="32"/>
      <c r="O31" s="32"/>
    </row>
    <row r="32" spans="1:15" ht="18" customHeight="1">
      <c r="A32" s="201" t="s">
        <v>506</v>
      </c>
      <c r="B32" s="32">
        <v>325441</v>
      </c>
      <c r="C32" s="32">
        <v>137520</v>
      </c>
      <c r="D32" s="32">
        <v>206329</v>
      </c>
      <c r="E32" s="40">
        <f t="shared" si="0"/>
        <v>0.5003563118091914</v>
      </c>
      <c r="F32" s="40">
        <f>+D32/$D$29</f>
        <v>0.07749964129057267</v>
      </c>
      <c r="G32" s="37"/>
      <c r="H32" s="42"/>
      <c r="M32" s="32"/>
      <c r="N32" s="32"/>
      <c r="O32" s="32"/>
    </row>
    <row r="33" spans="1:15" ht="18" customHeight="1">
      <c r="A33" s="35" t="s">
        <v>236</v>
      </c>
      <c r="B33" s="31">
        <v>4764341</v>
      </c>
      <c r="C33" s="31">
        <v>1901175</v>
      </c>
      <c r="D33" s="31">
        <v>2525263</v>
      </c>
      <c r="E33" s="36">
        <f t="shared" si="0"/>
        <v>0.32826436282825094</v>
      </c>
      <c r="F33" s="36">
        <f>+D33/$D$28</f>
        <v>0.4867896165962357</v>
      </c>
      <c r="G33" s="37"/>
      <c r="H33" s="42"/>
      <c r="M33" s="32"/>
      <c r="N33" s="32"/>
      <c r="O33" s="32"/>
    </row>
    <row r="34" spans="1:15" ht="18" customHeight="1">
      <c r="A34" s="201" t="s">
        <v>504</v>
      </c>
      <c r="B34" s="32">
        <v>1095296</v>
      </c>
      <c r="C34" s="32">
        <v>454469</v>
      </c>
      <c r="D34" s="32">
        <v>295256</v>
      </c>
      <c r="E34" s="40">
        <f t="shared" si="0"/>
        <v>-0.3503275250897201</v>
      </c>
      <c r="F34" s="40">
        <f>+D34/$D$33</f>
        <v>0.11692089101214408</v>
      </c>
      <c r="G34" s="37"/>
      <c r="H34" s="42"/>
      <c r="M34" s="32"/>
      <c r="N34" s="32"/>
      <c r="O34" s="32"/>
    </row>
    <row r="35" spans="1:15" ht="18" customHeight="1">
      <c r="A35" s="201" t="s">
        <v>505</v>
      </c>
      <c r="B35" s="32">
        <v>-94635</v>
      </c>
      <c r="C35" s="32">
        <v>-30570</v>
      </c>
      <c r="D35" s="32">
        <v>22529</v>
      </c>
      <c r="E35" s="40">
        <f t="shared" si="0"/>
        <v>-1.7369643441282303</v>
      </c>
      <c r="F35" s="40">
        <f>+D35/$D$33</f>
        <v>0.00892144699383787</v>
      </c>
      <c r="G35" s="42"/>
      <c r="H35" s="42"/>
      <c r="M35" s="32"/>
      <c r="N35" s="32"/>
      <c r="O35" s="32"/>
    </row>
    <row r="36" spans="1:15" ht="18" customHeight="1" thickBot="1">
      <c r="A36" s="87" t="s">
        <v>506</v>
      </c>
      <c r="B36" s="87">
        <v>3763680</v>
      </c>
      <c r="C36" s="87">
        <v>1477276</v>
      </c>
      <c r="D36" s="87">
        <v>2207478</v>
      </c>
      <c r="E36" s="88">
        <f t="shared" si="0"/>
        <v>0.4942894895740539</v>
      </c>
      <c r="F36" s="88">
        <f>+D36/$D$33</f>
        <v>0.874157661994018</v>
      </c>
      <c r="G36" s="37"/>
      <c r="H36" s="42"/>
      <c r="M36" s="32"/>
      <c r="N36" s="32"/>
      <c r="O36" s="32"/>
    </row>
    <row r="37" spans="1:15" ht="25.5" customHeight="1" thickTop="1">
      <c r="A37" s="293" t="s">
        <v>437</v>
      </c>
      <c r="B37" s="294"/>
      <c r="C37" s="294"/>
      <c r="D37" s="294"/>
      <c r="E37" s="294"/>
      <c r="F37" s="80"/>
      <c r="G37" s="80"/>
      <c r="H37" s="80"/>
      <c r="M37" s="32"/>
      <c r="N37" s="32"/>
      <c r="O37" s="32"/>
    </row>
    <row r="39" spans="1:8" ht="15.75" customHeight="1">
      <c r="A39" s="295"/>
      <c r="B39" s="295"/>
      <c r="C39" s="295"/>
      <c r="D39" s="295"/>
      <c r="E39" s="295"/>
      <c r="F39" s="44"/>
      <c r="G39" s="44"/>
      <c r="H39" s="44"/>
    </row>
    <row r="40" ht="15.75" customHeight="1"/>
    <row r="41" ht="15.75" customHeight="1">
      <c r="G41" s="44"/>
    </row>
    <row r="42" spans="8:11" ht="15.75" customHeight="1">
      <c r="H42" s="82"/>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73"/>
      <c r="B80" s="173"/>
      <c r="C80" s="173"/>
      <c r="D80" s="173"/>
      <c r="E80" s="173"/>
      <c r="F80" s="173"/>
    </row>
    <row r="81" spans="1:6" ht="26.25" customHeight="1" thickTop="1">
      <c r="A81" s="293"/>
      <c r="B81" s="294"/>
      <c r="C81" s="294"/>
      <c r="D81" s="294"/>
      <c r="E81" s="294"/>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E26" sqref="E26"/>
    </sheetView>
  </sheetViews>
  <sheetFormatPr defaultColWidth="11.421875" defaultRowHeight="12.75"/>
  <cols>
    <col min="1" max="1" width="34.7109375" style="89" customWidth="1"/>
    <col min="2" max="2" width="12.140625" style="89" bestFit="1" customWidth="1"/>
    <col min="3" max="3" width="12.421875" style="113" bestFit="1" customWidth="1"/>
    <col min="4" max="4" width="11.7109375" style="89" customWidth="1"/>
    <col min="5" max="5" width="12.8515625" style="89" customWidth="1"/>
    <col min="6" max="6" width="12.7109375" style="89" customWidth="1"/>
    <col min="7" max="7" width="14.00390625" style="89" customWidth="1"/>
    <col min="8" max="16384" width="11.421875" style="89" customWidth="1"/>
  </cols>
  <sheetData>
    <row r="1" spans="1:26" ht="15.75" customHeight="1">
      <c r="A1" s="299" t="s">
        <v>293</v>
      </c>
      <c r="B1" s="299"/>
      <c r="C1" s="299"/>
      <c r="D1" s="299"/>
      <c r="U1" s="90"/>
      <c r="V1" s="90"/>
      <c r="W1" s="90"/>
      <c r="X1" s="90"/>
      <c r="Y1" s="90"/>
      <c r="Z1" s="90"/>
    </row>
    <row r="2" spans="1:256" ht="15.75" customHeight="1">
      <c r="A2" s="298" t="s">
        <v>243</v>
      </c>
      <c r="B2" s="298"/>
      <c r="C2" s="298"/>
      <c r="D2" s="298"/>
      <c r="E2" s="90"/>
      <c r="F2" s="90"/>
      <c r="G2" s="90"/>
      <c r="H2" s="90"/>
      <c r="I2" s="90"/>
      <c r="J2" s="90"/>
      <c r="K2" s="90"/>
      <c r="L2" s="90"/>
      <c r="M2" s="90"/>
      <c r="N2" s="90"/>
      <c r="O2" s="90"/>
      <c r="P2" s="90"/>
      <c r="Q2" s="298"/>
      <c r="R2" s="298"/>
      <c r="S2" s="298"/>
      <c r="T2" s="298"/>
      <c r="U2" s="90"/>
      <c r="V2" s="90" t="s">
        <v>262</v>
      </c>
      <c r="W2" s="90"/>
      <c r="X2" s="90"/>
      <c r="Y2" s="90"/>
      <c r="Z2" s="90"/>
      <c r="AA2" s="91"/>
      <c r="AB2" s="91"/>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c r="BC2" s="298"/>
      <c r="BD2" s="298"/>
      <c r="BE2" s="298"/>
      <c r="BF2" s="298"/>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298"/>
      <c r="CH2" s="298"/>
      <c r="CI2" s="298"/>
      <c r="CJ2" s="298"/>
      <c r="CK2" s="298"/>
      <c r="CL2" s="298"/>
      <c r="CM2" s="298"/>
      <c r="CN2" s="298"/>
      <c r="CO2" s="298"/>
      <c r="CP2" s="298"/>
      <c r="CQ2" s="298"/>
      <c r="CR2" s="298"/>
      <c r="CS2" s="298"/>
      <c r="CT2" s="298"/>
      <c r="CU2" s="298"/>
      <c r="CV2" s="298"/>
      <c r="CW2" s="298"/>
      <c r="CX2" s="298"/>
      <c r="CY2" s="298"/>
      <c r="CZ2" s="298"/>
      <c r="DA2" s="298"/>
      <c r="DB2" s="298"/>
      <c r="DC2" s="298"/>
      <c r="DD2" s="298"/>
      <c r="DE2" s="298"/>
      <c r="DF2" s="298"/>
      <c r="DG2" s="298"/>
      <c r="DH2" s="298"/>
      <c r="DI2" s="298"/>
      <c r="DJ2" s="298"/>
      <c r="DK2" s="298"/>
      <c r="DL2" s="298"/>
      <c r="DM2" s="298"/>
      <c r="DN2" s="298"/>
      <c r="DO2" s="298"/>
      <c r="DP2" s="298"/>
      <c r="DQ2" s="298"/>
      <c r="DR2" s="298"/>
      <c r="DS2" s="298"/>
      <c r="DT2" s="298"/>
      <c r="DU2" s="298"/>
      <c r="DV2" s="298"/>
      <c r="DW2" s="298"/>
      <c r="DX2" s="298"/>
      <c r="DY2" s="298"/>
      <c r="DZ2" s="298"/>
      <c r="EA2" s="298"/>
      <c r="EB2" s="298"/>
      <c r="EC2" s="298"/>
      <c r="ED2" s="298"/>
      <c r="EE2" s="298"/>
      <c r="EF2" s="298"/>
      <c r="EG2" s="298"/>
      <c r="EH2" s="298"/>
      <c r="EI2" s="298"/>
      <c r="EJ2" s="298"/>
      <c r="EK2" s="298"/>
      <c r="EL2" s="298"/>
      <c r="EM2" s="298"/>
      <c r="EN2" s="298"/>
      <c r="EO2" s="298"/>
      <c r="EP2" s="298"/>
      <c r="EQ2" s="298"/>
      <c r="ER2" s="298"/>
      <c r="ES2" s="298"/>
      <c r="ET2" s="298"/>
      <c r="EU2" s="298"/>
      <c r="EV2" s="298"/>
      <c r="EW2" s="298"/>
      <c r="EX2" s="298"/>
      <c r="EY2" s="298"/>
      <c r="EZ2" s="298"/>
      <c r="FA2" s="298"/>
      <c r="FB2" s="298"/>
      <c r="FC2" s="298"/>
      <c r="FD2" s="298"/>
      <c r="FE2" s="298"/>
      <c r="FF2" s="298"/>
      <c r="FG2" s="298"/>
      <c r="FH2" s="298"/>
      <c r="FI2" s="298"/>
      <c r="FJ2" s="298"/>
      <c r="FK2" s="298"/>
      <c r="FL2" s="298"/>
      <c r="FM2" s="298"/>
      <c r="FN2" s="298"/>
      <c r="FO2" s="298"/>
      <c r="FP2" s="298"/>
      <c r="FQ2" s="298"/>
      <c r="FR2" s="298"/>
      <c r="FS2" s="298"/>
      <c r="FT2" s="298"/>
      <c r="FU2" s="298"/>
      <c r="FV2" s="298"/>
      <c r="FW2" s="298"/>
      <c r="FX2" s="298"/>
      <c r="FY2" s="298"/>
      <c r="FZ2" s="298"/>
      <c r="GA2" s="298"/>
      <c r="GB2" s="298"/>
      <c r="GC2" s="298"/>
      <c r="GD2" s="298"/>
      <c r="GE2" s="298"/>
      <c r="GF2" s="298"/>
      <c r="GG2" s="298"/>
      <c r="GH2" s="298"/>
      <c r="GI2" s="298"/>
      <c r="GJ2" s="298"/>
      <c r="GK2" s="298"/>
      <c r="GL2" s="298"/>
      <c r="GM2" s="298"/>
      <c r="GN2" s="298"/>
      <c r="GO2" s="298"/>
      <c r="GP2" s="298"/>
      <c r="GQ2" s="298"/>
      <c r="GR2" s="298"/>
      <c r="GS2" s="298"/>
      <c r="GT2" s="298"/>
      <c r="GU2" s="298"/>
      <c r="GV2" s="298"/>
      <c r="GW2" s="298"/>
      <c r="GX2" s="298"/>
      <c r="GY2" s="298"/>
      <c r="GZ2" s="298"/>
      <c r="HA2" s="298"/>
      <c r="HB2" s="298"/>
      <c r="HC2" s="298"/>
      <c r="HD2" s="298"/>
      <c r="HE2" s="298"/>
      <c r="HF2" s="298"/>
      <c r="HG2" s="298"/>
      <c r="HH2" s="298"/>
      <c r="HI2" s="298"/>
      <c r="HJ2" s="298"/>
      <c r="HK2" s="298"/>
      <c r="HL2" s="298"/>
      <c r="HM2" s="298"/>
      <c r="HN2" s="298"/>
      <c r="HO2" s="298"/>
      <c r="HP2" s="298"/>
      <c r="HQ2" s="298"/>
      <c r="HR2" s="298"/>
      <c r="HS2" s="298"/>
      <c r="HT2" s="298"/>
      <c r="HU2" s="298"/>
      <c r="HV2" s="298"/>
      <c r="HW2" s="298"/>
      <c r="HX2" s="298"/>
      <c r="HY2" s="298"/>
      <c r="HZ2" s="298"/>
      <c r="IA2" s="298"/>
      <c r="IB2" s="298"/>
      <c r="IC2" s="298"/>
      <c r="ID2" s="298"/>
      <c r="IE2" s="298"/>
      <c r="IF2" s="298"/>
      <c r="IG2" s="298"/>
      <c r="IH2" s="298"/>
      <c r="II2" s="298"/>
      <c r="IJ2" s="298"/>
      <c r="IK2" s="298"/>
      <c r="IL2" s="298"/>
      <c r="IM2" s="298"/>
      <c r="IN2" s="298"/>
      <c r="IO2" s="298"/>
      <c r="IP2" s="298"/>
      <c r="IQ2" s="298"/>
      <c r="IR2" s="298"/>
      <c r="IS2" s="298"/>
      <c r="IT2" s="298"/>
      <c r="IU2" s="298"/>
      <c r="IV2" s="298"/>
    </row>
    <row r="3" spans="1:256" ht="15.75" customHeight="1" thickBot="1">
      <c r="A3" s="300" t="s">
        <v>436</v>
      </c>
      <c r="B3" s="300"/>
      <c r="C3" s="300"/>
      <c r="D3" s="300"/>
      <c r="E3" s="90"/>
      <c r="F3" s="90"/>
      <c r="M3" s="90"/>
      <c r="N3" s="90"/>
      <c r="O3" s="90"/>
      <c r="P3" s="90"/>
      <c r="Q3" s="298"/>
      <c r="R3" s="298"/>
      <c r="S3" s="298"/>
      <c r="T3" s="298"/>
      <c r="U3" s="90"/>
      <c r="V3" s="90"/>
      <c r="W3" s="90"/>
      <c r="X3" s="90"/>
      <c r="Y3" s="90"/>
      <c r="Z3" s="90"/>
      <c r="AA3" s="91"/>
      <c r="AB3" s="91"/>
      <c r="AC3" s="298"/>
      <c r="AD3" s="298"/>
      <c r="AE3" s="298"/>
      <c r="AF3" s="298"/>
      <c r="AG3" s="298"/>
      <c r="AH3" s="298"/>
      <c r="AI3" s="298"/>
      <c r="AJ3" s="298"/>
      <c r="AK3" s="298"/>
      <c r="AL3" s="298"/>
      <c r="AM3" s="298"/>
      <c r="AN3" s="298"/>
      <c r="AO3" s="298"/>
      <c r="AP3" s="298"/>
      <c r="AQ3" s="298"/>
      <c r="AR3" s="298"/>
      <c r="AS3" s="298"/>
      <c r="AT3" s="298"/>
      <c r="AU3" s="298"/>
      <c r="AV3" s="298"/>
      <c r="AW3" s="298"/>
      <c r="AX3" s="298"/>
      <c r="AY3" s="298"/>
      <c r="AZ3" s="298"/>
      <c r="BA3" s="298"/>
      <c r="BB3" s="298"/>
      <c r="BC3" s="298"/>
      <c r="BD3" s="298"/>
      <c r="BE3" s="298"/>
      <c r="BF3" s="298"/>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298"/>
      <c r="CH3" s="298"/>
      <c r="CI3" s="298"/>
      <c r="CJ3" s="298"/>
      <c r="CK3" s="298"/>
      <c r="CL3" s="298"/>
      <c r="CM3" s="298"/>
      <c r="CN3" s="298"/>
      <c r="CO3" s="298"/>
      <c r="CP3" s="298"/>
      <c r="CQ3" s="298"/>
      <c r="CR3" s="298"/>
      <c r="CS3" s="298"/>
      <c r="CT3" s="298"/>
      <c r="CU3" s="298"/>
      <c r="CV3" s="298"/>
      <c r="CW3" s="298"/>
      <c r="CX3" s="298"/>
      <c r="CY3" s="298"/>
      <c r="CZ3" s="298"/>
      <c r="DA3" s="298"/>
      <c r="DB3" s="298"/>
      <c r="DC3" s="298"/>
      <c r="DD3" s="298"/>
      <c r="DE3" s="298"/>
      <c r="DF3" s="298"/>
      <c r="DG3" s="298"/>
      <c r="DH3" s="298"/>
      <c r="DI3" s="298"/>
      <c r="DJ3" s="298"/>
      <c r="DK3" s="298"/>
      <c r="DL3" s="298"/>
      <c r="DM3" s="298"/>
      <c r="DN3" s="298"/>
      <c r="DO3" s="298"/>
      <c r="DP3" s="298"/>
      <c r="DQ3" s="298"/>
      <c r="DR3" s="298"/>
      <c r="DS3" s="298"/>
      <c r="DT3" s="298"/>
      <c r="DU3" s="298"/>
      <c r="DV3" s="298"/>
      <c r="DW3" s="298"/>
      <c r="DX3" s="298"/>
      <c r="DY3" s="298"/>
      <c r="DZ3" s="298"/>
      <c r="EA3" s="298"/>
      <c r="EB3" s="298"/>
      <c r="EC3" s="298"/>
      <c r="ED3" s="298"/>
      <c r="EE3" s="298"/>
      <c r="EF3" s="298"/>
      <c r="EG3" s="298"/>
      <c r="EH3" s="298"/>
      <c r="EI3" s="298"/>
      <c r="EJ3" s="298"/>
      <c r="EK3" s="298"/>
      <c r="EL3" s="298"/>
      <c r="EM3" s="298"/>
      <c r="EN3" s="298"/>
      <c r="EO3" s="298"/>
      <c r="EP3" s="298"/>
      <c r="EQ3" s="298"/>
      <c r="ER3" s="298"/>
      <c r="ES3" s="298"/>
      <c r="ET3" s="298"/>
      <c r="EU3" s="298"/>
      <c r="EV3" s="298"/>
      <c r="EW3" s="298"/>
      <c r="EX3" s="298"/>
      <c r="EY3" s="298"/>
      <c r="EZ3" s="298"/>
      <c r="FA3" s="298"/>
      <c r="FB3" s="298"/>
      <c r="FC3" s="298"/>
      <c r="FD3" s="298"/>
      <c r="FE3" s="298"/>
      <c r="FF3" s="298"/>
      <c r="FG3" s="298"/>
      <c r="FH3" s="298"/>
      <c r="FI3" s="298"/>
      <c r="FJ3" s="298"/>
      <c r="FK3" s="298"/>
      <c r="FL3" s="298"/>
      <c r="FM3" s="298"/>
      <c r="FN3" s="298"/>
      <c r="FO3" s="298"/>
      <c r="FP3" s="298"/>
      <c r="FQ3" s="298"/>
      <c r="FR3" s="298"/>
      <c r="FS3" s="298"/>
      <c r="FT3" s="298"/>
      <c r="FU3" s="298"/>
      <c r="FV3" s="298"/>
      <c r="FW3" s="298"/>
      <c r="FX3" s="298"/>
      <c r="FY3" s="298"/>
      <c r="FZ3" s="298"/>
      <c r="GA3" s="298"/>
      <c r="GB3" s="298"/>
      <c r="GC3" s="298"/>
      <c r="GD3" s="298"/>
      <c r="GE3" s="298"/>
      <c r="GF3" s="298"/>
      <c r="GG3" s="298"/>
      <c r="GH3" s="298"/>
      <c r="GI3" s="298"/>
      <c r="GJ3" s="298"/>
      <c r="GK3" s="298"/>
      <c r="GL3" s="298"/>
      <c r="GM3" s="298"/>
      <c r="GN3" s="298"/>
      <c r="GO3" s="298"/>
      <c r="GP3" s="298"/>
      <c r="GQ3" s="298"/>
      <c r="GR3" s="298"/>
      <c r="GS3" s="298"/>
      <c r="GT3" s="298"/>
      <c r="GU3" s="298"/>
      <c r="GV3" s="298"/>
      <c r="GW3" s="298"/>
      <c r="GX3" s="298"/>
      <c r="GY3" s="298"/>
      <c r="GZ3" s="298"/>
      <c r="HA3" s="298"/>
      <c r="HB3" s="298"/>
      <c r="HC3" s="298"/>
      <c r="HD3" s="298"/>
      <c r="HE3" s="298"/>
      <c r="HF3" s="298"/>
      <c r="HG3" s="298"/>
      <c r="HH3" s="298"/>
      <c r="HI3" s="298"/>
      <c r="HJ3" s="298"/>
      <c r="HK3" s="298"/>
      <c r="HL3" s="298"/>
      <c r="HM3" s="298"/>
      <c r="HN3" s="298"/>
      <c r="HO3" s="298"/>
      <c r="HP3" s="298"/>
      <c r="HQ3" s="298"/>
      <c r="HR3" s="298"/>
      <c r="HS3" s="298"/>
      <c r="HT3" s="298"/>
      <c r="HU3" s="298"/>
      <c r="HV3" s="298"/>
      <c r="HW3" s="298"/>
      <c r="HX3" s="298"/>
      <c r="HY3" s="298"/>
      <c r="HZ3" s="298"/>
      <c r="IA3" s="298"/>
      <c r="IB3" s="298"/>
      <c r="IC3" s="298"/>
      <c r="ID3" s="298"/>
      <c r="IE3" s="298"/>
      <c r="IF3" s="298"/>
      <c r="IG3" s="298"/>
      <c r="IH3" s="298"/>
      <c r="II3" s="298"/>
      <c r="IJ3" s="298"/>
      <c r="IK3" s="298"/>
      <c r="IL3" s="298"/>
      <c r="IM3" s="298"/>
      <c r="IN3" s="298"/>
      <c r="IO3" s="298"/>
      <c r="IP3" s="298"/>
      <c r="IQ3" s="298"/>
      <c r="IR3" s="298"/>
      <c r="IS3" s="298"/>
      <c r="IT3" s="298"/>
      <c r="IU3" s="298"/>
      <c r="IV3" s="298"/>
    </row>
    <row r="4" spans="1:26" s="90" customFormat="1" ht="13.5" customHeight="1" thickTop="1">
      <c r="A4" s="114" t="s">
        <v>244</v>
      </c>
      <c r="B4" s="115" t="s">
        <v>15</v>
      </c>
      <c r="C4" s="115" t="s">
        <v>16</v>
      </c>
      <c r="D4" s="115" t="s">
        <v>47</v>
      </c>
      <c r="U4" s="89"/>
      <c r="V4" s="89" t="s">
        <v>46</v>
      </c>
      <c r="W4" s="92">
        <f>SUM(W5:W9)</f>
        <v>7547681</v>
      </c>
      <c r="X4" s="93">
        <f>SUM(X5:X9)</f>
        <v>100</v>
      </c>
      <c r="Y4" s="89"/>
      <c r="Z4" s="89"/>
    </row>
    <row r="5" spans="1:26" s="90" customFormat="1" ht="13.5" customHeight="1" thickBot="1">
      <c r="A5" s="116"/>
      <c r="B5" s="117"/>
      <c r="C5" s="118"/>
      <c r="D5" s="117"/>
      <c r="E5" s="95"/>
      <c r="F5" s="95"/>
      <c r="U5" s="89"/>
      <c r="V5" s="89" t="s">
        <v>52</v>
      </c>
      <c r="W5" s="92">
        <f>+B9</f>
        <v>2298915</v>
      </c>
      <c r="X5" s="96">
        <f>+W5/$W$4*100</f>
        <v>30.458560715536336</v>
      </c>
      <c r="Y5" s="89"/>
      <c r="Z5" s="89"/>
    </row>
    <row r="6" spans="1:24" ht="13.5" customHeight="1" thickTop="1">
      <c r="A6" s="301" t="s">
        <v>49</v>
      </c>
      <c r="B6" s="301"/>
      <c r="C6" s="301"/>
      <c r="D6" s="301"/>
      <c r="E6" s="90"/>
      <c r="F6" s="90"/>
      <c r="V6" s="89" t="s">
        <v>50</v>
      </c>
      <c r="W6" s="92">
        <f>+B21</f>
        <v>294875</v>
      </c>
      <c r="X6" s="96">
        <f>+W6/$W$4*100</f>
        <v>3.9068291306959053</v>
      </c>
    </row>
    <row r="7" spans="1:24" ht="13.5" customHeight="1">
      <c r="A7" s="97">
        <v>2010</v>
      </c>
      <c r="B7" s="98">
        <v>3575217</v>
      </c>
      <c r="C7" s="99">
        <v>203931</v>
      </c>
      <c r="D7" s="98">
        <v>3371286</v>
      </c>
      <c r="E7" s="98"/>
      <c r="F7" s="98"/>
      <c r="V7" s="89" t="s">
        <v>51</v>
      </c>
      <c r="W7" s="92">
        <f>+B27</f>
        <v>2210345</v>
      </c>
      <c r="X7" s="96">
        <f>+W7/$W$4*100</f>
        <v>29.285087697797508</v>
      </c>
    </row>
    <row r="8" spans="1:24" ht="13.5" customHeight="1">
      <c r="A8" s="100" t="s">
        <v>549</v>
      </c>
      <c r="B8" s="98">
        <v>1757460</v>
      </c>
      <c r="C8" s="99">
        <v>77779</v>
      </c>
      <c r="D8" s="98">
        <v>1679681</v>
      </c>
      <c r="E8" s="98"/>
      <c r="F8" s="98"/>
      <c r="V8" s="89" t="s">
        <v>53</v>
      </c>
      <c r="W8" s="92">
        <f>+B15</f>
        <v>1849558</v>
      </c>
      <c r="X8" s="96">
        <f>+W8/$W$4*100</f>
        <v>24.50498371619044</v>
      </c>
    </row>
    <row r="9" spans="1:24" ht="13.5" customHeight="1">
      <c r="A9" s="100" t="s">
        <v>550</v>
      </c>
      <c r="B9" s="98">
        <v>2298915</v>
      </c>
      <c r="C9" s="99">
        <v>134160</v>
      </c>
      <c r="D9" s="98">
        <v>2164755</v>
      </c>
      <c r="E9" s="98"/>
      <c r="F9" s="98"/>
      <c r="V9" s="89" t="s">
        <v>54</v>
      </c>
      <c r="W9" s="92">
        <f>+B33</f>
        <v>893988</v>
      </c>
      <c r="X9" s="96">
        <f>+W9/$W$4*100</f>
        <v>11.844538739779809</v>
      </c>
    </row>
    <row r="10" spans="1:22" ht="13.5" customHeight="1">
      <c r="A10" s="101" t="s">
        <v>508</v>
      </c>
      <c r="B10" s="102">
        <f>+B9/B8*100-100</f>
        <v>30.808951555085173</v>
      </c>
      <c r="C10" s="103">
        <f>+C9/C8*100-100</f>
        <v>72.48871803443089</v>
      </c>
      <c r="D10" s="102">
        <f>+D9/D8*100-100</f>
        <v>28.878935940812568</v>
      </c>
      <c r="E10" s="102"/>
      <c r="F10" s="102"/>
      <c r="V10" s="90" t="s">
        <v>263</v>
      </c>
    </row>
    <row r="11" spans="1:24" ht="13.5" customHeight="1">
      <c r="A11" s="101"/>
      <c r="B11" s="102"/>
      <c r="C11" s="103"/>
      <c r="D11" s="102"/>
      <c r="E11" s="102"/>
      <c r="F11" s="102"/>
      <c r="V11" s="89" t="s">
        <v>48</v>
      </c>
      <c r="W11" s="92">
        <f>SUM(W12:W16)</f>
        <v>2360095</v>
      </c>
      <c r="X11" s="93">
        <f>SUM(X12:X16)</f>
        <v>100</v>
      </c>
    </row>
    <row r="12" spans="1:24" ht="13.5" customHeight="1">
      <c r="A12" s="301" t="s">
        <v>132</v>
      </c>
      <c r="B12" s="301"/>
      <c r="C12" s="301"/>
      <c r="D12" s="301"/>
      <c r="E12" s="90"/>
      <c r="F12" s="90"/>
      <c r="V12" s="89" t="s">
        <v>52</v>
      </c>
      <c r="W12" s="92">
        <f>+C9</f>
        <v>134160</v>
      </c>
      <c r="X12" s="96">
        <f>+W12/$W$11*100</f>
        <v>5.684516936818222</v>
      </c>
    </row>
    <row r="13" spans="1:24" ht="13.5" customHeight="1">
      <c r="A13" s="97">
        <f>+A7</f>
        <v>2010</v>
      </c>
      <c r="B13" s="98">
        <v>2992632</v>
      </c>
      <c r="C13" s="99">
        <v>318168</v>
      </c>
      <c r="D13" s="98">
        <v>2674464</v>
      </c>
      <c r="E13" s="98"/>
      <c r="F13" s="98"/>
      <c r="V13" s="89" t="s">
        <v>50</v>
      </c>
      <c r="W13" s="92">
        <f>+C21</f>
        <v>1289588</v>
      </c>
      <c r="X13" s="96">
        <f>+W13/$W$11*100</f>
        <v>54.64135977577173</v>
      </c>
    </row>
    <row r="14" spans="1:24" ht="13.5" customHeight="1">
      <c r="A14" s="104" t="str">
        <f>+A8</f>
        <v>enero - junio  2010</v>
      </c>
      <c r="B14" s="98">
        <v>1551754</v>
      </c>
      <c r="C14" s="99">
        <v>151926</v>
      </c>
      <c r="D14" s="98">
        <v>1399828</v>
      </c>
      <c r="E14" s="98"/>
      <c r="F14" s="98"/>
      <c r="V14" s="89" t="s">
        <v>51</v>
      </c>
      <c r="W14" s="92">
        <f>+C27</f>
        <v>348728</v>
      </c>
      <c r="X14" s="96">
        <f>+W14/$W$11*100</f>
        <v>14.776015372262558</v>
      </c>
    </row>
    <row r="15" spans="1:24" ht="13.5" customHeight="1">
      <c r="A15" s="104" t="str">
        <f>+A9</f>
        <v>enero - junio  2011</v>
      </c>
      <c r="B15" s="98">
        <v>1849558</v>
      </c>
      <c r="C15" s="99">
        <v>202822</v>
      </c>
      <c r="D15" s="98">
        <v>1646736</v>
      </c>
      <c r="E15" s="98"/>
      <c r="F15" s="98"/>
      <c r="V15" s="89" t="s">
        <v>53</v>
      </c>
      <c r="W15" s="92">
        <f>+C15</f>
        <v>202822</v>
      </c>
      <c r="X15" s="96">
        <f>+W15/$W$11*100</f>
        <v>8.593806605242586</v>
      </c>
    </row>
    <row r="16" spans="1:24" ht="13.5" customHeight="1">
      <c r="A16" s="101" t="str">
        <f>+A10</f>
        <v>Var. (%)   2011/2010</v>
      </c>
      <c r="B16" s="105">
        <f>+B15/B14*100-100</f>
        <v>19.19144400465538</v>
      </c>
      <c r="C16" s="106">
        <f>+C15/C14*100-100</f>
        <v>33.50051998999513</v>
      </c>
      <c r="D16" s="105">
        <f>+D15/D14*100-100</f>
        <v>17.638452724191822</v>
      </c>
      <c r="E16" s="102"/>
      <c r="F16" s="102"/>
      <c r="V16" s="89" t="s">
        <v>54</v>
      </c>
      <c r="W16" s="92">
        <f>+C33</f>
        <v>384797</v>
      </c>
      <c r="X16" s="96">
        <f>+W16/$W$11*100</f>
        <v>16.304301309904897</v>
      </c>
    </row>
    <row r="17" spans="1:6" ht="13.5" customHeight="1">
      <c r="A17" s="101"/>
      <c r="B17" s="105"/>
      <c r="C17" s="106"/>
      <c r="D17" s="105"/>
      <c r="E17" s="102"/>
      <c r="F17" s="102"/>
    </row>
    <row r="18" spans="1:6" ht="13.5" customHeight="1">
      <c r="A18" s="301" t="s">
        <v>50</v>
      </c>
      <c r="B18" s="301"/>
      <c r="C18" s="301"/>
      <c r="D18" s="301"/>
      <c r="E18" s="90"/>
      <c r="F18" s="90"/>
    </row>
    <row r="19" spans="1:6" ht="13.5" customHeight="1">
      <c r="A19" s="97">
        <f>+A7</f>
        <v>2010</v>
      </c>
      <c r="B19" s="98">
        <v>563405</v>
      </c>
      <c r="C19" s="99">
        <v>2298637</v>
      </c>
      <c r="D19" s="98">
        <v>-1735232</v>
      </c>
      <c r="E19" s="98"/>
      <c r="F19" s="98"/>
    </row>
    <row r="20" spans="1:6" ht="13.5" customHeight="1">
      <c r="A20" s="104" t="str">
        <f>+A14</f>
        <v>enero - junio  2010</v>
      </c>
      <c r="B20" s="98">
        <v>252907</v>
      </c>
      <c r="C20" s="99">
        <v>1019767</v>
      </c>
      <c r="D20" s="98">
        <v>-766860</v>
      </c>
      <c r="E20" s="98"/>
      <c r="F20" s="98"/>
    </row>
    <row r="21" spans="1:10" ht="13.5" customHeight="1">
      <c r="A21" s="104" t="str">
        <f>+A15</f>
        <v>enero - junio  2011</v>
      </c>
      <c r="B21" s="98">
        <v>294875</v>
      </c>
      <c r="C21" s="99">
        <v>1289588</v>
      </c>
      <c r="D21" s="98">
        <v>-994713</v>
      </c>
      <c r="E21" s="98"/>
      <c r="F21" s="98"/>
      <c r="G21" s="92"/>
      <c r="H21" s="92"/>
      <c r="I21" s="92"/>
      <c r="J21" s="92"/>
    </row>
    <row r="22" spans="1:10" ht="13.5" customHeight="1">
      <c r="A22" s="101" t="str">
        <f>+A16</f>
        <v>Var. (%)   2011/2010</v>
      </c>
      <c r="B22" s="105">
        <f>+B21/B20*100-100</f>
        <v>16.5942421522536</v>
      </c>
      <c r="C22" s="106">
        <f>+C21/C20*100-100</f>
        <v>26.459083300400962</v>
      </c>
      <c r="D22" s="105">
        <f>+D21/D20*100-100</f>
        <v>29.712463813473136</v>
      </c>
      <c r="E22" s="102"/>
      <c r="F22" s="102"/>
      <c r="G22" s="92"/>
      <c r="H22" s="92"/>
      <c r="I22" s="92"/>
      <c r="J22" s="92"/>
    </row>
    <row r="23" spans="1:10" ht="13.5" customHeight="1">
      <c r="A23" s="101"/>
      <c r="B23" s="105"/>
      <c r="C23" s="106"/>
      <c r="D23" s="105"/>
      <c r="E23" s="102"/>
      <c r="F23" s="102"/>
      <c r="G23" s="92"/>
      <c r="H23" s="92"/>
      <c r="I23" s="92"/>
      <c r="J23" s="92"/>
    </row>
    <row r="24" spans="1:10" ht="13.5" customHeight="1">
      <c r="A24" s="301" t="s">
        <v>51</v>
      </c>
      <c r="B24" s="301"/>
      <c r="C24" s="301"/>
      <c r="D24" s="301"/>
      <c r="E24" s="90"/>
      <c r="F24" s="90"/>
      <c r="G24" s="92"/>
      <c r="H24" s="92"/>
      <c r="I24" s="92"/>
      <c r="J24" s="92"/>
    </row>
    <row r="25" spans="1:10" ht="13.5" customHeight="1">
      <c r="A25" s="97">
        <f>+A19</f>
        <v>2010</v>
      </c>
      <c r="B25" s="98">
        <v>3715987</v>
      </c>
      <c r="C25" s="99">
        <v>581817</v>
      </c>
      <c r="D25" s="98">
        <v>3134170</v>
      </c>
      <c r="E25" s="98"/>
      <c r="F25" s="98"/>
      <c r="G25" s="92"/>
      <c r="H25" s="92"/>
      <c r="I25" s="92"/>
      <c r="J25" s="92"/>
    </row>
    <row r="26" spans="1:6" ht="13.5" customHeight="1">
      <c r="A26" s="104" t="str">
        <f>+A20</f>
        <v>enero - junio  2010</v>
      </c>
      <c r="B26" s="98">
        <v>2253500</v>
      </c>
      <c r="C26" s="99">
        <v>259784</v>
      </c>
      <c r="D26" s="98">
        <v>1993716</v>
      </c>
      <c r="E26" s="98"/>
      <c r="F26" s="98"/>
    </row>
    <row r="27" spans="1:6" ht="13.5" customHeight="1">
      <c r="A27" s="104" t="str">
        <f>+A21</f>
        <v>enero - junio  2011</v>
      </c>
      <c r="B27" s="98">
        <v>2210345</v>
      </c>
      <c r="C27" s="99">
        <v>348728</v>
      </c>
      <c r="D27" s="98">
        <v>1861617</v>
      </c>
      <c r="E27" s="98"/>
      <c r="F27" s="98"/>
    </row>
    <row r="28" spans="1:6" ht="13.5" customHeight="1">
      <c r="A28" s="101" t="str">
        <f>+A22</f>
        <v>Var. (%)   2011/2010</v>
      </c>
      <c r="B28" s="105">
        <f>+B27/B26*100-100</f>
        <v>-1.91502107832261</v>
      </c>
      <c r="C28" s="106">
        <f>+C27/C26*100-100</f>
        <v>34.23767437563515</v>
      </c>
      <c r="D28" s="105">
        <f>+D27/D26*100-100</f>
        <v>-6.62576816356993</v>
      </c>
      <c r="E28" s="94"/>
      <c r="F28" s="102"/>
    </row>
    <row r="29" spans="1:8" ht="13.5" customHeight="1">
      <c r="A29" s="101"/>
      <c r="B29" s="105"/>
      <c r="C29" s="106"/>
      <c r="D29" s="105"/>
      <c r="E29" s="102"/>
      <c r="F29" s="107"/>
      <c r="G29" s="108"/>
      <c r="H29" s="109"/>
    </row>
    <row r="30" spans="1:6" ht="13.5" customHeight="1">
      <c r="A30" s="301" t="s">
        <v>245</v>
      </c>
      <c r="B30" s="301"/>
      <c r="C30" s="301"/>
      <c r="D30" s="301"/>
      <c r="E30" s="90"/>
      <c r="F30" s="90"/>
    </row>
    <row r="31" spans="1:8" ht="13.5" customHeight="1">
      <c r="A31" s="97">
        <f>+A25</f>
        <v>2010</v>
      </c>
      <c r="B31" s="98">
        <f>+B37-(B7+B13+B19+B25)</f>
        <v>1454602</v>
      </c>
      <c r="C31" s="99">
        <f>+C37-(C7+C13+C19+C25)</f>
        <v>483564</v>
      </c>
      <c r="D31" s="98">
        <f>+D37-(D7+D13+D19+D25)</f>
        <v>971038</v>
      </c>
      <c r="E31" s="110"/>
      <c r="F31" s="98"/>
      <c r="G31" s="98"/>
      <c r="H31" s="98"/>
    </row>
    <row r="32" spans="1:8" ht="13.5" customHeight="1">
      <c r="A32" s="104" t="str">
        <f>+A26</f>
        <v>enero - junio  2010</v>
      </c>
      <c r="B32" s="98">
        <f aca="true" t="shared" si="0" ref="B32:D33">+B38-(B8+B14+B20+B26)</f>
        <v>642072</v>
      </c>
      <c r="C32" s="99">
        <f t="shared" si="0"/>
        <v>219961</v>
      </c>
      <c r="D32" s="98">
        <f t="shared" si="0"/>
        <v>422111</v>
      </c>
      <c r="E32" s="111"/>
      <c r="F32" s="98"/>
      <c r="G32" s="98"/>
      <c r="H32" s="98"/>
    </row>
    <row r="33" spans="1:8" ht="13.5" customHeight="1">
      <c r="A33" s="104" t="str">
        <f>+A27</f>
        <v>enero - junio  2011</v>
      </c>
      <c r="B33" s="98">
        <f t="shared" si="0"/>
        <v>893988</v>
      </c>
      <c r="C33" s="99">
        <f t="shared" si="0"/>
        <v>384797</v>
      </c>
      <c r="D33" s="98">
        <f t="shared" si="0"/>
        <v>509191</v>
      </c>
      <c r="E33" s="111"/>
      <c r="F33" s="98"/>
      <c r="G33" s="98"/>
      <c r="H33" s="98"/>
    </row>
    <row r="34" spans="1:8" ht="13.5" customHeight="1">
      <c r="A34" s="101" t="str">
        <f>+A28</f>
        <v>Var. (%)   2011/2010</v>
      </c>
      <c r="B34" s="105">
        <f>(B33/B32-1)*100</f>
        <v>39.23485216611222</v>
      </c>
      <c r="C34" s="106">
        <f>(C33/C32-1)*100</f>
        <v>74.9387391401203</v>
      </c>
      <c r="D34" s="105">
        <f>(D33/D32-1)*100</f>
        <v>20.629644809066818</v>
      </c>
      <c r="E34" s="102"/>
      <c r="F34" s="98"/>
      <c r="G34" s="98"/>
      <c r="H34" s="98"/>
    </row>
    <row r="35" spans="1:8" ht="13.5" customHeight="1">
      <c r="A35" s="101"/>
      <c r="B35" s="98"/>
      <c r="C35" s="99"/>
      <c r="E35" s="102"/>
      <c r="F35" s="112"/>
      <c r="G35" s="112"/>
      <c r="H35" s="98"/>
    </row>
    <row r="36" spans="1:8" ht="13.5" customHeight="1">
      <c r="A36" s="298" t="s">
        <v>229</v>
      </c>
      <c r="B36" s="298"/>
      <c r="C36" s="298"/>
      <c r="D36" s="298"/>
      <c r="E36" s="108"/>
      <c r="F36" s="108"/>
      <c r="G36" s="108"/>
      <c r="H36" s="109"/>
    </row>
    <row r="37" spans="1:8" ht="13.5" customHeight="1">
      <c r="A37" s="97">
        <f>+A31</f>
        <v>2010</v>
      </c>
      <c r="B37" s="98">
        <f>+balanza!B8</f>
        <v>12301843</v>
      </c>
      <c r="C37" s="99">
        <f>+balanza!B13</f>
        <v>3886117</v>
      </c>
      <c r="D37" s="98">
        <f>+B37-C37</f>
        <v>8415726</v>
      </c>
      <c r="E37" s="110"/>
      <c r="F37" s="98"/>
      <c r="G37" s="98"/>
      <c r="H37" s="98"/>
    </row>
    <row r="38" spans="1:8" ht="13.5" customHeight="1">
      <c r="A38" s="104" t="str">
        <f>+A32</f>
        <v>enero - junio  2010</v>
      </c>
      <c r="B38" s="98">
        <f>+balanza!C8</f>
        <v>6457693</v>
      </c>
      <c r="C38" s="99">
        <f>+balanza!C13</f>
        <v>1729217</v>
      </c>
      <c r="D38" s="98">
        <f>+B38-C38</f>
        <v>4728476</v>
      </c>
      <c r="E38" s="112"/>
      <c r="F38" s="98"/>
      <c r="G38" s="98"/>
      <c r="H38" s="98"/>
    </row>
    <row r="39" spans="1:8" ht="13.5" customHeight="1">
      <c r="A39" s="104" t="str">
        <f>+A33</f>
        <v>enero - junio  2011</v>
      </c>
      <c r="B39" s="98">
        <f>+balanza!D8</f>
        <v>7547681</v>
      </c>
      <c r="C39" s="99">
        <f>+balanza!D13</f>
        <v>2360095</v>
      </c>
      <c r="D39" s="98">
        <f>+B39-C39</f>
        <v>5187586</v>
      </c>
      <c r="E39" s="112"/>
      <c r="F39" s="98"/>
      <c r="G39" s="98"/>
      <c r="H39" s="98"/>
    </row>
    <row r="40" spans="1:8" ht="13.5" customHeight="1" thickBot="1">
      <c r="A40" s="119" t="str">
        <f>+A34</f>
        <v>Var. (%)   2011/2010</v>
      </c>
      <c r="B40" s="120">
        <f>+B39/B38*100-100</f>
        <v>16.878907064798526</v>
      </c>
      <c r="C40" s="121">
        <f>+C39/C38*100-100</f>
        <v>36.48344886731971</v>
      </c>
      <c r="D40" s="120">
        <f>+D39/D38*100-100</f>
        <v>9.709470873913716</v>
      </c>
      <c r="E40" s="102"/>
      <c r="F40" s="98"/>
      <c r="G40" s="98"/>
      <c r="H40" s="98"/>
    </row>
    <row r="41" spans="1:8" ht="26.25" customHeight="1" thickTop="1">
      <c r="A41" s="293" t="s">
        <v>439</v>
      </c>
      <c r="B41" s="294"/>
      <c r="C41" s="294"/>
      <c r="D41" s="294"/>
      <c r="E41" s="102"/>
      <c r="F41" s="98"/>
      <c r="G41" s="98"/>
      <c r="H41" s="98"/>
    </row>
    <row r="42" spans="5:8" ht="13.5" customHeight="1">
      <c r="E42" s="102"/>
      <c r="F42" s="98"/>
      <c r="G42" s="98"/>
      <c r="H42" s="98"/>
    </row>
    <row r="43" ht="13.5" customHeight="1"/>
    <row r="44" spans="5:8" ht="13.5" customHeight="1">
      <c r="E44" s="110"/>
      <c r="F44" s="92"/>
      <c r="G44" s="92"/>
      <c r="H44" s="92"/>
    </row>
    <row r="45" spans="5:8" ht="13.5" customHeight="1">
      <c r="E45" s="112"/>
      <c r="F45" s="92"/>
      <c r="G45" s="92"/>
      <c r="H45" s="92"/>
    </row>
    <row r="46" spans="5:8" ht="13.5" customHeight="1">
      <c r="E46" s="112"/>
      <c r="F46" s="92"/>
      <c r="G46" s="92"/>
      <c r="H46" s="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90"/>
      <c r="B82" s="90"/>
      <c r="C82" s="101"/>
      <c r="D82" s="90"/>
    </row>
    <row r="83" spans="1:4" ht="34.5" customHeight="1">
      <c r="A83" s="302"/>
      <c r="B83" s="303"/>
      <c r="C83" s="303"/>
      <c r="D83" s="303"/>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I94"/>
  <sheetViews>
    <sheetView zoomScalePageLayoutView="0" workbookViewId="0" topLeftCell="A48">
      <selection activeCell="A48" sqref="A48"/>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0" t="s">
        <v>381</v>
      </c>
      <c r="B1" s="310"/>
      <c r="C1" s="310"/>
      <c r="D1" s="310"/>
      <c r="E1" s="310"/>
      <c r="F1" s="310"/>
    </row>
    <row r="2" spans="1:6" ht="15.75" customHeight="1">
      <c r="A2" s="308" t="s">
        <v>246</v>
      </c>
      <c r="B2" s="308"/>
      <c r="C2" s="308"/>
      <c r="D2" s="308"/>
      <c r="E2" s="308"/>
      <c r="F2" s="308"/>
    </row>
    <row r="3" spans="1:6" ht="15.75" customHeight="1" thickBot="1">
      <c r="A3" s="308" t="s">
        <v>440</v>
      </c>
      <c r="B3" s="308"/>
      <c r="C3" s="308"/>
      <c r="D3" s="308"/>
      <c r="E3" s="308"/>
      <c r="F3" s="308"/>
    </row>
    <row r="4" spans="1:6" ht="12.75" customHeight="1" thickTop="1">
      <c r="A4" s="306" t="s">
        <v>36</v>
      </c>
      <c r="B4" s="174">
        <f>+'balanza productos_clase_sector'!B5</f>
        <v>2010</v>
      </c>
      <c r="C4" s="304" t="str">
        <f>+'balanza productos_clase_sector'!C5</f>
        <v>enero - junio</v>
      </c>
      <c r="D4" s="304"/>
      <c r="E4" s="175" t="s">
        <v>241</v>
      </c>
      <c r="F4" s="176" t="s">
        <v>232</v>
      </c>
    </row>
    <row r="5" spans="1:6" ht="12" thickBot="1">
      <c r="A5" s="307"/>
      <c r="B5" s="64" t="s">
        <v>231</v>
      </c>
      <c r="C5" s="65">
        <v>2010</v>
      </c>
      <c r="D5" s="65">
        <v>2011</v>
      </c>
      <c r="E5" s="66" t="str">
        <f>+'balanza productos_clase_sector'!E6</f>
        <v> 2011-2010</v>
      </c>
      <c r="F5" s="67">
        <f>+'balanza productos_clase_sector'!F6</f>
        <v>2011</v>
      </c>
    </row>
    <row r="6" spans="1:6" ht="12" thickTop="1">
      <c r="A6" s="62"/>
      <c r="B6" s="60"/>
      <c r="C6" s="60"/>
      <c r="D6" s="60"/>
      <c r="E6" s="60"/>
      <c r="F6" s="63"/>
    </row>
    <row r="7" spans="1:6" ht="12.75" customHeight="1">
      <c r="A7" s="59" t="s">
        <v>23</v>
      </c>
      <c r="B7" s="60">
        <v>2801402</v>
      </c>
      <c r="C7" s="60">
        <v>1822999</v>
      </c>
      <c r="D7" s="60">
        <v>1695798</v>
      </c>
      <c r="E7" s="5">
        <f>+(D7-C7)/C7</f>
        <v>-0.06977568281716008</v>
      </c>
      <c r="F7" s="61">
        <f>+D7/$D$23</f>
        <v>0.22467801699621381</v>
      </c>
    </row>
    <row r="8" spans="1:6" ht="11.25">
      <c r="A8" s="62" t="s">
        <v>28</v>
      </c>
      <c r="B8" s="60">
        <v>943894</v>
      </c>
      <c r="C8" s="60">
        <v>431296</v>
      </c>
      <c r="D8" s="60">
        <v>670450</v>
      </c>
      <c r="E8" s="5">
        <f aca="true" t="shared" si="0" ref="E8:E23">+(D8-C8)/C8</f>
        <v>0.5545008532423208</v>
      </c>
      <c r="F8" s="61">
        <f aca="true" t="shared" si="1" ref="F8:F23">+D8/$D$23</f>
        <v>0.08882860841628044</v>
      </c>
    </row>
    <row r="9" spans="1:6" ht="11.25">
      <c r="A9" s="62" t="s">
        <v>24</v>
      </c>
      <c r="B9" s="60">
        <v>787341</v>
      </c>
      <c r="C9" s="60">
        <v>343822</v>
      </c>
      <c r="D9" s="60">
        <v>500304</v>
      </c>
      <c r="E9" s="5">
        <f t="shared" si="0"/>
        <v>0.455125035628901</v>
      </c>
      <c r="F9" s="61">
        <f t="shared" si="1"/>
        <v>0.06628579029770866</v>
      </c>
    </row>
    <row r="10" spans="1:6" ht="11.25">
      <c r="A10" s="62" t="s">
        <v>26</v>
      </c>
      <c r="B10" s="60">
        <v>740551</v>
      </c>
      <c r="C10" s="60">
        <v>416633</v>
      </c>
      <c r="D10" s="60">
        <v>486081</v>
      </c>
      <c r="E10" s="5">
        <f t="shared" si="0"/>
        <v>0.1666886684444103</v>
      </c>
      <c r="F10" s="61">
        <f t="shared" si="1"/>
        <v>0.06440137043417707</v>
      </c>
    </row>
    <row r="11" spans="1:6" ht="11.25">
      <c r="A11" s="62" t="s">
        <v>25</v>
      </c>
      <c r="B11" s="60">
        <v>641109</v>
      </c>
      <c r="C11" s="60">
        <v>283661</v>
      </c>
      <c r="D11" s="60">
        <v>340786</v>
      </c>
      <c r="E11" s="5">
        <f t="shared" si="0"/>
        <v>0.20138475151677532</v>
      </c>
      <c r="F11" s="61">
        <f t="shared" si="1"/>
        <v>0.04515108680401305</v>
      </c>
    </row>
    <row r="12" spans="1:6" ht="11.25">
      <c r="A12" s="62" t="s">
        <v>146</v>
      </c>
      <c r="B12" s="60">
        <v>530858</v>
      </c>
      <c r="C12" s="60">
        <v>282179</v>
      </c>
      <c r="D12" s="60">
        <v>325292</v>
      </c>
      <c r="E12" s="5">
        <f t="shared" si="0"/>
        <v>0.1527859975405682</v>
      </c>
      <c r="F12" s="61">
        <f t="shared" si="1"/>
        <v>0.0430982708463699</v>
      </c>
    </row>
    <row r="13" spans="1:6" ht="11.25">
      <c r="A13" s="62" t="s">
        <v>27</v>
      </c>
      <c r="B13" s="60">
        <v>549935</v>
      </c>
      <c r="C13" s="60">
        <v>307503</v>
      </c>
      <c r="D13" s="60">
        <v>323476</v>
      </c>
      <c r="E13" s="5">
        <f t="shared" si="0"/>
        <v>0.05194420867438692</v>
      </c>
      <c r="F13" s="61">
        <f t="shared" si="1"/>
        <v>0.04285766714306023</v>
      </c>
    </row>
    <row r="14" spans="1:6" ht="11.25">
      <c r="A14" s="62" t="s">
        <v>29</v>
      </c>
      <c r="B14" s="60">
        <v>438614</v>
      </c>
      <c r="C14" s="60">
        <v>183918</v>
      </c>
      <c r="D14" s="60">
        <v>278037</v>
      </c>
      <c r="E14" s="5">
        <f t="shared" si="0"/>
        <v>0.5117443643362803</v>
      </c>
      <c r="F14" s="61">
        <f t="shared" si="1"/>
        <v>0.03683740741030258</v>
      </c>
    </row>
    <row r="15" spans="1:6" ht="11.25">
      <c r="A15" s="62" t="s">
        <v>30</v>
      </c>
      <c r="B15" s="60">
        <v>361547</v>
      </c>
      <c r="C15" s="60">
        <v>165581</v>
      </c>
      <c r="D15" s="60">
        <v>217886</v>
      </c>
      <c r="E15" s="5">
        <f t="shared" si="0"/>
        <v>0.31588769242847914</v>
      </c>
      <c r="F15" s="61">
        <f t="shared" si="1"/>
        <v>0.028867939702274116</v>
      </c>
    </row>
    <row r="16" spans="1:6" ht="11.25">
      <c r="A16" s="62" t="s">
        <v>33</v>
      </c>
      <c r="B16" s="60">
        <v>298990</v>
      </c>
      <c r="C16" s="60">
        <v>125141</v>
      </c>
      <c r="D16" s="60">
        <v>174568</v>
      </c>
      <c r="E16" s="5">
        <f t="shared" si="0"/>
        <v>0.3949704733061107</v>
      </c>
      <c r="F16" s="61">
        <f t="shared" si="1"/>
        <v>0.023128693435771862</v>
      </c>
    </row>
    <row r="17" spans="1:6" ht="11.25">
      <c r="A17" s="62" t="s">
        <v>32</v>
      </c>
      <c r="B17" s="60">
        <v>273476</v>
      </c>
      <c r="C17" s="60">
        <v>146840</v>
      </c>
      <c r="D17" s="60">
        <v>173761</v>
      </c>
      <c r="E17" s="5">
        <f t="shared" si="0"/>
        <v>0.1833356033778262</v>
      </c>
      <c r="F17" s="61">
        <f t="shared" si="1"/>
        <v>0.02302177317774824</v>
      </c>
    </row>
    <row r="18" spans="1:6" ht="11.25">
      <c r="A18" s="62" t="s">
        <v>40</v>
      </c>
      <c r="B18" s="60">
        <v>336354</v>
      </c>
      <c r="C18" s="60">
        <v>151113</v>
      </c>
      <c r="D18" s="60">
        <v>173213</v>
      </c>
      <c r="E18" s="5">
        <f t="shared" si="0"/>
        <v>0.14624817189785128</v>
      </c>
      <c r="F18" s="61">
        <f t="shared" si="1"/>
        <v>0.022949168095471973</v>
      </c>
    </row>
    <row r="19" spans="1:6" ht="11.25">
      <c r="A19" s="62" t="s">
        <v>264</v>
      </c>
      <c r="B19" s="60">
        <v>314560</v>
      </c>
      <c r="C19" s="60">
        <v>127316</v>
      </c>
      <c r="D19" s="60">
        <v>154222</v>
      </c>
      <c r="E19" s="5">
        <f t="shared" si="0"/>
        <v>0.21133243268717208</v>
      </c>
      <c r="F19" s="61">
        <f t="shared" si="1"/>
        <v>0.020433031019726457</v>
      </c>
    </row>
    <row r="20" spans="1:6" ht="11.25">
      <c r="A20" s="62" t="s">
        <v>489</v>
      </c>
      <c r="B20" s="60">
        <v>252365</v>
      </c>
      <c r="C20" s="60">
        <v>132342</v>
      </c>
      <c r="D20" s="60">
        <v>153060</v>
      </c>
      <c r="E20" s="5">
        <f t="shared" si="0"/>
        <v>0.156548941379154</v>
      </c>
      <c r="F20" s="61">
        <f t="shared" si="1"/>
        <v>0.02027907644745452</v>
      </c>
    </row>
    <row r="21" spans="1:6" ht="11.25">
      <c r="A21" s="62" t="s">
        <v>31</v>
      </c>
      <c r="B21" s="60">
        <v>224277</v>
      </c>
      <c r="C21" s="60">
        <v>118064</v>
      </c>
      <c r="D21" s="60">
        <v>151374</v>
      </c>
      <c r="E21" s="5">
        <f t="shared" si="0"/>
        <v>0.2821351131589646</v>
      </c>
      <c r="F21" s="61">
        <f t="shared" si="1"/>
        <v>0.020055696577531562</v>
      </c>
    </row>
    <row r="22" spans="1:9" ht="11.25">
      <c r="A22" s="62" t="s">
        <v>34</v>
      </c>
      <c r="B22" s="60">
        <v>2806570</v>
      </c>
      <c r="C22" s="60">
        <v>1419287</v>
      </c>
      <c r="D22" s="60">
        <v>1729372</v>
      </c>
      <c r="E22" s="5">
        <f t="shared" si="0"/>
        <v>0.21847941959589567</v>
      </c>
      <c r="F22" s="61">
        <f t="shared" si="1"/>
        <v>0.2291262707048695</v>
      </c>
      <c r="I22" s="7"/>
    </row>
    <row r="23" spans="1:6" ht="12" thickBot="1">
      <c r="A23" s="177" t="s">
        <v>35</v>
      </c>
      <c r="B23" s="178">
        <f>+balanza!B8</f>
        <v>12301843</v>
      </c>
      <c r="C23" s="178">
        <f>+balanza!C8</f>
        <v>6457693</v>
      </c>
      <c r="D23" s="178">
        <f>+balanza!D8</f>
        <v>7547681</v>
      </c>
      <c r="E23" s="179">
        <f t="shared" si="0"/>
        <v>0.1687890706479853</v>
      </c>
      <c r="F23" s="180">
        <f t="shared" si="1"/>
        <v>1</v>
      </c>
    </row>
    <row r="24" spans="1:6" s="62" customFormat="1" ht="31.5" customHeight="1" thickTop="1">
      <c r="A24" s="305" t="s">
        <v>439</v>
      </c>
      <c r="B24" s="305"/>
      <c r="C24" s="305"/>
      <c r="D24" s="305"/>
      <c r="E24" s="305"/>
      <c r="F24" s="305"/>
    </row>
    <row r="32" ht="11.25">
      <c r="F32" s="6"/>
    </row>
    <row r="33" ht="11.25">
      <c r="F33" s="6"/>
    </row>
    <row r="34" ht="11.25">
      <c r="F34" s="6"/>
    </row>
    <row r="35" ht="11.25">
      <c r="F35" s="6"/>
    </row>
    <row r="36" ht="11.25">
      <c r="F36" s="6"/>
    </row>
    <row r="37" ht="11.25">
      <c r="F37" s="6"/>
    </row>
    <row r="38" ht="11.25">
      <c r="F38" s="6"/>
    </row>
    <row r="49" spans="1:6" ht="15.75" customHeight="1">
      <c r="A49" s="310" t="s">
        <v>292</v>
      </c>
      <c r="B49" s="310"/>
      <c r="C49" s="310"/>
      <c r="D49" s="310"/>
      <c r="E49" s="310"/>
      <c r="F49" s="310"/>
    </row>
    <row r="50" spans="1:6" ht="15.75" customHeight="1">
      <c r="A50" s="308" t="s">
        <v>261</v>
      </c>
      <c r="B50" s="308"/>
      <c r="C50" s="308"/>
      <c r="D50" s="308"/>
      <c r="E50" s="308"/>
      <c r="F50" s="308"/>
    </row>
    <row r="51" spans="1:6" ht="15.75" customHeight="1" thickBot="1">
      <c r="A51" s="309" t="s">
        <v>441</v>
      </c>
      <c r="B51" s="309"/>
      <c r="C51" s="309"/>
      <c r="D51" s="309"/>
      <c r="E51" s="309"/>
      <c r="F51" s="309"/>
    </row>
    <row r="52" spans="1:6" ht="12.75" customHeight="1" thickTop="1">
      <c r="A52" s="306" t="s">
        <v>36</v>
      </c>
      <c r="B52" s="174">
        <f>+B4</f>
        <v>2010</v>
      </c>
      <c r="C52" s="304" t="str">
        <f>+C4</f>
        <v>enero - junio</v>
      </c>
      <c r="D52" s="304"/>
      <c r="E52" s="175" t="s">
        <v>241</v>
      </c>
      <c r="F52" s="176" t="s">
        <v>232</v>
      </c>
    </row>
    <row r="53" spans="1:6" ht="12" thickBot="1">
      <c r="A53" s="307"/>
      <c r="B53" s="64" t="s">
        <v>231</v>
      </c>
      <c r="C53" s="65">
        <f>+balanza!C6</f>
        <v>2010</v>
      </c>
      <c r="D53" s="65">
        <f>+D5</f>
        <v>2011</v>
      </c>
      <c r="E53" s="66" t="str">
        <f>+E5</f>
        <v> 2011-2010</v>
      </c>
      <c r="F53" s="67">
        <f>+F5</f>
        <v>2011</v>
      </c>
    </row>
    <row r="54" spans="1:6" ht="12" thickTop="1">
      <c r="A54" s="62"/>
      <c r="B54" s="60"/>
      <c r="C54" s="60"/>
      <c r="D54" s="60"/>
      <c r="E54" s="60"/>
      <c r="F54" s="63"/>
    </row>
    <row r="55" spans="1:9" ht="12.75" customHeight="1">
      <c r="A55" s="62" t="s">
        <v>39</v>
      </c>
      <c r="B55" s="60">
        <v>1278352</v>
      </c>
      <c r="C55" s="60">
        <v>590843</v>
      </c>
      <c r="D55" s="60">
        <v>733509</v>
      </c>
      <c r="E55" s="5">
        <f>+(D55-C55)/C55</f>
        <v>0.2414617758016935</v>
      </c>
      <c r="F55" s="61">
        <f>+D55/$D$71</f>
        <v>0.3107963874335567</v>
      </c>
      <c r="I55" s="60"/>
    </row>
    <row r="56" spans="1:9" ht="11.25">
      <c r="A56" s="62" t="s">
        <v>41</v>
      </c>
      <c r="B56" s="60">
        <v>602013</v>
      </c>
      <c r="C56" s="60">
        <v>257329</v>
      </c>
      <c r="D56" s="60">
        <v>327007</v>
      </c>
      <c r="E56" s="5">
        <f aca="true" t="shared" si="2" ref="E56:E71">+(D56-C56)/C56</f>
        <v>0.27077398971744343</v>
      </c>
      <c r="F56" s="61">
        <f aca="true" t="shared" si="3" ref="F56:F71">+D56/$D$71</f>
        <v>0.1385567106408852</v>
      </c>
      <c r="I56" s="60"/>
    </row>
    <row r="57" spans="1:9" ht="11.25">
      <c r="A57" s="62" t="s">
        <v>23</v>
      </c>
      <c r="B57" s="60">
        <v>449703</v>
      </c>
      <c r="C57" s="60">
        <v>197112</v>
      </c>
      <c r="D57" s="60">
        <v>243556</v>
      </c>
      <c r="E57" s="5">
        <f t="shared" si="2"/>
        <v>0.23562238727221071</v>
      </c>
      <c r="F57" s="61">
        <f t="shared" si="3"/>
        <v>0.10319754077696025</v>
      </c>
      <c r="I57" s="60"/>
    </row>
    <row r="58" spans="1:9" ht="11.25">
      <c r="A58" s="62" t="s">
        <v>40</v>
      </c>
      <c r="B58" s="60">
        <v>342176</v>
      </c>
      <c r="C58" s="60">
        <v>136784</v>
      </c>
      <c r="D58" s="60">
        <v>198187</v>
      </c>
      <c r="E58" s="5">
        <f t="shared" si="2"/>
        <v>0.4489048426716575</v>
      </c>
      <c r="F58" s="61">
        <f t="shared" si="3"/>
        <v>0.08397416205703584</v>
      </c>
      <c r="I58" s="60"/>
    </row>
    <row r="59" spans="1:9" ht="11.25">
      <c r="A59" s="62" t="s">
        <v>203</v>
      </c>
      <c r="B59" s="60">
        <v>77701</v>
      </c>
      <c r="C59" s="60">
        <v>43325</v>
      </c>
      <c r="D59" s="60">
        <v>116520</v>
      </c>
      <c r="E59" s="5">
        <f t="shared" si="2"/>
        <v>1.6894402769763417</v>
      </c>
      <c r="F59" s="61">
        <f t="shared" si="3"/>
        <v>0.04937089396825128</v>
      </c>
      <c r="I59" s="60"/>
    </row>
    <row r="60" spans="1:9" ht="11.25">
      <c r="A60" s="62" t="s">
        <v>33</v>
      </c>
      <c r="B60" s="60">
        <v>129363</v>
      </c>
      <c r="C60" s="60">
        <v>52680</v>
      </c>
      <c r="D60" s="60">
        <v>97741</v>
      </c>
      <c r="E60" s="5">
        <f t="shared" si="2"/>
        <v>0.8553720577069096</v>
      </c>
      <c r="F60" s="61">
        <f t="shared" si="3"/>
        <v>0.04141401087668081</v>
      </c>
      <c r="I60" s="60"/>
    </row>
    <row r="61" spans="1:9" ht="11.25">
      <c r="A61" s="62" t="s">
        <v>32</v>
      </c>
      <c r="B61" s="60">
        <v>92515</v>
      </c>
      <c r="C61" s="60">
        <v>47288</v>
      </c>
      <c r="D61" s="60">
        <v>71118</v>
      </c>
      <c r="E61" s="5">
        <f t="shared" si="2"/>
        <v>0.5039333446117408</v>
      </c>
      <c r="F61" s="61">
        <f t="shared" si="3"/>
        <v>0.0301335327603338</v>
      </c>
      <c r="I61" s="60"/>
    </row>
    <row r="62" spans="1:9" ht="11.25">
      <c r="A62" s="62" t="s">
        <v>28</v>
      </c>
      <c r="B62" s="60">
        <v>84491</v>
      </c>
      <c r="C62" s="60">
        <v>35163</v>
      </c>
      <c r="D62" s="60">
        <v>54148</v>
      </c>
      <c r="E62" s="5">
        <f t="shared" si="2"/>
        <v>0.5399141142678383</v>
      </c>
      <c r="F62" s="61">
        <f t="shared" si="3"/>
        <v>0.022943144237837883</v>
      </c>
      <c r="I62" s="60"/>
    </row>
    <row r="63" spans="1:9" ht="11.25">
      <c r="A63" s="62" t="s">
        <v>43</v>
      </c>
      <c r="B63" s="60">
        <v>89941</v>
      </c>
      <c r="C63" s="60">
        <v>40521</v>
      </c>
      <c r="D63" s="60">
        <v>47910</v>
      </c>
      <c r="E63" s="5">
        <f t="shared" si="2"/>
        <v>0.18234989264825646</v>
      </c>
      <c r="F63" s="61">
        <f t="shared" si="3"/>
        <v>0.020300030295390653</v>
      </c>
      <c r="I63" s="60"/>
    </row>
    <row r="64" spans="1:9" ht="11.25">
      <c r="A64" s="62" t="s">
        <v>31</v>
      </c>
      <c r="B64" s="60">
        <v>60530</v>
      </c>
      <c r="C64" s="60">
        <v>34063</v>
      </c>
      <c r="D64" s="60">
        <v>46482</v>
      </c>
      <c r="E64" s="5">
        <f t="shared" si="2"/>
        <v>0.36458914364559786</v>
      </c>
      <c r="F64" s="61">
        <f t="shared" si="3"/>
        <v>0.019694969905872432</v>
      </c>
      <c r="I64" s="60"/>
    </row>
    <row r="65" spans="1:9" ht="11.25">
      <c r="A65" s="62" t="s">
        <v>42</v>
      </c>
      <c r="B65" s="60">
        <v>70280</v>
      </c>
      <c r="C65" s="60">
        <v>32949</v>
      </c>
      <c r="D65" s="60">
        <v>38366</v>
      </c>
      <c r="E65" s="5">
        <f t="shared" si="2"/>
        <v>0.16440559652796746</v>
      </c>
      <c r="F65" s="61">
        <f t="shared" si="3"/>
        <v>0.016256125283092417</v>
      </c>
      <c r="I65" s="60"/>
    </row>
    <row r="66" spans="1:9" ht="11.25">
      <c r="A66" s="62" t="s">
        <v>25</v>
      </c>
      <c r="B66" s="60">
        <v>39599</v>
      </c>
      <c r="C66" s="60">
        <v>15382</v>
      </c>
      <c r="D66" s="60">
        <v>34055</v>
      </c>
      <c r="E66" s="5">
        <f t="shared" si="2"/>
        <v>1.2139513717331947</v>
      </c>
      <c r="F66" s="61">
        <f t="shared" si="3"/>
        <v>0.014429503897088889</v>
      </c>
      <c r="I66" s="60"/>
    </row>
    <row r="67" spans="1:9" ht="11.25">
      <c r="A67" s="62" t="s">
        <v>388</v>
      </c>
      <c r="B67" s="60">
        <v>76095</v>
      </c>
      <c r="C67" s="60">
        <v>34811</v>
      </c>
      <c r="D67" s="60">
        <v>30887</v>
      </c>
      <c r="E67" s="5">
        <f t="shared" si="2"/>
        <v>-0.11272298985952717</v>
      </c>
      <c r="F67" s="61">
        <f t="shared" si="3"/>
        <v>0.013087185049754353</v>
      </c>
      <c r="I67" s="60"/>
    </row>
    <row r="68" spans="1:9" ht="11.25">
      <c r="A68" s="62" t="s">
        <v>529</v>
      </c>
      <c r="B68" s="60">
        <v>64465</v>
      </c>
      <c r="C68" s="60">
        <v>35065</v>
      </c>
      <c r="D68" s="60">
        <v>30676</v>
      </c>
      <c r="E68" s="5">
        <f t="shared" si="2"/>
        <v>-0.12516754598602595</v>
      </c>
      <c r="F68" s="61">
        <f t="shared" si="3"/>
        <v>0.012997781868950191</v>
      </c>
      <c r="I68" s="60"/>
    </row>
    <row r="69" spans="1:9" ht="11.25">
      <c r="A69" s="62" t="s">
        <v>26</v>
      </c>
      <c r="B69" s="60">
        <v>39243</v>
      </c>
      <c r="C69" s="60">
        <v>17575</v>
      </c>
      <c r="D69" s="60">
        <v>28095</v>
      </c>
      <c r="E69" s="5">
        <f t="shared" si="2"/>
        <v>0.5985775248933144</v>
      </c>
      <c r="F69" s="61">
        <f t="shared" si="3"/>
        <v>0.01190418182318932</v>
      </c>
      <c r="I69" s="60"/>
    </row>
    <row r="70" spans="1:9" ht="11.25">
      <c r="A70" s="62" t="s">
        <v>34</v>
      </c>
      <c r="B70" s="60">
        <v>389649</v>
      </c>
      <c r="C70" s="60">
        <v>158324</v>
      </c>
      <c r="D70" s="60">
        <v>261841</v>
      </c>
      <c r="E70" s="5">
        <f t="shared" si="2"/>
        <v>0.653830120512367</v>
      </c>
      <c r="F70" s="61">
        <f t="shared" si="3"/>
        <v>0.11094511026039205</v>
      </c>
      <c r="I70" s="60"/>
    </row>
    <row r="71" spans="1:9" ht="12.75" customHeight="1" thickBot="1">
      <c r="A71" s="177" t="s">
        <v>35</v>
      </c>
      <c r="B71" s="178">
        <f>+balanza!B13</f>
        <v>3886117</v>
      </c>
      <c r="C71" s="178">
        <f>+balanza!C13</f>
        <v>1729217</v>
      </c>
      <c r="D71" s="178">
        <f>+balanza!D13</f>
        <v>2360095</v>
      </c>
      <c r="E71" s="179">
        <f t="shared" si="2"/>
        <v>0.3648344886731972</v>
      </c>
      <c r="F71" s="180">
        <f t="shared" si="3"/>
        <v>1</v>
      </c>
      <c r="I71" s="7"/>
    </row>
    <row r="72" spans="1:6" ht="22.5" customHeight="1" thickTop="1">
      <c r="A72" s="305" t="s">
        <v>442</v>
      </c>
      <c r="B72" s="305"/>
      <c r="C72" s="305"/>
      <c r="D72" s="305"/>
      <c r="E72" s="305"/>
      <c r="F72" s="305"/>
    </row>
    <row r="94" s="18" customFormat="1" ht="11.25">
      <c r="F94" s="58"/>
    </row>
  </sheetData>
  <sheetProtection/>
  <mergeCells count="12">
    <mergeCell ref="A1:F1"/>
    <mergeCell ref="A2:F2"/>
    <mergeCell ref="A3:F3"/>
    <mergeCell ref="A24:F24"/>
    <mergeCell ref="A4:A5"/>
    <mergeCell ref="C4:D4"/>
    <mergeCell ref="C52:D52"/>
    <mergeCell ref="A72:F72"/>
    <mergeCell ref="A52:A53"/>
    <mergeCell ref="A50:F50"/>
    <mergeCell ref="A51:F51"/>
    <mergeCell ref="A49:F49"/>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36">
      <selection activeCell="C71" sqref="C71:E71"/>
    </sheetView>
  </sheetViews>
  <sheetFormatPr defaultColWidth="11.421875" defaultRowHeight="12.75"/>
  <cols>
    <col min="1" max="1" width="43.421875" style="6" bestFit="1"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0" t="s">
        <v>294</v>
      </c>
      <c r="B1" s="310"/>
      <c r="C1" s="310"/>
      <c r="D1" s="310"/>
      <c r="E1" s="310"/>
      <c r="F1" s="310"/>
      <c r="G1" s="310"/>
      <c r="H1" s="6"/>
      <c r="I1" s="6"/>
      <c r="J1" s="6"/>
    </row>
    <row r="2" spans="1:10" s="18" customFormat="1" ht="15.75" customHeight="1">
      <c r="A2" s="308" t="s">
        <v>247</v>
      </c>
      <c r="B2" s="308"/>
      <c r="C2" s="308"/>
      <c r="D2" s="308"/>
      <c r="E2" s="308"/>
      <c r="F2" s="308"/>
      <c r="G2" s="308"/>
      <c r="H2" s="6"/>
      <c r="I2" s="6"/>
      <c r="J2" s="6"/>
    </row>
    <row r="3" spans="1:10" s="18" customFormat="1" ht="15.75" customHeight="1" thickBot="1">
      <c r="A3" s="308" t="s">
        <v>443</v>
      </c>
      <c r="B3" s="308"/>
      <c r="C3" s="308"/>
      <c r="D3" s="308"/>
      <c r="E3" s="308"/>
      <c r="F3" s="308"/>
      <c r="G3" s="308"/>
      <c r="H3" s="6"/>
      <c r="I3" s="6"/>
      <c r="J3" s="6"/>
    </row>
    <row r="4" spans="1:7" ht="12.75" customHeight="1" thickTop="1">
      <c r="A4" s="306" t="s">
        <v>38</v>
      </c>
      <c r="B4" s="181" t="s">
        <v>131</v>
      </c>
      <c r="C4" s="182">
        <f>+'prin paises exp e imp'!B4</f>
        <v>2010</v>
      </c>
      <c r="D4" s="311" t="str">
        <f>+'prin paises exp e imp'!C4</f>
        <v>enero - junio</v>
      </c>
      <c r="E4" s="311"/>
      <c r="F4" s="183" t="s">
        <v>241</v>
      </c>
      <c r="G4" s="183" t="s">
        <v>232</v>
      </c>
    </row>
    <row r="5" spans="1:7" ht="12.75" customHeight="1" thickBot="1">
      <c r="A5" s="312"/>
      <c r="B5" s="64" t="s">
        <v>45</v>
      </c>
      <c r="C5" s="185" t="s">
        <v>231</v>
      </c>
      <c r="D5" s="184">
        <f>+balanza!C6</f>
        <v>2010</v>
      </c>
      <c r="E5" s="184">
        <f>+balanza!D6</f>
        <v>2011</v>
      </c>
      <c r="F5" s="185" t="str">
        <f>+'prin paises exp e imp'!E5</f>
        <v> 2011-2010</v>
      </c>
      <c r="G5" s="185">
        <f>+'prin paises exp e imp'!F5</f>
        <v>2011</v>
      </c>
    </row>
    <row r="6" spans="3:7" ht="12" thickTop="1">
      <c r="C6" s="7"/>
      <c r="D6" s="7"/>
      <c r="E6" s="7"/>
      <c r="F6" s="7"/>
      <c r="G6" s="7"/>
    </row>
    <row r="7" spans="1:7" ht="12.75" customHeight="1">
      <c r="A7" s="11" t="s">
        <v>553</v>
      </c>
      <c r="B7" s="8" t="s">
        <v>147</v>
      </c>
      <c r="C7" s="7">
        <v>1303606</v>
      </c>
      <c r="D7" s="7">
        <v>1243091</v>
      </c>
      <c r="E7" s="7">
        <v>1082373</v>
      </c>
      <c r="F7" s="5">
        <f>+(E7-D7)/D7</f>
        <v>-0.12928900619504125</v>
      </c>
      <c r="G7" s="9">
        <f>+E7/$E$23</f>
        <v>0.1434047093405246</v>
      </c>
    </row>
    <row r="8" spans="1:7" ht="12.75" customHeight="1">
      <c r="A8" s="11" t="s">
        <v>554</v>
      </c>
      <c r="B8" s="8">
        <v>47032100</v>
      </c>
      <c r="C8" s="7">
        <v>1136250</v>
      </c>
      <c r="D8" s="7">
        <v>477457</v>
      </c>
      <c r="E8" s="7">
        <v>677148</v>
      </c>
      <c r="F8" s="5">
        <f aca="true" t="shared" si="0" ref="F8:F15">+(E8-D8)/D8</f>
        <v>0.4182387105016787</v>
      </c>
      <c r="G8" s="9">
        <f aca="true" t="shared" si="1" ref="G8:G23">+E8/$E$23</f>
        <v>0.08971603330877391</v>
      </c>
    </row>
    <row r="9" spans="1:7" ht="12.75" customHeight="1">
      <c r="A9" s="11" t="s">
        <v>525</v>
      </c>
      <c r="B9" s="8">
        <v>47032900</v>
      </c>
      <c r="C9" s="7">
        <v>1052873</v>
      </c>
      <c r="D9" s="7">
        <v>385444</v>
      </c>
      <c r="E9" s="7">
        <v>610142</v>
      </c>
      <c r="F9" s="5">
        <f t="shared" si="0"/>
        <v>0.5829588734031402</v>
      </c>
      <c r="G9" s="9">
        <f t="shared" si="1"/>
        <v>0.08083833961716189</v>
      </c>
    </row>
    <row r="10" spans="1:7" ht="11.25">
      <c r="A10" s="11" t="s">
        <v>141</v>
      </c>
      <c r="B10" s="8">
        <v>22042110</v>
      </c>
      <c r="C10" s="7">
        <v>1186463</v>
      </c>
      <c r="D10" s="7">
        <v>520419</v>
      </c>
      <c r="E10" s="7">
        <v>606997</v>
      </c>
      <c r="F10" s="5">
        <f t="shared" si="0"/>
        <v>0.16636210438127738</v>
      </c>
      <c r="G10" s="5">
        <f t="shared" si="1"/>
        <v>0.08042165534022967</v>
      </c>
    </row>
    <row r="11" spans="1:7" ht="12" customHeight="1">
      <c r="A11" s="11" t="s">
        <v>526</v>
      </c>
      <c r="B11" s="8" t="s">
        <v>148</v>
      </c>
      <c r="C11" s="7">
        <v>624843</v>
      </c>
      <c r="D11" s="7">
        <v>385724</v>
      </c>
      <c r="E11" s="7">
        <v>391338</v>
      </c>
      <c r="F11" s="5">
        <f t="shared" si="0"/>
        <v>0.014554448258340161</v>
      </c>
      <c r="G11" s="9">
        <f t="shared" si="1"/>
        <v>0.05184877315297241</v>
      </c>
    </row>
    <row r="12" spans="1:7" ht="11.25">
      <c r="A12" s="11" t="s">
        <v>555</v>
      </c>
      <c r="B12" s="8" t="s">
        <v>180</v>
      </c>
      <c r="C12" s="7">
        <v>308153</v>
      </c>
      <c r="D12" s="7">
        <v>245701</v>
      </c>
      <c r="E12" s="7">
        <v>255479</v>
      </c>
      <c r="F12" s="5">
        <f t="shared" si="0"/>
        <v>0.039796337825242875</v>
      </c>
      <c r="G12" s="9">
        <f t="shared" si="1"/>
        <v>0.03384867484463108</v>
      </c>
    </row>
    <row r="13" spans="1:7" ht="12.75" customHeight="1">
      <c r="A13" s="11" t="s">
        <v>551</v>
      </c>
      <c r="B13" s="8">
        <v>44071012</v>
      </c>
      <c r="C13" s="7">
        <v>355968</v>
      </c>
      <c r="D13" s="7">
        <v>139066</v>
      </c>
      <c r="E13" s="7">
        <v>213810</v>
      </c>
      <c r="F13" s="5">
        <f t="shared" si="0"/>
        <v>0.5374714164497433</v>
      </c>
      <c r="G13" s="9">
        <f t="shared" si="1"/>
        <v>0.028327906280087883</v>
      </c>
    </row>
    <row r="14" spans="1:7" ht="12.75" customHeight="1">
      <c r="A14" s="11" t="s">
        <v>556</v>
      </c>
      <c r="B14" s="8">
        <v>44012200</v>
      </c>
      <c r="C14" s="7">
        <v>334828</v>
      </c>
      <c r="D14" s="7">
        <v>141219</v>
      </c>
      <c r="E14" s="7">
        <v>209926</v>
      </c>
      <c r="F14" s="5">
        <f t="shared" si="0"/>
        <v>0.4865280167682819</v>
      </c>
      <c r="G14" s="9">
        <f t="shared" si="1"/>
        <v>0.027813311134903554</v>
      </c>
    </row>
    <row r="15" spans="1:7" ht="12.75" customHeight="1">
      <c r="A15" s="11" t="s">
        <v>557</v>
      </c>
      <c r="B15" s="8">
        <v>44123910</v>
      </c>
      <c r="C15" s="7">
        <v>328409</v>
      </c>
      <c r="D15" s="7">
        <v>129744</v>
      </c>
      <c r="E15" s="7">
        <v>196990</v>
      </c>
      <c r="F15" s="5">
        <f t="shared" si="0"/>
        <v>0.5182975706005672</v>
      </c>
      <c r="G15" s="9">
        <f t="shared" si="1"/>
        <v>0.026099407221900343</v>
      </c>
    </row>
    <row r="16" spans="1:7" ht="11.25">
      <c r="A16" s="11" t="s">
        <v>498</v>
      </c>
      <c r="B16" s="8" t="s">
        <v>499</v>
      </c>
      <c r="C16" s="7">
        <v>297842</v>
      </c>
      <c r="D16" s="7">
        <v>140581</v>
      </c>
      <c r="E16" s="7">
        <v>174858</v>
      </c>
      <c r="F16" s="5">
        <f aca="true" t="shared" si="2" ref="F16:F23">+(E16-D16)/D16</f>
        <v>0.24382384532760473</v>
      </c>
      <c r="G16" s="9">
        <f t="shared" si="1"/>
        <v>0.02316711583332682</v>
      </c>
    </row>
    <row r="17" spans="1:7" ht="12.75" customHeight="1">
      <c r="A17" s="11" t="s">
        <v>530</v>
      </c>
      <c r="B17" s="8">
        <v>10051000</v>
      </c>
      <c r="C17" s="7">
        <v>166036</v>
      </c>
      <c r="D17" s="7">
        <v>149061</v>
      </c>
      <c r="E17" s="7">
        <v>142404</v>
      </c>
      <c r="F17" s="5">
        <f t="shared" si="2"/>
        <v>-0.04465956890132228</v>
      </c>
      <c r="G17" s="9">
        <f t="shared" si="1"/>
        <v>0.018867252073848907</v>
      </c>
    </row>
    <row r="18" spans="1:7" ht="12.75" customHeight="1">
      <c r="A18" s="11" t="s">
        <v>558</v>
      </c>
      <c r="B18" s="8">
        <v>47031100</v>
      </c>
      <c r="C18" s="7">
        <v>195295</v>
      </c>
      <c r="D18" s="7">
        <v>67493</v>
      </c>
      <c r="E18" s="7">
        <v>136681</v>
      </c>
      <c r="F18" s="5">
        <f t="shared" si="2"/>
        <v>1.0251137154964218</v>
      </c>
      <c r="G18" s="9">
        <f t="shared" si="1"/>
        <v>0.01810900593175573</v>
      </c>
    </row>
    <row r="19" spans="1:7" ht="12.75" customHeight="1">
      <c r="A19" s="11" t="s">
        <v>511</v>
      </c>
      <c r="B19" s="8" t="s">
        <v>187</v>
      </c>
      <c r="C19" s="7">
        <v>219732</v>
      </c>
      <c r="D19" s="7">
        <v>142137</v>
      </c>
      <c r="E19" s="7">
        <v>122753</v>
      </c>
      <c r="F19" s="5">
        <f t="shared" si="2"/>
        <v>-0.1363754687379078</v>
      </c>
      <c r="G19" s="9">
        <f t="shared" si="1"/>
        <v>0.01626367092090935</v>
      </c>
    </row>
    <row r="20" spans="1:7" ht="12.75" customHeight="1">
      <c r="A20" s="11" t="s">
        <v>524</v>
      </c>
      <c r="B20" s="8" t="s">
        <v>178</v>
      </c>
      <c r="C20" s="7">
        <v>111220</v>
      </c>
      <c r="D20" s="7">
        <v>109838</v>
      </c>
      <c r="E20" s="7">
        <v>105683</v>
      </c>
      <c r="F20" s="5">
        <f t="shared" si="2"/>
        <v>-0.03782843824541598</v>
      </c>
      <c r="G20" s="9">
        <f t="shared" si="1"/>
        <v>0.014002049106208914</v>
      </c>
    </row>
    <row r="21" spans="1:7" ht="12.75" customHeight="1">
      <c r="A21" s="11" t="s">
        <v>552</v>
      </c>
      <c r="B21" s="8" t="s">
        <v>149</v>
      </c>
      <c r="C21" s="7">
        <v>148538</v>
      </c>
      <c r="D21" s="7">
        <v>92283</v>
      </c>
      <c r="E21" s="7">
        <v>99347</v>
      </c>
      <c r="F21" s="5">
        <f t="shared" si="2"/>
        <v>0.0765471430274265</v>
      </c>
      <c r="G21" s="9">
        <f t="shared" si="1"/>
        <v>0.013162585965146115</v>
      </c>
    </row>
    <row r="22" spans="1:7" ht="12.75" customHeight="1">
      <c r="A22" s="11" t="s">
        <v>37</v>
      </c>
      <c r="B22" s="11"/>
      <c r="C22" s="7">
        <v>4531786</v>
      </c>
      <c r="D22" s="7">
        <v>2088435</v>
      </c>
      <c r="E22" s="7">
        <v>2521751</v>
      </c>
      <c r="F22" s="5">
        <f t="shared" si="2"/>
        <v>0.20748359417458528</v>
      </c>
      <c r="G22" s="9">
        <f t="shared" si="1"/>
        <v>0.3341093774365928</v>
      </c>
    </row>
    <row r="23" spans="1:7" ht="12.75" customHeight="1">
      <c r="A23" s="11" t="s">
        <v>35</v>
      </c>
      <c r="B23" s="11"/>
      <c r="C23" s="7">
        <f>+balanza!B8</f>
        <v>12301843</v>
      </c>
      <c r="D23" s="7">
        <f>+balanza!C8</f>
        <v>6457693</v>
      </c>
      <c r="E23" s="7">
        <f>+balanza!D8</f>
        <v>7547681</v>
      </c>
      <c r="F23" s="5">
        <f t="shared" si="2"/>
        <v>0.1687890706479853</v>
      </c>
      <c r="G23" s="9">
        <f t="shared" si="1"/>
        <v>1</v>
      </c>
    </row>
    <row r="24" spans="1:7" ht="12" thickBot="1">
      <c r="A24" s="177"/>
      <c r="B24" s="177"/>
      <c r="C24" s="178"/>
      <c r="D24" s="178"/>
      <c r="E24" s="178"/>
      <c r="F24" s="177"/>
      <c r="G24" s="177"/>
    </row>
    <row r="25" spans="1:7" ht="33.75" customHeight="1" thickTop="1">
      <c r="A25" s="305" t="s">
        <v>439</v>
      </c>
      <c r="B25" s="305"/>
      <c r="C25" s="305"/>
      <c r="D25" s="305"/>
      <c r="E25" s="305"/>
      <c r="F25" s="305"/>
      <c r="G25" s="305"/>
    </row>
    <row r="50" spans="1:7" ht="15.75" customHeight="1">
      <c r="A50" s="310" t="s">
        <v>250</v>
      </c>
      <c r="B50" s="310"/>
      <c r="C50" s="310"/>
      <c r="D50" s="310"/>
      <c r="E50" s="310"/>
      <c r="F50" s="310"/>
      <c r="G50" s="310"/>
    </row>
    <row r="51" spans="1:7" ht="15.75" customHeight="1">
      <c r="A51" s="308" t="s">
        <v>248</v>
      </c>
      <c r="B51" s="308"/>
      <c r="C51" s="308"/>
      <c r="D51" s="308"/>
      <c r="E51" s="308"/>
      <c r="F51" s="308"/>
      <c r="G51" s="308"/>
    </row>
    <row r="52" spans="1:7" ht="15.75" customHeight="1" thickBot="1">
      <c r="A52" s="308" t="s">
        <v>444</v>
      </c>
      <c r="B52" s="308"/>
      <c r="C52" s="308"/>
      <c r="D52" s="308"/>
      <c r="E52" s="308"/>
      <c r="F52" s="308"/>
      <c r="G52" s="308"/>
    </row>
    <row r="53" spans="1:7" ht="12.75" customHeight="1" thickTop="1">
      <c r="A53" s="306" t="s">
        <v>38</v>
      </c>
      <c r="B53" s="181" t="s">
        <v>131</v>
      </c>
      <c r="C53" s="182">
        <f>+C4</f>
        <v>2010</v>
      </c>
      <c r="D53" s="311" t="str">
        <f>+D4</f>
        <v>enero - junio</v>
      </c>
      <c r="E53" s="311"/>
      <c r="F53" s="183" t="s">
        <v>241</v>
      </c>
      <c r="G53" s="183" t="s">
        <v>232</v>
      </c>
    </row>
    <row r="54" spans="1:7" ht="12.75" customHeight="1" thickBot="1">
      <c r="A54" s="312"/>
      <c r="B54" s="64" t="s">
        <v>45</v>
      </c>
      <c r="C54" s="185" t="s">
        <v>231</v>
      </c>
      <c r="D54" s="184">
        <f>+balanza!C6</f>
        <v>2010</v>
      </c>
      <c r="E54" s="184">
        <f>+E5</f>
        <v>2011</v>
      </c>
      <c r="F54" s="185" t="str">
        <f>+F5</f>
        <v> 2011-2010</v>
      </c>
      <c r="G54" s="185">
        <f>+G5</f>
        <v>2011</v>
      </c>
    </row>
    <row r="55" spans="3:7" ht="12" thickTop="1">
      <c r="C55" s="7"/>
      <c r="D55" s="7"/>
      <c r="E55" s="7"/>
      <c r="F55" s="7"/>
      <c r="G55" s="7"/>
    </row>
    <row r="56" spans="1:7" ht="12.75" customHeight="1">
      <c r="A56" s="6" t="s">
        <v>527</v>
      </c>
      <c r="B56" s="12" t="s">
        <v>502</v>
      </c>
      <c r="C56" s="7">
        <v>675536</v>
      </c>
      <c r="D56" s="7">
        <v>275197</v>
      </c>
      <c r="E56" s="7">
        <v>312385</v>
      </c>
      <c r="F56" s="5">
        <f>+(E56-D56)/D56</f>
        <v>0.13513228705254782</v>
      </c>
      <c r="G56" s="13">
        <f>+E56/$E$72</f>
        <v>0.13236119732468396</v>
      </c>
    </row>
    <row r="57" spans="1:7" ht="12.75" customHeight="1">
      <c r="A57" s="6" t="s">
        <v>14</v>
      </c>
      <c r="B57" s="8">
        <v>17019900</v>
      </c>
      <c r="C57" s="7">
        <v>257431</v>
      </c>
      <c r="D57" s="7">
        <v>119739</v>
      </c>
      <c r="E57" s="7">
        <v>242921</v>
      </c>
      <c r="F57" s="5">
        <f aca="true" t="shared" si="3" ref="F57:F72">+(E57-D57)/D57</f>
        <v>1.0287542070670375</v>
      </c>
      <c r="G57" s="13">
        <f aca="true" t="shared" si="4" ref="G57:G72">+E57/$E$72</f>
        <v>0.10292848381103303</v>
      </c>
    </row>
    <row r="58" spans="1:7" ht="12.75" customHeight="1">
      <c r="A58" s="6" t="s">
        <v>500</v>
      </c>
      <c r="B58" s="8">
        <v>15179000</v>
      </c>
      <c r="C58" s="7">
        <v>269643</v>
      </c>
      <c r="D58" s="7">
        <v>129573</v>
      </c>
      <c r="E58" s="7">
        <v>193812</v>
      </c>
      <c r="F58" s="5">
        <f t="shared" si="3"/>
        <v>0.49577458266768537</v>
      </c>
      <c r="G58" s="13">
        <f t="shared" si="4"/>
        <v>0.08212042311856091</v>
      </c>
    </row>
    <row r="59" spans="1:7" ht="12.75" customHeight="1">
      <c r="A59" s="6" t="s">
        <v>528</v>
      </c>
      <c r="B59" s="10">
        <v>23099090</v>
      </c>
      <c r="C59" s="7">
        <v>241272</v>
      </c>
      <c r="D59" s="7">
        <v>120181</v>
      </c>
      <c r="E59" s="7">
        <v>132508</v>
      </c>
      <c r="F59" s="5">
        <f t="shared" si="3"/>
        <v>0.10257028981286559</v>
      </c>
      <c r="G59" s="13">
        <f t="shared" si="4"/>
        <v>0.056145197545014076</v>
      </c>
    </row>
    <row r="60" spans="1:7" ht="12.75" customHeight="1">
      <c r="A60" s="6" t="s">
        <v>501</v>
      </c>
      <c r="B60" s="8">
        <v>23040000</v>
      </c>
      <c r="C60" s="7">
        <v>170216</v>
      </c>
      <c r="D60" s="7">
        <v>69589</v>
      </c>
      <c r="E60" s="7">
        <v>117530</v>
      </c>
      <c r="F60" s="5">
        <f t="shared" si="3"/>
        <v>0.688916351722255</v>
      </c>
      <c r="G60" s="13">
        <f t="shared" si="4"/>
        <v>0.04979884284319063</v>
      </c>
    </row>
    <row r="61" spans="1:7" ht="12.75" customHeight="1">
      <c r="A61" s="6" t="s">
        <v>559</v>
      </c>
      <c r="B61" s="8">
        <v>10070000</v>
      </c>
      <c r="C61" s="7">
        <v>110989</v>
      </c>
      <c r="D61" s="7">
        <v>32120</v>
      </c>
      <c r="E61" s="7">
        <v>79106</v>
      </c>
      <c r="F61" s="5">
        <f t="shared" si="3"/>
        <v>1.462826899128269</v>
      </c>
      <c r="G61" s="13">
        <f t="shared" si="4"/>
        <v>0.03351814227817101</v>
      </c>
    </row>
    <row r="62" spans="1:7" ht="12.75" customHeight="1">
      <c r="A62" s="6" t="s">
        <v>560</v>
      </c>
      <c r="B62" s="10">
        <v>12010000</v>
      </c>
      <c r="C62" s="7">
        <v>27772</v>
      </c>
      <c r="D62" s="7">
        <v>2431</v>
      </c>
      <c r="E62" s="7">
        <v>59536</v>
      </c>
      <c r="F62" s="5">
        <f t="shared" si="3"/>
        <v>23.49033319621555</v>
      </c>
      <c r="G62" s="13">
        <f t="shared" si="4"/>
        <v>0.02522610318652427</v>
      </c>
    </row>
    <row r="63" spans="1:7" ht="12.75" customHeight="1">
      <c r="A63" s="6" t="s">
        <v>212</v>
      </c>
      <c r="B63" s="8">
        <v>10059000</v>
      </c>
      <c r="C63" s="7">
        <v>138588</v>
      </c>
      <c r="D63" s="7">
        <v>54139</v>
      </c>
      <c r="E63" s="7">
        <v>57195</v>
      </c>
      <c r="F63" s="5">
        <f t="shared" si="3"/>
        <v>0.056447293078926465</v>
      </c>
      <c r="G63" s="13">
        <f t="shared" si="4"/>
        <v>0.02423419396253117</v>
      </c>
    </row>
    <row r="64" spans="1:7" ht="12.75" customHeight="1">
      <c r="A64" s="6" t="s">
        <v>434</v>
      </c>
      <c r="B64" s="8">
        <v>10019000</v>
      </c>
      <c r="C64" s="7">
        <v>152152</v>
      </c>
      <c r="D64" s="7">
        <v>63633</v>
      </c>
      <c r="E64" s="7">
        <v>51120</v>
      </c>
      <c r="F64" s="5">
        <f t="shared" si="3"/>
        <v>-0.19664325114327472</v>
      </c>
      <c r="G64" s="13">
        <f t="shared" si="4"/>
        <v>0.021660145036534545</v>
      </c>
    </row>
    <row r="65" spans="1:7" ht="12.75" customHeight="1">
      <c r="A65" s="6" t="s">
        <v>213</v>
      </c>
      <c r="B65" s="8">
        <v>21069090</v>
      </c>
      <c r="C65" s="7">
        <v>83174</v>
      </c>
      <c r="D65" s="7">
        <v>37898</v>
      </c>
      <c r="E65" s="7">
        <v>50678</v>
      </c>
      <c r="F65" s="5">
        <f t="shared" si="3"/>
        <v>0.3372209615283128</v>
      </c>
      <c r="G65" s="13">
        <f t="shared" si="4"/>
        <v>0.021472864439778905</v>
      </c>
    </row>
    <row r="66" spans="1:7" ht="12.75" customHeight="1">
      <c r="A66" s="6" t="s">
        <v>561</v>
      </c>
      <c r="B66" s="8" t="s">
        <v>503</v>
      </c>
      <c r="C66" s="7">
        <v>62336</v>
      </c>
      <c r="D66" s="7">
        <v>33798</v>
      </c>
      <c r="E66" s="7">
        <v>40642</v>
      </c>
      <c r="F66" s="5">
        <f t="shared" si="3"/>
        <v>0.2024971891827919</v>
      </c>
      <c r="G66" s="13">
        <f t="shared" si="4"/>
        <v>0.01722049324285675</v>
      </c>
    </row>
    <row r="67" spans="1:7" ht="12.75" customHeight="1">
      <c r="A67" s="6" t="s">
        <v>490</v>
      </c>
      <c r="B67" s="8">
        <v>23031000</v>
      </c>
      <c r="C67" s="7">
        <v>41506</v>
      </c>
      <c r="D67" s="7">
        <v>17558</v>
      </c>
      <c r="E67" s="7">
        <v>30041</v>
      </c>
      <c r="F67" s="5">
        <f t="shared" si="3"/>
        <v>0.7109579678778905</v>
      </c>
      <c r="G67" s="13">
        <f t="shared" si="4"/>
        <v>0.012728724903022971</v>
      </c>
    </row>
    <row r="68" spans="1:7" ht="12.75" customHeight="1">
      <c r="A68" s="6" t="s">
        <v>563</v>
      </c>
      <c r="B68" s="8">
        <v>11042300</v>
      </c>
      <c r="C68" s="7">
        <v>37992</v>
      </c>
      <c r="D68" s="7">
        <v>17591</v>
      </c>
      <c r="E68" s="7">
        <v>28606</v>
      </c>
      <c r="F68" s="5">
        <f t="shared" si="3"/>
        <v>0.626172474560855</v>
      </c>
      <c r="G68" s="13">
        <f t="shared" si="4"/>
        <v>0.012120698531203193</v>
      </c>
    </row>
    <row r="69" spans="1:7" ht="12.75" customHeight="1">
      <c r="A69" s="6" t="s">
        <v>562</v>
      </c>
      <c r="B69" s="8">
        <v>44160000</v>
      </c>
      <c r="C69" s="7">
        <v>29998</v>
      </c>
      <c r="D69" s="7">
        <v>23873</v>
      </c>
      <c r="E69" s="7">
        <v>28191</v>
      </c>
      <c r="F69" s="5">
        <f t="shared" si="3"/>
        <v>0.18087379047459473</v>
      </c>
      <c r="G69" s="13">
        <f t="shared" si="4"/>
        <v>0.011944858151896429</v>
      </c>
    </row>
    <row r="70" spans="1:7" ht="12.75" customHeight="1">
      <c r="A70" s="6" t="s">
        <v>531</v>
      </c>
      <c r="B70" s="8">
        <v>15141100</v>
      </c>
      <c r="C70" s="7">
        <v>2256</v>
      </c>
      <c r="D70" s="7">
        <v>1426</v>
      </c>
      <c r="E70" s="7">
        <v>27791</v>
      </c>
      <c r="F70" s="5">
        <f t="shared" si="3"/>
        <v>18.488779803646565</v>
      </c>
      <c r="G70" s="13">
        <f t="shared" si="4"/>
        <v>0.011775373448950148</v>
      </c>
    </row>
    <row r="71" spans="1:7" ht="12.75" customHeight="1">
      <c r="A71" s="6" t="s">
        <v>37</v>
      </c>
      <c r="B71" s="11"/>
      <c r="C71" s="7">
        <v>1585255</v>
      </c>
      <c r="D71" s="7">
        <v>730471</v>
      </c>
      <c r="E71" s="7">
        <v>908031</v>
      </c>
      <c r="F71" s="5">
        <f t="shared" si="3"/>
        <v>0.24307604271764383</v>
      </c>
      <c r="G71" s="13">
        <f t="shared" si="4"/>
        <v>0.38474341075253327</v>
      </c>
    </row>
    <row r="72" spans="1:7" ht="12.75" customHeight="1">
      <c r="A72" s="11" t="s">
        <v>35</v>
      </c>
      <c r="B72" s="11"/>
      <c r="C72" s="7">
        <f>+balanza!B13</f>
        <v>3886117</v>
      </c>
      <c r="D72" s="7">
        <f>+balanza!C13</f>
        <v>1729217</v>
      </c>
      <c r="E72" s="7">
        <f>+balanza!D13</f>
        <v>2360095</v>
      </c>
      <c r="F72" s="5">
        <f t="shared" si="3"/>
        <v>0.3648344886731972</v>
      </c>
      <c r="G72" s="13">
        <f t="shared" si="4"/>
        <v>1</v>
      </c>
    </row>
    <row r="73" spans="1:7" ht="12" thickBot="1">
      <c r="A73" s="186"/>
      <c r="B73" s="186"/>
      <c r="C73" s="187"/>
      <c r="D73" s="187"/>
      <c r="E73" s="187"/>
      <c r="F73" s="186"/>
      <c r="G73" s="186"/>
    </row>
    <row r="74" spans="1:7" ht="12.75" customHeight="1" thickTop="1">
      <c r="A74" s="305" t="s">
        <v>442</v>
      </c>
      <c r="B74" s="305"/>
      <c r="C74" s="305"/>
      <c r="D74" s="305"/>
      <c r="E74" s="305"/>
      <c r="F74" s="305"/>
      <c r="G74" s="30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7">
      <selection activeCell="M45" sqref="M45"/>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7.8515625" style="0" bestFit="1" customWidth="1"/>
    <col min="9" max="9" width="8.7109375" style="0" bestFit="1" customWidth="1"/>
    <col min="10" max="10" width="9.7109375" style="0" bestFit="1" customWidth="1"/>
    <col min="11" max="11" width="9.28125" style="0" bestFit="1" customWidth="1"/>
  </cols>
  <sheetData>
    <row r="1" spans="1:15" s="22" customFormat="1" ht="19.5" customHeight="1">
      <c r="A1" s="313" t="s">
        <v>460</v>
      </c>
      <c r="B1" s="313"/>
      <c r="C1" s="313"/>
      <c r="D1" s="313"/>
      <c r="E1" s="313"/>
      <c r="F1" s="313"/>
      <c r="G1" s="313"/>
      <c r="H1" s="313"/>
      <c r="I1" s="313"/>
      <c r="J1" s="313"/>
      <c r="K1" s="313"/>
      <c r="L1" s="124"/>
      <c r="M1" s="124"/>
      <c r="N1" s="124"/>
      <c r="O1" s="124"/>
    </row>
    <row r="2" spans="1:15" s="22" customFormat="1" ht="19.5" customHeight="1">
      <c r="A2" s="314" t="s">
        <v>477</v>
      </c>
      <c r="B2" s="314"/>
      <c r="C2" s="314"/>
      <c r="D2" s="314"/>
      <c r="E2" s="314"/>
      <c r="F2" s="314"/>
      <c r="G2" s="314"/>
      <c r="H2" s="314"/>
      <c r="I2" s="314"/>
      <c r="J2" s="314"/>
      <c r="K2" s="314"/>
      <c r="L2" s="126"/>
      <c r="M2" s="126"/>
      <c r="N2" s="126"/>
      <c r="O2" s="126"/>
    </row>
    <row r="3" spans="1:15" s="29" customFormat="1" ht="11.25">
      <c r="A3" s="26"/>
      <c r="B3" s="315" t="s">
        <v>479</v>
      </c>
      <c r="C3" s="315"/>
      <c r="D3" s="315"/>
      <c r="E3" s="315"/>
      <c r="F3" s="214"/>
      <c r="G3" s="315" t="s">
        <v>478</v>
      </c>
      <c r="H3" s="315"/>
      <c r="I3" s="315"/>
      <c r="J3" s="315"/>
      <c r="K3" s="315"/>
      <c r="L3" s="152"/>
      <c r="M3" s="152"/>
      <c r="N3" s="152"/>
      <c r="O3" s="152"/>
    </row>
    <row r="4" spans="1:15" s="29" customFormat="1" ht="11.25">
      <c r="A4" s="26" t="s">
        <v>488</v>
      </c>
      <c r="B4" s="215">
        <v>2010</v>
      </c>
      <c r="C4" s="316" t="str">
        <f>+balanza!C5</f>
        <v>enero - junio</v>
      </c>
      <c r="D4" s="316"/>
      <c r="E4" s="316"/>
      <c r="F4" s="214"/>
      <c r="G4" s="215">
        <f>+B4</f>
        <v>2010</v>
      </c>
      <c r="H4" s="316" t="str">
        <f>+C4</f>
        <v>enero - junio</v>
      </c>
      <c r="I4" s="316"/>
      <c r="J4" s="316"/>
      <c r="K4" s="316"/>
      <c r="L4" s="152"/>
      <c r="M4" s="152"/>
      <c r="N4" s="152"/>
      <c r="O4" s="152"/>
    </row>
    <row r="5" spans="1:11" s="29" customFormat="1" ht="11.25">
      <c r="A5" s="217"/>
      <c r="B5" s="217"/>
      <c r="C5" s="218">
        <v>2010</v>
      </c>
      <c r="D5" s="218">
        <v>2011</v>
      </c>
      <c r="E5" s="219" t="s">
        <v>510</v>
      </c>
      <c r="F5" s="220"/>
      <c r="G5" s="217"/>
      <c r="H5" s="218">
        <f>+C5</f>
        <v>2010</v>
      </c>
      <c r="I5" s="218">
        <f>+D5</f>
        <v>2011</v>
      </c>
      <c r="J5" s="219" t="str">
        <f>+productos!K5</f>
        <v>Var % 11/10</v>
      </c>
      <c r="K5" s="219" t="s">
        <v>512</v>
      </c>
    </row>
    <row r="7" spans="1:10" ht="12.75">
      <c r="A7" s="26" t="s">
        <v>459</v>
      </c>
      <c r="B7" s="222"/>
      <c r="C7" s="222"/>
      <c r="D7" s="222"/>
      <c r="E7" s="223"/>
      <c r="F7" s="3"/>
      <c r="G7" s="222">
        <f>+balanza!B8</f>
        <v>12301843</v>
      </c>
      <c r="H7" s="222">
        <f>+balanza!C8</f>
        <v>6457693</v>
      </c>
      <c r="I7" s="222">
        <f>+balanza!D8</f>
        <v>7547681</v>
      </c>
      <c r="J7" s="224">
        <f>+I7/H7-1</f>
        <v>0.16878907064798532</v>
      </c>
    </row>
    <row r="9" spans="1:11" s="196" customFormat="1" ht="11.25">
      <c r="A9" s="17" t="s">
        <v>532</v>
      </c>
      <c r="B9" s="208">
        <f>+productos!C11</f>
        <v>2468208.8530000006</v>
      </c>
      <c r="C9" s="208">
        <f>+productos!D11</f>
        <v>1785149.9109999998</v>
      </c>
      <c r="D9" s="208">
        <f>+productos!E11</f>
        <v>1972476.7849999997</v>
      </c>
      <c r="E9" s="211">
        <f>+D9/C9-1</f>
        <v>0.1049362145138073</v>
      </c>
      <c r="G9" s="208">
        <f>+productos!H11</f>
        <v>3496364.341</v>
      </c>
      <c r="H9" s="208">
        <f>+productos!I11</f>
        <v>2594897.663</v>
      </c>
      <c r="I9" s="208">
        <f>+productos!J11</f>
        <v>2436345.1339999996</v>
      </c>
      <c r="J9" s="212">
        <f>+I9/H9-1</f>
        <v>-0.061101650080757186</v>
      </c>
      <c r="K9" s="212">
        <f>+I9/$I$7</f>
        <v>0.32279386661942916</v>
      </c>
    </row>
    <row r="10" spans="1:17" s="196" customFormat="1" ht="11.25">
      <c r="A10" s="18" t="s">
        <v>96</v>
      </c>
      <c r="B10" s="208">
        <f>+productos!C314</f>
        <v>3353100.6780000003</v>
      </c>
      <c r="C10" s="167">
        <f>+productos!D314</f>
        <v>1366212.8029999998</v>
      </c>
      <c r="D10" s="167">
        <f>+productos!E314</f>
        <v>1919622.0210000002</v>
      </c>
      <c r="E10" s="211">
        <f>+D10/C10-1</f>
        <v>0.40506809538367383</v>
      </c>
      <c r="F10" s="167"/>
      <c r="G10" s="167">
        <f>+productos!H314</f>
        <v>2384418.1720000003</v>
      </c>
      <c r="H10" s="167">
        <f>+productos!I314</f>
        <v>930393.975</v>
      </c>
      <c r="I10" s="167">
        <f>+productos!J314</f>
        <v>1423970.971</v>
      </c>
      <c r="J10" s="212">
        <f>+I10/H10-1</f>
        <v>0.5305032161241154</v>
      </c>
      <c r="K10" s="212">
        <f>+I10/$I$7</f>
        <v>0.18866337501545175</v>
      </c>
      <c r="L10" s="23"/>
      <c r="M10" s="23"/>
      <c r="N10" s="23"/>
      <c r="O10" s="22"/>
      <c r="P10" s="22"/>
      <c r="Q10" s="23"/>
    </row>
    <row r="11" spans="1:11" s="196" customFormat="1" ht="11.25">
      <c r="A11" s="196" t="s">
        <v>480</v>
      </c>
      <c r="B11" s="208">
        <f>+productos!C229</f>
        <v>736533.8389999999</v>
      </c>
      <c r="C11" s="208">
        <f>+productos!D229</f>
        <v>357441.99299999996</v>
      </c>
      <c r="D11" s="208">
        <f>+productos!E229</f>
        <v>296587.448</v>
      </c>
      <c r="E11" s="211">
        <f>+D11/C11-1</f>
        <v>-0.17025012782983218</v>
      </c>
      <c r="G11" s="208">
        <f>+productos!H229</f>
        <v>1562926.7489999996</v>
      </c>
      <c r="H11" s="208">
        <f>+productos!I229</f>
        <v>694593.3440000002</v>
      </c>
      <c r="I11" s="208">
        <f>+productos!J229</f>
        <v>771369.3630000001</v>
      </c>
      <c r="J11" s="212">
        <f>+I11/H11-1</f>
        <v>0.11053376722250885</v>
      </c>
      <c r="K11" s="212">
        <f>+I11/$I$7</f>
        <v>0.10219951836862211</v>
      </c>
    </row>
    <row r="12" spans="1:11" s="196" customFormat="1" ht="11.25">
      <c r="A12" s="17" t="s">
        <v>452</v>
      </c>
      <c r="B12" s="208">
        <f>+productos!C52</f>
        <v>535389.2019999999</v>
      </c>
      <c r="C12" s="208">
        <f>+productos!D52</f>
        <v>240293.45700000002</v>
      </c>
      <c r="D12" s="208">
        <f>+productos!E52</f>
        <v>284309.89</v>
      </c>
      <c r="E12" s="211">
        <f>+D12/C12-1</f>
        <v>0.18317782576992925</v>
      </c>
      <c r="G12" s="208">
        <f>+productos!H52</f>
        <v>909860.6549999999</v>
      </c>
      <c r="H12" s="208">
        <f>+productos!I52</f>
        <v>400891.80500000005</v>
      </c>
      <c r="I12" s="208">
        <f>+productos!J52</f>
        <v>546778.142</v>
      </c>
      <c r="J12" s="212">
        <f>+I12/H12-1</f>
        <v>0.36390451283981706</v>
      </c>
      <c r="K12" s="212">
        <f>+I12/$I$7</f>
        <v>0.07244319705615539</v>
      </c>
    </row>
    <row r="13" spans="1:11" s="196" customFormat="1" ht="11.25">
      <c r="A13" s="196" t="s">
        <v>491</v>
      </c>
      <c r="B13" s="237" t="s">
        <v>176</v>
      </c>
      <c r="C13" s="237" t="s">
        <v>176</v>
      </c>
      <c r="D13" s="237" t="s">
        <v>176</v>
      </c>
      <c r="E13" s="237" t="s">
        <v>176</v>
      </c>
      <c r="G13" s="208">
        <f>+productos!H326</f>
        <v>925574.802</v>
      </c>
      <c r="H13" s="208">
        <f>+productos!I326</f>
        <v>399531.01399999997</v>
      </c>
      <c r="I13" s="208">
        <f>+productos!J326</f>
        <v>509395.899</v>
      </c>
      <c r="J13" s="212">
        <f>+I13/H13-1</f>
        <v>0.2749846223452381</v>
      </c>
      <c r="K13" s="212">
        <f>+I13/$I$7</f>
        <v>0.06749038532497598</v>
      </c>
    </row>
    <row r="14" spans="1:11" s="196" customFormat="1" ht="11.25">
      <c r="A14" s="196" t="s">
        <v>86</v>
      </c>
      <c r="B14" s="208">
        <f>+productos!C282</f>
        <v>217153.95400000003</v>
      </c>
      <c r="C14" s="208">
        <f>+productos!D282</f>
        <v>96424.49399999999</v>
      </c>
      <c r="D14" s="208">
        <f>+productos!E282</f>
        <v>114125.31300000001</v>
      </c>
      <c r="E14" s="211">
        <f>+D14/C14-1</f>
        <v>0.1835718111209379</v>
      </c>
      <c r="G14" s="208">
        <f>+productos!H282</f>
        <v>623303.27</v>
      </c>
      <c r="H14" s="208">
        <f>+productos!I282</f>
        <v>272860.553</v>
      </c>
      <c r="I14" s="208">
        <f>+productos!J282</f>
        <v>367025.01900000003</v>
      </c>
      <c r="J14" s="212">
        <f>+I14/H14-1</f>
        <v>0.3451010597343471</v>
      </c>
      <c r="K14" s="212">
        <f>+I14/$I$7</f>
        <v>0.0486275213539099</v>
      </c>
    </row>
    <row r="15" spans="1:11" s="196" customFormat="1" ht="11.25">
      <c r="A15" s="196" t="s">
        <v>492</v>
      </c>
      <c r="B15" s="237" t="s">
        <v>176</v>
      </c>
      <c r="C15" s="237" t="s">
        <v>176</v>
      </c>
      <c r="D15" s="237" t="s">
        <v>176</v>
      </c>
      <c r="E15" s="238" t="s">
        <v>176</v>
      </c>
      <c r="G15" s="208">
        <f>+productos!H321</f>
        <v>547357.4809999999</v>
      </c>
      <c r="H15" s="208">
        <f>+productos!I321</f>
        <v>218031.839</v>
      </c>
      <c r="I15" s="208">
        <f>+productos!J321</f>
        <v>317047.85500000004</v>
      </c>
      <c r="J15" s="212">
        <f>+I15/H15-1</f>
        <v>0.45413558154687683</v>
      </c>
      <c r="K15" s="212">
        <f>+I15/$I$7</f>
        <v>0.04200599561640192</v>
      </c>
    </row>
    <row r="16" spans="1:11" s="196" customFormat="1" ht="11.25">
      <c r="A16" s="196" t="s">
        <v>455</v>
      </c>
      <c r="B16" s="208">
        <f>+productos!C106</f>
        <v>82803.77199999998</v>
      </c>
      <c r="C16" s="208">
        <f>+productos!D106</f>
        <v>73860.08499999999</v>
      </c>
      <c r="D16" s="208">
        <f>+productos!E106</f>
        <v>68304.069</v>
      </c>
      <c r="E16" s="211">
        <f>+D16/C16-1</f>
        <v>-0.07522352567019097</v>
      </c>
      <c r="G16" s="208">
        <f>+productos!H106</f>
        <v>359179.016</v>
      </c>
      <c r="H16" s="208">
        <f>+productos!I106</f>
        <v>274873.64800000004</v>
      </c>
      <c r="I16" s="208">
        <f>+productos!J106</f>
        <v>289720.5690000001</v>
      </c>
      <c r="J16" s="212">
        <f>+I16/H16-1</f>
        <v>0.05401362083279815</v>
      </c>
      <c r="K16" s="212">
        <f>+I16/$I$7</f>
        <v>0.038385375455057</v>
      </c>
    </row>
    <row r="17" spans="1:11" s="196" customFormat="1" ht="11.25">
      <c r="A17" s="196" t="s">
        <v>94</v>
      </c>
      <c r="B17" s="208">
        <f>+productos!C304</f>
        <v>4614908.461</v>
      </c>
      <c r="C17" s="208">
        <f>+productos!D304</f>
        <v>1982800.465</v>
      </c>
      <c r="D17" s="208">
        <f>+productos!E304</f>
        <v>2647077.7</v>
      </c>
      <c r="E17" s="211">
        <f>+D17/C17-1</f>
        <v>0.33501970910623124</v>
      </c>
      <c r="G17" s="208">
        <f>+productos!H304</f>
        <v>334827.977</v>
      </c>
      <c r="H17" s="208">
        <f>+productos!I304</f>
        <v>141219.364</v>
      </c>
      <c r="I17" s="208">
        <f>+productos!J304</f>
        <v>209926.079</v>
      </c>
      <c r="J17" s="212">
        <f>+I17/H17-1</f>
        <v>0.4865247445810619</v>
      </c>
      <c r="K17" s="212">
        <f>+I17/$I$7</f>
        <v>0.027813321601694613</v>
      </c>
    </row>
    <row r="18" spans="1:11" s="196" customFormat="1" ht="11.25">
      <c r="A18" s="196" t="s">
        <v>79</v>
      </c>
      <c r="B18" s="208">
        <f>+productos!C272</f>
        <v>67174.948</v>
      </c>
      <c r="C18" s="208">
        <f>+productos!D272</f>
        <v>33167.61</v>
      </c>
      <c r="D18" s="208">
        <f>+productos!E272</f>
        <v>38025.236</v>
      </c>
      <c r="E18" s="211">
        <f>+D18/C18-1</f>
        <v>0.14645691986851017</v>
      </c>
      <c r="G18" s="208">
        <f>+productos!H272</f>
        <v>159099.609</v>
      </c>
      <c r="H18" s="208">
        <f>+productos!I272</f>
        <v>78268.67099999999</v>
      </c>
      <c r="I18" s="208">
        <f>+productos!J272</f>
        <v>108917.28099999999</v>
      </c>
      <c r="J18" s="212">
        <f>+I18/H18-1</f>
        <v>0.3915820929168454</v>
      </c>
      <c r="K18" s="212">
        <f>+I18/$I$7</f>
        <v>0.014430562314438036</v>
      </c>
    </row>
    <row r="19" spans="1:11" s="196" customFormat="1" ht="11.25">
      <c r="A19" s="196" t="s">
        <v>454</v>
      </c>
      <c r="B19" s="208">
        <f>+productos!C214</f>
        <v>132994.336</v>
      </c>
      <c r="C19" s="208">
        <f>+productos!D214</f>
        <v>57031.148</v>
      </c>
      <c r="D19" s="208">
        <f>+productos!E214</f>
        <v>54082.112</v>
      </c>
      <c r="E19" s="211">
        <f>+D19/C19-1</f>
        <v>-0.05170921686514185</v>
      </c>
      <c r="G19" s="208">
        <f>+productos!H214</f>
        <v>187710.212</v>
      </c>
      <c r="H19" s="208">
        <f>+productos!I214</f>
        <v>77037.242</v>
      </c>
      <c r="I19" s="208">
        <f>+productos!J214</f>
        <v>75301.926</v>
      </c>
      <c r="J19" s="212">
        <f>+I19/H19-1</f>
        <v>-0.02252567660716609</v>
      </c>
      <c r="K19" s="212">
        <f>+I19/$I$7</f>
        <v>0.009976829439399997</v>
      </c>
    </row>
    <row r="20" spans="1:11" s="196" customFormat="1" ht="11.25">
      <c r="A20" s="196" t="s">
        <v>453</v>
      </c>
      <c r="B20" s="208">
        <f>+productos!C197</f>
        <v>95069.925</v>
      </c>
      <c r="C20" s="208">
        <f>+productos!D197</f>
        <v>90390.595</v>
      </c>
      <c r="D20" s="208">
        <f>+productos!E197</f>
        <v>89415.405</v>
      </c>
      <c r="E20" s="211">
        <f>+D20/C20-1</f>
        <v>-0.010788622422498784</v>
      </c>
      <c r="G20" s="208">
        <f>+productos!H197</f>
        <v>64369.28900000001</v>
      </c>
      <c r="H20" s="208">
        <f>+productos!I197</f>
        <v>56508.994000000006</v>
      </c>
      <c r="I20" s="208">
        <f>+productos!J197</f>
        <v>62060.07399999999</v>
      </c>
      <c r="J20" s="212">
        <f>+I20/H20-1</f>
        <v>0.09823356614700995</v>
      </c>
      <c r="K20" s="212">
        <f>+I20/$I$7</f>
        <v>0.008222402881096855</v>
      </c>
    </row>
    <row r="21" spans="1:11" s="196" customFormat="1" ht="11.25">
      <c r="A21" s="196" t="s">
        <v>458</v>
      </c>
      <c r="B21" s="208">
        <f>+productos!C267</f>
        <v>8601.466</v>
      </c>
      <c r="C21" s="208">
        <f>+productos!D267</f>
        <v>5186.649</v>
      </c>
      <c r="D21" s="208">
        <f>+productos!E267</f>
        <v>6337.498</v>
      </c>
      <c r="E21" s="211">
        <f>+D21/C21-1</f>
        <v>0.22188680976869635</v>
      </c>
      <c r="G21" s="208">
        <f>+productos!H267</f>
        <v>28985.636</v>
      </c>
      <c r="H21" s="208">
        <f>+productos!I267</f>
        <v>17247.212</v>
      </c>
      <c r="I21" s="208">
        <f>+productos!J267</f>
        <v>23471.559</v>
      </c>
      <c r="J21" s="212">
        <f>+I21/H21-1</f>
        <v>0.3608900383435887</v>
      </c>
      <c r="K21" s="212">
        <f>+I21/$I$7</f>
        <v>0.003109770934940149</v>
      </c>
    </row>
    <row r="22" spans="1:17" s="22" customFormat="1" ht="11.25">
      <c r="A22" s="209" t="s">
        <v>456</v>
      </c>
      <c r="B22" s="210">
        <f>+productos!C162</f>
        <v>12206.795999999998</v>
      </c>
      <c r="C22" s="210">
        <f>+productos!D162</f>
        <v>1265.9180000000003</v>
      </c>
      <c r="D22" s="210">
        <f>+productos!E162</f>
        <v>1290.147</v>
      </c>
      <c r="E22" s="213">
        <f>+D22/C22-1</f>
        <v>0.019139470329041508</v>
      </c>
      <c r="F22" s="209"/>
      <c r="G22" s="210">
        <f>+productos!H162</f>
        <v>37243.295000000006</v>
      </c>
      <c r="H22" s="210">
        <f>+productos!I162</f>
        <v>6822.264999999999</v>
      </c>
      <c r="I22" s="210">
        <f>+productos!J162</f>
        <v>6658.9400000000005</v>
      </c>
      <c r="J22" s="213">
        <f>+I22/H22-1</f>
        <v>-0.02393999646744871</v>
      </c>
      <c r="K22" s="213">
        <f>+I22/$I$7</f>
        <v>0.0008822497930158946</v>
      </c>
      <c r="L22" s="196"/>
      <c r="M22" s="196"/>
      <c r="N22" s="196"/>
      <c r="O22" s="196"/>
      <c r="P22" s="196"/>
      <c r="Q22" s="196"/>
    </row>
    <row r="23" spans="1:17" s="22" customFormat="1" ht="11.25">
      <c r="A23" s="17" t="s">
        <v>69</v>
      </c>
      <c r="B23" s="17"/>
      <c r="C23" s="17"/>
      <c r="D23" s="17"/>
      <c r="E23" s="17"/>
      <c r="F23" s="17"/>
      <c r="G23" s="17"/>
      <c r="H23" s="17"/>
      <c r="I23" s="17"/>
      <c r="J23" s="17"/>
      <c r="K23" s="17"/>
      <c r="L23" s="23"/>
      <c r="M23" s="23"/>
      <c r="N23" s="23"/>
      <c r="Q23" s="23"/>
    </row>
    <row r="24" s="196" customFormat="1" ht="11.25">
      <c r="A24" s="196" t="s">
        <v>487</v>
      </c>
    </row>
    <row r="25" s="196" customFormat="1" ht="11.25"/>
    <row r="26" s="196" customFormat="1" ht="11.25"/>
    <row r="27" s="196" customFormat="1" ht="11.25"/>
    <row r="28" s="196" customFormat="1" ht="11.25"/>
    <row r="29" s="196" customFormat="1" ht="11.25"/>
    <row r="30" s="196" customFormat="1" ht="11.25"/>
    <row r="31" s="196" customFormat="1" ht="11.25"/>
    <row r="32" s="196" customFormat="1" ht="11.25"/>
    <row r="33" s="196" customFormat="1" ht="11.25"/>
    <row r="34" s="196" customFormat="1" ht="11.25"/>
    <row r="35" s="196" customFormat="1" ht="11.25"/>
    <row r="36" spans="9:10" s="196" customFormat="1" ht="11.25">
      <c r="I36" s="212"/>
      <c r="J36" s="212"/>
    </row>
    <row r="37" s="19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19" scale="85" r:id="rId2"/>
  <drawing r:id="rId1"/>
</worksheet>
</file>

<file path=xl/worksheets/sheet9.xml><?xml version="1.0" encoding="utf-8"?>
<worksheet xmlns="http://schemas.openxmlformats.org/spreadsheetml/2006/main" xmlns:r="http://schemas.openxmlformats.org/officeDocument/2006/relationships">
  <dimension ref="A1:AA452"/>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13" t="s">
        <v>461</v>
      </c>
      <c r="B1" s="313"/>
      <c r="C1" s="313"/>
      <c r="D1" s="313"/>
      <c r="E1" s="313"/>
      <c r="F1" s="313"/>
      <c r="G1" s="313"/>
      <c r="H1" s="313"/>
      <c r="I1" s="313"/>
      <c r="J1" s="313"/>
      <c r="K1" s="313"/>
      <c r="L1" s="313"/>
      <c r="M1" s="29"/>
      <c r="P1" s="124"/>
      <c r="Q1" s="124"/>
      <c r="R1" s="124"/>
      <c r="S1" s="124"/>
      <c r="T1" s="124"/>
      <c r="U1" s="124"/>
    </row>
    <row r="2" spans="1:21" ht="19.5" customHeight="1">
      <c r="A2" s="314" t="s">
        <v>249</v>
      </c>
      <c r="B2" s="314"/>
      <c r="C2" s="314"/>
      <c r="D2" s="314"/>
      <c r="E2" s="314"/>
      <c r="F2" s="314"/>
      <c r="G2" s="314"/>
      <c r="H2" s="314"/>
      <c r="I2" s="314"/>
      <c r="J2" s="314"/>
      <c r="K2" s="314"/>
      <c r="L2" s="314"/>
      <c r="P2" s="126"/>
      <c r="Q2" s="126"/>
      <c r="R2" s="126"/>
      <c r="S2" s="126"/>
      <c r="T2" s="126"/>
      <c r="U2" s="126"/>
    </row>
    <row r="3" spans="1:21" s="29" customFormat="1" ht="11.25">
      <c r="A3" s="26"/>
      <c r="B3" s="26"/>
      <c r="C3" s="315" t="s">
        <v>144</v>
      </c>
      <c r="D3" s="315"/>
      <c r="E3" s="315"/>
      <c r="F3" s="315"/>
      <c r="G3" s="214"/>
      <c r="H3" s="315" t="s">
        <v>145</v>
      </c>
      <c r="I3" s="315"/>
      <c r="J3" s="315"/>
      <c r="K3" s="315"/>
      <c r="L3" s="214"/>
      <c r="M3" s="317" t="s">
        <v>290</v>
      </c>
      <c r="N3" s="317"/>
      <c r="O3" s="317"/>
      <c r="P3" s="152"/>
      <c r="Q3" s="152"/>
      <c r="R3" s="152"/>
      <c r="S3" s="152"/>
      <c r="T3" s="152"/>
      <c r="U3" s="152"/>
    </row>
    <row r="4" spans="1:21" s="29" customFormat="1" ht="11.25">
      <c r="A4" s="26" t="s">
        <v>470</v>
      </c>
      <c r="B4" s="216" t="s">
        <v>131</v>
      </c>
      <c r="C4" s="215">
        <v>2010</v>
      </c>
      <c r="D4" s="316" t="str">
        <f>+balanza!C5</f>
        <v>enero - junio</v>
      </c>
      <c r="E4" s="316"/>
      <c r="F4" s="316"/>
      <c r="G4" s="214"/>
      <c r="H4" s="215">
        <f>+C4</f>
        <v>2010</v>
      </c>
      <c r="I4" s="316" t="str">
        <f>+D4</f>
        <v>enero - junio</v>
      </c>
      <c r="J4" s="316"/>
      <c r="K4" s="316"/>
      <c r="L4" s="216" t="s">
        <v>325</v>
      </c>
      <c r="M4" s="318" t="s">
        <v>289</v>
      </c>
      <c r="N4" s="318"/>
      <c r="O4" s="318"/>
      <c r="P4" s="152"/>
      <c r="Q4" s="152"/>
      <c r="R4" s="152"/>
      <c r="S4" s="152"/>
      <c r="T4" s="152"/>
      <c r="U4" s="152"/>
    </row>
    <row r="5" spans="1:15" s="29" customFormat="1" ht="11.25">
      <c r="A5" s="217"/>
      <c r="B5" s="220" t="s">
        <v>45</v>
      </c>
      <c r="C5" s="217"/>
      <c r="D5" s="218">
        <v>2010</v>
      </c>
      <c r="E5" s="218">
        <v>2011</v>
      </c>
      <c r="F5" s="219" t="s">
        <v>510</v>
      </c>
      <c r="G5" s="220"/>
      <c r="H5" s="217"/>
      <c r="I5" s="218">
        <f>+D5</f>
        <v>2010</v>
      </c>
      <c r="J5" s="218">
        <f>+E5</f>
        <v>2011</v>
      </c>
      <c r="K5" s="219" t="str">
        <f>+F5</f>
        <v>Var % 11/10</v>
      </c>
      <c r="L5" s="220">
        <v>2011</v>
      </c>
      <c r="M5" s="221">
        <v>2010</v>
      </c>
      <c r="N5" s="221">
        <v>2011</v>
      </c>
      <c r="O5" s="220" t="s">
        <v>510</v>
      </c>
    </row>
    <row r="6" spans="1:12" ht="11.25">
      <c r="A6" s="17"/>
      <c r="B6" s="17"/>
      <c r="C6" s="17"/>
      <c r="D6" s="17"/>
      <c r="E6" s="17"/>
      <c r="F6" s="17"/>
      <c r="G6" s="17"/>
      <c r="H6" s="17"/>
      <c r="I6" s="17"/>
      <c r="J6" s="17"/>
      <c r="K6" s="17"/>
      <c r="L6" s="17"/>
    </row>
    <row r="7" spans="1:15" s="29" customFormat="1" ht="11.25">
      <c r="A7" s="26" t="s">
        <v>463</v>
      </c>
      <c r="B7" s="26"/>
      <c r="C7" s="26"/>
      <c r="D7" s="26"/>
      <c r="E7" s="26"/>
      <c r="F7" s="26"/>
      <c r="G7" s="26"/>
      <c r="H7" s="27">
        <f>+balanza!B9</f>
        <v>6970246</v>
      </c>
      <c r="I7" s="27">
        <f>+balanza!C9</f>
        <v>4263468</v>
      </c>
      <c r="J7" s="27">
        <f>+balanza!D9</f>
        <v>4390725</v>
      </c>
      <c r="K7" s="25">
        <f>+J7/I7*100-100</f>
        <v>2.9848236224594586</v>
      </c>
      <c r="L7" s="26"/>
      <c r="M7" s="28"/>
      <c r="N7" s="28"/>
      <c r="O7" s="28"/>
    </row>
    <row r="8" spans="1:15" s="29" customFormat="1" ht="11.25">
      <c r="A8" s="26"/>
      <c r="B8" s="26"/>
      <c r="C8" s="26"/>
      <c r="D8" s="26"/>
      <c r="E8" s="26"/>
      <c r="F8" s="26"/>
      <c r="G8" s="26"/>
      <c r="H8" s="27"/>
      <c r="I8" s="27"/>
      <c r="J8" s="27"/>
      <c r="K8" s="25"/>
      <c r="L8" s="26"/>
      <c r="M8" s="28"/>
      <c r="N8" s="28"/>
      <c r="O8" s="28"/>
    </row>
    <row r="9" spans="1:18" s="129" customFormat="1" ht="11.25">
      <c r="A9" s="127" t="s">
        <v>535</v>
      </c>
      <c r="B9" s="127"/>
      <c r="C9" s="127">
        <f>+C11+C52</f>
        <v>3003598.0550000006</v>
      </c>
      <c r="D9" s="127">
        <f>+D11+D52</f>
        <v>2025443.3679999998</v>
      </c>
      <c r="E9" s="127">
        <f>+E11+E52</f>
        <v>2256786.675</v>
      </c>
      <c r="F9" s="128">
        <f>+E9/D9*100-100</f>
        <v>11.421860055679417</v>
      </c>
      <c r="G9" s="127"/>
      <c r="H9" s="127">
        <f>+H11+H52</f>
        <v>4406224.996</v>
      </c>
      <c r="I9" s="127">
        <f>+I11+I52</f>
        <v>2995789.4680000003</v>
      </c>
      <c r="J9" s="127">
        <f>+J11+J52</f>
        <v>2983123.2759999996</v>
      </c>
      <c r="K9" s="128">
        <f>+J9/I9*100-100</f>
        <v>-0.4227998040348524</v>
      </c>
      <c r="L9" s="128">
        <f>+J9/$J$7*100</f>
        <v>67.94147381127262</v>
      </c>
      <c r="M9" s="128"/>
      <c r="N9" s="128"/>
      <c r="O9" s="128"/>
      <c r="R9" s="28"/>
    </row>
    <row r="10" spans="1:20" ht="11.25" customHeight="1">
      <c r="A10" s="17"/>
      <c r="B10" s="17"/>
      <c r="C10" s="19"/>
      <c r="D10" s="19"/>
      <c r="E10" s="19"/>
      <c r="F10" s="20"/>
      <c r="G10" s="20"/>
      <c r="H10" s="19"/>
      <c r="I10" s="19"/>
      <c r="J10" s="19"/>
      <c r="K10" s="20"/>
      <c r="R10" s="23"/>
      <c r="T10" s="21"/>
    </row>
    <row r="11" spans="1:18" ht="11.25" customHeight="1">
      <c r="A11" s="26" t="s">
        <v>464</v>
      </c>
      <c r="B11" s="26"/>
      <c r="C11" s="27">
        <f>+C13+C30</f>
        <v>2468208.8530000006</v>
      </c>
      <c r="D11" s="27">
        <f>+D13+D30</f>
        <v>1785149.9109999998</v>
      </c>
      <c r="E11" s="27">
        <f>+E13+E30</f>
        <v>1972476.7849999997</v>
      </c>
      <c r="F11" s="25">
        <f>+E11/D11*100-100</f>
        <v>10.493621451380733</v>
      </c>
      <c r="G11" s="25"/>
      <c r="H11" s="27">
        <f>+H13+H30</f>
        <v>3496364.341</v>
      </c>
      <c r="I11" s="27">
        <f>+I13+I30</f>
        <v>2594897.663</v>
      </c>
      <c r="J11" s="27">
        <f>+J13+J30</f>
        <v>2436345.1339999996</v>
      </c>
      <c r="K11" s="25">
        <f>+J11/I11*100-100</f>
        <v>-6.110165008075725</v>
      </c>
      <c r="L11" s="25">
        <f>+J11/J9*100</f>
        <v>81.67095049678396</v>
      </c>
      <c r="M11" s="23">
        <f>+I11/D11</f>
        <v>1.4536021019917584</v>
      </c>
      <c r="N11" s="23">
        <f>+J11/E11</f>
        <v>1.235170498597275</v>
      </c>
      <c r="O11" s="23">
        <f>+N11/M11*100-100</f>
        <v>-15.026918514714836</v>
      </c>
      <c r="R11" s="28"/>
    </row>
    <row r="12" spans="1:18" ht="11.25" customHeight="1">
      <c r="A12" s="17"/>
      <c r="B12" s="17"/>
      <c r="C12" s="19"/>
      <c r="D12" s="19"/>
      <c r="E12" s="19"/>
      <c r="F12" s="20"/>
      <c r="G12" s="20"/>
      <c r="H12" s="19"/>
      <c r="I12" s="19"/>
      <c r="J12" s="19"/>
      <c r="K12" s="20"/>
      <c r="L12" s="20"/>
      <c r="R12" s="23"/>
    </row>
    <row r="13" spans="1:18" s="29" customFormat="1" ht="11.25" customHeight="1">
      <c r="A13" s="26" t="s">
        <v>307</v>
      </c>
      <c r="B13" s="26"/>
      <c r="C13" s="27">
        <f>SUM(C14:C28)</f>
        <v>2437747.6690000007</v>
      </c>
      <c r="D13" s="27">
        <f>SUM(D14:D28)</f>
        <v>1771885.846</v>
      </c>
      <c r="E13" s="27">
        <f>SUM(E14:E28)</f>
        <v>1951071.5379999997</v>
      </c>
      <c r="F13" s="25">
        <f>+E13/D13*100-100</f>
        <v>10.11271083882228</v>
      </c>
      <c r="G13" s="25"/>
      <c r="H13" s="27">
        <f>SUM(H14:H28)</f>
        <v>3287712.524</v>
      </c>
      <c r="I13" s="27">
        <f>SUM(I14:I28)</f>
        <v>2518838.436</v>
      </c>
      <c r="J13" s="27">
        <f>SUM(J14:J28)</f>
        <v>2331332.1059999997</v>
      </c>
      <c r="K13" s="25">
        <f>+J13/I13*100-100</f>
        <v>-7.444158677273748</v>
      </c>
      <c r="L13" s="25">
        <f>+J13/J11*100</f>
        <v>95.68973104284329</v>
      </c>
      <c r="M13" s="28"/>
      <c r="N13" s="28"/>
      <c r="O13" s="28"/>
      <c r="R13" s="28"/>
    </row>
    <row r="14" spans="1:18" ht="11.25" customHeight="1">
      <c r="A14" s="18" t="s">
        <v>295</v>
      </c>
      <c r="B14" s="130" t="s">
        <v>147</v>
      </c>
      <c r="C14" s="19">
        <v>781085.135</v>
      </c>
      <c r="D14" s="19">
        <v>756718.03</v>
      </c>
      <c r="E14" s="19">
        <v>825100.814</v>
      </c>
      <c r="F14" s="20">
        <f aca="true" t="shared" si="0" ref="F14:F43">+E14/D14*100-100</f>
        <v>9.036758910052669</v>
      </c>
      <c r="G14" s="20"/>
      <c r="H14" s="19">
        <v>1303606.47</v>
      </c>
      <c r="I14" s="19">
        <v>1243091.447</v>
      </c>
      <c r="J14" s="19">
        <v>1082373.383</v>
      </c>
      <c r="K14" s="20">
        <f aca="true" t="shared" si="1" ref="K14:K28">+J14/I14*100-100</f>
        <v>-12.928901118889286</v>
      </c>
      <c r="L14" s="20">
        <f>+J14/$J$13*100</f>
        <v>46.427249906367486</v>
      </c>
      <c r="M14" s="23">
        <f>+I14/D14</f>
        <v>1.6427406216289044</v>
      </c>
      <c r="N14" s="23">
        <f>+J14/E14</f>
        <v>1.311807435691125</v>
      </c>
      <c r="O14" s="23">
        <f>+N14/M14*100-100</f>
        <v>-20.14518796093529</v>
      </c>
      <c r="R14" s="23"/>
    </row>
    <row r="15" spans="1:18" ht="11.25" customHeight="1">
      <c r="A15" s="18" t="s">
        <v>133</v>
      </c>
      <c r="B15" s="130" t="s">
        <v>148</v>
      </c>
      <c r="C15" s="19">
        <v>837149.04</v>
      </c>
      <c r="D15" s="19">
        <v>513097.11</v>
      </c>
      <c r="E15" s="19">
        <v>559945.438</v>
      </c>
      <c r="F15" s="20">
        <f t="shared" si="0"/>
        <v>9.130499292814179</v>
      </c>
      <c r="G15" s="20"/>
      <c r="H15" s="19">
        <v>624843.342</v>
      </c>
      <c r="I15" s="19">
        <v>385724.433</v>
      </c>
      <c r="J15" s="19">
        <v>391338.093</v>
      </c>
      <c r="K15" s="20">
        <f t="shared" si="1"/>
        <v>1.4553550461761802</v>
      </c>
      <c r="L15" s="20">
        <f aca="true" t="shared" si="2" ref="L15:L28">+J15/$J$13*100</f>
        <v>16.78602941180445</v>
      </c>
      <c r="M15" s="23">
        <f aca="true" t="shared" si="3" ref="M15:M28">+I15/D15</f>
        <v>0.7517571732181458</v>
      </c>
      <c r="N15" s="23">
        <f aca="true" t="shared" si="4" ref="N15:N28">+J15/E15</f>
        <v>0.6988861171862963</v>
      </c>
      <c r="O15" s="23">
        <f aca="true" t="shared" si="5" ref="O15:O28">+N15/M15*100-100</f>
        <v>-7.032996546679755</v>
      </c>
      <c r="R15" s="23"/>
    </row>
    <row r="16" spans="1:18" ht="11.25" customHeight="1">
      <c r="A16" s="18" t="s">
        <v>134</v>
      </c>
      <c r="B16" s="130" t="s">
        <v>149</v>
      </c>
      <c r="C16" s="19">
        <v>181869.98</v>
      </c>
      <c r="D16" s="19">
        <v>116693.523</v>
      </c>
      <c r="E16" s="19">
        <v>117062.224</v>
      </c>
      <c r="F16" s="20">
        <f t="shared" si="0"/>
        <v>0.3159566962426936</v>
      </c>
      <c r="G16" s="20"/>
      <c r="H16" s="19">
        <v>148537.682</v>
      </c>
      <c r="I16" s="19">
        <v>92283.039</v>
      </c>
      <c r="J16" s="19">
        <v>99347.016</v>
      </c>
      <c r="K16" s="20">
        <f t="shared" si="1"/>
        <v>7.654686144438742</v>
      </c>
      <c r="L16" s="20">
        <f t="shared" si="2"/>
        <v>4.261384113585404</v>
      </c>
      <c r="M16" s="23">
        <f t="shared" si="3"/>
        <v>0.7908154336894945</v>
      </c>
      <c r="N16" s="23">
        <f t="shared" si="4"/>
        <v>0.8486684483288136</v>
      </c>
      <c r="O16" s="23">
        <f t="shared" si="5"/>
        <v>7.315615271873227</v>
      </c>
      <c r="R16" s="23"/>
    </row>
    <row r="17" spans="1:18" ht="11.25" customHeight="1">
      <c r="A17" s="18" t="s">
        <v>139</v>
      </c>
      <c r="B17" s="130" t="s">
        <v>177</v>
      </c>
      <c r="C17" s="19">
        <v>107921.734</v>
      </c>
      <c r="D17" s="19">
        <v>46211.603</v>
      </c>
      <c r="E17" s="19">
        <v>26088.482</v>
      </c>
      <c r="F17" s="20">
        <f t="shared" si="0"/>
        <v>-43.54560260547552</v>
      </c>
      <c r="G17" s="20"/>
      <c r="H17" s="19">
        <v>172820.646</v>
      </c>
      <c r="I17" s="19">
        <v>60708.829</v>
      </c>
      <c r="J17" s="19">
        <v>54659.334</v>
      </c>
      <c r="K17" s="20">
        <f t="shared" si="1"/>
        <v>-9.964769704255033</v>
      </c>
      <c r="L17" s="20">
        <f t="shared" si="2"/>
        <v>2.344553736437927</v>
      </c>
      <c r="M17" s="23">
        <f t="shared" si="3"/>
        <v>1.3137139821788912</v>
      </c>
      <c r="N17" s="23">
        <f t="shared" si="4"/>
        <v>2.095151952497658</v>
      </c>
      <c r="O17" s="23">
        <f t="shared" si="5"/>
        <v>59.48311283272591</v>
      </c>
      <c r="R17" s="23"/>
    </row>
    <row r="18" spans="1:18" ht="11.25" customHeight="1">
      <c r="A18" s="18" t="s">
        <v>135</v>
      </c>
      <c r="B18" s="130" t="s">
        <v>178</v>
      </c>
      <c r="C18" s="19">
        <v>74398.585</v>
      </c>
      <c r="D18" s="19">
        <v>73383.03</v>
      </c>
      <c r="E18" s="19">
        <v>99975.045</v>
      </c>
      <c r="F18" s="20">
        <f t="shared" si="0"/>
        <v>36.23728128969327</v>
      </c>
      <c r="G18" s="20"/>
      <c r="H18" s="19">
        <v>111219.96</v>
      </c>
      <c r="I18" s="19">
        <v>109838.232</v>
      </c>
      <c r="J18" s="19">
        <v>105682.643</v>
      </c>
      <c r="K18" s="20">
        <f t="shared" si="1"/>
        <v>-3.783372077584062</v>
      </c>
      <c r="L18" s="20">
        <f t="shared" si="2"/>
        <v>4.5331440650609744</v>
      </c>
      <c r="M18" s="23">
        <f t="shared" si="3"/>
        <v>1.4967797323168586</v>
      </c>
      <c r="N18" s="23">
        <f t="shared" si="4"/>
        <v>1.0570902268661144</v>
      </c>
      <c r="O18" s="23">
        <f t="shared" si="5"/>
        <v>-29.375698772333763</v>
      </c>
      <c r="R18" s="23"/>
    </row>
    <row r="19" spans="1:18" ht="11.25" customHeight="1">
      <c r="A19" s="18" t="s">
        <v>296</v>
      </c>
      <c r="B19" s="130" t="s">
        <v>179</v>
      </c>
      <c r="C19" s="19">
        <v>116281.41</v>
      </c>
      <c r="D19" s="19">
        <v>94730.032</v>
      </c>
      <c r="E19" s="19">
        <v>111575.66</v>
      </c>
      <c r="F19" s="20">
        <f t="shared" si="0"/>
        <v>17.782774527089785</v>
      </c>
      <c r="G19" s="20"/>
      <c r="H19" s="19">
        <v>106953.423</v>
      </c>
      <c r="I19" s="19">
        <v>88446.369</v>
      </c>
      <c r="J19" s="19">
        <v>89586.93</v>
      </c>
      <c r="K19" s="20">
        <f t="shared" si="1"/>
        <v>1.2895509594068102</v>
      </c>
      <c r="L19" s="20">
        <f t="shared" si="2"/>
        <v>3.842735651837671</v>
      </c>
      <c r="M19" s="23">
        <f t="shared" si="3"/>
        <v>0.9336676778489845</v>
      </c>
      <c r="N19" s="23">
        <f t="shared" si="4"/>
        <v>0.8029253871319245</v>
      </c>
      <c r="O19" s="23">
        <f t="shared" si="5"/>
        <v>-14.003086303498108</v>
      </c>
      <c r="R19" s="23"/>
    </row>
    <row r="20" spans="1:18" ht="11.25" customHeight="1">
      <c r="A20" s="18" t="s">
        <v>375</v>
      </c>
      <c r="B20" s="130" t="s">
        <v>180</v>
      </c>
      <c r="C20" s="19">
        <v>55011.49</v>
      </c>
      <c r="D20" s="19">
        <v>42991.369</v>
      </c>
      <c r="E20" s="19">
        <v>56667.053</v>
      </c>
      <c r="F20" s="20">
        <f t="shared" si="0"/>
        <v>31.81030127233214</v>
      </c>
      <c r="G20" s="20"/>
      <c r="H20" s="19">
        <v>308153.348</v>
      </c>
      <c r="I20" s="19">
        <v>245701.087</v>
      </c>
      <c r="J20" s="19">
        <v>255479.077</v>
      </c>
      <c r="K20" s="20">
        <f t="shared" si="1"/>
        <v>3.979628303394506</v>
      </c>
      <c r="L20" s="20">
        <f t="shared" si="2"/>
        <v>10.958502065942897</v>
      </c>
      <c r="M20" s="23">
        <f t="shared" si="3"/>
        <v>5.71512591283148</v>
      </c>
      <c r="N20" s="23">
        <f t="shared" si="4"/>
        <v>4.508423563159354</v>
      </c>
      <c r="O20" s="23">
        <f t="shared" si="5"/>
        <v>-21.11418660020881</v>
      </c>
      <c r="R20" s="23"/>
    </row>
    <row r="21" spans="1:18" ht="11.25" customHeight="1">
      <c r="A21" s="18" t="s">
        <v>297</v>
      </c>
      <c r="B21" s="130" t="s">
        <v>181</v>
      </c>
      <c r="C21" s="19">
        <v>55203.45</v>
      </c>
      <c r="D21" s="19">
        <v>50471.656</v>
      </c>
      <c r="E21" s="19">
        <v>57202.718</v>
      </c>
      <c r="F21" s="20">
        <f t="shared" si="0"/>
        <v>13.33632088473577</v>
      </c>
      <c r="G21" s="20"/>
      <c r="H21" s="19">
        <v>77261.419</v>
      </c>
      <c r="I21" s="19">
        <v>70857.728</v>
      </c>
      <c r="J21" s="19">
        <v>60447.389</v>
      </c>
      <c r="K21" s="20">
        <f t="shared" si="1"/>
        <v>-14.691889358913684</v>
      </c>
      <c r="L21" s="20">
        <f t="shared" si="2"/>
        <v>2.592826171973973</v>
      </c>
      <c r="M21" s="23">
        <f t="shared" si="3"/>
        <v>1.4039112962729021</v>
      </c>
      <c r="N21" s="23">
        <f t="shared" si="4"/>
        <v>1.056722322180565</v>
      </c>
      <c r="O21" s="23">
        <f t="shared" si="5"/>
        <v>-24.730121839894935</v>
      </c>
      <c r="R21" s="23"/>
    </row>
    <row r="22" spans="1:18" ht="11.25" customHeight="1">
      <c r="A22" s="18" t="s">
        <v>136</v>
      </c>
      <c r="B22" s="130" t="s">
        <v>308</v>
      </c>
      <c r="C22" s="19">
        <v>36636.158</v>
      </c>
      <c r="D22" s="19">
        <v>32199.514</v>
      </c>
      <c r="E22" s="19">
        <v>33381.376</v>
      </c>
      <c r="F22" s="20">
        <f t="shared" si="0"/>
        <v>3.6704342804676884</v>
      </c>
      <c r="G22" s="20"/>
      <c r="H22" s="19">
        <v>49002.44</v>
      </c>
      <c r="I22" s="19">
        <v>42486.986</v>
      </c>
      <c r="J22" s="19">
        <v>31982.29</v>
      </c>
      <c r="K22" s="20">
        <f t="shared" si="1"/>
        <v>-24.724502698308598</v>
      </c>
      <c r="L22" s="20">
        <f t="shared" si="2"/>
        <v>1.3718461611577877</v>
      </c>
      <c r="M22" s="23">
        <f t="shared" si="3"/>
        <v>1.3194915302137789</v>
      </c>
      <c r="N22" s="23">
        <f t="shared" si="4"/>
        <v>0.9580878271764472</v>
      </c>
      <c r="O22" s="23">
        <f t="shared" si="5"/>
        <v>-27.38961901322537</v>
      </c>
      <c r="R22" s="23"/>
    </row>
    <row r="23" spans="1:18" ht="11.25" customHeight="1">
      <c r="A23" s="18" t="s">
        <v>318</v>
      </c>
      <c r="B23" s="130" t="s">
        <v>184</v>
      </c>
      <c r="C23" s="19">
        <v>580.436</v>
      </c>
      <c r="D23" s="19">
        <v>542.667</v>
      </c>
      <c r="E23" s="19">
        <v>338.538</v>
      </c>
      <c r="F23" s="20">
        <f t="shared" si="0"/>
        <v>-37.61588598532802</v>
      </c>
      <c r="G23" s="20"/>
      <c r="H23" s="19">
        <v>3574.453</v>
      </c>
      <c r="I23" s="19">
        <v>3451.544</v>
      </c>
      <c r="J23" s="19">
        <v>1999.081</v>
      </c>
      <c r="K23" s="20">
        <f t="shared" si="1"/>
        <v>-42.081543796051854</v>
      </c>
      <c r="L23" s="20">
        <f t="shared" si="2"/>
        <v>0.0857484437697698</v>
      </c>
      <c r="M23" s="23">
        <f t="shared" si="3"/>
        <v>6.360335159499288</v>
      </c>
      <c r="N23" s="23">
        <f t="shared" si="4"/>
        <v>5.905041679220648</v>
      </c>
      <c r="O23" s="23">
        <f t="shared" si="5"/>
        <v>-7.158325290431421</v>
      </c>
      <c r="R23" s="23"/>
    </row>
    <row r="24" spans="1:18" ht="11.25" customHeight="1">
      <c r="A24" s="18" t="s">
        <v>298</v>
      </c>
      <c r="B24" s="130" t="s">
        <v>185</v>
      </c>
      <c r="C24" s="19">
        <v>44967.804</v>
      </c>
      <c r="D24" s="19">
        <v>5542.96</v>
      </c>
      <c r="E24" s="19">
        <v>5842.435</v>
      </c>
      <c r="F24" s="20">
        <f t="shared" si="0"/>
        <v>5.402799226406117</v>
      </c>
      <c r="G24" s="20"/>
      <c r="H24" s="19">
        <v>43568.911</v>
      </c>
      <c r="I24" s="19">
        <v>5722.38</v>
      </c>
      <c r="J24" s="19">
        <v>5464.205</v>
      </c>
      <c r="K24" s="20">
        <f t="shared" si="1"/>
        <v>-4.5116717170128595</v>
      </c>
      <c r="L24" s="20">
        <f t="shared" si="2"/>
        <v>0.2343812357723349</v>
      </c>
      <c r="M24" s="23">
        <f t="shared" si="3"/>
        <v>1.032368986967252</v>
      </c>
      <c r="N24" s="23">
        <f t="shared" si="4"/>
        <v>0.9352615818575645</v>
      </c>
      <c r="O24" s="23">
        <f t="shared" si="5"/>
        <v>-9.406269108776328</v>
      </c>
      <c r="R24" s="23"/>
    </row>
    <row r="25" spans="1:18" ht="11.25" customHeight="1">
      <c r="A25" s="18" t="s">
        <v>317</v>
      </c>
      <c r="B25" s="130" t="s">
        <v>186</v>
      </c>
      <c r="C25" s="19">
        <v>39721.663</v>
      </c>
      <c r="D25" s="19">
        <v>8522.18</v>
      </c>
      <c r="E25" s="19">
        <v>9553.798</v>
      </c>
      <c r="F25" s="20">
        <f t="shared" si="0"/>
        <v>12.105095175178192</v>
      </c>
      <c r="G25" s="20"/>
      <c r="H25" s="19">
        <v>46388.281</v>
      </c>
      <c r="I25" s="19">
        <v>10669.697</v>
      </c>
      <c r="J25" s="19">
        <v>8878.144</v>
      </c>
      <c r="K25" s="20">
        <f t="shared" si="1"/>
        <v>-16.791039145722692</v>
      </c>
      <c r="L25" s="20">
        <f t="shared" si="2"/>
        <v>0.38081850188357513</v>
      </c>
      <c r="R25" s="23"/>
    </row>
    <row r="26" spans="1:18" ht="11.25" customHeight="1">
      <c r="A26" s="18" t="s">
        <v>137</v>
      </c>
      <c r="B26" s="130" t="s">
        <v>187</v>
      </c>
      <c r="C26" s="19">
        <v>44112.113</v>
      </c>
      <c r="D26" s="19">
        <v>23017.331</v>
      </c>
      <c r="E26" s="19">
        <v>36448.958</v>
      </c>
      <c r="F26" s="20">
        <f t="shared" si="0"/>
        <v>58.354406946661214</v>
      </c>
      <c r="G26" s="20"/>
      <c r="H26" s="19">
        <v>219731.536</v>
      </c>
      <c r="I26" s="19">
        <v>142136.609</v>
      </c>
      <c r="J26" s="19">
        <v>122753.387</v>
      </c>
      <c r="K26" s="20">
        <f t="shared" si="1"/>
        <v>-13.637037028229642</v>
      </c>
      <c r="L26" s="20">
        <f t="shared" si="2"/>
        <v>5.265375391351472</v>
      </c>
      <c r="M26" s="23">
        <f t="shared" si="3"/>
        <v>6.175199418212303</v>
      </c>
      <c r="N26" s="23">
        <f t="shared" si="4"/>
        <v>3.3678160840702223</v>
      </c>
      <c r="O26" s="23">
        <f t="shared" si="5"/>
        <v>-45.46222954132237</v>
      </c>
      <c r="R26" s="23"/>
    </row>
    <row r="27" spans="1:18" ht="11.25" customHeight="1">
      <c r="A27" s="18" t="s">
        <v>140</v>
      </c>
      <c r="B27" s="130" t="s">
        <v>189</v>
      </c>
      <c r="C27" s="19">
        <v>52732.827</v>
      </c>
      <c r="D27" s="19">
        <v>686.785</v>
      </c>
      <c r="E27" s="19">
        <v>433.295</v>
      </c>
      <c r="F27" s="20">
        <f t="shared" si="0"/>
        <v>-36.909658772396014</v>
      </c>
      <c r="G27" s="20"/>
      <c r="H27" s="19">
        <v>50303.376</v>
      </c>
      <c r="I27" s="19">
        <v>894.386</v>
      </c>
      <c r="J27" s="19">
        <v>471.603</v>
      </c>
      <c r="K27" s="20">
        <f t="shared" si="1"/>
        <v>-47.27075334363462</v>
      </c>
      <c r="L27" s="20">
        <f t="shared" si="2"/>
        <v>0.02022890684627324</v>
      </c>
      <c r="M27" s="23">
        <f t="shared" si="3"/>
        <v>1.302279461549102</v>
      </c>
      <c r="N27" s="23">
        <f t="shared" si="4"/>
        <v>1.0884108978871208</v>
      </c>
      <c r="O27" s="23">
        <f t="shared" si="5"/>
        <v>-16.422632006157727</v>
      </c>
      <c r="R27" s="23"/>
    </row>
    <row r="28" spans="1:18" ht="11.25" customHeight="1">
      <c r="A28" s="18" t="s">
        <v>10</v>
      </c>
      <c r="B28" s="130" t="s">
        <v>176</v>
      </c>
      <c r="C28" s="19">
        <v>10075.844</v>
      </c>
      <c r="D28" s="19">
        <v>7078.056</v>
      </c>
      <c r="E28" s="19">
        <v>11455.704</v>
      </c>
      <c r="F28" s="20">
        <f t="shared" si="0"/>
        <v>61.84816848015896</v>
      </c>
      <c r="G28" s="20"/>
      <c r="H28" s="19">
        <v>21747.237</v>
      </c>
      <c r="I28" s="19">
        <v>16825.67</v>
      </c>
      <c r="J28" s="19">
        <v>20869.531</v>
      </c>
      <c r="K28" s="20">
        <f t="shared" si="1"/>
        <v>24.033877997131768</v>
      </c>
      <c r="L28" s="20">
        <f t="shared" si="2"/>
        <v>0.8951762362080216</v>
      </c>
      <c r="M28" s="23">
        <f t="shared" si="3"/>
        <v>2.3771597738136006</v>
      </c>
      <c r="N28" s="23">
        <f t="shared" si="4"/>
        <v>1.8217589246370192</v>
      </c>
      <c r="O28" s="23">
        <f t="shared" si="5"/>
        <v>-23.364052147221457</v>
      </c>
      <c r="R28" s="23"/>
    </row>
    <row r="29" spans="1:18" ht="11.25" customHeight="1">
      <c r="A29" s="17"/>
      <c r="B29" s="24"/>
      <c r="C29" s="19"/>
      <c r="D29" s="19"/>
      <c r="E29" s="19"/>
      <c r="F29" s="20"/>
      <c r="G29" s="20"/>
      <c r="H29" s="19"/>
      <c r="I29" s="19"/>
      <c r="J29" s="19"/>
      <c r="K29" s="20"/>
      <c r="L29" s="20"/>
      <c r="R29" s="23"/>
    </row>
    <row r="30" spans="1:18" s="29" customFormat="1" ht="11.25" customHeight="1">
      <c r="A30" s="131" t="s">
        <v>306</v>
      </c>
      <c r="B30" s="132"/>
      <c r="C30" s="27">
        <f>SUM(C31:C43)</f>
        <v>30461.184000000005</v>
      </c>
      <c r="D30" s="27">
        <f>SUM(D31:D43)</f>
        <v>13264.065</v>
      </c>
      <c r="E30" s="27">
        <f>SUM(E31:E43)</f>
        <v>21405.247</v>
      </c>
      <c r="F30" s="25">
        <f t="shared" si="0"/>
        <v>61.37772997945953</v>
      </c>
      <c r="G30" s="25"/>
      <c r="H30" s="27">
        <f>SUM(H31:H43)</f>
        <v>208651.81699999998</v>
      </c>
      <c r="I30" s="27">
        <f>SUM(I31:I43)</f>
        <v>76059.22700000001</v>
      </c>
      <c r="J30" s="27">
        <f>SUM(J31:J43)</f>
        <v>105013.028</v>
      </c>
      <c r="K30" s="25">
        <f>+J30/I30*100-100</f>
        <v>38.06744052237079</v>
      </c>
      <c r="L30" s="25">
        <f>+J30/$J$11*100</f>
        <v>4.310268957156709</v>
      </c>
      <c r="M30" s="28"/>
      <c r="N30" s="28"/>
      <c r="O30" s="28"/>
      <c r="R30" s="28"/>
    </row>
    <row r="31" spans="1:18" ht="11.25" customHeight="1">
      <c r="A31" s="18" t="s">
        <v>299</v>
      </c>
      <c r="B31" s="130" t="s">
        <v>312</v>
      </c>
      <c r="C31" s="19">
        <v>443.98</v>
      </c>
      <c r="D31" s="19">
        <v>356.735</v>
      </c>
      <c r="E31" s="19">
        <v>140.152</v>
      </c>
      <c r="F31" s="20">
        <f t="shared" si="0"/>
        <v>-60.71257375923305</v>
      </c>
      <c r="G31" s="20"/>
      <c r="H31" s="19">
        <v>1867.593</v>
      </c>
      <c r="I31" s="19">
        <v>1501.121</v>
      </c>
      <c r="J31" s="19">
        <v>586.991</v>
      </c>
      <c r="K31" s="20">
        <f>+J31/I31*100-100</f>
        <v>-60.89649002312272</v>
      </c>
      <c r="L31" s="20">
        <f aca="true" t="shared" si="6" ref="L31:L42">+J31/$J$30*100</f>
        <v>0.5589696927889747</v>
      </c>
      <c r="R31" s="23"/>
    </row>
    <row r="32" spans="1:18" ht="11.25" customHeight="1">
      <c r="A32" s="18" t="s">
        <v>300</v>
      </c>
      <c r="B32" s="130" t="s">
        <v>182</v>
      </c>
      <c r="C32" s="19">
        <v>6245.301</v>
      </c>
      <c r="D32" s="19">
        <v>2676.095</v>
      </c>
      <c r="E32" s="19">
        <v>2158.59</v>
      </c>
      <c r="F32" s="20">
        <f t="shared" si="0"/>
        <v>-19.338065352687394</v>
      </c>
      <c r="G32" s="20"/>
      <c r="H32" s="19">
        <v>39344.084</v>
      </c>
      <c r="I32" s="19">
        <v>15701.012</v>
      </c>
      <c r="J32" s="19">
        <v>13178.987</v>
      </c>
      <c r="K32" s="20">
        <f>+J32/I32*100-100</f>
        <v>-16.06281811643734</v>
      </c>
      <c r="L32" s="20">
        <f t="shared" si="6"/>
        <v>12.549859051774032</v>
      </c>
      <c r="M32" s="23">
        <f>+I32/D32</f>
        <v>5.867135509015936</v>
      </c>
      <c r="N32" s="23">
        <f>+J32/E32</f>
        <v>6.105368319134249</v>
      </c>
      <c r="O32" s="23">
        <f>+N32/M32*100-100</f>
        <v>4.060462038966435</v>
      </c>
      <c r="R32" s="23"/>
    </row>
    <row r="33" spans="1:18" ht="11.25" customHeight="1">
      <c r="A33" s="18" t="s">
        <v>301</v>
      </c>
      <c r="B33" s="130" t="s">
        <v>310</v>
      </c>
      <c r="C33" s="19">
        <v>2203.131</v>
      </c>
      <c r="D33" s="19">
        <v>2066.465</v>
      </c>
      <c r="E33" s="19">
        <v>4651.045</v>
      </c>
      <c r="F33" s="20">
        <f t="shared" si="0"/>
        <v>125.07252723854504</v>
      </c>
      <c r="G33" s="20"/>
      <c r="H33" s="19">
        <v>6422.474</v>
      </c>
      <c r="I33" s="19">
        <v>6011.675</v>
      </c>
      <c r="J33" s="19">
        <v>11708.272</v>
      </c>
      <c r="K33" s="20">
        <f aca="true" t="shared" si="7" ref="K33:K43">+J33/I33*100-100</f>
        <v>94.75889831037108</v>
      </c>
      <c r="L33" s="20">
        <f t="shared" si="6"/>
        <v>11.149351868989056</v>
      </c>
      <c r="M33" s="23">
        <f>+I33/D33</f>
        <v>2.9091588776001527</v>
      </c>
      <c r="N33" s="23">
        <f aca="true" t="shared" si="8" ref="N33:N42">+J33/E33</f>
        <v>2.5173422316920178</v>
      </c>
      <c r="O33" s="23">
        <f>+N33/M33*100-100</f>
        <v>-13.46838252544515</v>
      </c>
      <c r="R33" s="23"/>
    </row>
    <row r="34" spans="1:25" ht="11.25" customHeight="1">
      <c r="A34" s="18" t="s">
        <v>302</v>
      </c>
      <c r="B34" s="130" t="s">
        <v>313</v>
      </c>
      <c r="C34" s="19">
        <v>47.651</v>
      </c>
      <c r="D34" s="19">
        <v>29.54</v>
      </c>
      <c r="E34" s="19">
        <v>11.25</v>
      </c>
      <c r="F34" s="20">
        <f t="shared" si="0"/>
        <v>-61.916046039268785</v>
      </c>
      <c r="G34" s="20"/>
      <c r="H34" s="19">
        <v>315.721</v>
      </c>
      <c r="I34" s="19">
        <v>187.796</v>
      </c>
      <c r="J34" s="19">
        <v>87.319</v>
      </c>
      <c r="K34" s="20">
        <f t="shared" si="7"/>
        <v>-53.503269505207776</v>
      </c>
      <c r="L34" s="20">
        <f t="shared" si="6"/>
        <v>0.08315063536688039</v>
      </c>
      <c r="M34" s="23">
        <f>+I34/D34</f>
        <v>6.357345971563981</v>
      </c>
      <c r="N34" s="23">
        <f t="shared" si="8"/>
        <v>7.761688888888889</v>
      </c>
      <c r="O34" s="23">
        <f>+N34/M34*100-100</f>
        <v>22.090081672547754</v>
      </c>
      <c r="R34" s="23"/>
      <c r="T34" s="21"/>
      <c r="U34" s="21"/>
      <c r="V34" s="21"/>
      <c r="W34" s="21"/>
      <c r="X34" s="21"/>
      <c r="Y34" s="21"/>
    </row>
    <row r="35" spans="1:18" ht="11.25" customHeight="1">
      <c r="A35" s="18" t="s">
        <v>303</v>
      </c>
      <c r="B35" s="130" t="s">
        <v>311</v>
      </c>
      <c r="C35" s="19">
        <v>124.279</v>
      </c>
      <c r="D35" s="19">
        <v>73.579</v>
      </c>
      <c r="E35" s="19">
        <v>422.1</v>
      </c>
      <c r="F35" s="20"/>
      <c r="G35" s="20"/>
      <c r="H35" s="19">
        <v>107.777</v>
      </c>
      <c r="I35" s="19">
        <v>60.221</v>
      </c>
      <c r="J35" s="19">
        <v>543.72</v>
      </c>
      <c r="K35" s="20"/>
      <c r="L35" s="20">
        <f t="shared" si="6"/>
        <v>0.5177643292030395</v>
      </c>
      <c r="N35" s="23">
        <f t="shared" si="8"/>
        <v>1.288130774697939</v>
      </c>
      <c r="R35" s="23"/>
    </row>
    <row r="36" spans="1:18" ht="11.25" customHeight="1">
      <c r="A36" s="18" t="s">
        <v>304</v>
      </c>
      <c r="B36" s="130" t="s">
        <v>314</v>
      </c>
      <c r="C36" s="19">
        <v>1.104</v>
      </c>
      <c r="D36" s="19">
        <v>0.54</v>
      </c>
      <c r="E36" s="19">
        <v>4.17</v>
      </c>
      <c r="F36" s="20">
        <f t="shared" si="0"/>
        <v>672.2222222222222</v>
      </c>
      <c r="G36" s="20"/>
      <c r="H36" s="19">
        <v>13.984</v>
      </c>
      <c r="I36" s="19">
        <v>6.84</v>
      </c>
      <c r="J36" s="19">
        <v>7.89</v>
      </c>
      <c r="K36" s="20">
        <f t="shared" si="7"/>
        <v>15.350877192982452</v>
      </c>
      <c r="L36" s="20">
        <f t="shared" si="6"/>
        <v>0.007513353486007469</v>
      </c>
      <c r="M36" s="23">
        <f>+I36/D36</f>
        <v>12.666666666666666</v>
      </c>
      <c r="N36" s="23">
        <f t="shared" si="8"/>
        <v>1.8920863309352518</v>
      </c>
      <c r="O36" s="23">
        <f>+N36/M36*100-100</f>
        <v>-85.0624763347217</v>
      </c>
      <c r="R36" s="23"/>
    </row>
    <row r="37" spans="1:18" ht="11.25" customHeight="1">
      <c r="A37" s="18" t="s">
        <v>534</v>
      </c>
      <c r="B37" s="130" t="s">
        <v>537</v>
      </c>
      <c r="C37" s="19">
        <v>0</v>
      </c>
      <c r="D37" s="19">
        <v>0</v>
      </c>
      <c r="E37" s="19">
        <v>1.15</v>
      </c>
      <c r="F37" s="20"/>
      <c r="G37" s="20"/>
      <c r="H37" s="19">
        <v>0</v>
      </c>
      <c r="I37" s="19">
        <v>0</v>
      </c>
      <c r="J37" s="19">
        <v>0.92</v>
      </c>
      <c r="K37" s="20"/>
      <c r="L37" s="20"/>
      <c r="R37" s="23"/>
    </row>
    <row r="38" spans="1:18" ht="11.25" customHeight="1">
      <c r="A38" s="18" t="s">
        <v>481</v>
      </c>
      <c r="B38" s="130" t="s">
        <v>482</v>
      </c>
      <c r="C38" s="19">
        <v>180.375</v>
      </c>
      <c r="D38" s="19">
        <v>92</v>
      </c>
      <c r="E38" s="19">
        <v>0</v>
      </c>
      <c r="F38" s="20"/>
      <c r="G38" s="20"/>
      <c r="H38" s="19">
        <v>840.336</v>
      </c>
      <c r="I38" s="19">
        <v>444.041</v>
      </c>
      <c r="J38" s="19">
        <v>0</v>
      </c>
      <c r="K38" s="20"/>
      <c r="L38" s="20"/>
      <c r="R38" s="23"/>
    </row>
    <row r="39" spans="1:18" ht="11.25" customHeight="1">
      <c r="A39" s="18" t="s">
        <v>533</v>
      </c>
      <c r="B39" s="130" t="s">
        <v>536</v>
      </c>
      <c r="C39" s="19">
        <v>0</v>
      </c>
      <c r="D39" s="19">
        <v>0</v>
      </c>
      <c r="E39" s="19">
        <v>1.12</v>
      </c>
      <c r="F39" s="20"/>
      <c r="G39" s="20"/>
      <c r="H39" s="19">
        <v>0</v>
      </c>
      <c r="I39" s="19">
        <v>0</v>
      </c>
      <c r="J39" s="19">
        <v>0.896</v>
      </c>
      <c r="K39" s="20"/>
      <c r="L39" s="20"/>
      <c r="R39" s="23"/>
    </row>
    <row r="40" spans="1:18" ht="11.25" customHeight="1">
      <c r="A40" s="18" t="s">
        <v>138</v>
      </c>
      <c r="B40" s="130" t="s">
        <v>188</v>
      </c>
      <c r="C40" s="19">
        <v>12832.814</v>
      </c>
      <c r="D40" s="19">
        <v>5899.203</v>
      </c>
      <c r="E40" s="19">
        <v>11957.601</v>
      </c>
      <c r="F40" s="20">
        <f t="shared" si="0"/>
        <v>102.69858487663504</v>
      </c>
      <c r="G40" s="20"/>
      <c r="H40" s="19">
        <v>56875.643</v>
      </c>
      <c r="I40" s="19">
        <v>27474.008</v>
      </c>
      <c r="J40" s="19">
        <v>53230.066</v>
      </c>
      <c r="K40" s="20">
        <f t="shared" si="7"/>
        <v>93.74699898172847</v>
      </c>
      <c r="L40" s="20">
        <f t="shared" si="6"/>
        <v>50.68901165291605</v>
      </c>
      <c r="N40" s="23">
        <f t="shared" si="8"/>
        <v>4.451567333614828</v>
      </c>
      <c r="R40" s="23"/>
    </row>
    <row r="41" spans="1:18" ht="11.25" customHeight="1">
      <c r="A41" s="18" t="s">
        <v>305</v>
      </c>
      <c r="B41" s="130" t="s">
        <v>183</v>
      </c>
      <c r="C41" s="19">
        <v>8379.023</v>
      </c>
      <c r="D41" s="19">
        <v>2067.932</v>
      </c>
      <c r="E41" s="19">
        <v>2055.319</v>
      </c>
      <c r="F41" s="20">
        <f t="shared" si="0"/>
        <v>-0.6099330152055273</v>
      </c>
      <c r="G41" s="20"/>
      <c r="H41" s="19">
        <v>102825.701</v>
      </c>
      <c r="I41" s="19">
        <v>24652.678</v>
      </c>
      <c r="J41" s="19">
        <v>25630.087</v>
      </c>
      <c r="K41" s="20">
        <f t="shared" si="7"/>
        <v>3.9647173422700916</v>
      </c>
      <c r="L41" s="20">
        <f t="shared" si="6"/>
        <v>24.4065783913973</v>
      </c>
      <c r="M41" s="23">
        <f>+I41/D41</f>
        <v>11.921416178094832</v>
      </c>
      <c r="N41" s="23">
        <f t="shared" si="8"/>
        <v>12.470126048559859</v>
      </c>
      <c r="O41" s="23">
        <f>+N41/M41*100-100</f>
        <v>4.602723890079943</v>
      </c>
      <c r="R41" s="23"/>
    </row>
    <row r="42" spans="1:18" ht="11.25" customHeight="1">
      <c r="A42" s="18" t="s">
        <v>316</v>
      </c>
      <c r="B42" s="130" t="s">
        <v>309</v>
      </c>
      <c r="C42" s="19">
        <v>3</v>
      </c>
      <c r="D42" s="19">
        <v>1.5</v>
      </c>
      <c r="E42" s="19">
        <v>2.25</v>
      </c>
      <c r="F42" s="20">
        <f t="shared" si="0"/>
        <v>50</v>
      </c>
      <c r="G42" s="20"/>
      <c r="H42" s="19">
        <v>34</v>
      </c>
      <c r="I42" s="19">
        <v>16</v>
      </c>
      <c r="J42" s="19">
        <v>31.03</v>
      </c>
      <c r="K42" s="20">
        <f t="shared" si="7"/>
        <v>93.9375</v>
      </c>
      <c r="L42" s="20">
        <f t="shared" si="6"/>
        <v>0.029548714660432414</v>
      </c>
      <c r="N42" s="23">
        <f t="shared" si="8"/>
        <v>13.791111111111112</v>
      </c>
      <c r="R42" s="23"/>
    </row>
    <row r="43" spans="1:18" ht="11.25" customHeight="1">
      <c r="A43" s="18" t="s">
        <v>433</v>
      </c>
      <c r="B43" s="130" t="s">
        <v>483</v>
      </c>
      <c r="C43" s="19">
        <v>0.526</v>
      </c>
      <c r="D43" s="19">
        <v>0.476</v>
      </c>
      <c r="E43" s="19">
        <v>0.5</v>
      </c>
      <c r="F43" s="20">
        <f t="shared" si="0"/>
        <v>5.0420168067227</v>
      </c>
      <c r="G43" s="20"/>
      <c r="H43" s="19">
        <v>4.504</v>
      </c>
      <c r="I43" s="19">
        <v>3.835</v>
      </c>
      <c r="J43" s="19">
        <v>6.85</v>
      </c>
      <c r="K43" s="20">
        <f t="shared" si="7"/>
        <v>78.61799217731419</v>
      </c>
      <c r="L43" s="20"/>
      <c r="R43" s="23"/>
    </row>
    <row r="44" spans="1:18" ht="11.25">
      <c r="A44" s="125"/>
      <c r="B44" s="125"/>
      <c r="C44" s="133"/>
      <c r="D44" s="133"/>
      <c r="E44" s="133"/>
      <c r="F44" s="133"/>
      <c r="G44" s="133"/>
      <c r="H44" s="133"/>
      <c r="I44" s="133"/>
      <c r="J44" s="133"/>
      <c r="K44" s="133"/>
      <c r="L44" s="125"/>
      <c r="R44" s="23"/>
    </row>
    <row r="45" spans="1:18" ht="11.25">
      <c r="A45" s="17" t="s">
        <v>69</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13" t="s">
        <v>462</v>
      </c>
      <c r="B47" s="313"/>
      <c r="C47" s="313"/>
      <c r="D47" s="313"/>
      <c r="E47" s="313"/>
      <c r="F47" s="313"/>
      <c r="G47" s="313"/>
      <c r="H47" s="313"/>
      <c r="I47" s="313"/>
      <c r="J47" s="313"/>
      <c r="K47" s="313"/>
      <c r="L47" s="313"/>
      <c r="M47" s="29"/>
      <c r="P47" s="124"/>
      <c r="Q47" s="124"/>
      <c r="R47" s="124"/>
      <c r="S47" s="124"/>
      <c r="T47" s="124"/>
      <c r="U47" s="124"/>
    </row>
    <row r="48" spans="1:21" ht="19.5" customHeight="1">
      <c r="A48" s="314" t="s">
        <v>249</v>
      </c>
      <c r="B48" s="314"/>
      <c r="C48" s="314"/>
      <c r="D48" s="314"/>
      <c r="E48" s="314"/>
      <c r="F48" s="314"/>
      <c r="G48" s="314"/>
      <c r="H48" s="314"/>
      <c r="I48" s="314"/>
      <c r="J48" s="314"/>
      <c r="K48" s="314"/>
      <c r="L48" s="314"/>
      <c r="P48" s="126"/>
      <c r="Q48" s="126"/>
      <c r="R48" s="126"/>
      <c r="S48" s="126"/>
      <c r="T48" s="126"/>
      <c r="U48" s="126"/>
    </row>
    <row r="49" spans="1:21" s="29" customFormat="1" ht="11.25">
      <c r="A49" s="26"/>
      <c r="B49" s="26"/>
      <c r="C49" s="315" t="s">
        <v>144</v>
      </c>
      <c r="D49" s="315"/>
      <c r="E49" s="315"/>
      <c r="F49" s="315"/>
      <c r="G49" s="214"/>
      <c r="H49" s="315" t="s">
        <v>145</v>
      </c>
      <c r="I49" s="315"/>
      <c r="J49" s="315"/>
      <c r="K49" s="315"/>
      <c r="L49" s="214"/>
      <c r="M49" s="317" t="s">
        <v>290</v>
      </c>
      <c r="N49" s="317"/>
      <c r="O49" s="317"/>
      <c r="P49" s="152"/>
      <c r="Q49" s="152"/>
      <c r="R49" s="152"/>
      <c r="S49" s="152"/>
      <c r="T49" s="152"/>
      <c r="U49" s="152"/>
    </row>
    <row r="50" spans="1:21" s="29" customFormat="1" ht="11.25">
      <c r="A50" s="26" t="s">
        <v>470</v>
      </c>
      <c r="B50" s="216" t="s">
        <v>131</v>
      </c>
      <c r="C50" s="215">
        <f>+C4</f>
        <v>2010</v>
      </c>
      <c r="D50" s="316" t="str">
        <f>+D4</f>
        <v>enero - junio</v>
      </c>
      <c r="E50" s="316"/>
      <c r="F50" s="316"/>
      <c r="G50" s="214"/>
      <c r="H50" s="215">
        <f>+C50</f>
        <v>2010</v>
      </c>
      <c r="I50" s="316" t="str">
        <f>+D50</f>
        <v>enero - junio</v>
      </c>
      <c r="J50" s="316"/>
      <c r="K50" s="316"/>
      <c r="L50" s="216" t="s">
        <v>325</v>
      </c>
      <c r="M50" s="318" t="s">
        <v>289</v>
      </c>
      <c r="N50" s="318"/>
      <c r="O50" s="318"/>
      <c r="P50" s="152"/>
      <c r="Q50" s="152"/>
      <c r="R50" s="152"/>
      <c r="S50" s="152"/>
      <c r="T50" s="152"/>
      <c r="U50" s="152"/>
    </row>
    <row r="51" spans="1:15" s="29" customFormat="1" ht="11.25">
      <c r="A51" s="217"/>
      <c r="B51" s="220" t="s">
        <v>45</v>
      </c>
      <c r="C51" s="217"/>
      <c r="D51" s="218">
        <f>+D5</f>
        <v>2010</v>
      </c>
      <c r="E51" s="218">
        <f>+E5</f>
        <v>2011</v>
      </c>
      <c r="F51" s="219" t="str">
        <f>+F5</f>
        <v>Var % 11/10</v>
      </c>
      <c r="G51" s="220"/>
      <c r="H51" s="217"/>
      <c r="I51" s="218">
        <f>+D51</f>
        <v>2010</v>
      </c>
      <c r="J51" s="218">
        <f>+E51</f>
        <v>2011</v>
      </c>
      <c r="K51" s="219" t="str">
        <f>+F51</f>
        <v>Var % 11/10</v>
      </c>
      <c r="L51" s="220">
        <v>2008</v>
      </c>
      <c r="M51" s="221">
        <v>2007</v>
      </c>
      <c r="N51" s="221">
        <v>2008</v>
      </c>
      <c r="O51" s="220" t="s">
        <v>265</v>
      </c>
    </row>
    <row r="52" spans="1:18" ht="11.25" customHeight="1">
      <c r="A52" s="26" t="s">
        <v>465</v>
      </c>
      <c r="B52" s="26"/>
      <c r="C52" s="27">
        <f>+C54+C60+C67+C78+C85+C90+C95</f>
        <v>535389.2019999999</v>
      </c>
      <c r="D52" s="27">
        <f>+D54+D60+D67+D78+D85+D90+D95</f>
        <v>240293.45700000002</v>
      </c>
      <c r="E52" s="27">
        <f>+E54+E60+E67+E78+E85+E90+E95</f>
        <v>284309.89</v>
      </c>
      <c r="F52" s="25">
        <f>+E52/D52*100-100</f>
        <v>18.317782576992926</v>
      </c>
      <c r="G52" s="25"/>
      <c r="H52" s="27">
        <f>+H54+H60+H67+H78+H85+H90+H95</f>
        <v>909860.6549999999</v>
      </c>
      <c r="I52" s="27">
        <f>+I54+I60+I67+I78+I85+I90+I95</f>
        <v>400891.80500000005</v>
      </c>
      <c r="J52" s="27">
        <f>+J54+J60+J67+J78+J85+J90+J95</f>
        <v>546778.142</v>
      </c>
      <c r="K52" s="25">
        <f>+J52/I52*100-100</f>
        <v>36.39045128398172</v>
      </c>
      <c r="L52" s="25">
        <f>+J52/J9*100</f>
        <v>18.32904950321604</v>
      </c>
      <c r="M52" s="23">
        <f>+I52/D52</f>
        <v>1.6683425758030523</v>
      </c>
      <c r="N52" s="23">
        <f>+J52/E52</f>
        <v>1.9231766506610093</v>
      </c>
      <c r="O52" s="23">
        <f>+N52/M52*100-100</f>
        <v>15.274685100887837</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124728.74799999999</v>
      </c>
      <c r="D54" s="27">
        <f>SUM(D55:D58)</f>
        <v>55625.888</v>
      </c>
      <c r="E54" s="27">
        <f>SUM(E55:E58)</f>
        <v>69458.01299999999</v>
      </c>
      <c r="F54" s="25">
        <f aca="true" t="shared" si="9" ref="F54:F95">+E54/D54*100-100</f>
        <v>24.866344605590825</v>
      </c>
      <c r="G54" s="25"/>
      <c r="H54" s="27">
        <f>SUM(H55:H58)</f>
        <v>103723.60500000001</v>
      </c>
      <c r="I54" s="27">
        <f>SUM(I55:I58)</f>
        <v>44861.017</v>
      </c>
      <c r="J54" s="27">
        <f>SUM(J55:J58)</f>
        <v>70006.31</v>
      </c>
      <c r="K54" s="25">
        <f aca="true" t="shared" si="10" ref="K54:K95">+J54/I54*100-100</f>
        <v>56.05154470751299</v>
      </c>
      <c r="L54" s="25"/>
      <c r="M54" s="28"/>
      <c r="N54" s="28"/>
      <c r="O54" s="28"/>
      <c r="R54" s="28"/>
    </row>
    <row r="55" spans="1:18" ht="11.25" customHeight="1">
      <c r="A55" s="17" t="s">
        <v>389</v>
      </c>
      <c r="B55"/>
      <c r="C55" s="19">
        <v>696.473</v>
      </c>
      <c r="D55" s="19">
        <v>603.614</v>
      </c>
      <c r="E55" s="19">
        <v>899.612</v>
      </c>
      <c r="F55" s="20">
        <f t="shared" si="9"/>
        <v>49.03763000858163</v>
      </c>
      <c r="G55" s="20"/>
      <c r="H55" s="19">
        <v>680.903</v>
      </c>
      <c r="I55" s="19">
        <v>581.6</v>
      </c>
      <c r="J55" s="19">
        <v>1026.366</v>
      </c>
      <c r="K55" s="20">
        <f t="shared" si="10"/>
        <v>76.47283356258598</v>
      </c>
      <c r="L55" s="20"/>
      <c r="R55" s="23"/>
    </row>
    <row r="56" spans="1:18" ht="11.25" customHeight="1">
      <c r="A56" s="17" t="s">
        <v>390</v>
      </c>
      <c r="B56"/>
      <c r="C56" s="19">
        <v>41121.22</v>
      </c>
      <c r="D56" s="19">
        <v>22167.464</v>
      </c>
      <c r="E56" s="19">
        <v>25981.564</v>
      </c>
      <c r="F56" s="20">
        <f t="shared" si="9"/>
        <v>17.205847272380808</v>
      </c>
      <c r="G56" s="20"/>
      <c r="H56" s="19">
        <v>35412.819</v>
      </c>
      <c r="I56" s="19">
        <v>18486.896</v>
      </c>
      <c r="J56" s="19">
        <v>27465.59</v>
      </c>
      <c r="K56" s="20">
        <f t="shared" si="10"/>
        <v>48.567882893915794</v>
      </c>
      <c r="L56" s="20"/>
      <c r="R56" s="23"/>
    </row>
    <row r="57" spans="1:18" ht="11.25" customHeight="1">
      <c r="A57" s="17" t="s">
        <v>391</v>
      </c>
      <c r="B57"/>
      <c r="C57" s="19">
        <v>82905.014</v>
      </c>
      <c r="D57" s="19">
        <v>32853.809</v>
      </c>
      <c r="E57" s="19">
        <v>42576.515</v>
      </c>
      <c r="F57" s="20">
        <f t="shared" si="9"/>
        <v>29.593847093954906</v>
      </c>
      <c r="G57" s="20"/>
      <c r="H57" s="19">
        <v>67617.408</v>
      </c>
      <c r="I57" s="19">
        <v>25788.771</v>
      </c>
      <c r="J57" s="19">
        <v>41513.256</v>
      </c>
      <c r="K57" s="20">
        <f>+J57/I57*100-100</f>
        <v>60.974154216189675</v>
      </c>
      <c r="L57" s="20">
        <f>+K57/J57*100-100</f>
        <v>-99.85312124345008</v>
      </c>
      <c r="M57" s="20">
        <f>+L57/K57*100-100</f>
        <v>-263.7630280026703</v>
      </c>
      <c r="N57" s="20">
        <f>+M57/L57*100-100</f>
        <v>164.15100972116278</v>
      </c>
      <c r="O57" s="20">
        <f>+N57/M57*100-100</f>
        <v>-162.23427557841842</v>
      </c>
      <c r="R57" s="23"/>
    </row>
    <row r="58" spans="1:18" ht="11.25" customHeight="1">
      <c r="A58" s="17" t="s">
        <v>245</v>
      </c>
      <c r="B58"/>
      <c r="C58" s="19">
        <v>6.041</v>
      </c>
      <c r="D58" s="19">
        <v>1.001</v>
      </c>
      <c r="E58" s="19">
        <v>0.322</v>
      </c>
      <c r="F58" s="20">
        <f t="shared" si="9"/>
        <v>-67.83216783216783</v>
      </c>
      <c r="G58" s="20"/>
      <c r="H58" s="19">
        <v>12.475</v>
      </c>
      <c r="I58" s="19">
        <v>3.75</v>
      </c>
      <c r="J58" s="19">
        <v>1.098</v>
      </c>
      <c r="K58" s="20">
        <f t="shared" si="10"/>
        <v>-70.72</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409</v>
      </c>
      <c r="B60" s="3"/>
      <c r="C60" s="27">
        <f>SUM(C61:C65)</f>
        <v>105337.07299999999</v>
      </c>
      <c r="D60" s="27">
        <f>SUM(D61:D65)</f>
        <v>68359.29800000001</v>
      </c>
      <c r="E60" s="27">
        <f>SUM(E61:E65)</f>
        <v>82424.219</v>
      </c>
      <c r="F60" s="25">
        <f t="shared" si="9"/>
        <v>20.574993324243877</v>
      </c>
      <c r="G60" s="25"/>
      <c r="H60" s="27">
        <f>SUM(H61:H65)</f>
        <v>227255.93000000002</v>
      </c>
      <c r="I60" s="27">
        <f>SUM(I61:I65)</f>
        <v>145649.015</v>
      </c>
      <c r="J60" s="27">
        <f>SUM(J61:J65)</f>
        <v>211265.169</v>
      </c>
      <c r="K60" s="25">
        <f t="shared" si="10"/>
        <v>45.05087384216088</v>
      </c>
      <c r="L60" s="25"/>
      <c r="M60" s="28"/>
      <c r="N60" s="28"/>
      <c r="O60" s="28"/>
      <c r="R60" s="28"/>
    </row>
    <row r="61" spans="1:18" ht="11.25" customHeight="1">
      <c r="A61" s="17" t="s">
        <v>392</v>
      </c>
      <c r="B61"/>
      <c r="C61" s="19">
        <v>45946.929</v>
      </c>
      <c r="D61" s="19">
        <v>29893.405</v>
      </c>
      <c r="E61" s="19">
        <v>33157.235</v>
      </c>
      <c r="F61" s="20">
        <f t="shared" si="9"/>
        <v>10.91822761575672</v>
      </c>
      <c r="G61" s="20"/>
      <c r="H61" s="19">
        <v>131707.534</v>
      </c>
      <c r="I61" s="19">
        <v>88327.144</v>
      </c>
      <c r="J61" s="19">
        <v>86983.268</v>
      </c>
      <c r="K61" s="20">
        <f t="shared" si="10"/>
        <v>-1.5214756632457238</v>
      </c>
      <c r="L61" s="20"/>
      <c r="R61" s="23"/>
    </row>
    <row r="62" spans="1:18" ht="11.25" customHeight="1">
      <c r="A62" s="17" t="s">
        <v>393</v>
      </c>
      <c r="B62"/>
      <c r="C62" s="19">
        <v>21704.339</v>
      </c>
      <c r="D62" s="19">
        <v>14945.661</v>
      </c>
      <c r="E62" s="19">
        <v>9875.284</v>
      </c>
      <c r="F62" s="20">
        <f t="shared" si="9"/>
        <v>-33.9254115291388</v>
      </c>
      <c r="G62" s="20"/>
      <c r="H62" s="19">
        <v>30133.675</v>
      </c>
      <c r="I62" s="19">
        <v>19182.328</v>
      </c>
      <c r="J62" s="19">
        <v>17205.674</v>
      </c>
      <c r="K62" s="20">
        <f t="shared" si="10"/>
        <v>-10.304557403043063</v>
      </c>
      <c r="L62" s="20"/>
      <c r="R62" s="23"/>
    </row>
    <row r="63" spans="1:18" ht="11.25" customHeight="1">
      <c r="A63" s="17" t="s">
        <v>394</v>
      </c>
      <c r="B63"/>
      <c r="C63" s="19">
        <v>14835.635</v>
      </c>
      <c r="D63" s="19">
        <v>10625.385</v>
      </c>
      <c r="E63" s="19">
        <v>11133.279</v>
      </c>
      <c r="F63" s="20">
        <f t="shared" si="9"/>
        <v>4.780005618619924</v>
      </c>
      <c r="G63" s="20"/>
      <c r="H63" s="19">
        <v>19991.523</v>
      </c>
      <c r="I63" s="19">
        <v>14285.48</v>
      </c>
      <c r="J63" s="19">
        <v>24821.491</v>
      </c>
      <c r="K63" s="20">
        <f t="shared" si="10"/>
        <v>73.7532865538995</v>
      </c>
      <c r="L63" s="20"/>
      <c r="R63" s="23"/>
    </row>
    <row r="64" spans="1:18" ht="11.25" customHeight="1">
      <c r="A64" s="17" t="s">
        <v>395</v>
      </c>
      <c r="B64"/>
      <c r="C64" s="19">
        <v>2715.962</v>
      </c>
      <c r="D64" s="19">
        <v>1150.83</v>
      </c>
      <c r="E64" s="19">
        <v>1339.174</v>
      </c>
      <c r="F64" s="20">
        <f t="shared" si="9"/>
        <v>16.365927200368418</v>
      </c>
      <c r="G64" s="20"/>
      <c r="H64" s="19">
        <v>6048.541</v>
      </c>
      <c r="I64" s="19">
        <v>2238.73</v>
      </c>
      <c r="J64" s="19">
        <v>3915.13</v>
      </c>
      <c r="K64" s="20">
        <f t="shared" si="10"/>
        <v>74.8817409870775</v>
      </c>
      <c r="L64" s="20"/>
      <c r="R64" s="23"/>
    </row>
    <row r="65" spans="1:18" ht="11.25" customHeight="1">
      <c r="A65" s="17" t="s">
        <v>396</v>
      </c>
      <c r="B65"/>
      <c r="C65" s="19">
        <v>20134.208</v>
      </c>
      <c r="D65" s="19">
        <v>11744.017</v>
      </c>
      <c r="E65" s="19">
        <v>26919.247</v>
      </c>
      <c r="F65" s="20">
        <f t="shared" si="9"/>
        <v>129.21668965567744</v>
      </c>
      <c r="G65" s="20"/>
      <c r="H65" s="19">
        <v>39374.657</v>
      </c>
      <c r="I65" s="19">
        <v>21615.333</v>
      </c>
      <c r="J65" s="19">
        <v>78339.606</v>
      </c>
      <c r="K65" s="20">
        <f t="shared" si="10"/>
        <v>262.42608892493126</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153</v>
      </c>
      <c r="B67" s="3"/>
      <c r="C67" s="27">
        <f>SUM(C68:C76)</f>
        <v>78850.091</v>
      </c>
      <c r="D67" s="27">
        <f>SUM(D68:D76)</f>
        <v>30733.561</v>
      </c>
      <c r="E67" s="27">
        <f>SUM(E68:E76)</f>
        <v>43937.977999999996</v>
      </c>
      <c r="F67" s="25">
        <f t="shared" si="9"/>
        <v>42.96416220691117</v>
      </c>
      <c r="G67" s="25"/>
      <c r="H67" s="27">
        <f>SUM(H68:H76)</f>
        <v>110953.22699999998</v>
      </c>
      <c r="I67" s="27">
        <f>SUM(I68:I76)</f>
        <v>46054.45900000001</v>
      </c>
      <c r="J67" s="27">
        <f>SUM(J68:J76)</f>
        <v>68563.038</v>
      </c>
      <c r="K67" s="25">
        <f t="shared" si="10"/>
        <v>48.87383217334067</v>
      </c>
      <c r="L67" s="25"/>
      <c r="M67" s="28"/>
      <c r="N67" s="28"/>
      <c r="O67" s="28"/>
      <c r="R67" s="28"/>
    </row>
    <row r="68" spans="1:18" ht="11.25" customHeight="1">
      <c r="A68" s="17" t="s">
        <v>397</v>
      </c>
      <c r="B68"/>
      <c r="C68" s="19">
        <v>2794.609</v>
      </c>
      <c r="D68" s="19">
        <v>1690.059</v>
      </c>
      <c r="E68" s="19">
        <v>812.884</v>
      </c>
      <c r="F68" s="20">
        <f t="shared" si="9"/>
        <v>-51.902034189338956</v>
      </c>
      <c r="G68" s="20"/>
      <c r="H68" s="19">
        <v>5186.227</v>
      </c>
      <c r="I68" s="19">
        <v>2795.88</v>
      </c>
      <c r="J68" s="19">
        <v>1772.161</v>
      </c>
      <c r="K68" s="20">
        <f t="shared" si="10"/>
        <v>-36.61526961099904</v>
      </c>
      <c r="L68" s="20"/>
      <c r="R68" s="23"/>
    </row>
    <row r="69" spans="1:18" ht="11.25" customHeight="1">
      <c r="A69" s="17" t="s">
        <v>137</v>
      </c>
      <c r="B69"/>
      <c r="C69" s="19">
        <v>4499.683</v>
      </c>
      <c r="D69" s="19">
        <v>2171.42</v>
      </c>
      <c r="E69" s="19">
        <v>2722.729</v>
      </c>
      <c r="F69" s="20">
        <f t="shared" si="9"/>
        <v>25.389330484199263</v>
      </c>
      <c r="G69" s="20"/>
      <c r="H69" s="19">
        <v>11909.625</v>
      </c>
      <c r="I69" s="19">
        <v>5519.041</v>
      </c>
      <c r="J69" s="19">
        <v>7878.832</v>
      </c>
      <c r="K69" s="20">
        <f t="shared" si="10"/>
        <v>42.75726525677197</v>
      </c>
      <c r="L69" s="20"/>
      <c r="R69" s="23"/>
    </row>
    <row r="70" spans="1:18" ht="11.25" customHeight="1">
      <c r="A70" s="17" t="s">
        <v>389</v>
      </c>
      <c r="B70"/>
      <c r="C70" s="19">
        <v>75.726</v>
      </c>
      <c r="D70" s="19">
        <v>69.639</v>
      </c>
      <c r="E70" s="19">
        <v>136.721</v>
      </c>
      <c r="F70" s="20">
        <f t="shared" si="9"/>
        <v>96.32820689556141</v>
      </c>
      <c r="G70" s="20"/>
      <c r="H70" s="19">
        <v>94.961</v>
      </c>
      <c r="I70" s="19">
        <v>87.048</v>
      </c>
      <c r="J70" s="19">
        <v>182.659</v>
      </c>
      <c r="K70" s="20">
        <f t="shared" si="10"/>
        <v>109.8371013693594</v>
      </c>
      <c r="L70" s="20"/>
      <c r="R70" s="23"/>
    </row>
    <row r="71" spans="1:18" ht="11.25" customHeight="1">
      <c r="A71" s="17" t="s">
        <v>390</v>
      </c>
      <c r="B71"/>
      <c r="C71" s="19">
        <v>60858.489</v>
      </c>
      <c r="D71" s="19">
        <v>22414.198</v>
      </c>
      <c r="E71" s="19">
        <v>33172.892</v>
      </c>
      <c r="F71" s="20">
        <f t="shared" si="9"/>
        <v>47.999459985139765</v>
      </c>
      <c r="G71" s="20"/>
      <c r="H71" s="19">
        <v>70741.809</v>
      </c>
      <c r="I71" s="19">
        <v>27772.862</v>
      </c>
      <c r="J71" s="19">
        <v>43149.643</v>
      </c>
      <c r="K71" s="20">
        <f t="shared" si="10"/>
        <v>55.36620964738884</v>
      </c>
      <c r="L71" s="20"/>
      <c r="R71" s="23"/>
    </row>
    <row r="72" spans="1:18" ht="11.25" customHeight="1">
      <c r="A72" s="17" t="s">
        <v>496</v>
      </c>
      <c r="B72"/>
      <c r="C72" s="19">
        <v>1986.655</v>
      </c>
      <c r="D72" s="19">
        <v>1288.457</v>
      </c>
      <c r="E72" s="19">
        <v>1488.216</v>
      </c>
      <c r="F72" s="20">
        <f t="shared" si="9"/>
        <v>15.503738192271825</v>
      </c>
      <c r="G72" s="20"/>
      <c r="H72" s="19">
        <v>3966.892</v>
      </c>
      <c r="I72" s="19">
        <v>2241.775</v>
      </c>
      <c r="J72" s="19">
        <v>3113.731</v>
      </c>
      <c r="K72" s="20">
        <f t="shared" si="10"/>
        <v>38.89578570552351</v>
      </c>
      <c r="L72" s="20"/>
      <c r="R72" s="23"/>
    </row>
    <row r="73" spans="1:18" ht="11.25" customHeight="1">
      <c r="A73" s="17" t="s">
        <v>497</v>
      </c>
      <c r="B73"/>
      <c r="C73" s="19">
        <v>1188.543</v>
      </c>
      <c r="D73" s="19">
        <v>606.587</v>
      </c>
      <c r="E73" s="19">
        <v>658.882</v>
      </c>
      <c r="F73" s="20">
        <f t="shared" si="9"/>
        <v>8.621187067972102</v>
      </c>
      <c r="G73" s="20"/>
      <c r="H73" s="19">
        <v>8721.556</v>
      </c>
      <c r="I73" s="19">
        <v>4184.845</v>
      </c>
      <c r="J73" s="19">
        <v>5073.131</v>
      </c>
      <c r="K73" s="20">
        <f t="shared" si="10"/>
        <v>21.226258081243145</v>
      </c>
      <c r="L73" s="20"/>
      <c r="R73" s="23"/>
    </row>
    <row r="74" spans="1:18" ht="11.25" customHeight="1">
      <c r="A74" s="17" t="s">
        <v>398</v>
      </c>
      <c r="B74"/>
      <c r="C74" s="19">
        <v>7059.839</v>
      </c>
      <c r="D74" s="19">
        <v>2354.65</v>
      </c>
      <c r="E74" s="19">
        <v>4769.81</v>
      </c>
      <c r="F74" s="20">
        <f t="shared" si="9"/>
        <v>102.56980867644873</v>
      </c>
      <c r="G74" s="20"/>
      <c r="H74" s="19">
        <v>9542.356</v>
      </c>
      <c r="I74" s="19">
        <v>3215.549</v>
      </c>
      <c r="J74" s="19">
        <v>7002.098</v>
      </c>
      <c r="K74" s="20">
        <f t="shared" si="10"/>
        <v>117.75746536594528</v>
      </c>
      <c r="L74" s="20"/>
      <c r="R74" s="23"/>
    </row>
    <row r="75" spans="1:18" ht="11.25" customHeight="1">
      <c r="A75" s="17" t="s">
        <v>399</v>
      </c>
      <c r="B75"/>
      <c r="C75" s="19">
        <v>198.6</v>
      </c>
      <c r="D75" s="19">
        <v>71.829</v>
      </c>
      <c r="E75" s="19">
        <v>39.467</v>
      </c>
      <c r="F75" s="20">
        <f t="shared" si="9"/>
        <v>-45.05422600899358</v>
      </c>
      <c r="G75" s="20"/>
      <c r="H75" s="19">
        <v>227.991</v>
      </c>
      <c r="I75" s="19">
        <v>90.739</v>
      </c>
      <c r="J75" s="19">
        <v>78.787</v>
      </c>
      <c r="K75" s="20">
        <f t="shared" si="10"/>
        <v>-13.171844521098976</v>
      </c>
      <c r="L75" s="20"/>
      <c r="R75" s="23"/>
    </row>
    <row r="76" spans="1:18" ht="11.25" customHeight="1">
      <c r="A76" s="17" t="s">
        <v>400</v>
      </c>
      <c r="B76"/>
      <c r="C76" s="19">
        <v>187.947</v>
      </c>
      <c r="D76" s="19">
        <v>66.722</v>
      </c>
      <c r="E76" s="19">
        <v>136.377</v>
      </c>
      <c r="F76" s="20">
        <f t="shared" si="9"/>
        <v>104.39585144330209</v>
      </c>
      <c r="G76" s="20"/>
      <c r="H76" s="19">
        <v>561.81</v>
      </c>
      <c r="I76" s="19">
        <v>146.72</v>
      </c>
      <c r="J76" s="19">
        <v>311.996</v>
      </c>
      <c r="K76" s="20">
        <f t="shared" si="10"/>
        <v>112.6472191930207</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143836.073</v>
      </c>
      <c r="D78" s="27">
        <f>SUM(D79:D83)</f>
        <v>54243.151000000005</v>
      </c>
      <c r="E78" s="27">
        <f>SUM(E79:E83)</f>
        <v>47562.246</v>
      </c>
      <c r="F78" s="25">
        <f t="shared" si="9"/>
        <v>-12.31658721301055</v>
      </c>
      <c r="G78" s="25"/>
      <c r="H78" s="27">
        <f>SUM(H79:H83)</f>
        <v>327722.655</v>
      </c>
      <c r="I78" s="27">
        <f>SUM(I79:I83)</f>
        <v>115077.588</v>
      </c>
      <c r="J78" s="27">
        <f>SUM(J79:J83)</f>
        <v>114557.784</v>
      </c>
      <c r="K78" s="25">
        <f t="shared" si="10"/>
        <v>-0.45169872694933133</v>
      </c>
      <c r="L78" s="25"/>
      <c r="M78" s="28"/>
      <c r="N78" s="28"/>
      <c r="O78" s="28"/>
      <c r="R78" s="28"/>
    </row>
    <row r="79" spans="1:18" ht="11.25" customHeight="1">
      <c r="A79" s="17" t="s">
        <v>401</v>
      </c>
      <c r="B79"/>
      <c r="C79" s="19">
        <v>67172.131</v>
      </c>
      <c r="D79" s="19">
        <v>25912.807</v>
      </c>
      <c r="E79" s="19">
        <v>20872.537</v>
      </c>
      <c r="F79" s="20">
        <f t="shared" si="9"/>
        <v>-19.45088388147221</v>
      </c>
      <c r="G79" s="20"/>
      <c r="H79" s="19">
        <v>125521.649</v>
      </c>
      <c r="I79" s="19">
        <v>46556.439</v>
      </c>
      <c r="J79" s="19">
        <v>39954.202</v>
      </c>
      <c r="K79" s="20">
        <f t="shared" si="10"/>
        <v>-14.181146887114807</v>
      </c>
      <c r="L79" s="20"/>
      <c r="R79" s="23"/>
    </row>
    <row r="80" spans="1:18" ht="11.25" customHeight="1">
      <c r="A80" s="17" t="s">
        <v>133</v>
      </c>
      <c r="B80"/>
      <c r="C80" s="19">
        <v>6423.93</v>
      </c>
      <c r="D80" s="19">
        <v>2264.967</v>
      </c>
      <c r="E80" s="19">
        <v>2137.528</v>
      </c>
      <c r="F80" s="20">
        <f t="shared" si="9"/>
        <v>-5.626527892017862</v>
      </c>
      <c r="G80" s="20"/>
      <c r="H80" s="19">
        <v>32381.045</v>
      </c>
      <c r="I80" s="19">
        <v>11358.194</v>
      </c>
      <c r="J80" s="19">
        <v>11440.817</v>
      </c>
      <c r="K80" s="20">
        <f t="shared" si="10"/>
        <v>0.7274307869719507</v>
      </c>
      <c r="L80" s="20"/>
      <c r="R80" s="23"/>
    </row>
    <row r="81" spans="1:18" ht="11.25" customHeight="1">
      <c r="A81" s="17" t="s">
        <v>402</v>
      </c>
      <c r="B81"/>
      <c r="C81" s="19">
        <v>6339</v>
      </c>
      <c r="D81" s="19">
        <v>1753.648</v>
      </c>
      <c r="E81" s="19">
        <v>1967.997</v>
      </c>
      <c r="F81" s="20">
        <f t="shared" si="9"/>
        <v>12.223034497230927</v>
      </c>
      <c r="G81" s="20"/>
      <c r="H81" s="19">
        <v>24714.183</v>
      </c>
      <c r="I81" s="19">
        <v>6641.964</v>
      </c>
      <c r="J81" s="19">
        <v>7192.96</v>
      </c>
      <c r="K81" s="20">
        <f t="shared" si="10"/>
        <v>8.295678808256127</v>
      </c>
      <c r="L81" s="20"/>
      <c r="R81" s="23"/>
    </row>
    <row r="82" spans="1:18" ht="11.25" customHeight="1">
      <c r="A82" s="17" t="s">
        <v>403</v>
      </c>
      <c r="B82"/>
      <c r="C82" s="19">
        <v>63544.597</v>
      </c>
      <c r="D82" s="19">
        <v>24120.024</v>
      </c>
      <c r="E82" s="19">
        <v>22316.17</v>
      </c>
      <c r="F82" s="20">
        <f t="shared" si="9"/>
        <v>-7.4786575668415765</v>
      </c>
      <c r="G82" s="20"/>
      <c r="H82" s="19">
        <v>141181.922</v>
      </c>
      <c r="I82" s="19">
        <v>48673.164</v>
      </c>
      <c r="J82" s="19">
        <v>52585.785</v>
      </c>
      <c r="K82" s="20">
        <f t="shared" si="10"/>
        <v>8.038558989097183</v>
      </c>
      <c r="L82" s="20"/>
      <c r="R82" s="23"/>
    </row>
    <row r="83" spans="1:18" ht="11.25" customHeight="1">
      <c r="A83" s="17" t="s">
        <v>404</v>
      </c>
      <c r="B83"/>
      <c r="C83" s="19">
        <v>356.415</v>
      </c>
      <c r="D83" s="19">
        <v>191.705</v>
      </c>
      <c r="E83" s="19">
        <v>268.014</v>
      </c>
      <c r="F83" s="20">
        <f t="shared" si="9"/>
        <v>39.80543021830417</v>
      </c>
      <c r="G83" s="20"/>
      <c r="H83" s="19">
        <v>3923.856</v>
      </c>
      <c r="I83" s="19">
        <v>1847.827</v>
      </c>
      <c r="J83" s="19">
        <v>3384.02</v>
      </c>
      <c r="K83" s="20">
        <f t="shared" si="10"/>
        <v>83.13510950971059</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410</v>
      </c>
      <c r="B85" s="3"/>
      <c r="C85" s="27">
        <f>SUM(C86:C88)</f>
        <v>3357.284</v>
      </c>
      <c r="D85" s="27">
        <f>SUM(D86:D88)</f>
        <v>799.9680000000001</v>
      </c>
      <c r="E85" s="27">
        <f>SUM(E86:E88)</f>
        <v>1905.706</v>
      </c>
      <c r="F85" s="25">
        <f t="shared" si="9"/>
        <v>138.2227789111564</v>
      </c>
      <c r="G85" s="25"/>
      <c r="H85" s="27">
        <f>SUM(H86:H88)</f>
        <v>17231.612</v>
      </c>
      <c r="I85" s="27">
        <f>SUM(I86:I88)</f>
        <v>5794.867</v>
      </c>
      <c r="J85" s="27">
        <f>SUM(J86:J88)</f>
        <v>9244.100000000002</v>
      </c>
      <c r="K85" s="25">
        <f t="shared" si="10"/>
        <v>59.52221164006011</v>
      </c>
      <c r="L85" s="25"/>
      <c r="M85" s="28"/>
      <c r="N85" s="28"/>
      <c r="O85" s="28"/>
      <c r="R85" s="28"/>
    </row>
    <row r="86" spans="1:18" ht="11.25" customHeight="1">
      <c r="A86" s="17" t="s">
        <v>405</v>
      </c>
      <c r="B86"/>
      <c r="C86" s="19">
        <v>3022.389</v>
      </c>
      <c r="D86" s="19">
        <v>638.995</v>
      </c>
      <c r="E86" s="19">
        <v>1758.099</v>
      </c>
      <c r="F86" s="20">
        <f t="shared" si="9"/>
        <v>175.13501670592098</v>
      </c>
      <c r="G86" s="20"/>
      <c r="H86" s="19">
        <v>12173.004</v>
      </c>
      <c r="I86" s="19">
        <v>3516.378</v>
      </c>
      <c r="J86" s="19">
        <v>7047.296</v>
      </c>
      <c r="K86" s="20">
        <f t="shared" si="10"/>
        <v>100.41349365739407</v>
      </c>
      <c r="L86" s="20"/>
      <c r="R86" s="23"/>
    </row>
    <row r="87" spans="1:18" ht="11.25" customHeight="1">
      <c r="A87" s="17" t="s">
        <v>406</v>
      </c>
      <c r="B87"/>
      <c r="C87" s="19">
        <v>321.579</v>
      </c>
      <c r="D87" s="19">
        <v>157.778</v>
      </c>
      <c r="E87" s="19">
        <v>126.851</v>
      </c>
      <c r="F87" s="20">
        <f t="shared" si="9"/>
        <v>-19.601592110433643</v>
      </c>
      <c r="G87" s="20"/>
      <c r="H87" s="19">
        <v>4988.14</v>
      </c>
      <c r="I87" s="19">
        <v>2254.69</v>
      </c>
      <c r="J87" s="19">
        <v>2100.782</v>
      </c>
      <c r="K87" s="20">
        <f t="shared" si="10"/>
        <v>-6.826126873317392</v>
      </c>
      <c r="L87" s="20"/>
      <c r="R87" s="23"/>
    </row>
    <row r="88" spans="1:18" ht="11.25" customHeight="1">
      <c r="A88" s="17" t="s">
        <v>10</v>
      </c>
      <c r="B88"/>
      <c r="C88" s="19">
        <v>13.316</v>
      </c>
      <c r="D88" s="19">
        <v>3.195</v>
      </c>
      <c r="E88" s="19">
        <v>20.756</v>
      </c>
      <c r="F88" s="20">
        <f t="shared" si="9"/>
        <v>549.6400625978091</v>
      </c>
      <c r="G88" s="20"/>
      <c r="H88" s="19">
        <v>70.468</v>
      </c>
      <c r="I88" s="19">
        <v>23.799</v>
      </c>
      <c r="J88" s="19">
        <v>96.022</v>
      </c>
      <c r="K88" s="20">
        <f t="shared" si="10"/>
        <v>303.4707340644565</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74803.16399999999</v>
      </c>
      <c r="D90" s="27">
        <f>SUM(D91:D93)</f>
        <v>28354.555</v>
      </c>
      <c r="E90" s="27">
        <f>SUM(E91:E93)</f>
        <v>37320.252</v>
      </c>
      <c r="F90" s="25">
        <f t="shared" si="9"/>
        <v>31.619953125697094</v>
      </c>
      <c r="G90" s="25"/>
      <c r="H90" s="27">
        <f>SUM(H91:H93)</f>
        <v>111578.418</v>
      </c>
      <c r="I90" s="27">
        <f>SUM(I91:I93)</f>
        <v>38614.293</v>
      </c>
      <c r="J90" s="27">
        <f>SUM(J91:J93)</f>
        <v>68492.14300000001</v>
      </c>
      <c r="K90" s="25">
        <f t="shared" si="10"/>
        <v>77.37510563769746</v>
      </c>
      <c r="L90" s="25"/>
      <c r="M90" s="28"/>
      <c r="N90" s="28"/>
      <c r="O90" s="28"/>
      <c r="R90" s="28"/>
    </row>
    <row r="91" spans="1:18" ht="11.25" customHeight="1">
      <c r="A91" s="17" t="s">
        <v>133</v>
      </c>
      <c r="B91"/>
      <c r="C91" s="19">
        <v>37732.325</v>
      </c>
      <c r="D91" s="19">
        <v>12874.455</v>
      </c>
      <c r="E91" s="19">
        <v>26806.012</v>
      </c>
      <c r="F91" s="20">
        <f t="shared" si="9"/>
        <v>108.2108485368895</v>
      </c>
      <c r="G91" s="20"/>
      <c r="H91" s="19">
        <v>39846.543</v>
      </c>
      <c r="I91" s="19">
        <v>12181.063</v>
      </c>
      <c r="J91" s="19">
        <v>46087.321</v>
      </c>
      <c r="K91" s="20">
        <f t="shared" si="10"/>
        <v>278.35220949107645</v>
      </c>
      <c r="L91" s="20"/>
      <c r="R91" s="23"/>
    </row>
    <row r="92" spans="1:18" ht="11.25" customHeight="1">
      <c r="A92" s="17" t="s">
        <v>407</v>
      </c>
      <c r="B92"/>
      <c r="C92" s="19">
        <v>36919.556</v>
      </c>
      <c r="D92" s="19">
        <v>15354.483</v>
      </c>
      <c r="E92" s="19">
        <v>10423.302</v>
      </c>
      <c r="F92" s="20">
        <f t="shared" si="9"/>
        <v>-32.11557823210329</v>
      </c>
      <c r="G92" s="20"/>
      <c r="H92" s="19">
        <v>71484.12</v>
      </c>
      <c r="I92" s="19">
        <v>26228.855</v>
      </c>
      <c r="J92" s="19">
        <v>22212.294</v>
      </c>
      <c r="K92" s="20">
        <f t="shared" si="10"/>
        <v>-15.3135201670069</v>
      </c>
      <c r="L92" s="20"/>
      <c r="R92" s="23"/>
    </row>
    <row r="93" spans="1:18" ht="11.25" customHeight="1">
      <c r="A93" s="17" t="s">
        <v>10</v>
      </c>
      <c r="B93"/>
      <c r="C93" s="19">
        <v>151.283</v>
      </c>
      <c r="D93" s="19">
        <v>125.617</v>
      </c>
      <c r="E93" s="19">
        <v>90.938</v>
      </c>
      <c r="F93" s="20">
        <f t="shared" si="9"/>
        <v>-27.606932182745965</v>
      </c>
      <c r="G93" s="20"/>
      <c r="H93" s="19">
        <v>247.755</v>
      </c>
      <c r="I93" s="19">
        <v>204.375</v>
      </c>
      <c r="J93" s="19">
        <v>192.528</v>
      </c>
      <c r="K93" s="20">
        <f t="shared" si="10"/>
        <v>-5.796697247706433</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408</v>
      </c>
      <c r="B95" s="3"/>
      <c r="C95" s="27">
        <v>4476.769</v>
      </c>
      <c r="D95" s="27">
        <v>2177.036</v>
      </c>
      <c r="E95" s="27">
        <v>1701.476</v>
      </c>
      <c r="F95" s="25">
        <f t="shared" si="9"/>
        <v>-21.844379238561046</v>
      </c>
      <c r="G95" s="25"/>
      <c r="H95" s="27">
        <v>11395.208</v>
      </c>
      <c r="I95" s="27">
        <v>4840.566</v>
      </c>
      <c r="J95" s="27">
        <v>4649.598</v>
      </c>
      <c r="K95" s="25">
        <f t="shared" si="10"/>
        <v>-3.945158479400959</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5"/>
      <c r="B97" s="125"/>
      <c r="C97" s="133"/>
      <c r="D97" s="133"/>
      <c r="E97" s="133"/>
      <c r="F97" s="133"/>
      <c r="G97" s="133"/>
      <c r="H97" s="133"/>
      <c r="I97" s="133"/>
      <c r="J97" s="133"/>
      <c r="K97" s="125"/>
      <c r="L97" s="125"/>
      <c r="R97" s="23"/>
    </row>
    <row r="98" spans="1:18" ht="11.25">
      <c r="A98" s="17" t="s">
        <v>69</v>
      </c>
      <c r="B98" s="17"/>
      <c r="C98" s="17"/>
      <c r="D98" s="17"/>
      <c r="E98" s="17"/>
      <c r="F98" s="17"/>
      <c r="G98" s="17"/>
      <c r="H98" s="17"/>
      <c r="I98" s="17"/>
      <c r="J98" s="17"/>
      <c r="K98" s="17"/>
      <c r="L98" s="17"/>
      <c r="R98" s="23"/>
    </row>
    <row r="99" spans="1:18" ht="19.5" customHeight="1">
      <c r="A99" s="313" t="s">
        <v>254</v>
      </c>
      <c r="B99" s="313"/>
      <c r="C99" s="313"/>
      <c r="D99" s="313"/>
      <c r="E99" s="313"/>
      <c r="F99" s="313"/>
      <c r="G99" s="313"/>
      <c r="H99" s="313"/>
      <c r="I99" s="313"/>
      <c r="J99" s="313"/>
      <c r="K99" s="313"/>
      <c r="L99" s="313"/>
      <c r="R99" s="23"/>
    </row>
    <row r="100" spans="1:18" ht="19.5" customHeight="1">
      <c r="A100" s="314" t="s">
        <v>251</v>
      </c>
      <c r="B100" s="314"/>
      <c r="C100" s="314"/>
      <c r="D100" s="314"/>
      <c r="E100" s="314"/>
      <c r="F100" s="314"/>
      <c r="G100" s="314"/>
      <c r="H100" s="314"/>
      <c r="I100" s="314"/>
      <c r="J100" s="314"/>
      <c r="K100" s="314"/>
      <c r="L100" s="314"/>
      <c r="R100" s="23"/>
    </row>
    <row r="101" spans="1:21" s="29" customFormat="1" ht="11.25">
      <c r="A101" s="26"/>
      <c r="B101" s="26"/>
      <c r="C101" s="315" t="s">
        <v>144</v>
      </c>
      <c r="D101" s="315"/>
      <c r="E101" s="315"/>
      <c r="F101" s="315"/>
      <c r="G101" s="214"/>
      <c r="H101" s="315" t="s">
        <v>145</v>
      </c>
      <c r="I101" s="315"/>
      <c r="J101" s="315"/>
      <c r="K101" s="315"/>
      <c r="L101" s="214"/>
      <c r="M101" s="317"/>
      <c r="N101" s="317"/>
      <c r="O101" s="317"/>
      <c r="P101" s="152"/>
      <c r="Q101" s="152"/>
      <c r="R101" s="152"/>
      <c r="S101" s="152"/>
      <c r="T101" s="152"/>
      <c r="U101" s="152"/>
    </row>
    <row r="102" spans="1:21" s="29" customFormat="1" ht="11.25">
      <c r="A102" s="26" t="s">
        <v>470</v>
      </c>
      <c r="B102" s="216" t="s">
        <v>131</v>
      </c>
      <c r="C102" s="215">
        <f>+C4</f>
        <v>2010</v>
      </c>
      <c r="D102" s="316" t="str">
        <f>+D4</f>
        <v>enero - junio</v>
      </c>
      <c r="E102" s="316"/>
      <c r="F102" s="316"/>
      <c r="G102" s="214"/>
      <c r="H102" s="215">
        <f>+C102</f>
        <v>2010</v>
      </c>
      <c r="I102" s="316" t="str">
        <f>+D102</f>
        <v>enero - junio</v>
      </c>
      <c r="J102" s="316"/>
      <c r="K102" s="316"/>
      <c r="L102" s="216" t="s">
        <v>325</v>
      </c>
      <c r="M102" s="318"/>
      <c r="N102" s="318"/>
      <c r="O102" s="318"/>
      <c r="P102" s="152"/>
      <c r="Q102" s="152"/>
      <c r="R102" s="152"/>
      <c r="S102" s="152"/>
      <c r="T102" s="152"/>
      <c r="U102" s="152"/>
    </row>
    <row r="103" spans="1:15" s="29" customFormat="1" ht="11.25">
      <c r="A103" s="217"/>
      <c r="B103" s="220" t="s">
        <v>45</v>
      </c>
      <c r="C103" s="217"/>
      <c r="D103" s="218">
        <f>+D5</f>
        <v>2010</v>
      </c>
      <c r="E103" s="218">
        <f>+E5</f>
        <v>2011</v>
      </c>
      <c r="F103" s="219" t="str">
        <f>+F5</f>
        <v>Var % 11/10</v>
      </c>
      <c r="G103" s="220"/>
      <c r="H103" s="217"/>
      <c r="I103" s="218">
        <f>+D103</f>
        <v>2010</v>
      </c>
      <c r="J103" s="218">
        <f>+E103</f>
        <v>2011</v>
      </c>
      <c r="K103" s="219" t="str">
        <f>+F103</f>
        <v>Var % 11/10</v>
      </c>
      <c r="L103" s="220">
        <v>2008</v>
      </c>
      <c r="M103" s="221"/>
      <c r="N103" s="221"/>
      <c r="O103" s="220"/>
    </row>
    <row r="104" spans="1:18" ht="11.25">
      <c r="A104" s="17"/>
      <c r="B104" s="17"/>
      <c r="C104" s="17"/>
      <c r="D104" s="17"/>
      <c r="E104" s="17"/>
      <c r="F104" s="17"/>
      <c r="G104" s="17"/>
      <c r="H104" s="17"/>
      <c r="I104" s="17"/>
      <c r="J104" s="17"/>
      <c r="K104" s="19"/>
      <c r="L104" s="19"/>
      <c r="R104" s="23"/>
    </row>
    <row r="105" spans="1:15" s="29" customFormat="1" ht="11.25">
      <c r="A105" s="26" t="s">
        <v>463</v>
      </c>
      <c r="B105" s="26"/>
      <c r="C105" s="26"/>
      <c r="D105" s="26"/>
      <c r="E105" s="26"/>
      <c r="F105" s="26"/>
      <c r="G105" s="26"/>
      <c r="H105" s="27">
        <f>+H7</f>
        <v>6970246</v>
      </c>
      <c r="I105" s="27">
        <f>+I7</f>
        <v>4263468</v>
      </c>
      <c r="J105" s="27">
        <f>+J7</f>
        <v>4390725</v>
      </c>
      <c r="K105" s="25">
        <f>+J105/I105*100-100</f>
        <v>2.9848236224594586</v>
      </c>
      <c r="L105" s="26"/>
      <c r="M105" s="28"/>
      <c r="N105" s="28"/>
      <c r="O105" s="28"/>
    </row>
    <row r="106" spans="1:18" s="129" customFormat="1" ht="11.25">
      <c r="A106" s="127" t="s">
        <v>475</v>
      </c>
      <c r="B106" s="127"/>
      <c r="C106" s="127">
        <f>+C108+C109+C113+C114+C115+C116+C117+C118+C119+C120+C123++C124+C125+C126+C127+C128+C129+C130+C139+C149+C150+C151+C152</f>
        <v>82803.77199999998</v>
      </c>
      <c r="D106" s="127">
        <f>+D108+D109+D113+D114+D115+D116+D117+D118+D119+D120+D123++D124+D125+D126+D127+D128+D129+D130+D139+D149+D150+D151+D152</f>
        <v>73860.08499999999</v>
      </c>
      <c r="E106" s="127">
        <f>+E108+E109+E113+E114+E115+E116+E117+E118+E119+E120+E123++E124+E125+E126+E127+E128+E129+E130+E139+E149+E150+E151+E152</f>
        <v>68304.069</v>
      </c>
      <c r="F106" s="128">
        <f>+E106/D106*100-100</f>
        <v>-7.522352567019098</v>
      </c>
      <c r="G106" s="127"/>
      <c r="H106" s="127">
        <f>+H108+H109+H113+H114+H115+H116+H117+H118+H119+H120+H123++H124+H125+H126+H127+H128+H129+H130+H139+H149+H150+H151+H152</f>
        <v>359179.016</v>
      </c>
      <c r="I106" s="127">
        <f>+I108+I109+I113+I114+I115+I116+I117+I118+I119+I120+I123++I124+I125+I126+I127+I128+I129+I130+I139+I149+I150+I151+I152</f>
        <v>274873.64800000004</v>
      </c>
      <c r="J106" s="127">
        <f>+J108+J109+J113+J114+J115+J116+J117+J118+J119+J120+J123++J124+J125+J126+J127+J128+J129+J130+J139+J149+J150+J151+J152</f>
        <v>289720.5690000001</v>
      </c>
      <c r="K106" s="128">
        <f>+J106/I106*100-100</f>
        <v>5.401362083279821</v>
      </c>
      <c r="L106" s="128">
        <f>+J106/$J$7*100</f>
        <v>6.598467656252671</v>
      </c>
      <c r="M106" s="134"/>
      <c r="N106" s="134"/>
      <c r="O106" s="134"/>
      <c r="R106" s="28"/>
    </row>
    <row r="107" spans="1:27" ht="11.25" customHeight="1">
      <c r="A107" s="26"/>
      <c r="B107" s="26"/>
      <c r="C107" s="27"/>
      <c r="D107" s="27"/>
      <c r="E107" s="27"/>
      <c r="F107" s="25"/>
      <c r="G107" s="25"/>
      <c r="H107" s="27"/>
      <c r="I107" s="27"/>
      <c r="J107" s="27"/>
      <c r="K107" s="20"/>
      <c r="P107" s="124"/>
      <c r="Q107" s="124"/>
      <c r="R107" s="134"/>
      <c r="S107" s="124"/>
      <c r="T107" s="124"/>
      <c r="U107" s="124"/>
      <c r="V107" s="124"/>
      <c r="W107" s="124"/>
      <c r="X107" s="124"/>
      <c r="Y107" s="124"/>
      <c r="Z107" s="124"/>
      <c r="AA107" s="124"/>
    </row>
    <row r="108" spans="1:27" s="140" customFormat="1" ht="11.25" customHeight="1">
      <c r="A108" s="135" t="s">
        <v>2</v>
      </c>
      <c r="B108" s="135">
        <v>7011000</v>
      </c>
      <c r="C108" s="136">
        <v>968.975</v>
      </c>
      <c r="D108" s="136">
        <v>394</v>
      </c>
      <c r="E108" s="136">
        <v>188</v>
      </c>
      <c r="F108" s="20">
        <f>+E108/D108*100-100</f>
        <v>-52.28426395939086</v>
      </c>
      <c r="G108" s="137"/>
      <c r="H108" s="136">
        <v>1084.382</v>
      </c>
      <c r="I108" s="136">
        <v>437.126</v>
      </c>
      <c r="J108" s="136">
        <v>220.236</v>
      </c>
      <c r="K108" s="20">
        <f>+J108/I108*100-100</f>
        <v>-49.617272822938915</v>
      </c>
      <c r="L108" s="20">
        <f>+J108/$J$106*100</f>
        <v>0.0760166945550904</v>
      </c>
      <c r="M108" s="23"/>
      <c r="N108" s="23"/>
      <c r="O108" s="23"/>
      <c r="P108" s="138"/>
      <c r="Q108" s="138"/>
      <c r="R108" s="138"/>
      <c r="S108" s="138"/>
      <c r="T108" s="138"/>
      <c r="U108" s="138"/>
      <c r="V108" s="139"/>
      <c r="W108" s="139"/>
      <c r="X108" s="139"/>
      <c r="Y108" s="139"/>
      <c r="Z108" s="139"/>
      <c r="AA108" s="139"/>
    </row>
    <row r="109" spans="1:27" ht="11.25" customHeight="1">
      <c r="A109" s="18" t="s">
        <v>206</v>
      </c>
      <c r="B109" s="18"/>
      <c r="C109" s="19">
        <f>SUM(C110:C112)</f>
        <v>2205.864</v>
      </c>
      <c r="D109" s="19">
        <f>SUM(D110:D112)</f>
        <v>1262.936</v>
      </c>
      <c r="E109" s="19">
        <f>SUM(E110:E112)</f>
        <v>1874.788</v>
      </c>
      <c r="F109" s="20">
        <f>+E109/D109*100-100</f>
        <v>48.44679382011441</v>
      </c>
      <c r="G109" s="20"/>
      <c r="H109" s="19">
        <f>SUM(H110:H112)</f>
        <v>6744.776</v>
      </c>
      <c r="I109" s="19">
        <f>SUM(I110:I112)</f>
        <v>3102.699</v>
      </c>
      <c r="J109" s="19">
        <f>SUM(J110:J112)</f>
        <v>5560</v>
      </c>
      <c r="K109" s="20">
        <f>+J109/I109*100-100</f>
        <v>79.19882012402749</v>
      </c>
      <c r="L109" s="20">
        <f aca="true" t="shared" si="11" ref="L109:L152">+J109/$J$106*100</f>
        <v>1.9190905289158116</v>
      </c>
      <c r="M109" s="23">
        <f aca="true" t="shared" si="12" ref="M109:M117">+I109/D109</f>
        <v>2.456734941438046</v>
      </c>
      <c r="N109" s="23">
        <f aca="true" t="shared" si="13" ref="N109:N117">+J109/E109</f>
        <v>2.9656686516022077</v>
      </c>
      <c r="O109" s="23">
        <f aca="true" t="shared" si="14" ref="O109:O117">+N109/M109*100-100</f>
        <v>20.71585752210852</v>
      </c>
      <c r="P109" s="124"/>
      <c r="Q109" s="124"/>
      <c r="R109" s="134"/>
      <c r="S109" s="124"/>
      <c r="T109" s="124"/>
      <c r="U109" s="124"/>
      <c r="V109" s="124"/>
      <c r="W109" s="124"/>
      <c r="X109" s="124"/>
      <c r="Y109" s="124"/>
      <c r="Z109" s="124"/>
      <c r="AA109" s="124"/>
    </row>
    <row r="110" spans="1:27" s="140" customFormat="1" ht="11.25" customHeight="1" hidden="1" outlineLevel="1">
      <c r="A110" s="135" t="s">
        <v>353</v>
      </c>
      <c r="B110" s="135">
        <v>7133110</v>
      </c>
      <c r="C110" s="136"/>
      <c r="D110" s="136"/>
      <c r="E110" s="136"/>
      <c r="F110" s="20"/>
      <c r="G110" s="137"/>
      <c r="H110" s="136"/>
      <c r="I110" s="136"/>
      <c r="J110" s="136"/>
      <c r="K110" s="20"/>
      <c r="L110" s="20">
        <f t="shared" si="11"/>
        <v>0</v>
      </c>
      <c r="M110" s="23" t="e">
        <f t="shared" si="12"/>
        <v>#DIV/0!</v>
      </c>
      <c r="N110" s="23" t="e">
        <f t="shared" si="13"/>
        <v>#DIV/0!</v>
      </c>
      <c r="O110" s="23" t="e">
        <f t="shared" si="14"/>
        <v>#DIV/0!</v>
      </c>
      <c r="P110" s="139"/>
      <c r="Q110" s="139"/>
      <c r="R110" s="134"/>
      <c r="S110" s="139"/>
      <c r="T110" s="139"/>
      <c r="U110" s="139"/>
      <c r="V110" s="139"/>
      <c r="W110" s="139"/>
      <c r="X110" s="139"/>
      <c r="Y110" s="139"/>
      <c r="Z110" s="139"/>
      <c r="AA110" s="139"/>
    </row>
    <row r="111" spans="1:18" s="140" customFormat="1" ht="11.25" customHeight="1" hidden="1" outlineLevel="1">
      <c r="A111" s="135" t="s">
        <v>354</v>
      </c>
      <c r="B111" s="135">
        <v>7133310</v>
      </c>
      <c r="C111" s="136">
        <v>2205.864</v>
      </c>
      <c r="D111" s="136">
        <v>1262.936</v>
      </c>
      <c r="E111" s="136">
        <v>1871.061</v>
      </c>
      <c r="F111" s="20">
        <f>+E111/D111*100-100</f>
        <v>48.151687813159185</v>
      </c>
      <c r="G111" s="20"/>
      <c r="H111" s="136">
        <v>6744.776</v>
      </c>
      <c r="I111" s="136">
        <v>3102.699</v>
      </c>
      <c r="J111" s="136">
        <v>5552.706</v>
      </c>
      <c r="K111" s="20">
        <f>+J111/I111*100-100</f>
        <v>78.96373447762738</v>
      </c>
      <c r="L111" s="20">
        <f t="shared" si="11"/>
        <v>1.9165729306571944</v>
      </c>
      <c r="M111" s="23">
        <f t="shared" si="12"/>
        <v>2.456734941438046</v>
      </c>
      <c r="N111" s="23">
        <f t="shared" si="13"/>
        <v>2.9676776973065015</v>
      </c>
      <c r="O111" s="23">
        <f t="shared" si="14"/>
        <v>20.79763458606469</v>
      </c>
      <c r="R111" s="23"/>
    </row>
    <row r="112" spans="1:18" s="140" customFormat="1" ht="11.25" customHeight="1" hidden="1" outlineLevel="1">
      <c r="A112" s="135" t="s">
        <v>355</v>
      </c>
      <c r="B112" s="135">
        <v>7133910</v>
      </c>
      <c r="C112" s="136">
        <v>0</v>
      </c>
      <c r="D112" s="136">
        <v>0</v>
      </c>
      <c r="E112" s="136">
        <v>3.727</v>
      </c>
      <c r="F112" s="20"/>
      <c r="G112" s="20"/>
      <c r="H112" s="136">
        <v>0</v>
      </c>
      <c r="I112" s="136">
        <v>0</v>
      </c>
      <c r="J112" s="136">
        <v>7.294</v>
      </c>
      <c r="K112" s="20"/>
      <c r="L112" s="20">
        <f t="shared" si="11"/>
        <v>0.0025175982586172533</v>
      </c>
      <c r="M112" s="23" t="e">
        <f t="shared" si="12"/>
        <v>#DIV/0!</v>
      </c>
      <c r="N112" s="23">
        <f t="shared" si="13"/>
        <v>1.9570700295143546</v>
      </c>
      <c r="O112" s="23" t="e">
        <f t="shared" si="14"/>
        <v>#DIV/0!</v>
      </c>
      <c r="R112" s="23"/>
    </row>
    <row r="113" spans="1:18" ht="11.25" customHeight="1" collapsed="1">
      <c r="A113" s="18" t="s">
        <v>204</v>
      </c>
      <c r="B113" s="18">
        <v>10011000</v>
      </c>
      <c r="C113" s="19">
        <v>0</v>
      </c>
      <c r="D113" s="19">
        <v>0</v>
      </c>
      <c r="E113" s="19">
        <v>1.4</v>
      </c>
      <c r="F113" s="20"/>
      <c r="G113" s="20"/>
      <c r="H113" s="19">
        <v>0</v>
      </c>
      <c r="I113" s="19">
        <v>0</v>
      </c>
      <c r="J113" s="19">
        <v>3.286</v>
      </c>
      <c r="K113" s="20"/>
      <c r="L113" s="20">
        <f t="shared" si="11"/>
        <v>0.0011341963089959274</v>
      </c>
      <c r="R113" s="23"/>
    </row>
    <row r="114" spans="1:18" ht="11.25" customHeight="1">
      <c r="A114" s="18" t="s">
        <v>205</v>
      </c>
      <c r="B114" s="18">
        <v>10030000</v>
      </c>
      <c r="C114" s="19">
        <v>610</v>
      </c>
      <c r="D114" s="19">
        <v>299</v>
      </c>
      <c r="E114" s="19">
        <v>338.28</v>
      </c>
      <c r="F114" s="20">
        <f>+E114/D114*100-100</f>
        <v>13.137123745819395</v>
      </c>
      <c r="G114" s="20"/>
      <c r="H114" s="19">
        <v>236.252</v>
      </c>
      <c r="I114" s="19">
        <v>110.89</v>
      </c>
      <c r="J114" s="19">
        <v>167.874</v>
      </c>
      <c r="K114" s="20">
        <f>+J114/I114*100-100</f>
        <v>51.38786184507168</v>
      </c>
      <c r="L114" s="20">
        <f t="shared" si="11"/>
        <v>0.0579434178869088</v>
      </c>
      <c r="M114" s="23">
        <f t="shared" si="12"/>
        <v>0.3708695652173913</v>
      </c>
      <c r="N114" s="23">
        <f t="shared" si="13"/>
        <v>0.4962575381340901</v>
      </c>
      <c r="O114" s="23">
        <f t="shared" si="14"/>
        <v>33.80918378762104</v>
      </c>
      <c r="R114" s="23"/>
    </row>
    <row r="115" spans="1:18" ht="11.25" customHeight="1">
      <c r="A115" s="18" t="s">
        <v>0</v>
      </c>
      <c r="B115" s="18">
        <v>10051000</v>
      </c>
      <c r="C115" s="19">
        <v>56900.577999999994</v>
      </c>
      <c r="D115" s="19">
        <v>51826.369</v>
      </c>
      <c r="E115" s="141">
        <v>45872.223000000005</v>
      </c>
      <c r="F115" s="20">
        <f>+E115/D115*100-100</f>
        <v>-11.488642007700747</v>
      </c>
      <c r="G115" s="20"/>
      <c r="H115" s="19">
        <v>166036.173</v>
      </c>
      <c r="I115" s="19">
        <v>149060.873</v>
      </c>
      <c r="J115" s="19">
        <v>142403.857</v>
      </c>
      <c r="K115" s="20">
        <f>+J115/I115*100-100</f>
        <v>-4.465971429001357</v>
      </c>
      <c r="L115" s="20">
        <f t="shared" si="11"/>
        <v>49.15213907370172</v>
      </c>
      <c r="M115" s="23">
        <f t="shared" si="12"/>
        <v>2.8761589105345196</v>
      </c>
      <c r="N115" s="23">
        <f t="shared" si="13"/>
        <v>3.10435918922002</v>
      </c>
      <c r="O115" s="23">
        <f t="shared" si="14"/>
        <v>7.934202726061841</v>
      </c>
      <c r="R115" s="23"/>
    </row>
    <row r="116" spans="1:18" ht="11.25" customHeight="1">
      <c r="A116" s="18" t="s">
        <v>1</v>
      </c>
      <c r="B116" s="18">
        <v>10070010</v>
      </c>
      <c r="C116" s="19">
        <v>22.499</v>
      </c>
      <c r="D116" s="19">
        <v>22.499</v>
      </c>
      <c r="E116" s="19">
        <v>0</v>
      </c>
      <c r="F116" s="20">
        <f>+E116/D116*100-100</f>
        <v>-100</v>
      </c>
      <c r="G116" s="20"/>
      <c r="H116" s="19">
        <v>69.932</v>
      </c>
      <c r="I116" s="19">
        <v>69.932</v>
      </c>
      <c r="J116" s="19">
        <v>0</v>
      </c>
      <c r="K116" s="20">
        <f>+J116/I116*100-100</f>
        <v>-100</v>
      </c>
      <c r="L116" s="20">
        <f t="shared" si="11"/>
        <v>0</v>
      </c>
      <c r="R116" s="23"/>
    </row>
    <row r="117" spans="1:18" ht="11.25">
      <c r="A117" s="18" t="s">
        <v>207</v>
      </c>
      <c r="B117" s="18">
        <v>12010010</v>
      </c>
      <c r="C117" s="19">
        <v>12778.298</v>
      </c>
      <c r="D117" s="19">
        <v>12566.88</v>
      </c>
      <c r="E117" s="19">
        <v>10656.44</v>
      </c>
      <c r="F117" s="20">
        <f>+E117/D117*100-100</f>
        <v>-15.202182244121047</v>
      </c>
      <c r="G117" s="20"/>
      <c r="H117" s="19">
        <v>25999.787</v>
      </c>
      <c r="I117" s="19">
        <v>25459.461</v>
      </c>
      <c r="J117" s="19">
        <v>19975.88</v>
      </c>
      <c r="K117" s="20">
        <f>+J117/I117*100-100</f>
        <v>-21.53848033153568</v>
      </c>
      <c r="L117" s="20">
        <f t="shared" si="11"/>
        <v>6.894878078194025</v>
      </c>
      <c r="M117" s="23">
        <f t="shared" si="12"/>
        <v>2.025917411481609</v>
      </c>
      <c r="N117" s="23">
        <f t="shared" si="13"/>
        <v>1.874535961352947</v>
      </c>
      <c r="O117" s="23">
        <f t="shared" si="14"/>
        <v>-7.472241922139972</v>
      </c>
      <c r="R117" s="23"/>
    </row>
    <row r="118" spans="1:18" ht="11.25" customHeight="1">
      <c r="A118" s="18" t="s">
        <v>3</v>
      </c>
      <c r="B118" s="142">
        <v>12040010</v>
      </c>
      <c r="C118" s="19"/>
      <c r="D118" s="19"/>
      <c r="E118" s="19"/>
      <c r="F118" s="20"/>
      <c r="G118" s="20"/>
      <c r="H118" s="19"/>
      <c r="I118" s="19"/>
      <c r="J118" s="19"/>
      <c r="K118" s="20"/>
      <c r="L118" s="20"/>
      <c r="R118" s="23"/>
    </row>
    <row r="119" spans="1:18" ht="11.25" customHeight="1">
      <c r="A119" s="18" t="s">
        <v>215</v>
      </c>
      <c r="B119" s="142">
        <v>12072010</v>
      </c>
      <c r="C119" s="19"/>
      <c r="D119" s="19"/>
      <c r="E119" s="19"/>
      <c r="F119" s="20"/>
      <c r="G119" s="20"/>
      <c r="H119" s="19"/>
      <c r="I119" s="19"/>
      <c r="J119" s="19"/>
      <c r="K119" s="20"/>
      <c r="L119" s="20"/>
      <c r="R119" s="23"/>
    </row>
    <row r="120" spans="1:18" ht="12.75" customHeight="1">
      <c r="A120" s="18" t="s">
        <v>4</v>
      </c>
      <c r="B120" s="18"/>
      <c r="C120" s="19">
        <f>SUM(C121:C122)</f>
        <v>3342.771</v>
      </c>
      <c r="D120" s="19">
        <f>SUM(D121:D122)</f>
        <v>3254.443</v>
      </c>
      <c r="E120" s="19">
        <f>SUM(E121:E122)</f>
        <v>6373.367</v>
      </c>
      <c r="F120" s="20">
        <f>+E120/D120*100-100</f>
        <v>95.83587729144435</v>
      </c>
      <c r="G120" s="20"/>
      <c r="H120" s="19">
        <f>SUM(H121:H122)</f>
        <v>9665.525</v>
      </c>
      <c r="I120" s="19">
        <f>SUM(I121:I122)</f>
        <v>9466.735</v>
      </c>
      <c r="J120" s="19">
        <f>SUM(J121:J122)</f>
        <v>16426.643</v>
      </c>
      <c r="K120" s="20">
        <f>+J120/I120*100-100</f>
        <v>73.51962424214895</v>
      </c>
      <c r="L120" s="20">
        <f t="shared" si="11"/>
        <v>5.669822842298779</v>
      </c>
      <c r="R120" s="23"/>
    </row>
    <row r="121" spans="1:18" s="140" customFormat="1" ht="11.25" customHeight="1" hidden="1" outlineLevel="1">
      <c r="A121" s="135" t="s">
        <v>357</v>
      </c>
      <c r="B121" s="143" t="s">
        <v>217</v>
      </c>
      <c r="C121" s="136">
        <v>658.054</v>
      </c>
      <c r="D121" s="136">
        <v>622.054</v>
      </c>
      <c r="E121" s="136">
        <v>1150.442</v>
      </c>
      <c r="F121" s="20">
        <f aca="true" t="shared" si="15" ref="F121:F126">+E121/D121*100-100</f>
        <v>84.94246480209117</v>
      </c>
      <c r="G121" s="137"/>
      <c r="H121" s="136">
        <v>1561.267</v>
      </c>
      <c r="I121" s="136">
        <v>1484.108</v>
      </c>
      <c r="J121" s="136">
        <v>2465.967</v>
      </c>
      <c r="K121" s="20">
        <f>+J121/I121*100-100</f>
        <v>66.15819064380761</v>
      </c>
      <c r="L121" s="20">
        <f>+J121/$J$106*100</f>
        <v>0.8511535817120391</v>
      </c>
      <c r="M121" s="144"/>
      <c r="N121" s="144"/>
      <c r="O121" s="144"/>
      <c r="R121" s="23"/>
    </row>
    <row r="122" spans="1:18" s="140" customFormat="1" ht="11.25" customHeight="1" hidden="1" outlineLevel="1">
      <c r="A122" s="135" t="s">
        <v>356</v>
      </c>
      <c r="B122" s="143" t="s">
        <v>216</v>
      </c>
      <c r="C122" s="136">
        <v>2684.717</v>
      </c>
      <c r="D122" s="136">
        <v>2632.389</v>
      </c>
      <c r="E122" s="136">
        <v>5222.925</v>
      </c>
      <c r="F122" s="20">
        <f t="shared" si="15"/>
        <v>98.4100754105871</v>
      </c>
      <c r="G122" s="137"/>
      <c r="H122" s="136">
        <v>8104.258</v>
      </c>
      <c r="I122" s="136">
        <v>7982.627</v>
      </c>
      <c r="J122" s="136">
        <v>13960.676</v>
      </c>
      <c r="K122" s="20">
        <f>+J122/I122*100-100</f>
        <v>74.8882416778336</v>
      </c>
      <c r="L122" s="20">
        <f t="shared" si="11"/>
        <v>4.8186692605867405</v>
      </c>
      <c r="M122" s="144"/>
      <c r="N122" s="144"/>
      <c r="O122" s="144"/>
      <c r="R122" s="23"/>
    </row>
    <row r="123" spans="1:18" s="140" customFormat="1" ht="11.25" customHeight="1" collapsed="1">
      <c r="A123" s="135" t="s">
        <v>9</v>
      </c>
      <c r="B123" s="143">
        <v>12060010</v>
      </c>
      <c r="C123" s="136">
        <v>2168.728</v>
      </c>
      <c r="D123" s="136">
        <v>1905.444</v>
      </c>
      <c r="E123" s="136">
        <v>966.432</v>
      </c>
      <c r="F123" s="20">
        <f t="shared" si="15"/>
        <v>-49.28048265915975</v>
      </c>
      <c r="G123" s="137"/>
      <c r="H123" s="136">
        <v>10267.334</v>
      </c>
      <c r="I123" s="136">
        <v>9073.2</v>
      </c>
      <c r="J123" s="136">
        <v>3902.241</v>
      </c>
      <c r="K123" s="20">
        <f>+J123/I123*100-100</f>
        <v>-56.99156857558524</v>
      </c>
      <c r="L123" s="20">
        <f t="shared" si="11"/>
        <v>1.346898155512044</v>
      </c>
      <c r="M123" s="144"/>
      <c r="N123" s="144"/>
      <c r="O123" s="144"/>
      <c r="R123" s="23"/>
    </row>
    <row r="124" spans="1:18" s="140" customFormat="1" ht="11.25" customHeight="1">
      <c r="A124" s="135" t="s">
        <v>218</v>
      </c>
      <c r="B124" s="143">
        <v>12074010</v>
      </c>
      <c r="C124" s="136"/>
      <c r="D124" s="136"/>
      <c r="E124" s="136"/>
      <c r="F124" s="20"/>
      <c r="G124" s="137"/>
      <c r="H124" s="136"/>
      <c r="I124" s="136"/>
      <c r="J124" s="136"/>
      <c r="K124" s="20"/>
      <c r="L124" s="20">
        <f t="shared" si="11"/>
        <v>0</v>
      </c>
      <c r="M124" s="144"/>
      <c r="N124" s="144"/>
      <c r="O124" s="144"/>
      <c r="R124" s="23"/>
    </row>
    <row r="125" spans="1:18" s="140" customFormat="1" ht="11.25" customHeight="1">
      <c r="A125" s="135" t="s">
        <v>219</v>
      </c>
      <c r="B125" s="143">
        <v>12075010</v>
      </c>
      <c r="C125" s="136">
        <v>0</v>
      </c>
      <c r="D125" s="136">
        <v>0</v>
      </c>
      <c r="E125" s="136">
        <v>0.591</v>
      </c>
      <c r="F125" s="20"/>
      <c r="G125" s="137"/>
      <c r="H125" s="136">
        <v>0</v>
      </c>
      <c r="I125" s="136">
        <v>0</v>
      </c>
      <c r="J125" s="136">
        <v>20.585</v>
      </c>
      <c r="K125" s="20"/>
      <c r="L125" s="20">
        <f t="shared" si="11"/>
        <v>0.007105122039160428</v>
      </c>
      <c r="M125" s="144"/>
      <c r="N125" s="144"/>
      <c r="O125" s="144"/>
      <c r="R125" s="23"/>
    </row>
    <row r="126" spans="1:18" s="140" customFormat="1" ht="11.25" customHeight="1">
      <c r="A126" s="135" t="s">
        <v>220</v>
      </c>
      <c r="B126" s="143">
        <v>12079911</v>
      </c>
      <c r="C126" s="136">
        <v>0.161</v>
      </c>
      <c r="D126" s="136">
        <v>0.161</v>
      </c>
      <c r="E126" s="136">
        <v>8.215</v>
      </c>
      <c r="F126" s="20">
        <f t="shared" si="15"/>
        <v>5002.484472049689</v>
      </c>
      <c r="G126" s="137"/>
      <c r="H126" s="136">
        <v>0.465</v>
      </c>
      <c r="I126" s="136">
        <v>0.465</v>
      </c>
      <c r="J126" s="136">
        <v>14.548</v>
      </c>
      <c r="K126" s="20">
        <f>+J126/I126*100-100</f>
        <v>3028.6021505376343</v>
      </c>
      <c r="L126" s="20" t="e">
        <f>+#REF!/$J$106*100</f>
        <v>#REF!</v>
      </c>
      <c r="M126" s="144"/>
      <c r="N126" s="144"/>
      <c r="O126" s="144"/>
      <c r="R126" s="23"/>
    </row>
    <row r="127" spans="1:18" s="140" customFormat="1" ht="11.25" customHeight="1">
      <c r="A127" s="135" t="s">
        <v>221</v>
      </c>
      <c r="B127" s="143">
        <v>12079110</v>
      </c>
      <c r="C127" s="136"/>
      <c r="D127" s="136"/>
      <c r="E127" s="136"/>
      <c r="F127" s="20"/>
      <c r="G127" s="137"/>
      <c r="L127" s="20"/>
      <c r="M127" s="144"/>
      <c r="N127" s="144"/>
      <c r="O127" s="144"/>
      <c r="R127" s="23"/>
    </row>
    <row r="128" spans="1:18" s="140" customFormat="1" ht="11.25" customHeight="1">
      <c r="A128" s="135" t="s">
        <v>211</v>
      </c>
      <c r="B128" s="143">
        <v>12079900</v>
      </c>
      <c r="C128" s="136"/>
      <c r="D128" s="136"/>
      <c r="E128" s="136"/>
      <c r="F128" s="20"/>
      <c r="G128" s="137"/>
      <c r="K128" s="20"/>
      <c r="L128" s="20"/>
      <c r="M128" s="144"/>
      <c r="N128" s="144"/>
      <c r="O128" s="144"/>
      <c r="R128" s="23"/>
    </row>
    <row r="129" spans="1:18" s="140" customFormat="1" ht="11.25" customHeight="1">
      <c r="A129" s="135" t="s">
        <v>8</v>
      </c>
      <c r="B129" s="135">
        <v>12091000</v>
      </c>
      <c r="C129" s="136">
        <v>98.643</v>
      </c>
      <c r="D129" s="136">
        <v>98.643</v>
      </c>
      <c r="E129" s="136">
        <v>81.584</v>
      </c>
      <c r="F129" s="20">
        <f>+E129/D129*100-100</f>
        <v>-17.2936751720852</v>
      </c>
      <c r="G129" s="137"/>
      <c r="H129" s="136">
        <v>654.766</v>
      </c>
      <c r="I129" s="136">
        <v>654.766</v>
      </c>
      <c r="J129" s="136">
        <v>559.869</v>
      </c>
      <c r="K129" s="20">
        <f>+J129/I129*100-100</f>
        <v>-14.493269351188047</v>
      </c>
      <c r="L129" s="20" t="e">
        <f>+#REF!/$J$106*100</f>
        <v>#REF!</v>
      </c>
      <c r="M129" s="144"/>
      <c r="N129" s="144"/>
      <c r="O129" s="144"/>
      <c r="R129" s="23"/>
    </row>
    <row r="130" spans="1:18" ht="11.25" customHeight="1">
      <c r="A130" s="18" t="s">
        <v>208</v>
      </c>
      <c r="B130" s="18"/>
      <c r="C130" s="19">
        <f>SUM(C131:C138)</f>
        <v>1194.349</v>
      </c>
      <c r="D130" s="19">
        <f>SUM(D131:D138)</f>
        <v>579.499</v>
      </c>
      <c r="E130" s="19">
        <f>SUM(E131:E138)</f>
        <v>859.81</v>
      </c>
      <c r="F130" s="20">
        <f>+E130/D130*100-100</f>
        <v>48.37126552418553</v>
      </c>
      <c r="G130" s="20"/>
      <c r="H130" s="19">
        <f>SUM(H131:H138)</f>
        <v>2957.839</v>
      </c>
      <c r="I130" s="19">
        <f>SUM(I131:I138)</f>
        <v>1521.79</v>
      </c>
      <c r="J130" s="19">
        <f>SUM(J131:J138)</f>
        <v>3028.3419999999996</v>
      </c>
      <c r="K130" s="20">
        <f>+J130/I130*100-100</f>
        <v>98.99867918701003</v>
      </c>
      <c r="L130" s="20">
        <f t="shared" si="11"/>
        <v>1.045263030668699</v>
      </c>
      <c r="R130" s="23"/>
    </row>
    <row r="131" spans="1:18" ht="11.25" hidden="1" outlineLevel="1">
      <c r="A131" s="18" t="s">
        <v>358</v>
      </c>
      <c r="B131" s="18">
        <v>12092100</v>
      </c>
      <c r="C131" s="19">
        <v>142</v>
      </c>
      <c r="D131" s="19">
        <v>23.5</v>
      </c>
      <c r="E131" s="19">
        <v>34</v>
      </c>
      <c r="F131" s="20">
        <f>+E131/D131*100-100</f>
        <v>44.680851063829806</v>
      </c>
      <c r="G131" s="20"/>
      <c r="H131" s="19">
        <v>745.801</v>
      </c>
      <c r="I131" s="19">
        <v>122.8</v>
      </c>
      <c r="J131" s="19">
        <v>182.732</v>
      </c>
      <c r="K131" s="20">
        <f>+J131/I131*100-100</f>
        <v>48.80456026058633</v>
      </c>
      <c r="L131" s="20">
        <f t="shared" si="11"/>
        <v>0.06307180764925252</v>
      </c>
      <c r="R131" s="23"/>
    </row>
    <row r="132" spans="1:18" ht="11.25" hidden="1" outlineLevel="1">
      <c r="A132" s="18" t="s">
        <v>359</v>
      </c>
      <c r="B132" s="18">
        <v>12092200</v>
      </c>
      <c r="C132" s="19">
        <v>453.425</v>
      </c>
      <c r="D132" s="19">
        <v>267.925</v>
      </c>
      <c r="E132" s="19">
        <v>791.5</v>
      </c>
      <c r="F132" s="20">
        <f>+E132/D132*100-100</f>
        <v>195.41849398152465</v>
      </c>
      <c r="G132" s="20"/>
      <c r="H132" s="19">
        <v>1486.734</v>
      </c>
      <c r="I132" s="19">
        <v>915.733</v>
      </c>
      <c r="J132" s="19">
        <v>2694.082</v>
      </c>
      <c r="K132" s="20">
        <f>+J132/I132*100-100</f>
        <v>194.19951011921597</v>
      </c>
      <c r="L132" s="20">
        <f t="shared" si="11"/>
        <v>0.9298897932234833</v>
      </c>
      <c r="R132" s="23"/>
    </row>
    <row r="133" spans="1:18" ht="11.25" hidden="1" outlineLevel="1">
      <c r="A133" s="18" t="s">
        <v>360</v>
      </c>
      <c r="B133" s="18">
        <v>12092300</v>
      </c>
      <c r="C133" s="19"/>
      <c r="D133" s="19"/>
      <c r="E133" s="19"/>
      <c r="F133" s="20"/>
      <c r="G133" s="20"/>
      <c r="H133" s="19"/>
      <c r="I133" s="19"/>
      <c r="J133" s="19"/>
      <c r="K133" s="20"/>
      <c r="L133" s="20">
        <f t="shared" si="11"/>
        <v>0</v>
      </c>
      <c r="R133" s="23"/>
    </row>
    <row r="134" spans="1:18" ht="11.25" hidden="1" outlineLevel="1">
      <c r="A134" s="18" t="s">
        <v>361</v>
      </c>
      <c r="B134" s="18">
        <v>12092400</v>
      </c>
      <c r="C134" s="19"/>
      <c r="D134" s="19"/>
      <c r="E134" s="19"/>
      <c r="F134" s="20"/>
      <c r="G134" s="20"/>
      <c r="H134" s="19"/>
      <c r="I134" s="19"/>
      <c r="J134" s="19"/>
      <c r="K134" s="20"/>
      <c r="L134" s="20">
        <f t="shared" si="11"/>
        <v>0</v>
      </c>
      <c r="R134" s="23"/>
    </row>
    <row r="135" spans="1:18" ht="11.25" hidden="1" outlineLevel="1">
      <c r="A135" s="18" t="s">
        <v>362</v>
      </c>
      <c r="B135" s="18">
        <v>12092500</v>
      </c>
      <c r="C135" s="19">
        <v>51.8</v>
      </c>
      <c r="D135" s="19">
        <v>12</v>
      </c>
      <c r="E135" s="19">
        <v>12.05</v>
      </c>
      <c r="F135" s="20">
        <f>+E135/D135*100-100</f>
        <v>0.4166666666666714</v>
      </c>
      <c r="G135" s="20"/>
      <c r="H135" s="19">
        <v>84.504</v>
      </c>
      <c r="I135" s="19">
        <v>24</v>
      </c>
      <c r="J135" s="19">
        <v>24.1</v>
      </c>
      <c r="K135" s="20">
        <f>+J135/I135*100-100</f>
        <v>0.4166666666666714</v>
      </c>
      <c r="L135" s="20">
        <f t="shared" si="11"/>
        <v>0.008318360026415658</v>
      </c>
      <c r="R135" s="23"/>
    </row>
    <row r="136" spans="1:18" ht="11.25" hidden="1" outlineLevel="1">
      <c r="A136" s="18" t="s">
        <v>363</v>
      </c>
      <c r="B136" s="18">
        <v>12092600</v>
      </c>
      <c r="C136" s="19"/>
      <c r="D136" s="19"/>
      <c r="E136" s="19"/>
      <c r="F136" s="20"/>
      <c r="G136" s="20"/>
      <c r="H136" s="19"/>
      <c r="I136" s="19"/>
      <c r="J136" s="19"/>
      <c r="K136" s="20"/>
      <c r="L136" s="20">
        <f t="shared" si="11"/>
        <v>0</v>
      </c>
      <c r="R136" s="23"/>
    </row>
    <row r="137" spans="1:18" ht="11.25" hidden="1" outlineLevel="1">
      <c r="A137" s="18" t="s">
        <v>364</v>
      </c>
      <c r="B137" s="18">
        <v>12092910</v>
      </c>
      <c r="C137" s="19">
        <v>175.05</v>
      </c>
      <c r="D137" s="19">
        <v>175</v>
      </c>
      <c r="E137" s="19">
        <v>21.1</v>
      </c>
      <c r="F137" s="20"/>
      <c r="G137" s="20"/>
      <c r="H137" s="19">
        <v>263.07</v>
      </c>
      <c r="I137" s="19">
        <v>263.01</v>
      </c>
      <c r="J137" s="19">
        <v>28.507</v>
      </c>
      <c r="K137" s="20"/>
      <c r="L137" s="20">
        <f t="shared" si="11"/>
        <v>0.009839480882698388</v>
      </c>
      <c r="R137" s="23"/>
    </row>
    <row r="138" spans="1:18" ht="11.25" hidden="1" outlineLevel="1">
      <c r="A138" s="18" t="s">
        <v>365</v>
      </c>
      <c r="B138" s="18">
        <v>12092990</v>
      </c>
      <c r="C138" s="19">
        <v>372.074</v>
      </c>
      <c r="D138" s="19">
        <v>101.074</v>
      </c>
      <c r="E138" s="19">
        <v>1.16</v>
      </c>
      <c r="F138" s="20">
        <f aca="true" t="shared" si="16" ref="F138:F152">+E138/D138*100-100</f>
        <v>-98.85232601856066</v>
      </c>
      <c r="G138" s="20"/>
      <c r="H138" s="19">
        <v>377.73</v>
      </c>
      <c r="I138" s="19">
        <v>196.247</v>
      </c>
      <c r="J138" s="19">
        <v>98.921</v>
      </c>
      <c r="K138" s="20">
        <f aca="true" t="shared" si="17" ref="K138:K152">+J138/I138*100-100</f>
        <v>-49.59362436113673</v>
      </c>
      <c r="L138" s="20">
        <f t="shared" si="11"/>
        <v>0.034143588886849104</v>
      </c>
      <c r="R138" s="23"/>
    </row>
    <row r="139" spans="1:18" ht="11.25" collapsed="1">
      <c r="A139" s="18" t="s">
        <v>209</v>
      </c>
      <c r="B139" s="18"/>
      <c r="C139" s="19">
        <f>SUM(C140:C148)</f>
        <v>2316.587</v>
      </c>
      <c r="D139" s="19">
        <f>SUM(D140:D148)</f>
        <v>1494.749</v>
      </c>
      <c r="E139" s="19">
        <f>SUM(E140:E148)</f>
        <v>1020.681</v>
      </c>
      <c r="F139" s="20">
        <f>+E139/D139*100-100</f>
        <v>-31.715558933305857</v>
      </c>
      <c r="G139" s="20"/>
      <c r="H139" s="19">
        <f>SUM(H140:H148)</f>
        <v>104163.971</v>
      </c>
      <c r="I139" s="19">
        <f>SUM(I140:I148)</f>
        <v>58586.48900000001</v>
      </c>
      <c r="J139" s="19">
        <f>SUM(J140:J148)</f>
        <v>75039.184</v>
      </c>
      <c r="K139" s="20">
        <f t="shared" si="17"/>
        <v>28.082746177194508</v>
      </c>
      <c r="L139" s="20">
        <f t="shared" si="11"/>
        <v>25.900537286325697</v>
      </c>
      <c r="R139" s="23"/>
    </row>
    <row r="140" spans="1:18" ht="11.25" customHeight="1" hidden="1" outlineLevel="1" collapsed="1">
      <c r="A140" s="18" t="s">
        <v>366</v>
      </c>
      <c r="B140" s="18">
        <v>12099110</v>
      </c>
      <c r="C140" s="19">
        <v>4.815</v>
      </c>
      <c r="D140" s="19">
        <v>3.817</v>
      </c>
      <c r="E140" s="19">
        <v>6.665</v>
      </c>
      <c r="F140" s="20">
        <f t="shared" si="16"/>
        <v>74.61357086717317</v>
      </c>
      <c r="G140" s="20"/>
      <c r="H140" s="19">
        <v>7823.279</v>
      </c>
      <c r="I140" s="19">
        <v>6980.608</v>
      </c>
      <c r="J140" s="19">
        <v>6611.039</v>
      </c>
      <c r="K140" s="20">
        <f t="shared" si="17"/>
        <v>-5.294223655016879</v>
      </c>
      <c r="L140" s="20">
        <f t="shared" si="11"/>
        <v>2.281867325754147</v>
      </c>
      <c r="R140" s="23"/>
    </row>
    <row r="141" spans="1:18" ht="11.25" customHeight="1" hidden="1" outlineLevel="1">
      <c r="A141" s="18" t="s">
        <v>367</v>
      </c>
      <c r="B141" s="18">
        <v>12099120</v>
      </c>
      <c r="C141" s="19">
        <v>90.604</v>
      </c>
      <c r="D141" s="19">
        <v>72.458</v>
      </c>
      <c r="E141" s="19">
        <v>62.547</v>
      </c>
      <c r="F141" s="20">
        <f t="shared" si="16"/>
        <v>-13.678268790195702</v>
      </c>
      <c r="G141" s="20"/>
      <c r="H141" s="19">
        <v>4172.378</v>
      </c>
      <c r="I141" s="19">
        <v>3438.49</v>
      </c>
      <c r="J141" s="19">
        <v>3946.051</v>
      </c>
      <c r="K141" s="20">
        <f t="shared" si="17"/>
        <v>14.761159695098726</v>
      </c>
      <c r="L141" s="20">
        <f t="shared" si="11"/>
        <v>1.362019622431433</v>
      </c>
      <c r="R141" s="23"/>
    </row>
    <row r="142" spans="1:18" ht="11.25" customHeight="1" hidden="1" outlineLevel="1">
      <c r="A142" s="18" t="s">
        <v>368</v>
      </c>
      <c r="B142" s="18">
        <v>12099130</v>
      </c>
      <c r="C142" s="19">
        <v>192.589</v>
      </c>
      <c r="D142" s="19">
        <v>134.018</v>
      </c>
      <c r="E142" s="19">
        <v>143.132</v>
      </c>
      <c r="F142" s="20">
        <f t="shared" si="16"/>
        <v>6.800579026697903</v>
      </c>
      <c r="G142" s="20"/>
      <c r="H142" s="19">
        <v>11057.925</v>
      </c>
      <c r="I142" s="19">
        <v>6009.138</v>
      </c>
      <c r="J142" s="19">
        <v>5598.556</v>
      </c>
      <c r="K142" s="20">
        <f t="shared" si="17"/>
        <v>-6.8326272420437135</v>
      </c>
      <c r="L142" s="20">
        <f t="shared" si="11"/>
        <v>1.932398524317408</v>
      </c>
      <c r="R142" s="23"/>
    </row>
    <row r="143" spans="1:18" ht="11.25" customHeight="1" hidden="1" outlineLevel="1">
      <c r="A143" s="18" t="s">
        <v>369</v>
      </c>
      <c r="B143" s="18">
        <v>12099140</v>
      </c>
      <c r="C143" s="19">
        <v>54.086</v>
      </c>
      <c r="D143" s="19">
        <v>18.495</v>
      </c>
      <c r="E143" s="19">
        <v>17.335</v>
      </c>
      <c r="F143" s="20">
        <f t="shared" si="16"/>
        <v>-6.271965396052991</v>
      </c>
      <c r="G143" s="20"/>
      <c r="H143" s="19">
        <v>13213.766</v>
      </c>
      <c r="I143" s="19">
        <v>6900.646</v>
      </c>
      <c r="J143" s="19">
        <v>9728.529</v>
      </c>
      <c r="K143" s="20">
        <f t="shared" si="17"/>
        <v>40.97997491829025</v>
      </c>
      <c r="L143" s="20">
        <f t="shared" si="11"/>
        <v>3.3579006949969084</v>
      </c>
      <c r="R143" s="23"/>
    </row>
    <row r="144" spans="1:18" ht="11.25" customHeight="1" hidden="1" outlineLevel="1">
      <c r="A144" s="18" t="s">
        <v>370</v>
      </c>
      <c r="B144" s="18">
        <v>12099150</v>
      </c>
      <c r="C144" s="19">
        <v>232.886</v>
      </c>
      <c r="D144" s="19">
        <v>91.355</v>
      </c>
      <c r="E144" s="19">
        <v>125.528</v>
      </c>
      <c r="F144" s="20">
        <f t="shared" si="16"/>
        <v>37.40681955010672</v>
      </c>
      <c r="G144" s="20"/>
      <c r="H144" s="19">
        <v>10874.401</v>
      </c>
      <c r="I144" s="19">
        <v>3870.641</v>
      </c>
      <c r="J144" s="19">
        <v>7599.712</v>
      </c>
      <c r="K144" s="20">
        <f t="shared" si="17"/>
        <v>96.34246627367406</v>
      </c>
      <c r="L144" s="20">
        <f t="shared" si="11"/>
        <v>2.623117863612921</v>
      </c>
      <c r="R144" s="23"/>
    </row>
    <row r="145" spans="1:18" ht="11.25" customHeight="1" hidden="1" outlineLevel="1">
      <c r="A145" s="18" t="s">
        <v>371</v>
      </c>
      <c r="B145" s="18">
        <v>12099160</v>
      </c>
      <c r="C145" s="19">
        <v>55.657</v>
      </c>
      <c r="D145" s="19">
        <v>44.395</v>
      </c>
      <c r="E145" s="19">
        <v>80.022</v>
      </c>
      <c r="F145" s="20">
        <f t="shared" si="16"/>
        <v>80.2500281563239</v>
      </c>
      <c r="G145" s="20"/>
      <c r="H145" s="19">
        <v>7597.729</v>
      </c>
      <c r="I145" s="19">
        <v>6517.529</v>
      </c>
      <c r="J145" s="19">
        <v>11520.233</v>
      </c>
      <c r="K145" s="20">
        <f t="shared" si="17"/>
        <v>76.75767917565076</v>
      </c>
      <c r="L145" s="20">
        <f t="shared" si="11"/>
        <v>3.9763255469790257</v>
      </c>
      <c r="R145" s="23"/>
    </row>
    <row r="146" spans="1:18" ht="11.25" customHeight="1" hidden="1" outlineLevel="1">
      <c r="A146" s="18" t="s">
        <v>372</v>
      </c>
      <c r="B146" s="18">
        <v>12099170</v>
      </c>
      <c r="C146" s="19">
        <v>61.391</v>
      </c>
      <c r="D146" s="19">
        <v>43.229</v>
      </c>
      <c r="E146" s="19">
        <v>59.74</v>
      </c>
      <c r="F146" s="20">
        <f t="shared" si="16"/>
        <v>38.19426773693587</v>
      </c>
      <c r="G146" s="20"/>
      <c r="H146" s="19">
        <v>7900.296</v>
      </c>
      <c r="I146" s="19">
        <v>5818.696</v>
      </c>
      <c r="J146" s="19">
        <v>9540.702</v>
      </c>
      <c r="K146" s="20">
        <f t="shared" si="17"/>
        <v>63.96632510101918</v>
      </c>
      <c r="L146" s="20">
        <f t="shared" si="11"/>
        <v>3.2930702962964276</v>
      </c>
      <c r="R146" s="23"/>
    </row>
    <row r="147" spans="1:18" ht="11.25" customHeight="1" hidden="1" outlineLevel="1">
      <c r="A147" s="18" t="s">
        <v>373</v>
      </c>
      <c r="B147" s="18">
        <v>12099180</v>
      </c>
      <c r="C147" s="19">
        <v>280.279</v>
      </c>
      <c r="D147" s="19">
        <v>84.393</v>
      </c>
      <c r="E147" s="19">
        <v>132.442</v>
      </c>
      <c r="F147" s="20">
        <f t="shared" si="16"/>
        <v>56.93481686869765</v>
      </c>
      <c r="G147" s="20"/>
      <c r="H147" s="19">
        <v>14618.173</v>
      </c>
      <c r="I147" s="19">
        <v>4480.101</v>
      </c>
      <c r="J147" s="19">
        <v>6931.725</v>
      </c>
      <c r="K147" s="20">
        <f t="shared" si="17"/>
        <v>54.72251630041379</v>
      </c>
      <c r="L147" s="20">
        <f t="shared" si="11"/>
        <v>2.3925553590915385</v>
      </c>
      <c r="R147" s="23"/>
    </row>
    <row r="148" spans="1:18" ht="11.25" customHeight="1" hidden="1" outlineLevel="1">
      <c r="A148" s="18" t="s">
        <v>374</v>
      </c>
      <c r="B148" s="18">
        <v>12099190</v>
      </c>
      <c r="C148" s="19">
        <v>1344.28</v>
      </c>
      <c r="D148" s="19">
        <v>1002.589</v>
      </c>
      <c r="E148" s="19">
        <v>393.27</v>
      </c>
      <c r="F148" s="20">
        <f t="shared" si="16"/>
        <v>-60.774554677938816</v>
      </c>
      <c r="G148" s="20"/>
      <c r="H148" s="19">
        <v>26906.024</v>
      </c>
      <c r="I148" s="19">
        <v>14570.64</v>
      </c>
      <c r="J148" s="19">
        <v>13562.637</v>
      </c>
      <c r="K148" s="20">
        <f t="shared" si="17"/>
        <v>-6.918042035216004</v>
      </c>
      <c r="L148" s="20">
        <f t="shared" si="11"/>
        <v>4.681282052845892</v>
      </c>
      <c r="M148" s="145"/>
      <c r="N148" s="146"/>
      <c r="O148" s="146"/>
      <c r="R148" s="23"/>
    </row>
    <row r="149" spans="1:18" ht="11.25" collapsed="1">
      <c r="A149" s="18" t="s">
        <v>7</v>
      </c>
      <c r="B149" s="18">
        <v>12099920</v>
      </c>
      <c r="C149" s="19">
        <v>15.963</v>
      </c>
      <c r="D149" s="19">
        <v>12.284</v>
      </c>
      <c r="E149" s="19">
        <v>12.926</v>
      </c>
      <c r="F149" s="20">
        <f t="shared" si="16"/>
        <v>5.226310647997394</v>
      </c>
      <c r="G149" s="20"/>
      <c r="H149" s="19">
        <v>5268.045</v>
      </c>
      <c r="I149" s="19">
        <v>3136.218</v>
      </c>
      <c r="J149" s="19">
        <v>3676.265</v>
      </c>
      <c r="K149" s="20">
        <f t="shared" si="17"/>
        <v>17.219689447608545</v>
      </c>
      <c r="L149" s="20">
        <f t="shared" si="11"/>
        <v>1.2689002415979649</v>
      </c>
      <c r="M149" s="145"/>
      <c r="N149" s="146"/>
      <c r="O149" s="146"/>
      <c r="R149" s="23"/>
    </row>
    <row r="150" spans="1:18" ht="9.75" customHeight="1">
      <c r="A150" s="18" t="s">
        <v>6</v>
      </c>
      <c r="B150" s="18">
        <v>12099930</v>
      </c>
      <c r="C150" s="19">
        <v>31.205</v>
      </c>
      <c r="D150" s="19">
        <v>13.685</v>
      </c>
      <c r="E150" s="19">
        <v>18.395</v>
      </c>
      <c r="F150" s="20">
        <f t="shared" si="16"/>
        <v>34.41724515893313</v>
      </c>
      <c r="G150" s="20"/>
      <c r="H150" s="19">
        <v>7342.293</v>
      </c>
      <c r="I150" s="19">
        <v>5134.878</v>
      </c>
      <c r="J150" s="19">
        <v>6093.737</v>
      </c>
      <c r="K150" s="20">
        <f t="shared" si="17"/>
        <v>18.67345241698051</v>
      </c>
      <c r="L150" s="20">
        <f t="shared" si="11"/>
        <v>2.103315281007887</v>
      </c>
      <c r="M150" s="145"/>
      <c r="N150" s="146"/>
      <c r="O150" s="146"/>
      <c r="R150" s="23"/>
    </row>
    <row r="151" spans="1:18" ht="11.25">
      <c r="A151" s="18" t="s">
        <v>5</v>
      </c>
      <c r="B151" s="18">
        <v>12099990</v>
      </c>
      <c r="C151" s="19">
        <v>121.417</v>
      </c>
      <c r="D151" s="19">
        <v>117.653</v>
      </c>
      <c r="E151" s="19">
        <v>20.878</v>
      </c>
      <c r="F151" s="20">
        <f t="shared" si="16"/>
        <v>-82.25459614289478</v>
      </c>
      <c r="G151" s="20"/>
      <c r="H151" s="19">
        <v>938.709</v>
      </c>
      <c r="I151" s="19">
        <v>771.409</v>
      </c>
      <c r="J151" s="19">
        <v>913.978</v>
      </c>
      <c r="K151" s="20">
        <f t="shared" si="17"/>
        <v>18.481635552605695</v>
      </c>
      <c r="L151" s="20">
        <f t="shared" si="11"/>
        <v>0.3154687991793913</v>
      </c>
      <c r="M151" s="145"/>
      <c r="N151" s="146"/>
      <c r="O151" s="146"/>
      <c r="R151" s="23"/>
    </row>
    <row r="152" spans="1:18" ht="11.25">
      <c r="A152" s="18" t="s">
        <v>210</v>
      </c>
      <c r="B152" s="18">
        <v>12093000</v>
      </c>
      <c r="C152" s="19">
        <v>27.734</v>
      </c>
      <c r="D152" s="19">
        <v>11.84</v>
      </c>
      <c r="E152" s="19">
        <v>10.059</v>
      </c>
      <c r="F152" s="20">
        <f t="shared" si="16"/>
        <v>-15.04222972972974</v>
      </c>
      <c r="G152" s="20"/>
      <c r="H152" s="19">
        <v>17748.767</v>
      </c>
      <c r="I152" s="19">
        <v>8286.717</v>
      </c>
      <c r="J152" s="19">
        <v>11714.044</v>
      </c>
      <c r="K152" s="20">
        <f t="shared" si="17"/>
        <v>41.35928619258988</v>
      </c>
      <c r="L152" s="20">
        <f t="shared" si="11"/>
        <v>4.04322138411926</v>
      </c>
      <c r="M152" s="145"/>
      <c r="N152" s="146"/>
      <c r="O152" s="146"/>
      <c r="R152" s="23"/>
    </row>
    <row r="153" spans="1:18" ht="11.25">
      <c r="A153" s="125"/>
      <c r="B153" s="125"/>
      <c r="C153" s="133"/>
      <c r="D153" s="133"/>
      <c r="E153" s="133"/>
      <c r="F153" s="133"/>
      <c r="G153" s="133"/>
      <c r="H153" s="133"/>
      <c r="I153" s="133"/>
      <c r="J153" s="133"/>
      <c r="K153" s="125"/>
      <c r="L153" s="125"/>
      <c r="M153" s="125"/>
      <c r="N153" s="125"/>
      <c r="O153" s="125"/>
      <c r="P153" s="140"/>
      <c r="R153" s="23"/>
    </row>
    <row r="154" spans="1:18" ht="11.25">
      <c r="A154" s="17" t="s">
        <v>69</v>
      </c>
      <c r="B154" s="17"/>
      <c r="C154" s="17"/>
      <c r="D154" s="17"/>
      <c r="E154" s="17"/>
      <c r="F154" s="17"/>
      <c r="G154" s="17"/>
      <c r="H154" s="17"/>
      <c r="I154" s="17"/>
      <c r="J154" s="17"/>
      <c r="K154" s="17"/>
      <c r="L154" s="17"/>
      <c r="M154" s="147"/>
      <c r="N154" s="148"/>
      <c r="O154" s="148"/>
      <c r="P154" s="140"/>
      <c r="R154" s="23"/>
    </row>
    <row r="155" spans="1:18" ht="19.5" customHeight="1">
      <c r="A155" s="313" t="s">
        <v>256</v>
      </c>
      <c r="B155" s="313"/>
      <c r="C155" s="313"/>
      <c r="D155" s="313"/>
      <c r="E155" s="313"/>
      <c r="F155" s="313"/>
      <c r="G155" s="313"/>
      <c r="H155" s="313"/>
      <c r="I155" s="313"/>
      <c r="J155" s="313"/>
      <c r="K155" s="313"/>
      <c r="L155" s="313"/>
      <c r="M155" s="147"/>
      <c r="N155" s="148"/>
      <c r="O155" s="148"/>
      <c r="P155" s="140"/>
      <c r="R155" s="23"/>
    </row>
    <row r="156" spans="1:18" ht="19.5" customHeight="1">
      <c r="A156" s="314" t="s">
        <v>252</v>
      </c>
      <c r="B156" s="314"/>
      <c r="C156" s="314"/>
      <c r="D156" s="314"/>
      <c r="E156" s="314"/>
      <c r="F156" s="314"/>
      <c r="G156" s="314"/>
      <c r="H156" s="314"/>
      <c r="I156" s="314"/>
      <c r="J156" s="314"/>
      <c r="K156" s="314"/>
      <c r="L156" s="314"/>
      <c r="M156" s="147"/>
      <c r="N156" s="148"/>
      <c r="O156" s="148"/>
      <c r="P156" s="140"/>
      <c r="R156" s="23"/>
    </row>
    <row r="157" spans="1:21" s="29" customFormat="1" ht="11.25">
      <c r="A157" s="26"/>
      <c r="B157" s="26"/>
      <c r="C157" s="315" t="s">
        <v>144</v>
      </c>
      <c r="D157" s="315"/>
      <c r="E157" s="315"/>
      <c r="F157" s="315"/>
      <c r="G157" s="214"/>
      <c r="H157" s="315" t="s">
        <v>145</v>
      </c>
      <c r="I157" s="315"/>
      <c r="J157" s="315"/>
      <c r="K157" s="315"/>
      <c r="L157" s="214"/>
      <c r="M157" s="317"/>
      <c r="N157" s="317"/>
      <c r="O157" s="317"/>
      <c r="P157" s="152"/>
      <c r="Q157" s="152"/>
      <c r="R157" s="152"/>
      <c r="S157" s="152"/>
      <c r="T157" s="152"/>
      <c r="U157" s="152"/>
    </row>
    <row r="158" spans="1:21" s="29" customFormat="1" ht="11.25">
      <c r="A158" s="26" t="s">
        <v>470</v>
      </c>
      <c r="B158" s="216" t="s">
        <v>131</v>
      </c>
      <c r="C158" s="215">
        <f>+C102</f>
        <v>2010</v>
      </c>
      <c r="D158" s="316" t="str">
        <f>+D102</f>
        <v>enero - junio</v>
      </c>
      <c r="E158" s="316"/>
      <c r="F158" s="316"/>
      <c r="G158" s="214"/>
      <c r="H158" s="215">
        <f>+H102</f>
        <v>2010</v>
      </c>
      <c r="I158" s="316" t="str">
        <f>+D158</f>
        <v>enero - junio</v>
      </c>
      <c r="J158" s="316"/>
      <c r="K158" s="316"/>
      <c r="L158" s="216" t="s">
        <v>325</v>
      </c>
      <c r="M158" s="318"/>
      <c r="N158" s="318"/>
      <c r="O158" s="318"/>
      <c r="P158" s="152"/>
      <c r="Q158" s="152"/>
      <c r="R158" s="152"/>
      <c r="S158" s="152"/>
      <c r="T158" s="152"/>
      <c r="U158" s="152"/>
    </row>
    <row r="159" spans="1:15" s="29" customFormat="1" ht="11.25">
      <c r="A159" s="217"/>
      <c r="B159" s="220" t="s">
        <v>45</v>
      </c>
      <c r="C159" s="217"/>
      <c r="D159" s="218">
        <f>+D103</f>
        <v>2010</v>
      </c>
      <c r="E159" s="218">
        <f>+E103</f>
        <v>2011</v>
      </c>
      <c r="F159" s="219" t="str">
        <f>+F103</f>
        <v>Var % 11/10</v>
      </c>
      <c r="G159" s="220"/>
      <c r="H159" s="217"/>
      <c r="I159" s="218">
        <f>+I103</f>
        <v>2010</v>
      </c>
      <c r="J159" s="218">
        <f>+J103</f>
        <v>2011</v>
      </c>
      <c r="K159" s="219" t="str">
        <f>+K103</f>
        <v>Var % 11/10</v>
      </c>
      <c r="L159" s="220">
        <v>2008</v>
      </c>
      <c r="M159" s="221"/>
      <c r="N159" s="221"/>
      <c r="O159" s="220"/>
    </row>
    <row r="160" spans="1:18" ht="11.25" customHeight="1">
      <c r="A160" s="17"/>
      <c r="B160" s="17"/>
      <c r="C160" s="19"/>
      <c r="D160" s="19"/>
      <c r="E160" s="19"/>
      <c r="F160" s="20"/>
      <c r="G160" s="20"/>
      <c r="H160" s="19"/>
      <c r="I160" s="19"/>
      <c r="J160" s="19"/>
      <c r="K160" s="20"/>
      <c r="L160" s="20"/>
      <c r="M160" s="147"/>
      <c r="N160" s="148"/>
      <c r="O160" s="148"/>
      <c r="P160" s="140"/>
      <c r="R160" s="23"/>
    </row>
    <row r="161" spans="1:15" s="29" customFormat="1" ht="11.25">
      <c r="A161" s="26" t="s">
        <v>463</v>
      </c>
      <c r="B161" s="26"/>
      <c r="C161" s="26"/>
      <c r="D161" s="26"/>
      <c r="E161" s="26"/>
      <c r="F161" s="26"/>
      <c r="G161" s="26"/>
      <c r="H161" s="27">
        <f>+H105</f>
        <v>6970246</v>
      </c>
      <c r="I161" s="27">
        <f>+I105</f>
        <v>4263468</v>
      </c>
      <c r="J161" s="27">
        <f>+J105</f>
        <v>4390725</v>
      </c>
      <c r="K161" s="25">
        <f>+J161/I161*100-100</f>
        <v>2.9848236224594586</v>
      </c>
      <c r="L161" s="26"/>
      <c r="M161" s="28"/>
      <c r="N161" s="28"/>
      <c r="O161" s="28"/>
    </row>
    <row r="162" spans="1:18" s="129" customFormat="1" ht="11.25">
      <c r="A162" s="127" t="s">
        <v>474</v>
      </c>
      <c r="B162" s="127"/>
      <c r="C162" s="127">
        <f>+C164+C170+C175+C184</f>
        <v>12206.795999999998</v>
      </c>
      <c r="D162" s="127">
        <f>+D164+D170+D175+D184</f>
        <v>1265.9180000000003</v>
      </c>
      <c r="E162" s="127">
        <f>+E164+E170+E175+E184</f>
        <v>1290.147</v>
      </c>
      <c r="F162" s="25">
        <f>+E162/D162*100-100</f>
        <v>1.9139470329041472</v>
      </c>
      <c r="G162" s="127"/>
      <c r="H162" s="127">
        <f>+H164+H170+H175+H184</f>
        <v>37243.295000000006</v>
      </c>
      <c r="I162" s="127">
        <f>+I164+I170+I175+I184</f>
        <v>6822.264999999999</v>
      </c>
      <c r="J162" s="127">
        <f>+J164+J170+J175+J184</f>
        <v>6658.9400000000005</v>
      </c>
      <c r="K162" s="128">
        <f>+J162/I162*100-100</f>
        <v>-2.3939996467448736</v>
      </c>
      <c r="L162" s="128">
        <f>+J162/$J$161*100</f>
        <v>0.1516592362309186</v>
      </c>
      <c r="M162" s="134"/>
      <c r="N162" s="134"/>
      <c r="O162" s="134"/>
      <c r="R162" s="134"/>
    </row>
    <row r="163" spans="1:26" ht="11.25" customHeight="1">
      <c r="A163" s="26"/>
      <c r="B163" s="26"/>
      <c r="C163" s="27"/>
      <c r="D163" s="27"/>
      <c r="E163" s="27"/>
      <c r="F163" s="25"/>
      <c r="G163" s="25"/>
      <c r="H163" s="27"/>
      <c r="I163" s="27"/>
      <c r="J163" s="27"/>
      <c r="K163" s="25"/>
      <c r="M163" s="147"/>
      <c r="N163" s="148"/>
      <c r="O163" s="148"/>
      <c r="P163" s="139"/>
      <c r="Q163" s="124"/>
      <c r="R163" s="134"/>
      <c r="S163" s="124"/>
      <c r="T163" s="124"/>
      <c r="U163" s="124"/>
      <c r="V163" s="124"/>
      <c r="W163" s="124"/>
      <c r="X163" s="124"/>
      <c r="Y163" s="124"/>
      <c r="Z163" s="124"/>
    </row>
    <row r="164" spans="1:26" s="29" customFormat="1" ht="11.25" customHeight="1">
      <c r="A164" s="149" t="s">
        <v>267</v>
      </c>
      <c r="B164" s="150" t="s">
        <v>190</v>
      </c>
      <c r="C164" s="27">
        <f>SUM(C165:C168)</f>
        <v>11734.457999999999</v>
      </c>
      <c r="D164" s="27">
        <f>SUM(D165:D168)</f>
        <v>1050.6080000000002</v>
      </c>
      <c r="E164" s="27">
        <f>SUM(E165:E168)</f>
        <v>1177.136</v>
      </c>
      <c r="F164" s="25">
        <f>+E164/D164*100-100</f>
        <v>12.043312063110108</v>
      </c>
      <c r="G164" s="25"/>
      <c r="H164" s="27">
        <f>SUM(H165:H168)</f>
        <v>33123.73700000001</v>
      </c>
      <c r="I164" s="27">
        <f>SUM(I165:I168)</f>
        <v>5091.821</v>
      </c>
      <c r="J164" s="27">
        <f>SUM(J165:J168)</f>
        <v>5514.468</v>
      </c>
      <c r="K164" s="25">
        <f>+J164/I164*100-100</f>
        <v>8.30050781439489</v>
      </c>
      <c r="L164" s="25">
        <f>+J164/$J$164*100</f>
        <v>100</v>
      </c>
      <c r="M164" s="147"/>
      <c r="N164" s="148"/>
      <c r="O164" s="148"/>
      <c r="P164" s="151"/>
      <c r="Q164" s="151"/>
      <c r="R164" s="151"/>
      <c r="S164" s="126"/>
      <c r="T164" s="126"/>
      <c r="U164" s="126"/>
      <c r="V164" s="152"/>
      <c r="W164" s="152"/>
      <c r="X164" s="152"/>
      <c r="Y164" s="152"/>
      <c r="Z164" s="152"/>
    </row>
    <row r="165" spans="1:26" ht="11.25" customHeight="1">
      <c r="A165" s="4" t="s">
        <v>172</v>
      </c>
      <c r="B165" s="150" t="s">
        <v>191</v>
      </c>
      <c r="C165" s="19">
        <v>10626.794</v>
      </c>
      <c r="D165" s="19">
        <v>88.392</v>
      </c>
      <c r="E165" s="19">
        <v>202.648</v>
      </c>
      <c r="F165" s="20">
        <f>+E165/D165*100-100</f>
        <v>129.26056656711015</v>
      </c>
      <c r="G165" s="25"/>
      <c r="H165" s="19">
        <v>28231.597</v>
      </c>
      <c r="I165" s="19">
        <v>1050.958</v>
      </c>
      <c r="J165" s="19">
        <v>1534.099</v>
      </c>
      <c r="K165" s="20">
        <f>+J165/I165*100-100</f>
        <v>45.971485064103405</v>
      </c>
      <c r="L165" s="20">
        <f>+J165/$J$164*100</f>
        <v>27.81952855651715</v>
      </c>
      <c r="M165" s="147"/>
      <c r="N165" s="148"/>
      <c r="O165" s="148"/>
      <c r="P165" s="139"/>
      <c r="Q165" s="124"/>
      <c r="R165" s="134"/>
      <c r="S165" s="124"/>
      <c r="T165" s="124"/>
      <c r="U165" s="124"/>
      <c r="V165" s="124"/>
      <c r="W165" s="124"/>
      <c r="X165" s="124"/>
      <c r="Y165" s="124"/>
      <c r="Z165" s="124"/>
    </row>
    <row r="166" spans="1:18" ht="11.25" customHeight="1">
      <c r="A166" s="4" t="s">
        <v>173</v>
      </c>
      <c r="B166" s="150" t="s">
        <v>192</v>
      </c>
      <c r="C166" s="19">
        <v>967.145</v>
      </c>
      <c r="D166" s="19">
        <v>942.935</v>
      </c>
      <c r="E166" s="19">
        <v>974.074</v>
      </c>
      <c r="F166" s="20">
        <f>+E166/D166*100-100</f>
        <v>3.3023485181905414</v>
      </c>
      <c r="G166" s="25"/>
      <c r="H166" s="19">
        <v>4089.111</v>
      </c>
      <c r="I166" s="19">
        <v>3999.927</v>
      </c>
      <c r="J166" s="19">
        <v>3974.472</v>
      </c>
      <c r="K166" s="20">
        <f>+J166/I166*100-100</f>
        <v>-0.6363866140557093</v>
      </c>
      <c r="L166" s="20">
        <f>+J166/$J$164*100</f>
        <v>72.07353456398697</v>
      </c>
      <c r="M166" s="147"/>
      <c r="N166" s="148"/>
      <c r="O166" s="148"/>
      <c r="P166" s="140"/>
      <c r="R166" s="23"/>
    </row>
    <row r="167" spans="1:18" ht="11.25" customHeight="1">
      <c r="A167" s="4" t="s">
        <v>174</v>
      </c>
      <c r="B167" s="150" t="s">
        <v>193</v>
      </c>
      <c r="C167" s="19">
        <v>92.719</v>
      </c>
      <c r="D167" s="19">
        <v>0.381</v>
      </c>
      <c r="E167" s="19">
        <v>0.036</v>
      </c>
      <c r="F167" s="20">
        <f>+E167/D167*100-100</f>
        <v>-90.55118110236221</v>
      </c>
      <c r="G167" s="25"/>
      <c r="H167" s="19">
        <v>779.21</v>
      </c>
      <c r="I167" s="19">
        <v>22.954</v>
      </c>
      <c r="J167" s="19">
        <v>0.959</v>
      </c>
      <c r="K167" s="20">
        <f>+J167/I167*100-100</f>
        <v>-95.82207894048967</v>
      </c>
      <c r="L167" s="20">
        <f>+J167/$J$164*100</f>
        <v>0.017390616828314172</v>
      </c>
      <c r="M167" s="147"/>
      <c r="N167" s="148"/>
      <c r="O167" s="148"/>
      <c r="P167" s="140"/>
      <c r="R167" s="23"/>
    </row>
    <row r="168" spans="1:18" ht="11.25" customHeight="1">
      <c r="A168" s="4" t="s">
        <v>175</v>
      </c>
      <c r="B168" s="153" t="s">
        <v>176</v>
      </c>
      <c r="C168" s="19">
        <v>47.8</v>
      </c>
      <c r="D168" s="19">
        <v>18.9</v>
      </c>
      <c r="E168" s="19">
        <v>0.378</v>
      </c>
      <c r="F168" s="20">
        <f>+E168/D168*100-100</f>
        <v>-98</v>
      </c>
      <c r="G168" s="25"/>
      <c r="H168" s="19">
        <v>23.819</v>
      </c>
      <c r="I168" s="19">
        <v>17.982</v>
      </c>
      <c r="J168" s="19">
        <v>4.938</v>
      </c>
      <c r="K168" s="20">
        <f>+J168/I168*100-100</f>
        <v>-72.53920587253921</v>
      </c>
      <c r="L168" s="20">
        <f>+J168/$J$164*100</f>
        <v>0.08954626266758643</v>
      </c>
      <c r="M168" s="147"/>
      <c r="N168" s="148"/>
      <c r="O168" s="148"/>
      <c r="P168" s="140"/>
      <c r="R168" s="23"/>
    </row>
    <row r="169" spans="1:18" ht="11.25" customHeight="1">
      <c r="A169" s="4"/>
      <c r="B169" s="4"/>
      <c r="C169" s="19"/>
      <c r="D169" s="19"/>
      <c r="E169" s="19"/>
      <c r="F169" s="20"/>
      <c r="G169" s="25"/>
      <c r="H169" s="19"/>
      <c r="I169" s="19"/>
      <c r="J169" s="19"/>
      <c r="K169" s="20"/>
      <c r="L169" s="20"/>
      <c r="M169" s="147"/>
      <c r="N169" s="148"/>
      <c r="O169" s="148"/>
      <c r="P169" s="140"/>
      <c r="R169" s="23"/>
    </row>
    <row r="170" spans="1:18" s="29" customFormat="1" ht="11.25" customHeight="1">
      <c r="A170" s="149" t="s">
        <v>268</v>
      </c>
      <c r="B170" s="150" t="s">
        <v>194</v>
      </c>
      <c r="C170" s="27">
        <f>SUM(C171:C173)</f>
        <v>0.891</v>
      </c>
      <c r="D170" s="27">
        <f>SUM(D171:D173)</f>
        <v>0.891</v>
      </c>
      <c r="E170" s="27">
        <f>SUM(E171:E173)</f>
        <v>0</v>
      </c>
      <c r="F170" s="25">
        <f>+E170/D170*100-100</f>
        <v>-100</v>
      </c>
      <c r="G170" s="25"/>
      <c r="H170" s="27">
        <f>SUM(H171:H173)</f>
        <v>24.53</v>
      </c>
      <c r="I170" s="27">
        <f>SUM(I171:I173)</f>
        <v>24.53</v>
      </c>
      <c r="J170" s="27">
        <f>SUM(J171:J173)</f>
        <v>0</v>
      </c>
      <c r="K170" s="25">
        <f>+J170/I170*100-100</f>
        <v>-100</v>
      </c>
      <c r="L170" s="20"/>
      <c r="M170" s="28"/>
      <c r="N170" s="28"/>
      <c r="O170" s="28"/>
      <c r="R170" s="23"/>
    </row>
    <row r="171" spans="1:18" ht="11.25" customHeight="1">
      <c r="A171" s="4" t="s">
        <v>315</v>
      </c>
      <c r="B171" s="150" t="s">
        <v>195</v>
      </c>
      <c r="C171" s="19">
        <v>0.891</v>
      </c>
      <c r="D171" s="19">
        <v>0.891</v>
      </c>
      <c r="E171" s="19">
        <v>0</v>
      </c>
      <c r="F171" s="20">
        <f>+E171/D171*100-100</f>
        <v>-100</v>
      </c>
      <c r="G171" s="25"/>
      <c r="H171" s="19">
        <v>24.53</v>
      </c>
      <c r="I171" s="19">
        <v>24.53</v>
      </c>
      <c r="J171" s="19">
        <v>0</v>
      </c>
      <c r="K171" s="20">
        <f>+J171/I171*100-100</f>
        <v>-100</v>
      </c>
      <c r="L171" s="20"/>
      <c r="R171" s="23"/>
    </row>
    <row r="172" spans="1:18" ht="11.25" customHeight="1">
      <c r="A172" s="4" t="s">
        <v>200</v>
      </c>
      <c r="B172" s="150" t="s">
        <v>196</v>
      </c>
      <c r="C172" s="19"/>
      <c r="D172" s="19"/>
      <c r="E172" s="19"/>
      <c r="F172" s="20"/>
      <c r="G172" s="25"/>
      <c r="H172" s="19"/>
      <c r="I172" s="19"/>
      <c r="J172" s="19"/>
      <c r="K172" s="20"/>
      <c r="L172" s="20"/>
      <c r="R172" s="23"/>
    </row>
    <row r="173" spans="1:18" ht="11.25" customHeight="1">
      <c r="A173" s="4" t="s">
        <v>175</v>
      </c>
      <c r="B173" s="153" t="s">
        <v>176</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49" t="s">
        <v>170</v>
      </c>
      <c r="B175" s="150"/>
      <c r="C175" s="27">
        <f>SUM(C176:C182)</f>
        <v>259.455</v>
      </c>
      <c r="D175" s="27">
        <f>SUM(D176:D182)</f>
        <v>88.429</v>
      </c>
      <c r="E175" s="27">
        <f>SUM(E176:E182)</f>
        <v>90.896</v>
      </c>
      <c r="F175" s="25">
        <f aca="true" t="shared" si="18" ref="F175:F182">+E175/D175*100-100</f>
        <v>2.789808773140038</v>
      </c>
      <c r="G175" s="27"/>
      <c r="H175" s="27">
        <f>SUM(H176:H182)</f>
        <v>3610.1690000000003</v>
      </c>
      <c r="I175" s="27">
        <f>SUM(I176:I182)</f>
        <v>1384.232</v>
      </c>
      <c r="J175" s="27">
        <f>SUM(J176:J182)</f>
        <v>1097.4180000000001</v>
      </c>
      <c r="K175" s="25">
        <f aca="true" t="shared" si="19" ref="K175:K182">+J175/I175*100-100</f>
        <v>-20.72008160481768</v>
      </c>
      <c r="L175" s="25">
        <f aca="true" t="shared" si="20" ref="L175:L182">+J175/$J$175*100</f>
        <v>100</v>
      </c>
      <c r="M175" s="28"/>
      <c r="N175" s="28"/>
      <c r="O175" s="28"/>
      <c r="R175" s="23"/>
    </row>
    <row r="176" spans="1:18" ht="11.25" customHeight="1">
      <c r="A176" s="22" t="s">
        <v>324</v>
      </c>
      <c r="B176" s="150" t="s">
        <v>282</v>
      </c>
      <c r="C176" s="19">
        <v>29.25</v>
      </c>
      <c r="D176" s="19">
        <v>8.295</v>
      </c>
      <c r="E176" s="19">
        <v>3.662</v>
      </c>
      <c r="F176" s="20">
        <f t="shared" si="18"/>
        <v>-55.85292344786016</v>
      </c>
      <c r="G176" s="25"/>
      <c r="H176" s="19">
        <v>384.588</v>
      </c>
      <c r="I176" s="19">
        <v>223.193</v>
      </c>
      <c r="J176" s="19">
        <v>70.567</v>
      </c>
      <c r="K176" s="20">
        <f t="shared" si="19"/>
        <v>-68.38296899992383</v>
      </c>
      <c r="L176" s="20">
        <f t="shared" si="20"/>
        <v>6.430275428323573</v>
      </c>
      <c r="R176" s="23"/>
    </row>
    <row r="177" spans="1:18" ht="11.25" customHeight="1">
      <c r="A177" s="4" t="s">
        <v>319</v>
      </c>
      <c r="B177" s="150" t="s">
        <v>281</v>
      </c>
      <c r="C177" s="19">
        <v>0.676</v>
      </c>
      <c r="D177" s="19">
        <v>0.676</v>
      </c>
      <c r="E177" s="19">
        <v>1.332</v>
      </c>
      <c r="F177" s="20">
        <f t="shared" si="18"/>
        <v>97.04142011834321</v>
      </c>
      <c r="G177" s="25"/>
      <c r="H177" s="19">
        <v>5.39</v>
      </c>
      <c r="I177" s="19">
        <v>5.39</v>
      </c>
      <c r="J177" s="19">
        <v>10.775</v>
      </c>
      <c r="K177" s="20">
        <f t="shared" si="19"/>
        <v>99.90723562152135</v>
      </c>
      <c r="L177" s="20">
        <f t="shared" si="20"/>
        <v>0.9818501245651154</v>
      </c>
      <c r="R177" s="23"/>
    </row>
    <row r="178" spans="1:18" ht="11.25" customHeight="1">
      <c r="A178" s="4" t="s">
        <v>321</v>
      </c>
      <c r="B178" s="150" t="s">
        <v>283</v>
      </c>
      <c r="C178" s="19">
        <v>132.359</v>
      </c>
      <c r="D178" s="19">
        <v>42.462</v>
      </c>
      <c r="E178" s="19">
        <v>22.755</v>
      </c>
      <c r="F178" s="20">
        <f t="shared" si="18"/>
        <v>-46.41090857708069</v>
      </c>
      <c r="G178" s="25"/>
      <c r="H178" s="19">
        <v>1816.529</v>
      </c>
      <c r="I178" s="19">
        <v>537.592</v>
      </c>
      <c r="J178" s="19">
        <v>356.997</v>
      </c>
      <c r="K178" s="20">
        <f t="shared" si="19"/>
        <v>-33.59331984106906</v>
      </c>
      <c r="L178" s="20">
        <f t="shared" si="20"/>
        <v>32.53063099019698</v>
      </c>
      <c r="R178" s="23"/>
    </row>
    <row r="179" spans="1:18" ht="11.25" customHeight="1">
      <c r="A179" s="4" t="s">
        <v>320</v>
      </c>
      <c r="B179" s="150" t="s">
        <v>284</v>
      </c>
      <c r="C179" s="154">
        <v>8.458</v>
      </c>
      <c r="D179" s="154">
        <v>3.532</v>
      </c>
      <c r="E179" s="19">
        <v>0.518</v>
      </c>
      <c r="F179" s="20">
        <f t="shared" si="18"/>
        <v>-85.33408833522084</v>
      </c>
      <c r="G179" s="25"/>
      <c r="H179" s="154">
        <v>150.463</v>
      </c>
      <c r="I179" s="154">
        <v>61.421</v>
      </c>
      <c r="J179" s="19">
        <v>10.242</v>
      </c>
      <c r="K179" s="20">
        <f t="shared" si="19"/>
        <v>-83.32492144380586</v>
      </c>
      <c r="L179" s="20">
        <f t="shared" si="20"/>
        <v>0.9332815754798992</v>
      </c>
      <c r="R179" s="23"/>
    </row>
    <row r="180" spans="1:18" ht="11.25" customHeight="1">
      <c r="A180" s="4" t="s">
        <v>322</v>
      </c>
      <c r="B180" s="150" t="s">
        <v>285</v>
      </c>
      <c r="C180" s="19"/>
      <c r="D180" s="19"/>
      <c r="E180" s="19"/>
      <c r="F180" s="20"/>
      <c r="G180" s="25"/>
      <c r="H180" s="19"/>
      <c r="I180" s="19"/>
      <c r="J180" s="19"/>
      <c r="K180" s="20"/>
      <c r="L180" s="20">
        <f t="shared" si="20"/>
        <v>0</v>
      </c>
      <c r="R180" s="23"/>
    </row>
    <row r="181" spans="1:18" ht="11.25" customHeight="1">
      <c r="A181" s="4" t="s">
        <v>323</v>
      </c>
      <c r="B181" s="150" t="s">
        <v>286</v>
      </c>
      <c r="C181" s="154"/>
      <c r="D181" s="154"/>
      <c r="E181" s="19"/>
      <c r="F181" s="20"/>
      <c r="G181" s="25"/>
      <c r="H181" s="154"/>
      <c r="I181" s="154"/>
      <c r="J181" s="19"/>
      <c r="K181" s="20"/>
      <c r="L181" s="20">
        <f t="shared" si="20"/>
        <v>0</v>
      </c>
      <c r="R181" s="23"/>
    </row>
    <row r="182" spans="1:18" ht="11.25" customHeight="1">
      <c r="A182" s="4" t="s">
        <v>171</v>
      </c>
      <c r="B182" s="155" t="s">
        <v>176</v>
      </c>
      <c r="C182" s="154">
        <v>88.712</v>
      </c>
      <c r="D182" s="154">
        <v>33.464</v>
      </c>
      <c r="E182" s="154">
        <v>62.629</v>
      </c>
      <c r="F182" s="20">
        <f t="shared" si="18"/>
        <v>87.15335883337318</v>
      </c>
      <c r="G182" s="25"/>
      <c r="H182" s="154">
        <v>1253.199</v>
      </c>
      <c r="I182" s="154">
        <v>556.636</v>
      </c>
      <c r="J182" s="154">
        <v>648.837</v>
      </c>
      <c r="K182" s="20">
        <f t="shared" si="19"/>
        <v>16.563966398148878</v>
      </c>
      <c r="L182" s="20">
        <f t="shared" si="20"/>
        <v>59.12396188143442</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49" t="s">
        <v>169</v>
      </c>
      <c r="B184" s="130" t="s">
        <v>197</v>
      </c>
      <c r="C184" s="27">
        <v>211.992</v>
      </c>
      <c r="D184" s="27">
        <v>125.99</v>
      </c>
      <c r="E184" s="27">
        <v>22.115</v>
      </c>
      <c r="F184" s="25">
        <f>+E184/D184*100-100</f>
        <v>-82.44701960473054</v>
      </c>
      <c r="G184" s="25"/>
      <c r="H184" s="27">
        <v>484.859</v>
      </c>
      <c r="I184" s="27">
        <v>321.682</v>
      </c>
      <c r="J184" s="27">
        <v>47.054</v>
      </c>
      <c r="K184" s="25">
        <f>+J184/I184*100-100</f>
        <v>-85.37251074042067</v>
      </c>
      <c r="L184" s="25">
        <f>+J184/$J$161*100</f>
        <v>0.0010716681185908934</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4"/>
      <c r="B186" s="125"/>
      <c r="C186" s="133"/>
      <c r="D186" s="133"/>
      <c r="E186" s="133"/>
      <c r="F186" s="133"/>
      <c r="G186" s="133"/>
      <c r="H186" s="133"/>
      <c r="I186" s="133"/>
      <c r="J186" s="133"/>
      <c r="K186" s="125"/>
      <c r="L186" s="125"/>
      <c r="M186" s="125"/>
      <c r="N186" s="125"/>
      <c r="O186" s="125"/>
      <c r="R186" s="23"/>
    </row>
    <row r="187" spans="1:18" ht="11.25">
      <c r="A187" s="17" t="s">
        <v>69</v>
      </c>
      <c r="B187" s="17"/>
      <c r="C187" s="17"/>
      <c r="D187" s="17"/>
      <c r="E187" s="17"/>
      <c r="F187" s="17"/>
      <c r="G187" s="17"/>
      <c r="H187" s="17"/>
      <c r="I187" s="17"/>
      <c r="J187" s="17"/>
      <c r="K187" s="17"/>
      <c r="L187" s="17"/>
      <c r="R187" s="23"/>
    </row>
    <row r="188" spans="1:18" ht="19.5" customHeight="1">
      <c r="A188" s="313" t="s">
        <v>259</v>
      </c>
      <c r="B188" s="313"/>
      <c r="C188" s="313"/>
      <c r="D188" s="313"/>
      <c r="E188" s="313"/>
      <c r="F188" s="313"/>
      <c r="G188" s="313"/>
      <c r="H188" s="313"/>
      <c r="I188" s="313"/>
      <c r="J188" s="313"/>
      <c r="K188" s="313"/>
      <c r="L188" s="313"/>
      <c r="R188" s="23"/>
    </row>
    <row r="189" spans="1:18" ht="19.5" customHeight="1">
      <c r="A189" s="314" t="s">
        <v>253</v>
      </c>
      <c r="B189" s="314"/>
      <c r="C189" s="314"/>
      <c r="D189" s="314"/>
      <c r="E189" s="314"/>
      <c r="F189" s="314"/>
      <c r="G189" s="314"/>
      <c r="H189" s="314"/>
      <c r="I189" s="314"/>
      <c r="J189" s="314"/>
      <c r="K189" s="314"/>
      <c r="L189" s="314"/>
      <c r="R189" s="23"/>
    </row>
    <row r="190" spans="1:21" s="29" customFormat="1" ht="11.25">
      <c r="A190" s="26"/>
      <c r="B190" s="26"/>
      <c r="C190" s="315" t="s">
        <v>144</v>
      </c>
      <c r="D190" s="315"/>
      <c r="E190" s="315"/>
      <c r="F190" s="315"/>
      <c r="G190" s="214"/>
      <c r="H190" s="315" t="s">
        <v>145</v>
      </c>
      <c r="I190" s="315"/>
      <c r="J190" s="315"/>
      <c r="K190" s="315"/>
      <c r="L190" s="214"/>
      <c r="M190" s="317"/>
      <c r="N190" s="317"/>
      <c r="O190" s="317"/>
      <c r="P190" s="152"/>
      <c r="Q190" s="152"/>
      <c r="R190" s="152"/>
      <c r="S190" s="152"/>
      <c r="T190" s="152"/>
      <c r="U190" s="152"/>
    </row>
    <row r="191" spans="1:21" s="29" customFormat="1" ht="11.25">
      <c r="A191" s="26" t="s">
        <v>470</v>
      </c>
      <c r="B191" s="216" t="s">
        <v>131</v>
      </c>
      <c r="C191" s="215">
        <f>+C158</f>
        <v>2010</v>
      </c>
      <c r="D191" s="316" t="str">
        <f>+D158</f>
        <v>enero - junio</v>
      </c>
      <c r="E191" s="316"/>
      <c r="F191" s="316"/>
      <c r="G191" s="214"/>
      <c r="H191" s="215">
        <f>+H158</f>
        <v>2010</v>
      </c>
      <c r="I191" s="316" t="str">
        <f>+D191</f>
        <v>enero - junio</v>
      </c>
      <c r="J191" s="316"/>
      <c r="K191" s="316"/>
      <c r="L191" s="216" t="s">
        <v>325</v>
      </c>
      <c r="M191" s="318"/>
      <c r="N191" s="318"/>
      <c r="O191" s="318"/>
      <c r="P191" s="152"/>
      <c r="Q191" s="152"/>
      <c r="R191" s="152"/>
      <c r="S191" s="152"/>
      <c r="T191" s="152"/>
      <c r="U191" s="152"/>
    </row>
    <row r="192" spans="1:15" s="29" customFormat="1" ht="11.25">
      <c r="A192" s="217"/>
      <c r="B192" s="220" t="s">
        <v>45</v>
      </c>
      <c r="C192" s="217"/>
      <c r="D192" s="218">
        <f>+D159</f>
        <v>2010</v>
      </c>
      <c r="E192" s="218">
        <f>+E159</f>
        <v>2011</v>
      </c>
      <c r="F192" s="219" t="str">
        <f>+F159</f>
        <v>Var % 11/10</v>
      </c>
      <c r="G192" s="220"/>
      <c r="H192" s="217"/>
      <c r="I192" s="218">
        <f>+I159</f>
        <v>2010</v>
      </c>
      <c r="J192" s="218">
        <f>+J159</f>
        <v>2011</v>
      </c>
      <c r="K192" s="219" t="str">
        <f>+K159</f>
        <v>Var % 11/10</v>
      </c>
      <c r="L192" s="220">
        <v>2008</v>
      </c>
      <c r="M192" s="221"/>
      <c r="N192" s="221"/>
      <c r="O192" s="220"/>
    </row>
    <row r="193" spans="1:18" ht="11.25">
      <c r="A193" s="17"/>
      <c r="B193" s="17"/>
      <c r="C193" s="17"/>
      <c r="D193" s="17"/>
      <c r="E193" s="17"/>
      <c r="F193" s="17"/>
      <c r="G193" s="17"/>
      <c r="H193" s="17"/>
      <c r="I193" s="17"/>
      <c r="J193" s="17"/>
      <c r="K193" s="17"/>
      <c r="L193" s="17"/>
      <c r="R193" s="23"/>
    </row>
    <row r="194" spans="1:15" s="29" customFormat="1" ht="11.25">
      <c r="A194" s="26" t="s">
        <v>463</v>
      </c>
      <c r="B194" s="26"/>
      <c r="C194" s="26"/>
      <c r="D194" s="26"/>
      <c r="E194" s="26"/>
      <c r="F194" s="26"/>
      <c r="G194" s="26"/>
      <c r="H194" s="27">
        <f>+H161</f>
        <v>6970246</v>
      </c>
      <c r="I194" s="27">
        <f>+I161</f>
        <v>4263468</v>
      </c>
      <c r="J194" s="27">
        <f>+J161</f>
        <v>4390725</v>
      </c>
      <c r="K194" s="25">
        <f>+J194/I194*100-100</f>
        <v>2.9848236224594586</v>
      </c>
      <c r="L194" s="26"/>
      <c r="M194" s="28"/>
      <c r="N194" s="28"/>
      <c r="O194" s="28"/>
    </row>
    <row r="195" spans="1:18" s="129" customFormat="1" ht="11.25">
      <c r="A195" s="127" t="s">
        <v>471</v>
      </c>
      <c r="B195" s="127"/>
      <c r="C195" s="127">
        <f>+C197+C214</f>
        <v>228064.261</v>
      </c>
      <c r="D195" s="127">
        <f>+D197+D214</f>
        <v>147421.74300000002</v>
      </c>
      <c r="E195" s="127">
        <f>+E197+E214</f>
        <v>143497.517</v>
      </c>
      <c r="F195" s="128">
        <f>+E195/D195*100-100</f>
        <v>-2.6619044926093522</v>
      </c>
      <c r="G195" s="127"/>
      <c r="H195" s="127">
        <f>+H197+H214</f>
        <v>252079.50100000002</v>
      </c>
      <c r="I195" s="127">
        <f>+I197+I214</f>
        <v>133546.236</v>
      </c>
      <c r="J195" s="127">
        <f>+J197+J214</f>
        <v>137362</v>
      </c>
      <c r="K195" s="128">
        <f>+J195/I195*100-100</f>
        <v>2.8572606119726203</v>
      </c>
      <c r="L195" s="128">
        <f>+J195/$J$194*100</f>
        <v>3.1284582842241315</v>
      </c>
      <c r="M195" s="134"/>
      <c r="N195" s="134"/>
      <c r="O195" s="134"/>
      <c r="R195" s="28"/>
    </row>
    <row r="196" spans="1:18" ht="11.25" customHeight="1">
      <c r="A196" s="26"/>
      <c r="B196" s="26"/>
      <c r="C196" s="19"/>
      <c r="D196" s="19"/>
      <c r="E196" s="19"/>
      <c r="F196" s="20"/>
      <c r="G196" s="20"/>
      <c r="H196" s="19"/>
      <c r="I196" s="19"/>
      <c r="J196" s="19"/>
      <c r="K196" s="20"/>
      <c r="R196" s="23"/>
    </row>
    <row r="197" spans="1:18" ht="11.25" customHeight="1">
      <c r="A197" s="26" t="s">
        <v>464</v>
      </c>
      <c r="B197" s="26"/>
      <c r="C197" s="27">
        <f>SUM(C199:C212)</f>
        <v>95069.925</v>
      </c>
      <c r="D197" s="27">
        <f>SUM(D199:D212)</f>
        <v>90390.595</v>
      </c>
      <c r="E197" s="27">
        <f>SUM(E199:E212)</f>
        <v>89415.405</v>
      </c>
      <c r="F197" s="25">
        <f>+E197/D197*100-100</f>
        <v>-1.0788622422498833</v>
      </c>
      <c r="G197" s="25"/>
      <c r="H197" s="27">
        <f>SUM(H199:H212)</f>
        <v>64369.28900000001</v>
      </c>
      <c r="I197" s="27">
        <f>SUM(I199:I212)</f>
        <v>56508.994000000006</v>
      </c>
      <c r="J197" s="27">
        <f>SUM(J199:J212)</f>
        <v>62060.07399999999</v>
      </c>
      <c r="K197" s="25">
        <f>+J197/I197*100-100</f>
        <v>9.823356614700998</v>
      </c>
      <c r="L197" s="25">
        <f>+J197/J195*100</f>
        <v>45.17994350693787</v>
      </c>
      <c r="R197" s="23"/>
    </row>
    <row r="198" spans="1:18" ht="11.25" customHeight="1">
      <c r="A198" s="26"/>
      <c r="B198" s="26"/>
      <c r="C198" s="27"/>
      <c r="D198" s="27"/>
      <c r="E198" s="27"/>
      <c r="F198" s="25"/>
      <c r="G198" s="25"/>
      <c r="H198" s="27"/>
      <c r="I198" s="27"/>
      <c r="J198" s="27"/>
      <c r="K198" s="25"/>
      <c r="L198" s="20"/>
      <c r="R198" s="23"/>
    </row>
    <row r="199" spans="1:18" ht="11.25" customHeight="1">
      <c r="A199" s="135" t="s">
        <v>167</v>
      </c>
      <c r="B199" s="135"/>
      <c r="C199" s="19">
        <v>1272.534</v>
      </c>
      <c r="D199" s="19">
        <v>1272.534</v>
      </c>
      <c r="E199" s="19">
        <v>1203.685</v>
      </c>
      <c r="F199" s="20">
        <f aca="true" t="shared" si="21" ref="F199:F212">+E199/D199*100-100</f>
        <v>-5.410385891457523</v>
      </c>
      <c r="G199" s="20"/>
      <c r="H199" s="19">
        <v>1138.419</v>
      </c>
      <c r="I199" s="19">
        <v>1138.419</v>
      </c>
      <c r="J199" s="19">
        <v>1152.256</v>
      </c>
      <c r="K199" s="20">
        <f aca="true" t="shared" si="22" ref="K199:K212">+J199/I199*100-100</f>
        <v>1.215457577570291</v>
      </c>
      <c r="L199" s="20">
        <f aca="true" t="shared" si="23" ref="L199:L212">+J199/$J$197*100</f>
        <v>1.85667841775374</v>
      </c>
      <c r="R199" s="23"/>
    </row>
    <row r="200" spans="1:18" ht="11.25" customHeight="1">
      <c r="A200" s="135" t="s">
        <v>157</v>
      </c>
      <c r="B200" s="135"/>
      <c r="C200" s="19">
        <v>6156.159</v>
      </c>
      <c r="D200" s="19">
        <v>4413.193</v>
      </c>
      <c r="E200" s="19">
        <v>6874.46</v>
      </c>
      <c r="F200" s="20">
        <f t="shared" si="21"/>
        <v>55.770663100390124</v>
      </c>
      <c r="G200" s="20"/>
      <c r="H200" s="19">
        <v>18684.042</v>
      </c>
      <c r="I200" s="19">
        <v>13551.959</v>
      </c>
      <c r="J200" s="19">
        <v>22072.203</v>
      </c>
      <c r="K200" s="20">
        <f t="shared" si="22"/>
        <v>62.87093991355789</v>
      </c>
      <c r="L200" s="20">
        <f t="shared" si="23"/>
        <v>35.565866389395545</v>
      </c>
      <c r="R200" s="23"/>
    </row>
    <row r="201" spans="1:18" ht="11.25" customHeight="1">
      <c r="A201" s="135" t="s">
        <v>158</v>
      </c>
      <c r="B201" s="135"/>
      <c r="C201" s="19">
        <v>83968.499</v>
      </c>
      <c r="D201" s="19">
        <v>81805.939</v>
      </c>
      <c r="E201" s="19">
        <v>79582.769</v>
      </c>
      <c r="F201" s="20">
        <f t="shared" si="21"/>
        <v>-2.7176144265027062</v>
      </c>
      <c r="G201" s="20"/>
      <c r="H201" s="19">
        <v>40091.488</v>
      </c>
      <c r="I201" s="19">
        <v>38832.445</v>
      </c>
      <c r="J201" s="19">
        <v>36564.291</v>
      </c>
      <c r="K201" s="20">
        <f t="shared" si="22"/>
        <v>-5.840873527278546</v>
      </c>
      <c r="L201" s="20">
        <f t="shared" si="23"/>
        <v>58.917575573628866</v>
      </c>
      <c r="R201" s="23"/>
    </row>
    <row r="202" spans="1:18" ht="11.25" customHeight="1">
      <c r="A202" s="135" t="s">
        <v>159</v>
      </c>
      <c r="B202" s="135"/>
      <c r="C202" s="19">
        <v>0.13</v>
      </c>
      <c r="D202" s="19">
        <v>0.044</v>
      </c>
      <c r="E202" s="19">
        <v>6.194</v>
      </c>
      <c r="F202" s="20">
        <f t="shared" si="21"/>
        <v>13977.272727272728</v>
      </c>
      <c r="G202" s="20"/>
      <c r="H202" s="19">
        <v>0.78</v>
      </c>
      <c r="I202" s="19">
        <v>0.264</v>
      </c>
      <c r="J202" s="19">
        <v>16.648</v>
      </c>
      <c r="K202" s="20">
        <f t="shared" si="22"/>
        <v>6206.060606060605</v>
      </c>
      <c r="L202" s="20">
        <f t="shared" si="23"/>
        <v>0.026825620607542303</v>
      </c>
      <c r="R202" s="23"/>
    </row>
    <row r="203" spans="1:18" ht="11.25" customHeight="1">
      <c r="A203" s="135" t="s">
        <v>160</v>
      </c>
      <c r="B203" s="135"/>
      <c r="C203" s="19">
        <v>117.022</v>
      </c>
      <c r="D203" s="19">
        <v>0.067</v>
      </c>
      <c r="E203" s="19">
        <v>0.125</v>
      </c>
      <c r="F203" s="20">
        <f t="shared" si="21"/>
        <v>86.56716417910445</v>
      </c>
      <c r="G203" s="20"/>
      <c r="H203" s="19">
        <v>259.779</v>
      </c>
      <c r="I203" s="19">
        <v>0.268</v>
      </c>
      <c r="J203" s="19">
        <v>0.488</v>
      </c>
      <c r="K203" s="20">
        <f t="shared" si="22"/>
        <v>82.08955223880596</v>
      </c>
      <c r="L203" s="20">
        <f t="shared" si="23"/>
        <v>0.0007863348664392506</v>
      </c>
      <c r="R203" s="23"/>
    </row>
    <row r="204" spans="1:18" ht="11.25" customHeight="1">
      <c r="A204" s="135" t="s">
        <v>161</v>
      </c>
      <c r="B204" s="135"/>
      <c r="C204" s="19">
        <v>1.391</v>
      </c>
      <c r="D204" s="19">
        <v>1.391</v>
      </c>
      <c r="E204" s="19">
        <v>0.794</v>
      </c>
      <c r="F204" s="20">
        <f t="shared" si="21"/>
        <v>-42.91876347951115</v>
      </c>
      <c r="G204" s="20"/>
      <c r="H204" s="19">
        <v>19.807</v>
      </c>
      <c r="I204" s="19">
        <v>19.807</v>
      </c>
      <c r="J204" s="19">
        <v>14.84</v>
      </c>
      <c r="K204" s="20">
        <f t="shared" si="22"/>
        <v>-25.076992982278995</v>
      </c>
      <c r="L204" s="20">
        <f t="shared" si="23"/>
        <v>0.023912314381062453</v>
      </c>
      <c r="R204" s="23"/>
    </row>
    <row r="205" spans="1:18" ht="11.25" customHeight="1">
      <c r="A205" s="135" t="s">
        <v>162</v>
      </c>
      <c r="B205" s="135"/>
      <c r="C205" s="19">
        <v>9.681</v>
      </c>
      <c r="D205" s="19">
        <v>4.939</v>
      </c>
      <c r="E205" s="19">
        <v>3.69</v>
      </c>
      <c r="F205" s="20">
        <f t="shared" si="21"/>
        <v>-25.28851994330836</v>
      </c>
      <c r="G205" s="20"/>
      <c r="H205" s="19">
        <v>10.743</v>
      </c>
      <c r="I205" s="19">
        <v>5.844</v>
      </c>
      <c r="J205" s="19">
        <v>5.072</v>
      </c>
      <c r="K205" s="20">
        <f t="shared" si="22"/>
        <v>-13.2101300479124</v>
      </c>
      <c r="L205" s="20">
        <f t="shared" si="23"/>
        <v>0.008172726316762047</v>
      </c>
      <c r="R205" s="23"/>
    </row>
    <row r="206" spans="1:18" ht="11.25" customHeight="1">
      <c r="A206" s="135" t="s">
        <v>163</v>
      </c>
      <c r="B206" s="135"/>
      <c r="C206" s="19">
        <v>1.357</v>
      </c>
      <c r="D206" s="19">
        <v>1.012</v>
      </c>
      <c r="E206" s="19">
        <v>1.715</v>
      </c>
      <c r="F206" s="20">
        <f t="shared" si="21"/>
        <v>69.46640316205534</v>
      </c>
      <c r="G206" s="20"/>
      <c r="H206" s="19">
        <v>3.37</v>
      </c>
      <c r="I206" s="19">
        <v>1.815</v>
      </c>
      <c r="J206" s="19">
        <v>3.57</v>
      </c>
      <c r="K206" s="20">
        <f t="shared" si="22"/>
        <v>96.69421487603304</v>
      </c>
      <c r="L206" s="20">
        <f t="shared" si="23"/>
        <v>0.005752490723746156</v>
      </c>
      <c r="R206" s="23"/>
    </row>
    <row r="207" spans="1:18" ht="11.25" customHeight="1">
      <c r="A207" s="135" t="s">
        <v>164</v>
      </c>
      <c r="B207" s="135"/>
      <c r="C207" s="19">
        <v>957.775</v>
      </c>
      <c r="D207" s="19">
        <v>581.462</v>
      </c>
      <c r="E207" s="19">
        <v>603.376</v>
      </c>
      <c r="F207" s="20">
        <f t="shared" si="21"/>
        <v>3.768775947525384</v>
      </c>
      <c r="G207" s="20"/>
      <c r="H207" s="19">
        <v>2565.582</v>
      </c>
      <c r="I207" s="19">
        <v>1622.281</v>
      </c>
      <c r="J207" s="19">
        <v>1728.857</v>
      </c>
      <c r="K207" s="20">
        <f t="shared" si="22"/>
        <v>6.56951539221626</v>
      </c>
      <c r="L207" s="20">
        <f t="shared" si="23"/>
        <v>2.7857797913679576</v>
      </c>
      <c r="R207" s="23"/>
    </row>
    <row r="208" spans="1:18" ht="11.25" customHeight="1">
      <c r="A208" s="135" t="s">
        <v>168</v>
      </c>
      <c r="B208" s="135"/>
      <c r="C208" s="19">
        <v>789.025</v>
      </c>
      <c r="D208" s="19">
        <v>759.425</v>
      </c>
      <c r="E208" s="19">
        <v>141</v>
      </c>
      <c r="F208" s="20">
        <f t="shared" si="21"/>
        <v>-81.4333212627975</v>
      </c>
      <c r="G208" s="20"/>
      <c r="H208" s="19">
        <v>213.338</v>
      </c>
      <c r="I208" s="19">
        <v>206.241</v>
      </c>
      <c r="J208" s="19">
        <v>32.5</v>
      </c>
      <c r="K208" s="20">
        <f t="shared" si="22"/>
        <v>-84.24173660911264</v>
      </c>
      <c r="L208" s="20">
        <f t="shared" si="23"/>
        <v>0.052368613031302545</v>
      </c>
      <c r="R208" s="23"/>
    </row>
    <row r="209" spans="1:18" ht="11.25" customHeight="1">
      <c r="A209" s="18" t="s">
        <v>564</v>
      </c>
      <c r="B209" s="135"/>
      <c r="C209" s="19">
        <v>79.198</v>
      </c>
      <c r="D209" s="19">
        <v>66.819</v>
      </c>
      <c r="E209" s="19">
        <v>5.941</v>
      </c>
      <c r="F209" s="20">
        <f t="shared" si="21"/>
        <v>-91.10881635462967</v>
      </c>
      <c r="G209" s="20"/>
      <c r="H209" s="19">
        <v>131.52</v>
      </c>
      <c r="I209" s="19">
        <v>103.949</v>
      </c>
      <c r="J209" s="19">
        <v>13.887</v>
      </c>
      <c r="K209" s="20">
        <f t="shared" si="22"/>
        <v>-86.64056412279098</v>
      </c>
      <c r="L209" s="20">
        <f t="shared" si="23"/>
        <v>0.022376705512790723</v>
      </c>
      <c r="R209" s="23"/>
    </row>
    <row r="210" spans="1:18" ht="11.25">
      <c r="A210" s="156" t="s">
        <v>165</v>
      </c>
      <c r="B210" s="156"/>
      <c r="C210" s="19">
        <v>789.861</v>
      </c>
      <c r="D210" s="19">
        <v>783.208</v>
      </c>
      <c r="E210" s="19">
        <v>10.813</v>
      </c>
      <c r="F210" s="20">
        <f t="shared" si="21"/>
        <v>-98.61939612465655</v>
      </c>
      <c r="G210" s="20"/>
      <c r="H210" s="19">
        <v>619.182</v>
      </c>
      <c r="I210" s="19">
        <v>607.632</v>
      </c>
      <c r="J210" s="19">
        <v>15.647</v>
      </c>
      <c r="K210" s="20">
        <f t="shared" si="22"/>
        <v>-97.42492166311189</v>
      </c>
      <c r="L210" s="20">
        <f t="shared" si="23"/>
        <v>0.02521266732617818</v>
      </c>
      <c r="R210" s="23"/>
    </row>
    <row r="211" spans="1:18" ht="11.25" customHeight="1">
      <c r="A211" s="135" t="s">
        <v>166</v>
      </c>
      <c r="B211" s="135"/>
      <c r="C211" s="19">
        <v>5.049</v>
      </c>
      <c r="D211" s="19">
        <v>1.795</v>
      </c>
      <c r="E211" s="19">
        <v>327.072</v>
      </c>
      <c r="F211" s="20">
        <f t="shared" si="21"/>
        <v>18121.281337047356</v>
      </c>
      <c r="G211" s="20"/>
      <c r="H211" s="19">
        <v>9.796</v>
      </c>
      <c r="I211" s="19">
        <v>2.545</v>
      </c>
      <c r="J211" s="19">
        <v>87.907</v>
      </c>
      <c r="K211" s="20">
        <f t="shared" si="22"/>
        <v>3354.1060903732805</v>
      </c>
      <c r="L211" s="20">
        <f t="shared" si="23"/>
        <v>0.14164823586900654</v>
      </c>
      <c r="R211" s="23"/>
    </row>
    <row r="212" spans="1:18" ht="11.25" customHeight="1">
      <c r="A212" s="135" t="s">
        <v>198</v>
      </c>
      <c r="B212" s="135"/>
      <c r="C212" s="19">
        <v>922.244</v>
      </c>
      <c r="D212" s="19">
        <v>698.767</v>
      </c>
      <c r="E212" s="19">
        <v>653.771</v>
      </c>
      <c r="F212" s="20">
        <f t="shared" si="21"/>
        <v>-6.439342441758129</v>
      </c>
      <c r="G212" s="20"/>
      <c r="H212" s="19">
        <v>621.443</v>
      </c>
      <c r="I212" s="19">
        <v>415.525</v>
      </c>
      <c r="J212" s="19">
        <v>351.908</v>
      </c>
      <c r="K212" s="20">
        <f t="shared" si="22"/>
        <v>-15.310029480777317</v>
      </c>
      <c r="L212" s="20">
        <f t="shared" si="23"/>
        <v>0.5670441192190652</v>
      </c>
      <c r="R212" s="23"/>
    </row>
    <row r="213" spans="1:18" ht="11.25" customHeight="1">
      <c r="A213" s="135"/>
      <c r="B213" s="135"/>
      <c r="C213" s="19"/>
      <c r="D213" s="19"/>
      <c r="E213" s="19"/>
      <c r="F213" s="19"/>
      <c r="G213" s="19"/>
      <c r="H213" s="19"/>
      <c r="I213" s="19"/>
      <c r="J213" s="19"/>
      <c r="K213" s="20"/>
      <c r="L213" s="20"/>
      <c r="R213" s="23"/>
    </row>
    <row r="214" spans="1:18" s="29" customFormat="1" ht="11.25" customHeight="1">
      <c r="A214" s="131" t="s">
        <v>465</v>
      </c>
      <c r="B214" s="131"/>
      <c r="C214" s="27">
        <f>SUM(C216:C219)</f>
        <v>132994.336</v>
      </c>
      <c r="D214" s="27">
        <f>SUM(D216:D219)</f>
        <v>57031.148</v>
      </c>
      <c r="E214" s="27">
        <f>SUM(E216:E219)</f>
        <v>54082.112</v>
      </c>
      <c r="F214" s="25">
        <f aca="true" t="shared" si="24" ref="F214:F219">+E214/D214*100-100</f>
        <v>-5.170921686514191</v>
      </c>
      <c r="G214" s="25"/>
      <c r="H214" s="27">
        <f>SUM(H216:H219)</f>
        <v>187710.212</v>
      </c>
      <c r="I214" s="27">
        <f>SUM(I216:I219)</f>
        <v>77037.242</v>
      </c>
      <c r="J214" s="27">
        <f>SUM(J216:J219)</f>
        <v>75301.926</v>
      </c>
      <c r="K214" s="25">
        <f aca="true" t="shared" si="25" ref="K214:K219">+J214/I214*100-100</f>
        <v>-2.2525676607166076</v>
      </c>
      <c r="L214" s="25">
        <f>+J214/J195*100</f>
        <v>54.82005649306213</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152</v>
      </c>
      <c r="B216" s="17"/>
      <c r="C216" s="19">
        <v>22278.035</v>
      </c>
      <c r="D216" s="19">
        <v>8616.055</v>
      </c>
      <c r="E216" s="19">
        <v>10422.016</v>
      </c>
      <c r="F216" s="20">
        <f t="shared" si="24"/>
        <v>20.96041633903218</v>
      </c>
      <c r="H216" s="19">
        <v>45178.829</v>
      </c>
      <c r="I216" s="19">
        <v>17498.55</v>
      </c>
      <c r="J216" s="19">
        <v>22494.192</v>
      </c>
      <c r="K216" s="20">
        <f t="shared" si="25"/>
        <v>28.548891193841797</v>
      </c>
      <c r="L216" s="20">
        <f>+J216/$J$214*100</f>
        <v>29.872000883483373</v>
      </c>
      <c r="R216" s="23"/>
    </row>
    <row r="217" spans="1:18" ht="11.25" customHeight="1">
      <c r="A217" s="17" t="s">
        <v>153</v>
      </c>
      <c r="B217" s="17"/>
      <c r="C217" s="19">
        <v>11697.538</v>
      </c>
      <c r="D217" s="19">
        <v>2952.085</v>
      </c>
      <c r="E217" s="19">
        <v>2974.032</v>
      </c>
      <c r="F217" s="20">
        <f t="shared" si="24"/>
        <v>0.743440652962235</v>
      </c>
      <c r="H217" s="19">
        <v>24870.977</v>
      </c>
      <c r="I217" s="19">
        <v>5553.213</v>
      </c>
      <c r="J217" s="19">
        <v>5174.636</v>
      </c>
      <c r="K217" s="20">
        <f t="shared" si="25"/>
        <v>-6.817260566090283</v>
      </c>
      <c r="L217" s="20">
        <f>+J217/$J$214*100</f>
        <v>6.8718507943608245</v>
      </c>
      <c r="R217" s="23"/>
    </row>
    <row r="218" spans="1:18" ht="11.25" customHeight="1">
      <c r="A218" s="17" t="s">
        <v>154</v>
      </c>
      <c r="B218" s="17"/>
      <c r="C218" s="19">
        <v>3138.454</v>
      </c>
      <c r="D218" s="19">
        <v>1307.973</v>
      </c>
      <c r="E218" s="19">
        <v>1443.531</v>
      </c>
      <c r="F218" s="20">
        <f t="shared" si="24"/>
        <v>10.363975403161987</v>
      </c>
      <c r="H218" s="19">
        <v>17199.695</v>
      </c>
      <c r="I218" s="19">
        <v>7133.276</v>
      </c>
      <c r="J218" s="19">
        <v>8224.993</v>
      </c>
      <c r="K218" s="20">
        <f t="shared" si="25"/>
        <v>15.304566933902478</v>
      </c>
      <c r="L218" s="20">
        <f>+J218/$J$214*100</f>
        <v>10.922686094376921</v>
      </c>
      <c r="R218" s="23"/>
    </row>
    <row r="219" spans="1:18" ht="11.25" customHeight="1">
      <c r="A219" s="17" t="s">
        <v>199</v>
      </c>
      <c r="B219" s="17"/>
      <c r="C219" s="19">
        <v>95880.309</v>
      </c>
      <c r="D219" s="19">
        <v>44155.035</v>
      </c>
      <c r="E219" s="19">
        <v>39242.533</v>
      </c>
      <c r="F219" s="20">
        <f t="shared" si="24"/>
        <v>-11.125576052651752</v>
      </c>
      <c r="H219" s="19">
        <v>100460.711</v>
      </c>
      <c r="I219" s="19">
        <v>46852.203</v>
      </c>
      <c r="J219" s="19">
        <v>39408.105</v>
      </c>
      <c r="K219" s="20">
        <f t="shared" si="25"/>
        <v>-15.888469534719633</v>
      </c>
      <c r="L219" s="20">
        <f>+J219/$J$214*100</f>
        <v>52.333462227778874</v>
      </c>
      <c r="R219" s="23"/>
    </row>
    <row r="220" spans="1:18" ht="11.25">
      <c r="A220" s="125"/>
      <c r="B220" s="125"/>
      <c r="C220" s="133"/>
      <c r="D220" s="133"/>
      <c r="E220" s="133"/>
      <c r="F220" s="133"/>
      <c r="G220" s="133"/>
      <c r="H220" s="133"/>
      <c r="I220" s="133"/>
      <c r="J220" s="133"/>
      <c r="K220" s="125"/>
      <c r="L220" s="125"/>
      <c r="R220" s="23"/>
    </row>
    <row r="221" spans="1:18" ht="11.25">
      <c r="A221" s="17" t="s">
        <v>69</v>
      </c>
      <c r="B221" s="17"/>
      <c r="C221" s="17"/>
      <c r="D221" s="17"/>
      <c r="E221" s="17"/>
      <c r="F221" s="17"/>
      <c r="G221" s="17"/>
      <c r="H221" s="17"/>
      <c r="I221" s="17"/>
      <c r="J221" s="17"/>
      <c r="K221" s="17"/>
      <c r="L221" s="17"/>
      <c r="R221" s="23"/>
    </row>
    <row r="222" spans="1:18" ht="19.5" customHeight="1">
      <c r="A222" s="313" t="s">
        <v>260</v>
      </c>
      <c r="B222" s="313"/>
      <c r="C222" s="313"/>
      <c r="D222" s="313"/>
      <c r="E222" s="313"/>
      <c r="F222" s="313"/>
      <c r="G222" s="313"/>
      <c r="H222" s="313"/>
      <c r="I222" s="313"/>
      <c r="J222" s="313"/>
      <c r="K222" s="313"/>
      <c r="L222" s="313"/>
      <c r="R222" s="23"/>
    </row>
    <row r="223" spans="1:18" ht="19.5" customHeight="1">
      <c r="A223" s="314" t="s">
        <v>255</v>
      </c>
      <c r="B223" s="314"/>
      <c r="C223" s="314"/>
      <c r="D223" s="314"/>
      <c r="E223" s="314"/>
      <c r="F223" s="314"/>
      <c r="G223" s="314"/>
      <c r="H223" s="314"/>
      <c r="I223" s="314"/>
      <c r="J223" s="314"/>
      <c r="K223" s="314"/>
      <c r="L223" s="314"/>
      <c r="R223" s="23"/>
    </row>
    <row r="224" spans="1:21" s="29" customFormat="1" ht="11.25">
      <c r="A224" s="26"/>
      <c r="B224" s="26"/>
      <c r="C224" s="315" t="s">
        <v>214</v>
      </c>
      <c r="D224" s="315"/>
      <c r="E224" s="315"/>
      <c r="F224" s="315"/>
      <c r="G224" s="214"/>
      <c r="H224" s="315" t="s">
        <v>145</v>
      </c>
      <c r="I224" s="315"/>
      <c r="J224" s="315"/>
      <c r="K224" s="315"/>
      <c r="L224" s="214"/>
      <c r="M224" s="317"/>
      <c r="N224" s="317"/>
      <c r="O224" s="317"/>
      <c r="P224" s="152"/>
      <c r="Q224" s="152"/>
      <c r="R224" s="152"/>
      <c r="S224" s="152"/>
      <c r="T224" s="152"/>
      <c r="U224" s="152"/>
    </row>
    <row r="225" spans="1:21" s="29" customFormat="1" ht="11.25">
      <c r="A225" s="26" t="s">
        <v>156</v>
      </c>
      <c r="B225" s="216" t="s">
        <v>131</v>
      </c>
      <c r="C225" s="215">
        <f>+C191</f>
        <v>2010</v>
      </c>
      <c r="D225" s="316" t="str">
        <f>+D191</f>
        <v>enero - junio</v>
      </c>
      <c r="E225" s="316"/>
      <c r="F225" s="316"/>
      <c r="G225" s="214"/>
      <c r="H225" s="215">
        <f>+H191</f>
        <v>2010</v>
      </c>
      <c r="I225" s="316" t="str">
        <f>+D225</f>
        <v>enero - junio</v>
      </c>
      <c r="J225" s="316"/>
      <c r="K225" s="316"/>
      <c r="L225" s="216" t="s">
        <v>325</v>
      </c>
      <c r="M225" s="318"/>
      <c r="N225" s="318"/>
      <c r="O225" s="318"/>
      <c r="P225" s="152"/>
      <c r="Q225" s="152"/>
      <c r="R225" s="152"/>
      <c r="S225" s="152"/>
      <c r="T225" s="152"/>
      <c r="U225" s="152"/>
    </row>
    <row r="226" spans="1:15" s="29" customFormat="1" ht="11.25">
      <c r="A226" s="217"/>
      <c r="B226" s="220" t="s">
        <v>45</v>
      </c>
      <c r="C226" s="217"/>
      <c r="D226" s="218">
        <f>+D192</f>
        <v>2010</v>
      </c>
      <c r="E226" s="218">
        <f>+E192</f>
        <v>2011</v>
      </c>
      <c r="F226" s="219" t="str">
        <f>+F192</f>
        <v>Var % 11/10</v>
      </c>
      <c r="G226" s="220"/>
      <c r="H226" s="217"/>
      <c r="I226" s="218">
        <f>+I192</f>
        <v>2010</v>
      </c>
      <c r="J226" s="218">
        <f>+J192</f>
        <v>2011</v>
      </c>
      <c r="K226" s="219" t="str">
        <f>+K192</f>
        <v>Var % 11/10</v>
      </c>
      <c r="L226" s="220">
        <v>2008</v>
      </c>
      <c r="M226" s="221" t="s">
        <v>288</v>
      </c>
      <c r="N226" s="221" t="s">
        <v>288</v>
      </c>
      <c r="O226" s="220" t="s">
        <v>265</v>
      </c>
    </row>
    <row r="227" spans="1:18" ht="11.25" customHeight="1">
      <c r="A227" s="17"/>
      <c r="B227" s="17"/>
      <c r="C227" s="17"/>
      <c r="D227" s="17"/>
      <c r="E227" s="17"/>
      <c r="F227" s="17"/>
      <c r="G227" s="17"/>
      <c r="H227" s="17"/>
      <c r="I227" s="17"/>
      <c r="J227" s="17"/>
      <c r="K227" s="17"/>
      <c r="L227" s="17"/>
      <c r="R227" s="23"/>
    </row>
    <row r="228" spans="1:15" s="29" customFormat="1" ht="11.25">
      <c r="A228" s="26" t="s">
        <v>463</v>
      </c>
      <c r="B228" s="26"/>
      <c r="C228" s="26"/>
      <c r="D228" s="26"/>
      <c r="E228" s="26"/>
      <c r="F228" s="26"/>
      <c r="G228" s="26"/>
      <c r="H228" s="27">
        <f>+H194</f>
        <v>6970246</v>
      </c>
      <c r="I228" s="27">
        <f>+I194</f>
        <v>4263468</v>
      </c>
      <c r="J228" s="27">
        <f>+J194</f>
        <v>4390725</v>
      </c>
      <c r="K228" s="25">
        <f>+J228/I228*100-100</f>
        <v>2.9848236224594586</v>
      </c>
      <c r="L228" s="26"/>
      <c r="M228" s="28"/>
      <c r="N228" s="28"/>
      <c r="O228" s="28"/>
    </row>
    <row r="229" spans="1:18" s="129" customFormat="1" ht="11.25">
      <c r="A229" s="127" t="s">
        <v>472</v>
      </c>
      <c r="B229" s="127"/>
      <c r="C229" s="127">
        <f>+C231+C246+C247+C248+C249+C250</f>
        <v>736533.8389999999</v>
      </c>
      <c r="D229" s="127">
        <f>+D231+D246+D247+D248+D249+D250</f>
        <v>357441.99299999996</v>
      </c>
      <c r="E229" s="127">
        <f>+E231+E246+E247+E248+E249+E250</f>
        <v>296587.448</v>
      </c>
      <c r="F229" s="128">
        <f>+E229/D229*100-100</f>
        <v>-17.02501278298321</v>
      </c>
      <c r="G229" s="127"/>
      <c r="H229" s="127">
        <f>+H231+H246+H247+H248+H249+H250</f>
        <v>1562926.7489999996</v>
      </c>
      <c r="I229" s="127">
        <f>+I231+I246+I247+I248+I249+I250</f>
        <v>694593.3440000002</v>
      </c>
      <c r="J229" s="127">
        <f>+J231+J246+J247+J248+J249+J250</f>
        <v>771369.3630000001</v>
      </c>
      <c r="K229" s="128">
        <f>+J229/I229*100-100</f>
        <v>11.053376722250889</v>
      </c>
      <c r="L229" s="128">
        <f>+J229/$J$228*100</f>
        <v>17.568154758041103</v>
      </c>
      <c r="M229" s="134"/>
      <c r="N229" s="134"/>
      <c r="O229" s="134"/>
      <c r="R229" s="28"/>
    </row>
    <row r="230" spans="1:18" ht="11.25" customHeight="1">
      <c r="A230" s="17"/>
      <c r="B230" s="17"/>
      <c r="C230" s="19"/>
      <c r="D230" s="19"/>
      <c r="E230" s="19"/>
      <c r="F230" s="20"/>
      <c r="G230" s="20"/>
      <c r="H230" s="19"/>
      <c r="I230" s="19"/>
      <c r="J230" s="19"/>
      <c r="K230" s="20"/>
      <c r="L230" s="124"/>
      <c r="R230" s="23"/>
    </row>
    <row r="231" spans="1:18" s="29" customFormat="1" ht="11.25" customHeight="1">
      <c r="A231" s="26" t="s">
        <v>141</v>
      </c>
      <c r="B231" s="26">
        <v>22042110</v>
      </c>
      <c r="C231" s="27">
        <f>SUM(C232:C243)</f>
        <v>382553.077</v>
      </c>
      <c r="D231" s="27">
        <f>SUM(D232:D243)</f>
        <v>171447.375</v>
      </c>
      <c r="E231" s="27">
        <f>SUM(E232:E243)</f>
        <v>182647.615</v>
      </c>
      <c r="F231" s="25">
        <f>+E231/D231*100-100</f>
        <v>6.532756771574938</v>
      </c>
      <c r="G231" s="25"/>
      <c r="H231" s="27">
        <f>SUM(H232:H243)</f>
        <v>1186463.2389999998</v>
      </c>
      <c r="I231" s="27">
        <f>SUM(I232:I243)</f>
        <v>520418.62500000006</v>
      </c>
      <c r="J231" s="27">
        <f>SUM(J232:J243)</f>
        <v>606997.3890000001</v>
      </c>
      <c r="K231" s="25">
        <f aca="true" t="shared" si="26" ref="K231:K250">+J231/I231*100-100</f>
        <v>16.636369230636205</v>
      </c>
      <c r="L231" s="25">
        <f>+J231/J229*100</f>
        <v>78.69088637890329</v>
      </c>
      <c r="M231" s="28">
        <f>+I231/D231</f>
        <v>3.035442362415873</v>
      </c>
      <c r="N231" s="28">
        <f>+J231/E231</f>
        <v>3.3233250212437766</v>
      </c>
      <c r="O231" s="28">
        <f>+N231/M231*100-100</f>
        <v>9.484042997897049</v>
      </c>
      <c r="P231" s="27"/>
      <c r="R231" s="28"/>
    </row>
    <row r="232" spans="1:18" ht="11.25" customHeight="1">
      <c r="A232" s="17" t="s">
        <v>273</v>
      </c>
      <c r="B232" s="157">
        <v>22042111</v>
      </c>
      <c r="C232" s="19">
        <v>54396.844</v>
      </c>
      <c r="D232" s="19">
        <v>22719.825</v>
      </c>
      <c r="E232" s="19">
        <v>23651.394</v>
      </c>
      <c r="F232" s="20">
        <f aca="true" t="shared" si="27" ref="F232:F243">+E232/D232*100-100</f>
        <v>4.100247251024157</v>
      </c>
      <c r="G232" s="20"/>
      <c r="H232" s="19">
        <v>151335.61</v>
      </c>
      <c r="I232" s="19">
        <v>64070.5</v>
      </c>
      <c r="J232" s="19">
        <v>71063.295</v>
      </c>
      <c r="K232" s="20">
        <f t="shared" si="26"/>
        <v>10.914219492590192</v>
      </c>
      <c r="L232" s="20">
        <f aca="true" t="shared" si="28" ref="L232:L243">+J232/$J$231*100</f>
        <v>11.70734772303938</v>
      </c>
      <c r="M232" s="23">
        <f aca="true" t="shared" si="29" ref="M232:M239">+I232/D232</f>
        <v>2.820026122560363</v>
      </c>
      <c r="N232" s="23">
        <f aca="true" t="shared" si="30" ref="N232:N239">+J232/E232</f>
        <v>3.0046133855788795</v>
      </c>
      <c r="O232" s="23">
        <f aca="true" t="shared" si="31" ref="O232:O239">+N232/M232*100-100</f>
        <v>6.545586990907921</v>
      </c>
      <c r="P232" s="158"/>
      <c r="R232" s="23"/>
    </row>
    <row r="233" spans="1:18" ht="11.25" customHeight="1">
      <c r="A233" s="17" t="s">
        <v>274</v>
      </c>
      <c r="B233" s="157">
        <v>22042112</v>
      </c>
      <c r="C233" s="19">
        <v>35704.683</v>
      </c>
      <c r="D233" s="19">
        <v>15622.411</v>
      </c>
      <c r="E233" s="19">
        <v>17508.146</v>
      </c>
      <c r="F233" s="20">
        <f t="shared" si="27"/>
        <v>12.070704067381158</v>
      </c>
      <c r="G233" s="20"/>
      <c r="H233" s="19">
        <v>108513.826</v>
      </c>
      <c r="I233" s="19">
        <v>47106.947</v>
      </c>
      <c r="J233" s="19">
        <v>56023.012</v>
      </c>
      <c r="K233" s="20">
        <f t="shared" si="26"/>
        <v>18.92728263625321</v>
      </c>
      <c r="L233" s="20">
        <f t="shared" si="28"/>
        <v>9.229530969201582</v>
      </c>
      <c r="M233" s="23">
        <f t="shared" si="29"/>
        <v>3.015344238478939</v>
      </c>
      <c r="N233" s="23">
        <f t="shared" si="30"/>
        <v>3.1998254983708727</v>
      </c>
      <c r="O233" s="23">
        <f t="shared" si="31"/>
        <v>6.118082888771383</v>
      </c>
      <c r="P233" s="158"/>
      <c r="R233" s="23"/>
    </row>
    <row r="234" spans="1:18" ht="11.25" customHeight="1">
      <c r="A234" s="17" t="s">
        <v>269</v>
      </c>
      <c r="B234" s="157">
        <v>22042113</v>
      </c>
      <c r="C234" s="19">
        <v>26418.064</v>
      </c>
      <c r="D234" s="19">
        <v>12380.237</v>
      </c>
      <c r="E234" s="19">
        <v>11669.34</v>
      </c>
      <c r="F234" s="20">
        <f t="shared" si="27"/>
        <v>-5.742192172896196</v>
      </c>
      <c r="G234" s="20"/>
      <c r="H234" s="19">
        <v>68599.103</v>
      </c>
      <c r="I234" s="19">
        <v>31451.283</v>
      </c>
      <c r="J234" s="19">
        <v>31900.929</v>
      </c>
      <c r="K234" s="20">
        <f t="shared" si="26"/>
        <v>1.4296586883276063</v>
      </c>
      <c r="L234" s="20">
        <f t="shared" si="28"/>
        <v>5.255529855335176</v>
      </c>
      <c r="M234" s="23">
        <f t="shared" si="29"/>
        <v>2.5404427233501266</v>
      </c>
      <c r="N234" s="23">
        <f t="shared" si="30"/>
        <v>2.7337389261089315</v>
      </c>
      <c r="O234" s="23">
        <f t="shared" si="31"/>
        <v>7.608760511785988</v>
      </c>
      <c r="P234" s="158"/>
      <c r="R234" s="23"/>
    </row>
    <row r="235" spans="1:18" ht="11.25" customHeight="1">
      <c r="A235" s="17" t="s">
        <v>270</v>
      </c>
      <c r="B235" s="157">
        <v>22042119</v>
      </c>
      <c r="C235" s="19">
        <v>4428.721</v>
      </c>
      <c r="D235" s="19">
        <v>2338.4</v>
      </c>
      <c r="E235" s="19">
        <v>1527.877</v>
      </c>
      <c r="F235" s="20">
        <f t="shared" si="27"/>
        <v>-34.66143516934656</v>
      </c>
      <c r="G235" s="20"/>
      <c r="H235" s="19">
        <v>12422.258</v>
      </c>
      <c r="I235" s="19">
        <v>6145.64</v>
      </c>
      <c r="J235" s="19">
        <v>5458.075</v>
      </c>
      <c r="K235" s="20">
        <f t="shared" si="26"/>
        <v>-11.18785024830612</v>
      </c>
      <c r="L235" s="20">
        <f t="shared" si="28"/>
        <v>0.8991925004804261</v>
      </c>
      <c r="M235" s="23">
        <f t="shared" si="29"/>
        <v>2.628138898392063</v>
      </c>
      <c r="N235" s="23">
        <f t="shared" si="30"/>
        <v>3.572326175470931</v>
      </c>
      <c r="O235" s="23">
        <f t="shared" si="31"/>
        <v>35.926079769091984</v>
      </c>
      <c r="P235" s="158"/>
      <c r="R235" s="23"/>
    </row>
    <row r="236" spans="1:18" ht="11.25" customHeight="1">
      <c r="A236" s="17" t="s">
        <v>275</v>
      </c>
      <c r="B236" s="157">
        <v>22042121</v>
      </c>
      <c r="C236" s="19">
        <v>82105.991</v>
      </c>
      <c r="D236" s="19">
        <v>38039.322</v>
      </c>
      <c r="E236" s="19">
        <v>39927.179</v>
      </c>
      <c r="F236" s="20">
        <f t="shared" si="27"/>
        <v>4.962909170673441</v>
      </c>
      <c r="G236" s="20"/>
      <c r="H236" s="19">
        <v>276470.17</v>
      </c>
      <c r="I236" s="19">
        <v>124711.891</v>
      </c>
      <c r="J236" s="19">
        <v>140941.977</v>
      </c>
      <c r="K236" s="20">
        <f t="shared" si="26"/>
        <v>13.014064552994384</v>
      </c>
      <c r="L236" s="20">
        <f t="shared" si="28"/>
        <v>23.21953595750969</v>
      </c>
      <c r="M236" s="23">
        <f t="shared" si="29"/>
        <v>3.278499311843676</v>
      </c>
      <c r="N236" s="23">
        <f t="shared" si="30"/>
        <v>3.529975834255659</v>
      </c>
      <c r="O236" s="23">
        <f t="shared" si="31"/>
        <v>7.670476595908298</v>
      </c>
      <c r="P236" s="158"/>
      <c r="R236" s="23"/>
    </row>
    <row r="237" spans="1:18" ht="11.25" customHeight="1">
      <c r="A237" s="17" t="s">
        <v>276</v>
      </c>
      <c r="B237" s="157">
        <v>22042122</v>
      </c>
      <c r="C237" s="19">
        <v>39201.481</v>
      </c>
      <c r="D237" s="19">
        <v>17520.67</v>
      </c>
      <c r="E237" s="19">
        <v>18300.482</v>
      </c>
      <c r="F237" s="20">
        <f t="shared" si="27"/>
        <v>4.450811527184754</v>
      </c>
      <c r="G237" s="20"/>
      <c r="H237" s="19">
        <v>110807.631</v>
      </c>
      <c r="I237" s="19">
        <v>49668.616</v>
      </c>
      <c r="J237" s="19">
        <v>55190.615</v>
      </c>
      <c r="K237" s="20">
        <f t="shared" si="26"/>
        <v>11.117682441564298</v>
      </c>
      <c r="L237" s="20">
        <f t="shared" si="28"/>
        <v>9.092397430394875</v>
      </c>
      <c r="M237" s="23">
        <f t="shared" si="29"/>
        <v>2.834858255991352</v>
      </c>
      <c r="N237" s="23">
        <f t="shared" si="30"/>
        <v>3.0158011685156705</v>
      </c>
      <c r="O237" s="23">
        <f t="shared" si="31"/>
        <v>6.3827851760102305</v>
      </c>
      <c r="P237" s="158"/>
      <c r="R237" s="23"/>
    </row>
    <row r="238" spans="1:18" ht="11.25" customHeight="1">
      <c r="A238" s="17" t="s">
        <v>277</v>
      </c>
      <c r="B238" s="157">
        <v>22042124</v>
      </c>
      <c r="C238" s="19">
        <v>20744.565</v>
      </c>
      <c r="D238" s="19">
        <v>9852.818</v>
      </c>
      <c r="E238" s="19">
        <v>10235.059</v>
      </c>
      <c r="F238" s="20">
        <f t="shared" si="27"/>
        <v>3.8795093951801363</v>
      </c>
      <c r="G238" s="20"/>
      <c r="H238" s="19">
        <v>74250.526</v>
      </c>
      <c r="I238" s="19">
        <v>34558.913</v>
      </c>
      <c r="J238" s="19">
        <v>39292.718</v>
      </c>
      <c r="K238" s="20">
        <f t="shared" si="26"/>
        <v>13.697783260717713</v>
      </c>
      <c r="L238" s="20">
        <f t="shared" si="28"/>
        <v>6.47329275414725</v>
      </c>
      <c r="M238" s="23">
        <f t="shared" si="29"/>
        <v>3.507515616344482</v>
      </c>
      <c r="N238" s="23">
        <f t="shared" si="30"/>
        <v>3.8390319000603714</v>
      </c>
      <c r="O238" s="23">
        <f t="shared" si="31"/>
        <v>9.451598224426277</v>
      </c>
      <c r="P238" s="158"/>
      <c r="R238" s="23"/>
    </row>
    <row r="239" spans="1:18" ht="11.25" customHeight="1">
      <c r="A239" s="17" t="s">
        <v>278</v>
      </c>
      <c r="B239" s="157">
        <v>22042125</v>
      </c>
      <c r="C239" s="19">
        <v>7258.135</v>
      </c>
      <c r="D239" s="19">
        <v>2907.182</v>
      </c>
      <c r="E239" s="19">
        <v>3337.238</v>
      </c>
      <c r="F239" s="20">
        <f t="shared" si="27"/>
        <v>14.792881904194516</v>
      </c>
      <c r="G239" s="20"/>
      <c r="H239" s="19">
        <v>29496.733</v>
      </c>
      <c r="I239" s="19">
        <v>12083.632</v>
      </c>
      <c r="J239" s="19">
        <v>15109.57</v>
      </c>
      <c r="K239" s="20">
        <f t="shared" si="26"/>
        <v>25.041626557313236</v>
      </c>
      <c r="L239" s="20">
        <f t="shared" si="28"/>
        <v>2.489231465211459</v>
      </c>
      <c r="M239" s="23">
        <f t="shared" si="29"/>
        <v>4.1564759275477074</v>
      </c>
      <c r="N239" s="23">
        <f t="shared" si="30"/>
        <v>4.527567407538809</v>
      </c>
      <c r="O239" s="23">
        <f t="shared" si="31"/>
        <v>8.928031497346907</v>
      </c>
      <c r="P239" s="158"/>
      <c r="R239" s="23"/>
    </row>
    <row r="240" spans="1:18" ht="11.25" customHeight="1">
      <c r="A240" s="17" t="s">
        <v>279</v>
      </c>
      <c r="B240" s="157">
        <v>22042126</v>
      </c>
      <c r="C240" s="19">
        <v>5260.105</v>
      </c>
      <c r="D240" s="19">
        <v>2325.529</v>
      </c>
      <c r="E240" s="19">
        <v>2787.588</v>
      </c>
      <c r="F240" s="20">
        <f t="shared" si="27"/>
        <v>19.868984648224128</v>
      </c>
      <c r="G240" s="20"/>
      <c r="H240" s="19">
        <v>25519.961</v>
      </c>
      <c r="I240" s="19">
        <v>10976.242</v>
      </c>
      <c r="J240" s="19">
        <v>14017.273</v>
      </c>
      <c r="K240" s="20">
        <f t="shared" si="26"/>
        <v>27.705575369056177</v>
      </c>
      <c r="L240" s="20">
        <f t="shared" si="28"/>
        <v>2.3092806087836393</v>
      </c>
      <c r="M240" s="23">
        <f aca="true" t="shared" si="32" ref="M240:M249">+I240/D240</f>
        <v>4.719890399130692</v>
      </c>
      <c r="N240" s="23">
        <f aca="true" t="shared" si="33" ref="N240:N249">+J240/E240</f>
        <v>5.028459370610004</v>
      </c>
      <c r="O240" s="23">
        <f aca="true" t="shared" si="34" ref="O240:O249">+N240/M240*100-100</f>
        <v>6.537630016496649</v>
      </c>
      <c r="P240" s="158"/>
      <c r="R240" s="23"/>
    </row>
    <row r="241" spans="1:18" ht="11.25" customHeight="1">
      <c r="A241" s="17" t="s">
        <v>271</v>
      </c>
      <c r="B241" s="157">
        <v>22042127</v>
      </c>
      <c r="C241" s="19">
        <v>89934.393</v>
      </c>
      <c r="D241" s="19">
        <v>39595.727</v>
      </c>
      <c r="E241" s="19">
        <v>45839.842</v>
      </c>
      <c r="F241" s="20">
        <f t="shared" si="27"/>
        <v>15.769668782694652</v>
      </c>
      <c r="G241" s="20"/>
      <c r="H241" s="19">
        <v>282239.644</v>
      </c>
      <c r="I241" s="19">
        <v>118187.842</v>
      </c>
      <c r="J241" s="19">
        <v>152502.629</v>
      </c>
      <c r="K241" s="20">
        <f t="shared" si="26"/>
        <v>29.034109109124756</v>
      </c>
      <c r="L241" s="20">
        <f t="shared" si="28"/>
        <v>25.12409966890318</v>
      </c>
      <c r="M241" s="23">
        <f t="shared" si="32"/>
        <v>2.984863543482861</v>
      </c>
      <c r="N241" s="23">
        <f t="shared" si="33"/>
        <v>3.3268576492911994</v>
      </c>
      <c r="O241" s="23">
        <f t="shared" si="34"/>
        <v>11.457612745984534</v>
      </c>
      <c r="P241" s="158"/>
      <c r="R241" s="23"/>
    </row>
    <row r="242" spans="1:18" ht="11.25" customHeight="1">
      <c r="A242" s="17" t="s">
        <v>272</v>
      </c>
      <c r="B242" s="157">
        <v>22042129</v>
      </c>
      <c r="C242" s="19">
        <v>5232.107</v>
      </c>
      <c r="D242" s="19">
        <v>2721.067</v>
      </c>
      <c r="E242" s="19">
        <v>2306.471</v>
      </c>
      <c r="F242" s="20">
        <f t="shared" si="27"/>
        <v>-15.236523025710142</v>
      </c>
      <c r="G242" s="20"/>
      <c r="H242" s="19">
        <v>17538.435</v>
      </c>
      <c r="I242" s="19">
        <v>7549.161</v>
      </c>
      <c r="J242" s="19">
        <v>10533.035</v>
      </c>
      <c r="K242" s="20">
        <f t="shared" si="26"/>
        <v>39.525902282386085</v>
      </c>
      <c r="L242" s="20">
        <f t="shared" si="28"/>
        <v>1.7352685844913902</v>
      </c>
      <c r="M242" s="23">
        <f t="shared" si="32"/>
        <v>2.7743385223517096</v>
      </c>
      <c r="N242" s="23">
        <f t="shared" si="33"/>
        <v>4.566732033483187</v>
      </c>
      <c r="O242" s="23">
        <f t="shared" si="34"/>
        <v>64.60615734853178</v>
      </c>
      <c r="P242" s="158"/>
      <c r="R242" s="23"/>
    </row>
    <row r="243" spans="1:18" ht="11.25" customHeight="1">
      <c r="A243" s="17" t="s">
        <v>280</v>
      </c>
      <c r="B243" s="157">
        <v>22042130</v>
      </c>
      <c r="C243" s="19">
        <v>11867.988</v>
      </c>
      <c r="D243" s="19">
        <v>5424.187</v>
      </c>
      <c r="E243" s="19">
        <v>5556.999</v>
      </c>
      <c r="F243" s="20">
        <f t="shared" si="27"/>
        <v>2.448514404094098</v>
      </c>
      <c r="G243" s="20"/>
      <c r="H243" s="19">
        <v>29269.342</v>
      </c>
      <c r="I243" s="19">
        <v>13907.958</v>
      </c>
      <c r="J243" s="19">
        <v>14964.261</v>
      </c>
      <c r="K243" s="20">
        <f t="shared" si="26"/>
        <v>7.594953910559681</v>
      </c>
      <c r="L243" s="20">
        <f t="shared" si="28"/>
        <v>2.4652924825019302</v>
      </c>
      <c r="M243" s="23">
        <f t="shared" si="32"/>
        <v>2.564063149002791</v>
      </c>
      <c r="N243" s="23">
        <f t="shared" si="33"/>
        <v>2.6928673192131223</v>
      </c>
      <c r="O243" s="23">
        <f t="shared" si="34"/>
        <v>5.023439857962359</v>
      </c>
      <c r="P243" s="158"/>
      <c r="R243" s="23"/>
    </row>
    <row r="244" spans="1:18" ht="11.25" customHeight="1">
      <c r="A244" s="17"/>
      <c r="B244" s="157"/>
      <c r="C244" s="19"/>
      <c r="D244" s="19"/>
      <c r="E244" s="19"/>
      <c r="F244" s="20"/>
      <c r="G244" s="20"/>
      <c r="H244" s="19"/>
      <c r="I244" s="19"/>
      <c r="J244" s="19"/>
      <c r="K244" s="20"/>
      <c r="L244" s="20"/>
      <c r="P244" s="158"/>
      <c r="R244" s="23"/>
    </row>
    <row r="245" spans="1:18" s="29" customFormat="1" ht="11.25" customHeight="1">
      <c r="A245" s="26" t="s">
        <v>327</v>
      </c>
      <c r="B245" s="26"/>
      <c r="C245" s="27">
        <f>SUM(C246:C249)</f>
        <v>343179.34900000005</v>
      </c>
      <c r="D245" s="27">
        <f>SUM(D246:D249)</f>
        <v>181372.52300000002</v>
      </c>
      <c r="E245" s="27">
        <f>SUM(E246:E249)</f>
        <v>108748.556</v>
      </c>
      <c r="F245" s="25">
        <f aca="true" t="shared" si="35" ref="F245:F250">+E245/D245*100-100</f>
        <v>-40.04132809025324</v>
      </c>
      <c r="G245" s="25"/>
      <c r="H245" s="27">
        <f>SUM(H246:H249)</f>
        <v>347878.216</v>
      </c>
      <c r="I245" s="27">
        <f>SUM(I246:I249)</f>
        <v>161870.458</v>
      </c>
      <c r="J245" s="27">
        <f>SUM(J246:J249)</f>
        <v>146853.58800000002</v>
      </c>
      <c r="K245" s="25">
        <f>+J245/I245*100-100</f>
        <v>-9.277091191031289</v>
      </c>
      <c r="L245" s="25">
        <f>+J245/J229*100</f>
        <v>19.038037423324525</v>
      </c>
      <c r="M245" s="28"/>
      <c r="N245" s="28"/>
      <c r="O245" s="28"/>
      <c r="P245" s="159"/>
      <c r="R245" s="28"/>
    </row>
    <row r="246" spans="1:18" ht="11.25" customHeight="1">
      <c r="A246" s="17" t="s">
        <v>142</v>
      </c>
      <c r="B246" s="17">
        <v>22042990</v>
      </c>
      <c r="C246" s="19">
        <v>290924.457</v>
      </c>
      <c r="D246" s="19">
        <v>159084.545</v>
      </c>
      <c r="E246" s="19">
        <v>84627.969</v>
      </c>
      <c r="F246" s="20">
        <f t="shared" si="35"/>
        <v>-46.80314860252454</v>
      </c>
      <c r="G246" s="20"/>
      <c r="H246" s="19">
        <v>243255.383</v>
      </c>
      <c r="I246" s="19">
        <v>119621.746</v>
      </c>
      <c r="J246" s="19">
        <v>96285.244</v>
      </c>
      <c r="K246" s="20">
        <f t="shared" si="26"/>
        <v>-19.508578314849203</v>
      </c>
      <c r="L246" s="20">
        <f>+J246/$J$229*100</f>
        <v>12.482378561877105</v>
      </c>
      <c r="M246" s="23">
        <f t="shared" si="32"/>
        <v>0.7519381973905761</v>
      </c>
      <c r="N246" s="23">
        <f t="shared" si="33"/>
        <v>1.1377473090486196</v>
      </c>
      <c r="O246" s="23">
        <f t="shared" si="34"/>
        <v>51.30861991010735</v>
      </c>
      <c r="R246" s="23"/>
    </row>
    <row r="247" spans="1:18" ht="11.25" customHeight="1">
      <c r="A247" s="17" t="s">
        <v>70</v>
      </c>
      <c r="B247" s="17">
        <v>22042190</v>
      </c>
      <c r="C247" s="19">
        <v>48600.438</v>
      </c>
      <c r="D247" s="19">
        <v>21275.654</v>
      </c>
      <c r="E247" s="19">
        <v>22527.215</v>
      </c>
      <c r="F247" s="20">
        <f t="shared" si="35"/>
        <v>5.882597075511754</v>
      </c>
      <c r="G247" s="20"/>
      <c r="H247" s="19">
        <v>90073.937</v>
      </c>
      <c r="I247" s="19">
        <v>38075.756</v>
      </c>
      <c r="J247" s="19">
        <v>44311.199</v>
      </c>
      <c r="K247" s="20">
        <f t="shared" si="26"/>
        <v>16.376412854415804</v>
      </c>
      <c r="L247" s="20">
        <f>+J247/$J$229*100</f>
        <v>5.744485213629102</v>
      </c>
      <c r="M247" s="23">
        <f t="shared" si="32"/>
        <v>1.7896397450343948</v>
      </c>
      <c r="N247" s="23">
        <f t="shared" si="33"/>
        <v>1.9670074174725993</v>
      </c>
      <c r="O247" s="23">
        <f t="shared" si="34"/>
        <v>9.910803161940038</v>
      </c>
      <c r="R247" s="23"/>
    </row>
    <row r="248" spans="1:18" ht="11.25" customHeight="1">
      <c r="A248" s="17" t="s">
        <v>71</v>
      </c>
      <c r="B248" s="17">
        <v>22041000</v>
      </c>
      <c r="C248" s="19">
        <v>3306.537</v>
      </c>
      <c r="D248" s="19">
        <v>831.088</v>
      </c>
      <c r="E248" s="19">
        <v>1442.402</v>
      </c>
      <c r="F248" s="20">
        <f t="shared" si="35"/>
        <v>73.55586893325378</v>
      </c>
      <c r="G248" s="20"/>
      <c r="H248" s="19">
        <v>12871.086</v>
      </c>
      <c r="I248" s="19">
        <v>3336.402</v>
      </c>
      <c r="J248" s="19">
        <v>5569.119</v>
      </c>
      <c r="K248" s="20">
        <f t="shared" si="26"/>
        <v>66.91990353680401</v>
      </c>
      <c r="L248" s="20">
        <f>+J248/$J$229*100</f>
        <v>0.721978246367039</v>
      </c>
      <c r="M248" s="23">
        <f t="shared" si="32"/>
        <v>4.014499066284197</v>
      </c>
      <c r="N248" s="23">
        <f t="shared" si="33"/>
        <v>3.8610033818588714</v>
      </c>
      <c r="O248" s="23">
        <f t="shared" si="34"/>
        <v>-3.8235326971292665</v>
      </c>
      <c r="R248" s="23"/>
    </row>
    <row r="249" spans="1:18" ht="11.25" customHeight="1">
      <c r="A249" s="17" t="s">
        <v>72</v>
      </c>
      <c r="B249" s="17">
        <v>22082010</v>
      </c>
      <c r="C249" s="19">
        <v>347.917</v>
      </c>
      <c r="D249" s="19">
        <v>181.236</v>
      </c>
      <c r="E249" s="19">
        <v>150.97</v>
      </c>
      <c r="F249" s="20">
        <f t="shared" si="35"/>
        <v>-16.699772672096046</v>
      </c>
      <c r="G249" s="20"/>
      <c r="H249" s="19">
        <v>1677.81</v>
      </c>
      <c r="I249" s="19">
        <v>836.554</v>
      </c>
      <c r="J249" s="19">
        <v>688.026</v>
      </c>
      <c r="K249" s="20">
        <f t="shared" si="26"/>
        <v>-17.754741475146858</v>
      </c>
      <c r="L249" s="20">
        <f>+J249/$J$229*100</f>
        <v>0.08919540145127591</v>
      </c>
      <c r="M249" s="23">
        <f t="shared" si="32"/>
        <v>4.615826877662275</v>
      </c>
      <c r="N249" s="23">
        <f t="shared" si="33"/>
        <v>4.557369013711333</v>
      </c>
      <c r="O249" s="23">
        <f t="shared" si="34"/>
        <v>-1.2664656951031077</v>
      </c>
      <c r="R249" s="23"/>
    </row>
    <row r="250" spans="1:18" ht="11.25" customHeight="1">
      <c r="A250" s="17" t="s">
        <v>10</v>
      </c>
      <c r="B250" s="24" t="s">
        <v>176</v>
      </c>
      <c r="C250" s="19">
        <v>10801.413</v>
      </c>
      <c r="D250" s="19">
        <v>4622.095</v>
      </c>
      <c r="E250" s="19">
        <v>5191.277</v>
      </c>
      <c r="F250" s="20">
        <f t="shared" si="35"/>
        <v>12.314372595111081</v>
      </c>
      <c r="G250" s="20"/>
      <c r="H250" s="19">
        <v>28585.294</v>
      </c>
      <c r="I250" s="19">
        <v>12304.261</v>
      </c>
      <c r="J250" s="19">
        <v>17518.386</v>
      </c>
      <c r="K250" s="20">
        <f t="shared" si="26"/>
        <v>42.3765799506366</v>
      </c>
      <c r="L250" s="20">
        <f>+J250/$J$229*100</f>
        <v>2.2710761977721945</v>
      </c>
      <c r="R250" s="23"/>
    </row>
    <row r="251" spans="1:18" ht="11.25">
      <c r="A251" s="125"/>
      <c r="B251" s="125"/>
      <c r="C251" s="133"/>
      <c r="D251" s="133"/>
      <c r="E251" s="133"/>
      <c r="F251" s="133"/>
      <c r="G251" s="133"/>
      <c r="H251" s="133"/>
      <c r="I251" s="133"/>
      <c r="J251" s="133"/>
      <c r="K251" s="125"/>
      <c r="L251" s="125"/>
      <c r="R251" s="23"/>
    </row>
    <row r="252" spans="1:18" ht="11.25">
      <c r="A252" s="17" t="s">
        <v>69</v>
      </c>
      <c r="B252" s="17"/>
      <c r="C252" s="17"/>
      <c r="D252" s="17"/>
      <c r="E252" s="17"/>
      <c r="F252" s="17"/>
      <c r="G252" s="17"/>
      <c r="H252" s="17"/>
      <c r="I252" s="17"/>
      <c r="J252" s="17"/>
      <c r="K252" s="17"/>
      <c r="L252" s="17"/>
      <c r="R252" s="23"/>
    </row>
    <row r="253" spans="1:18" ht="19.5" customHeight="1">
      <c r="A253" s="313" t="s">
        <v>382</v>
      </c>
      <c r="B253" s="313"/>
      <c r="C253" s="313"/>
      <c r="D253" s="313"/>
      <c r="E253" s="313"/>
      <c r="F253" s="313"/>
      <c r="G253" s="313"/>
      <c r="H253" s="313"/>
      <c r="I253" s="313"/>
      <c r="J253" s="313"/>
      <c r="K253" s="313"/>
      <c r="L253" s="313"/>
      <c r="R253" s="23"/>
    </row>
    <row r="254" spans="1:18" ht="19.5" customHeight="1">
      <c r="A254" s="314" t="s">
        <v>257</v>
      </c>
      <c r="B254" s="314"/>
      <c r="C254" s="314"/>
      <c r="D254" s="314"/>
      <c r="E254" s="314"/>
      <c r="F254" s="314"/>
      <c r="G254" s="314"/>
      <c r="H254" s="314"/>
      <c r="I254" s="314"/>
      <c r="J254" s="314"/>
      <c r="K254" s="314"/>
      <c r="L254" s="314"/>
      <c r="R254" s="23"/>
    </row>
    <row r="255" spans="1:21" s="29" customFormat="1" ht="12.75">
      <c r="A255" s="26"/>
      <c r="B255" s="26"/>
      <c r="C255" s="315" t="s">
        <v>144</v>
      </c>
      <c r="D255" s="315"/>
      <c r="E255" s="315"/>
      <c r="F255" s="315"/>
      <c r="G255" s="214"/>
      <c r="H255" s="315" t="s">
        <v>145</v>
      </c>
      <c r="I255" s="315"/>
      <c r="J255" s="315"/>
      <c r="K255" s="315"/>
      <c r="L255" s="214"/>
      <c r="M255" s="317" t="s">
        <v>287</v>
      </c>
      <c r="N255" s="317" t="s">
        <v>287</v>
      </c>
      <c r="O255" s="317" t="s">
        <v>265</v>
      </c>
      <c r="P255" s="152"/>
      <c r="Q255" s="152"/>
      <c r="R255" s="35"/>
      <c r="S255" s="31"/>
      <c r="T255" s="31"/>
      <c r="U255" s="31"/>
    </row>
    <row r="256" spans="1:21" s="29" customFormat="1" ht="12.75">
      <c r="A256" s="26" t="s">
        <v>156</v>
      </c>
      <c r="B256" s="216" t="s">
        <v>131</v>
      </c>
      <c r="C256" s="215">
        <f>+C225</f>
        <v>2010</v>
      </c>
      <c r="D256" s="316" t="str">
        <f>+D225</f>
        <v>enero - junio</v>
      </c>
      <c r="E256" s="316"/>
      <c r="F256" s="316"/>
      <c r="G256" s="214"/>
      <c r="H256" s="215">
        <f>+H225</f>
        <v>2010</v>
      </c>
      <c r="I256" s="316" t="str">
        <f>+D256</f>
        <v>enero - junio</v>
      </c>
      <c r="J256" s="316"/>
      <c r="K256" s="316"/>
      <c r="L256" s="216" t="s">
        <v>325</v>
      </c>
      <c r="M256" s="318"/>
      <c r="N256" s="318"/>
      <c r="O256" s="318"/>
      <c r="P256" s="152"/>
      <c r="Q256" s="152"/>
      <c r="R256" s="201"/>
      <c r="S256" s="32"/>
      <c r="T256" s="32"/>
      <c r="U256" s="32"/>
    </row>
    <row r="257" spans="1:21" s="29" customFormat="1" ht="12.75">
      <c r="A257" s="217"/>
      <c r="B257" s="220" t="s">
        <v>45</v>
      </c>
      <c r="C257" s="217"/>
      <c r="D257" s="218">
        <f>+D226</f>
        <v>2010</v>
      </c>
      <c r="E257" s="218">
        <f>+E226</f>
        <v>2011</v>
      </c>
      <c r="F257" s="219" t="str">
        <f>+F226</f>
        <v>Var % 11/10</v>
      </c>
      <c r="G257" s="220"/>
      <c r="H257" s="217"/>
      <c r="I257" s="218">
        <f>+I226</f>
        <v>2010</v>
      </c>
      <c r="J257" s="218">
        <f>+J226</f>
        <v>2011</v>
      </c>
      <c r="K257" s="219" t="str">
        <f>+K226</f>
        <v>Var % 11/10</v>
      </c>
      <c r="L257" s="220">
        <v>2008</v>
      </c>
      <c r="M257" s="221"/>
      <c r="N257" s="221"/>
      <c r="O257" s="220"/>
      <c r="R257" s="201"/>
      <c r="S257" s="32"/>
      <c r="T257" s="32"/>
      <c r="U257" s="32"/>
    </row>
    <row r="258" spans="1:21" ht="12.75">
      <c r="A258" s="17"/>
      <c r="B258" s="17"/>
      <c r="C258" s="17"/>
      <c r="D258" s="17"/>
      <c r="E258" s="17"/>
      <c r="F258" s="17"/>
      <c r="G258" s="17"/>
      <c r="H258" s="17"/>
      <c r="I258" s="17"/>
      <c r="J258" s="17"/>
      <c r="K258" s="17"/>
      <c r="L258" s="17"/>
      <c r="R258" s="201"/>
      <c r="S258" s="32"/>
      <c r="T258" s="32"/>
      <c r="U258" s="32"/>
    </row>
    <row r="259" spans="1:21" s="129" customFormat="1" ht="12.75">
      <c r="A259" s="127" t="s">
        <v>476</v>
      </c>
      <c r="B259" s="127"/>
      <c r="C259" s="127"/>
      <c r="D259" s="127"/>
      <c r="E259" s="127"/>
      <c r="F259" s="127"/>
      <c r="G259" s="127"/>
      <c r="H259" s="127">
        <f>(H261+H270)</f>
        <v>1010108</v>
      </c>
      <c r="I259" s="127">
        <f>(+I261+I270)</f>
        <v>457632</v>
      </c>
      <c r="J259" s="127">
        <f>(+J261+J270)</f>
        <v>624531</v>
      </c>
      <c r="K259" s="128">
        <f>+J259/I259*100-100</f>
        <v>36.470133207468024</v>
      </c>
      <c r="L259" s="127">
        <f>(+L261+L270)</f>
        <v>100</v>
      </c>
      <c r="M259" s="134"/>
      <c r="N259" s="134"/>
      <c r="O259" s="134"/>
      <c r="R259" s="35"/>
      <c r="S259" s="31"/>
      <c r="T259" s="31"/>
      <c r="U259" s="31"/>
    </row>
    <row r="260" spans="1:21" ht="11.25" customHeight="1">
      <c r="A260" s="17"/>
      <c r="B260" s="17"/>
      <c r="C260" s="19"/>
      <c r="D260" s="19"/>
      <c r="E260" s="19"/>
      <c r="F260" s="20"/>
      <c r="G260" s="20"/>
      <c r="H260" s="19"/>
      <c r="I260" s="19"/>
      <c r="J260" s="19"/>
      <c r="K260" s="20"/>
      <c r="L260" s="20"/>
      <c r="R260" s="201"/>
      <c r="S260" s="32"/>
      <c r="T260" s="32"/>
      <c r="U260" s="32"/>
    </row>
    <row r="261" spans="1:21" ht="11.25" customHeight="1">
      <c r="A261" s="26" t="s">
        <v>464</v>
      </c>
      <c r="B261" s="26"/>
      <c r="C261" s="27"/>
      <c r="D261" s="27"/>
      <c r="E261" s="27"/>
      <c r="F261" s="25"/>
      <c r="G261" s="25"/>
      <c r="H261" s="27">
        <f>SUM(H263:H268)</f>
        <v>90688</v>
      </c>
      <c r="I261" s="27">
        <f>SUM(I263:I268)</f>
        <v>48388</v>
      </c>
      <c r="J261" s="27">
        <f>SUM(J263:J268)</f>
        <v>60094</v>
      </c>
      <c r="K261" s="25">
        <f>+J261/I261*100-100</f>
        <v>24.191948416962887</v>
      </c>
      <c r="L261" s="160">
        <f>+J261/$J$259*100</f>
        <v>9.622260544312452</v>
      </c>
      <c r="M261" s="22"/>
      <c r="R261" s="32"/>
      <c r="S261" s="32"/>
      <c r="T261" s="32"/>
      <c r="U261" s="32"/>
    </row>
    <row r="262" spans="1:21" ht="11.25" customHeight="1">
      <c r="A262" s="26"/>
      <c r="B262" s="26"/>
      <c r="C262" s="19"/>
      <c r="D262" s="19"/>
      <c r="E262" s="19"/>
      <c r="F262" s="20"/>
      <c r="G262" s="20"/>
      <c r="H262" s="19"/>
      <c r="I262" s="19"/>
      <c r="J262" s="19"/>
      <c r="K262" s="20"/>
      <c r="L262" s="134"/>
      <c r="M262" s="22"/>
      <c r="R262" s="201"/>
      <c r="S262" s="32"/>
      <c r="T262" s="32"/>
      <c r="U262" s="32"/>
    </row>
    <row r="263" spans="1:20" ht="11.25" customHeight="1">
      <c r="A263" s="17" t="s">
        <v>73</v>
      </c>
      <c r="B263" s="17"/>
      <c r="C263" s="19">
        <v>558454</v>
      </c>
      <c r="D263" s="19">
        <v>319482</v>
      </c>
      <c r="E263" s="19">
        <v>173620</v>
      </c>
      <c r="F263" s="20">
        <f aca="true" t="shared" si="36" ref="F263:F280">+E263/D263*100-100</f>
        <v>-45.65578029435148</v>
      </c>
      <c r="G263" s="20"/>
      <c r="H263" s="19">
        <v>1339.401</v>
      </c>
      <c r="I263" s="19">
        <v>795.556</v>
      </c>
      <c r="J263" s="19">
        <v>295.388</v>
      </c>
      <c r="K263" s="20">
        <f aca="true" t="shared" si="37" ref="K263:K280">+J263/I263*100-100</f>
        <v>-62.87024420656749</v>
      </c>
      <c r="L263" s="134">
        <f aca="true" t="shared" si="38" ref="L263:L268">+J263/$J$261*100</f>
        <v>0.49154324891004086</v>
      </c>
      <c r="M263" s="22"/>
      <c r="R263" s="21"/>
      <c r="S263" s="21"/>
      <c r="T263" s="21"/>
    </row>
    <row r="264" spans="1:21" ht="11.25" customHeight="1">
      <c r="A264" s="17" t="s">
        <v>74</v>
      </c>
      <c r="B264" s="17"/>
      <c r="C264" s="19">
        <v>1209</v>
      </c>
      <c r="D264" s="19">
        <v>1090</v>
      </c>
      <c r="E264" s="19">
        <v>105</v>
      </c>
      <c r="F264" s="20">
        <f t="shared" si="36"/>
        <v>-90.36697247706422</v>
      </c>
      <c r="G264" s="20"/>
      <c r="H264" s="19">
        <v>5791.763</v>
      </c>
      <c r="I264" s="19">
        <v>1198.314</v>
      </c>
      <c r="J264" s="19">
        <v>1590.45</v>
      </c>
      <c r="K264" s="20">
        <f t="shared" si="37"/>
        <v>32.72397718794906</v>
      </c>
      <c r="L264" s="134">
        <f t="shared" si="38"/>
        <v>2.6466036542749696</v>
      </c>
      <c r="M264" s="22"/>
      <c r="R264" s="21"/>
      <c r="S264" s="21"/>
      <c r="T264" s="21"/>
      <c r="U264" s="21"/>
    </row>
    <row r="265" spans="1:18" ht="11.25" customHeight="1">
      <c r="A265" s="17" t="s">
        <v>75</v>
      </c>
      <c r="B265" s="17"/>
      <c r="C265" s="19">
        <v>2133</v>
      </c>
      <c r="D265" s="19">
        <v>582</v>
      </c>
      <c r="E265" s="19">
        <v>573</v>
      </c>
      <c r="F265" s="20"/>
      <c r="G265" s="20"/>
      <c r="H265" s="19">
        <v>2596.055</v>
      </c>
      <c r="I265" s="19">
        <v>1552.509</v>
      </c>
      <c r="J265" s="19">
        <v>877.139</v>
      </c>
      <c r="K265" s="20"/>
      <c r="L265" s="134">
        <f t="shared" si="38"/>
        <v>1.4596116084800481</v>
      </c>
      <c r="M265" s="22"/>
      <c r="R265" s="21"/>
    </row>
    <row r="266" spans="1:21" ht="11.25" customHeight="1">
      <c r="A266" s="17" t="s">
        <v>76</v>
      </c>
      <c r="B266" s="17"/>
      <c r="C266" s="19">
        <v>4159.737</v>
      </c>
      <c r="D266" s="19">
        <v>2836.928</v>
      </c>
      <c r="E266" s="19">
        <v>2976.107</v>
      </c>
      <c r="F266" s="20">
        <f t="shared" si="36"/>
        <v>4.905975759694996</v>
      </c>
      <c r="G266" s="20"/>
      <c r="H266" s="19">
        <v>11434.607</v>
      </c>
      <c r="I266" s="19">
        <v>7916.817</v>
      </c>
      <c r="J266" s="19">
        <v>11443.285</v>
      </c>
      <c r="K266" s="20">
        <f t="shared" si="37"/>
        <v>44.54401308000425</v>
      </c>
      <c r="L266" s="134">
        <f t="shared" si="38"/>
        <v>19.042308716344394</v>
      </c>
      <c r="M266" s="22"/>
      <c r="S266" s="21"/>
      <c r="T266" s="21"/>
      <c r="U266" s="21"/>
    </row>
    <row r="267" spans="1:18" ht="11.25" customHeight="1">
      <c r="A267" s="17" t="s">
        <v>77</v>
      </c>
      <c r="B267" s="17"/>
      <c r="C267" s="19">
        <v>8601.466</v>
      </c>
      <c r="D267" s="19">
        <v>5186.649</v>
      </c>
      <c r="E267" s="19">
        <v>6337.498</v>
      </c>
      <c r="F267" s="20">
        <f t="shared" si="36"/>
        <v>22.188680976869634</v>
      </c>
      <c r="G267" s="20"/>
      <c r="H267" s="19">
        <v>28985.636</v>
      </c>
      <c r="I267" s="19">
        <v>17247.212</v>
      </c>
      <c r="J267" s="19">
        <v>23471.559</v>
      </c>
      <c r="K267" s="20">
        <f t="shared" si="37"/>
        <v>36.08900383435886</v>
      </c>
      <c r="L267" s="134">
        <f t="shared" si="38"/>
        <v>39.05807401737278</v>
      </c>
      <c r="M267" s="22"/>
      <c r="R267" s="21"/>
    </row>
    <row r="268" spans="1:18" ht="11.25" customHeight="1">
      <c r="A268" s="17" t="s">
        <v>78</v>
      </c>
      <c r="B268" s="17"/>
      <c r="C268" s="161"/>
      <c r="D268" s="161"/>
      <c r="E268" s="19"/>
      <c r="F268" s="162"/>
      <c r="G268" s="20"/>
      <c r="H268" s="19">
        <v>40540.538</v>
      </c>
      <c r="I268" s="19">
        <v>19677.592</v>
      </c>
      <c r="J268" s="19">
        <v>22416.179000000004</v>
      </c>
      <c r="K268" s="20">
        <f t="shared" si="37"/>
        <v>13.917287237178215</v>
      </c>
      <c r="L268" s="134">
        <f t="shared" si="38"/>
        <v>37.301858754617776</v>
      </c>
      <c r="M268" s="22"/>
      <c r="R268" s="21"/>
    </row>
    <row r="269" spans="1:20" ht="11.25" customHeight="1">
      <c r="A269" s="17"/>
      <c r="B269" s="17"/>
      <c r="C269" s="19"/>
      <c r="D269" s="19"/>
      <c r="E269" s="19"/>
      <c r="F269" s="20"/>
      <c r="G269" s="20"/>
      <c r="H269" s="19"/>
      <c r="I269" s="19"/>
      <c r="J269" s="19"/>
      <c r="K269" s="20"/>
      <c r="L269" s="134"/>
      <c r="M269" s="22"/>
      <c r="R269" s="32"/>
      <c r="S269" s="32"/>
      <c r="T269" s="32"/>
    </row>
    <row r="270" spans="1:20" ht="11.25" customHeight="1">
      <c r="A270" s="26" t="s">
        <v>465</v>
      </c>
      <c r="B270" s="26"/>
      <c r="C270" s="19"/>
      <c r="D270" s="19"/>
      <c r="E270" s="19"/>
      <c r="F270" s="20"/>
      <c r="G270" s="20"/>
      <c r="H270" s="27">
        <f>(H272+H282+H289)</f>
        <v>919420</v>
      </c>
      <c r="I270" s="27">
        <f>(I272+I282+I289)</f>
        <v>409244</v>
      </c>
      <c r="J270" s="27">
        <f>(J272+J282+J289)</f>
        <v>564437</v>
      </c>
      <c r="K270" s="25">
        <f t="shared" si="37"/>
        <v>37.92187545816188</v>
      </c>
      <c r="L270" s="160">
        <f>+J270/$J$259*100</f>
        <v>90.37773945568755</v>
      </c>
      <c r="M270" s="22"/>
      <c r="R270" s="21"/>
      <c r="T270" s="21"/>
    </row>
    <row r="271" spans="1:18" ht="11.25" customHeight="1">
      <c r="A271" s="26"/>
      <c r="B271" s="26"/>
      <c r="C271" s="19"/>
      <c r="D271" s="19"/>
      <c r="E271" s="19"/>
      <c r="F271" s="20"/>
      <c r="G271" s="20"/>
      <c r="H271" s="19"/>
      <c r="I271" s="19"/>
      <c r="J271" s="19"/>
      <c r="K271" s="20"/>
      <c r="L271" s="134"/>
      <c r="M271" s="22"/>
      <c r="R271" s="21"/>
    </row>
    <row r="272" spans="1:18" ht="11.25" customHeight="1">
      <c r="A272" s="26" t="s">
        <v>79</v>
      </c>
      <c r="B272" s="26"/>
      <c r="C272" s="27">
        <f>SUM(C273:C280)</f>
        <v>67174.948</v>
      </c>
      <c r="D272" s="27">
        <f>SUM(D273:D280)</f>
        <v>33167.61</v>
      </c>
      <c r="E272" s="27">
        <f>SUM(E273:E280)</f>
        <v>38025.236</v>
      </c>
      <c r="F272" s="25">
        <f t="shared" si="36"/>
        <v>14.64569198685102</v>
      </c>
      <c r="G272" s="20"/>
      <c r="H272" s="27">
        <f>SUM(H273:H280)</f>
        <v>159099.609</v>
      </c>
      <c r="I272" s="27">
        <f>SUM(I273:I280)</f>
        <v>78268.67099999999</v>
      </c>
      <c r="J272" s="27">
        <f>SUM(J273:J280)</f>
        <v>108917.28099999999</v>
      </c>
      <c r="K272" s="25">
        <f t="shared" si="37"/>
        <v>39.15820929168456</v>
      </c>
      <c r="L272" s="160">
        <f>+J272/$J$259*100</f>
        <v>17.439851824809335</v>
      </c>
      <c r="M272" s="22"/>
      <c r="R272" s="21"/>
    </row>
    <row r="273" spans="1:18" ht="11.25" customHeight="1">
      <c r="A273" s="17" t="s">
        <v>80</v>
      </c>
      <c r="B273" s="17"/>
      <c r="C273" s="19">
        <v>1134.953</v>
      </c>
      <c r="D273" s="19">
        <v>268.743</v>
      </c>
      <c r="E273" s="19">
        <v>403.501</v>
      </c>
      <c r="F273" s="20">
        <f t="shared" si="36"/>
        <v>50.14381769943773</v>
      </c>
      <c r="G273" s="20"/>
      <c r="H273" s="19">
        <v>1191.352</v>
      </c>
      <c r="I273" s="19">
        <v>337.187</v>
      </c>
      <c r="J273" s="19">
        <v>394.708</v>
      </c>
      <c r="K273" s="20">
        <f t="shared" si="37"/>
        <v>17.059079976392937</v>
      </c>
      <c r="L273" s="134">
        <f>+J273/$J$272*100</f>
        <v>0.3623924471636416</v>
      </c>
      <c r="M273" s="21">
        <f>+I273/D273*1000</f>
        <v>1254.6819824144256</v>
      </c>
      <c r="N273" s="21">
        <f>+J273/E273*1000</f>
        <v>978.2082324455207</v>
      </c>
      <c r="O273" s="20">
        <f aca="true" t="shared" si="39" ref="O273:O287">+N273/M273*100-100</f>
        <v>-22.03536464569909</v>
      </c>
      <c r="R273" s="21"/>
    </row>
    <row r="274" spans="1:18" ht="11.25" customHeight="1">
      <c r="A274" s="17" t="s">
        <v>81</v>
      </c>
      <c r="B274" s="17"/>
      <c r="C274" s="19">
        <v>2786.236</v>
      </c>
      <c r="D274" s="19">
        <v>1090.824</v>
      </c>
      <c r="E274" s="19">
        <v>1492.22</v>
      </c>
      <c r="F274" s="20">
        <f t="shared" si="36"/>
        <v>36.797503538609334</v>
      </c>
      <c r="G274" s="20"/>
      <c r="H274" s="19">
        <v>8625.17</v>
      </c>
      <c r="I274" s="19">
        <v>3075.183</v>
      </c>
      <c r="J274" s="19">
        <v>5300.023</v>
      </c>
      <c r="K274" s="20">
        <f t="shared" si="37"/>
        <v>72.34821472413188</v>
      </c>
      <c r="L274" s="134">
        <f aca="true" t="shared" si="40" ref="L274:L280">+J274/$J$272*100</f>
        <v>4.866099255636028</v>
      </c>
      <c r="M274" s="21">
        <f aca="true" t="shared" si="41" ref="M274:M287">+I274/D274*1000</f>
        <v>2819.1376427361333</v>
      </c>
      <c r="N274" s="21">
        <f aca="true" t="shared" si="42" ref="N274:N279">+J274/E274*1000</f>
        <v>3551.7705164117892</v>
      </c>
      <c r="O274" s="20">
        <f t="shared" si="39"/>
        <v>25.98783622940077</v>
      </c>
      <c r="R274" s="21"/>
    </row>
    <row r="275" spans="1:18" ht="11.25" customHeight="1">
      <c r="A275" s="17" t="s">
        <v>82</v>
      </c>
      <c r="B275" s="17"/>
      <c r="C275" s="19">
        <v>8786.905</v>
      </c>
      <c r="D275" s="19">
        <v>6659.259</v>
      </c>
      <c r="E275" s="19">
        <v>10292.647</v>
      </c>
      <c r="F275" s="20">
        <f t="shared" si="36"/>
        <v>54.56144595066809</v>
      </c>
      <c r="G275" s="20"/>
      <c r="H275" s="19">
        <v>27169.447</v>
      </c>
      <c r="I275" s="19">
        <v>19821.162</v>
      </c>
      <c r="J275" s="19">
        <v>38846.988</v>
      </c>
      <c r="K275" s="20">
        <f t="shared" si="37"/>
        <v>95.98744009054562</v>
      </c>
      <c r="L275" s="134">
        <f t="shared" si="40"/>
        <v>35.66650548318407</v>
      </c>
      <c r="M275" s="21">
        <f t="shared" si="41"/>
        <v>2976.4816175493397</v>
      </c>
      <c r="N275" s="21">
        <f t="shared" si="42"/>
        <v>3774.24660536789</v>
      </c>
      <c r="O275" s="20">
        <f t="shared" si="39"/>
        <v>26.80228169779133</v>
      </c>
      <c r="R275" s="21"/>
    </row>
    <row r="276" spans="1:18" ht="11.25" customHeight="1">
      <c r="A276" s="17" t="s">
        <v>83</v>
      </c>
      <c r="B276" s="17"/>
      <c r="C276" s="19">
        <v>36.325</v>
      </c>
      <c r="D276" s="19">
        <v>23.906</v>
      </c>
      <c r="E276" s="19">
        <v>21.849</v>
      </c>
      <c r="F276" s="20">
        <f t="shared" si="36"/>
        <v>-8.60453442650379</v>
      </c>
      <c r="G276" s="20"/>
      <c r="H276" s="19">
        <v>35.362</v>
      </c>
      <c r="I276" s="19">
        <v>21.206</v>
      </c>
      <c r="J276" s="19">
        <v>12.09</v>
      </c>
      <c r="K276" s="20">
        <f t="shared" si="37"/>
        <v>-42.987833631990945</v>
      </c>
      <c r="L276" s="134">
        <f t="shared" si="40"/>
        <v>0.01110016692392459</v>
      </c>
      <c r="M276" s="21">
        <f t="shared" si="41"/>
        <v>887.0576424328622</v>
      </c>
      <c r="N276" s="21">
        <f t="shared" si="42"/>
        <v>553.3434024440478</v>
      </c>
      <c r="O276" s="20">
        <f t="shared" si="39"/>
        <v>-37.62035565958972</v>
      </c>
      <c r="R276" s="21"/>
    </row>
    <row r="277" spans="1:21" ht="11.25" customHeight="1">
      <c r="A277" s="17" t="s">
        <v>84</v>
      </c>
      <c r="B277" s="17"/>
      <c r="C277" s="19">
        <v>10811.266</v>
      </c>
      <c r="D277" s="19">
        <v>5558.674</v>
      </c>
      <c r="E277" s="19">
        <v>5551.929</v>
      </c>
      <c r="F277" s="20">
        <f t="shared" si="36"/>
        <v>-0.1213418883712194</v>
      </c>
      <c r="G277" s="20"/>
      <c r="H277" s="19">
        <v>44404.016</v>
      </c>
      <c r="I277" s="19">
        <v>22255.617</v>
      </c>
      <c r="J277" s="19">
        <v>24594.313</v>
      </c>
      <c r="K277" s="20">
        <f t="shared" si="37"/>
        <v>10.508340433788007</v>
      </c>
      <c r="L277" s="134">
        <f t="shared" si="40"/>
        <v>22.580726193486232</v>
      </c>
      <c r="M277" s="21">
        <f t="shared" si="41"/>
        <v>4003.7636673782267</v>
      </c>
      <c r="N277" s="21">
        <f t="shared" si="42"/>
        <v>4429.868069278263</v>
      </c>
      <c r="O277" s="20">
        <f t="shared" si="39"/>
        <v>10.64259624942001</v>
      </c>
      <c r="R277" s="21"/>
      <c r="S277" s="32"/>
      <c r="T277" s="32"/>
      <c r="U277" s="32"/>
    </row>
    <row r="278" spans="1:21" ht="11.25" customHeight="1">
      <c r="A278" s="17" t="s">
        <v>143</v>
      </c>
      <c r="B278" s="17"/>
      <c r="C278" s="19">
        <v>28876.741</v>
      </c>
      <c r="D278" s="19">
        <v>12964.261</v>
      </c>
      <c r="E278" s="19">
        <v>13260.617</v>
      </c>
      <c r="F278" s="20">
        <f t="shared" si="36"/>
        <v>2.2859459555774038</v>
      </c>
      <c r="G278" s="20"/>
      <c r="H278" s="19">
        <v>51535.894</v>
      </c>
      <c r="I278" s="19">
        <v>22953.739</v>
      </c>
      <c r="J278" s="19">
        <v>25746.124</v>
      </c>
      <c r="K278" s="20">
        <f t="shared" si="37"/>
        <v>12.165272943113962</v>
      </c>
      <c r="L278" s="134">
        <f t="shared" si="40"/>
        <v>23.63823606650629</v>
      </c>
      <c r="M278" s="21">
        <f t="shared" si="41"/>
        <v>1770.539716841554</v>
      </c>
      <c r="N278" s="21">
        <f t="shared" si="42"/>
        <v>1941.5479686955744</v>
      </c>
      <c r="O278" s="20">
        <f t="shared" si="39"/>
        <v>9.658538028114961</v>
      </c>
      <c r="R278" s="80"/>
      <c r="S278" s="32"/>
      <c r="T278" s="32"/>
      <c r="U278" s="32"/>
    </row>
    <row r="279" spans="1:15" ht="11.25" customHeight="1">
      <c r="A279" s="17" t="s">
        <v>85</v>
      </c>
      <c r="B279" s="17"/>
      <c r="C279" s="19">
        <v>4150.848</v>
      </c>
      <c r="D279" s="19">
        <v>1594.653</v>
      </c>
      <c r="E279" s="19">
        <v>1593.187</v>
      </c>
      <c r="F279" s="20">
        <f t="shared" si="36"/>
        <v>-0.09193222600779904</v>
      </c>
      <c r="G279" s="20"/>
      <c r="H279" s="19">
        <v>6922.849</v>
      </c>
      <c r="I279" s="19">
        <v>2593.048</v>
      </c>
      <c r="J279" s="19">
        <v>2932.572</v>
      </c>
      <c r="K279" s="20">
        <f t="shared" si="37"/>
        <v>13.093625725401154</v>
      </c>
      <c r="L279" s="134">
        <f t="shared" si="40"/>
        <v>2.6924763206308837</v>
      </c>
      <c r="M279" s="21">
        <f t="shared" si="41"/>
        <v>1626.0891868011408</v>
      </c>
      <c r="N279" s="21">
        <f t="shared" si="42"/>
        <v>1840.695411147593</v>
      </c>
      <c r="O279" s="20">
        <f t="shared" si="39"/>
        <v>13.197690882418797</v>
      </c>
    </row>
    <row r="280" spans="1:21" ht="11.25" customHeight="1">
      <c r="A280" s="17" t="s">
        <v>10</v>
      </c>
      <c r="B280" s="17"/>
      <c r="C280" s="239">
        <v>10591.674</v>
      </c>
      <c r="D280" s="239">
        <v>5007.29</v>
      </c>
      <c r="E280" s="239">
        <v>5409.286</v>
      </c>
      <c r="F280" s="20">
        <f t="shared" si="36"/>
        <v>8.028214862730138</v>
      </c>
      <c r="G280" s="20"/>
      <c r="H280" s="19">
        <v>19215.519</v>
      </c>
      <c r="I280" s="19">
        <v>7211.529</v>
      </c>
      <c r="J280" s="19">
        <v>11090.463</v>
      </c>
      <c r="K280" s="20">
        <f t="shared" si="37"/>
        <v>53.78795536979743</v>
      </c>
      <c r="L280" s="134">
        <f t="shared" si="40"/>
        <v>10.18246406646894</v>
      </c>
      <c r="M280" s="21"/>
      <c r="O280" s="20"/>
      <c r="S280" s="21"/>
      <c r="T280" s="21"/>
      <c r="U280" s="21"/>
    </row>
    <row r="281" spans="1:21" ht="11.25" customHeight="1">
      <c r="A281" s="17"/>
      <c r="B281" s="17"/>
      <c r="C281" s="19"/>
      <c r="D281" s="19"/>
      <c r="E281" s="19"/>
      <c r="F281" s="20"/>
      <c r="G281" s="20"/>
      <c r="H281" s="19"/>
      <c r="I281" s="19"/>
      <c r="J281" s="19"/>
      <c r="K281" s="20"/>
      <c r="L281" s="134"/>
      <c r="M281" s="21"/>
      <c r="O281" s="20"/>
      <c r="S281" s="21"/>
      <c r="T281" s="21"/>
      <c r="U281" s="21"/>
    </row>
    <row r="282" spans="1:15" ht="11.25" customHeight="1">
      <c r="A282" s="26" t="s">
        <v>86</v>
      </c>
      <c r="B282" s="26"/>
      <c r="C282" s="27">
        <f>SUM(C283:C287)</f>
        <v>217153.95400000003</v>
      </c>
      <c r="D282" s="27">
        <f>SUM(D283:D287)</f>
        <v>96424.49399999999</v>
      </c>
      <c r="E282" s="27">
        <f>SUM(E283:E287)</f>
        <v>114125.31300000001</v>
      </c>
      <c r="F282" s="25">
        <f aca="true" t="shared" si="43" ref="F282:F287">+E282/D282*100-100</f>
        <v>18.357181112093784</v>
      </c>
      <c r="G282" s="25"/>
      <c r="H282" s="27">
        <f>SUM(H283:H287)</f>
        <v>623303.27</v>
      </c>
      <c r="I282" s="27">
        <f>SUM(I283:I287)</f>
        <v>272860.553</v>
      </c>
      <c r="J282" s="27">
        <f>SUM(J283:J287)</f>
        <v>367025.01900000003</v>
      </c>
      <c r="K282" s="25">
        <f aca="true" t="shared" si="44" ref="K282:K287">+J282/I282*100-100</f>
        <v>34.51010597343472</v>
      </c>
      <c r="L282" s="160">
        <f>+J282/$J$259*100</f>
        <v>58.768102624209206</v>
      </c>
      <c r="M282" s="21">
        <f t="shared" si="41"/>
        <v>2829.784649945895</v>
      </c>
      <c r="N282" s="21">
        <f aca="true" t="shared" si="45" ref="N282:N287">+J282/E282*1000</f>
        <v>3215.982583986429</v>
      </c>
      <c r="O282" s="20">
        <f t="shared" si="39"/>
        <v>13.64760862802467</v>
      </c>
    </row>
    <row r="283" spans="1:20" ht="11.25" customHeight="1">
      <c r="A283" s="17" t="s">
        <v>87</v>
      </c>
      <c r="B283" s="17"/>
      <c r="C283" s="19">
        <v>4920.706</v>
      </c>
      <c r="D283" s="19">
        <v>1520.811</v>
      </c>
      <c r="E283" s="19">
        <v>1435.675</v>
      </c>
      <c r="F283" s="20">
        <f t="shared" si="43"/>
        <v>-5.598065768856216</v>
      </c>
      <c r="G283" s="20"/>
      <c r="H283" s="19">
        <v>34537.253</v>
      </c>
      <c r="I283" s="19">
        <v>10744.516</v>
      </c>
      <c r="J283" s="19">
        <v>9868.482</v>
      </c>
      <c r="K283" s="20">
        <f t="shared" si="44"/>
        <v>-8.153312815579596</v>
      </c>
      <c r="L283" s="134">
        <f>+J283/$J$282*100</f>
        <v>2.6887763746699784</v>
      </c>
      <c r="M283" s="21">
        <f t="shared" si="41"/>
        <v>7064.990981785377</v>
      </c>
      <c r="N283" s="21">
        <f t="shared" si="45"/>
        <v>6873.757640134432</v>
      </c>
      <c r="O283" s="20">
        <f t="shared" si="39"/>
        <v>-2.706774037560322</v>
      </c>
      <c r="R283" s="32"/>
      <c r="S283" s="32"/>
      <c r="T283" s="32"/>
    </row>
    <row r="284" spans="1:20" ht="11.25" customHeight="1">
      <c r="A284" s="17" t="s">
        <v>88</v>
      </c>
      <c r="B284" s="17"/>
      <c r="C284" s="19">
        <v>88828.749</v>
      </c>
      <c r="D284" s="19">
        <v>33489.58</v>
      </c>
      <c r="E284" s="19">
        <v>46798.245</v>
      </c>
      <c r="F284" s="20">
        <f t="shared" si="43"/>
        <v>39.73971904096737</v>
      </c>
      <c r="G284" s="20"/>
      <c r="H284" s="19">
        <v>207557.379</v>
      </c>
      <c r="I284" s="19">
        <v>75134.145</v>
      </c>
      <c r="J284" s="19">
        <v>118478.357</v>
      </c>
      <c r="K284" s="20">
        <f t="shared" si="44"/>
        <v>57.68909994250947</v>
      </c>
      <c r="L284" s="134">
        <f>+J284/$J$282*100</f>
        <v>32.28073043162215</v>
      </c>
      <c r="M284" s="21">
        <f t="shared" si="41"/>
        <v>2243.5081299914777</v>
      </c>
      <c r="N284" s="21">
        <f t="shared" si="45"/>
        <v>2531.6837629274346</v>
      </c>
      <c r="O284" s="20">
        <f t="shared" si="39"/>
        <v>12.844866888761914</v>
      </c>
      <c r="R284" s="21"/>
      <c r="S284" s="21"/>
      <c r="T284" s="21"/>
    </row>
    <row r="285" spans="1:27" ht="11.25" customHeight="1">
      <c r="A285" s="17" t="s">
        <v>89</v>
      </c>
      <c r="B285" s="17"/>
      <c r="C285" s="19">
        <v>6826.691</v>
      </c>
      <c r="D285" s="19">
        <v>4766.196</v>
      </c>
      <c r="E285" s="19">
        <v>4875.976</v>
      </c>
      <c r="F285" s="20">
        <f t="shared" si="43"/>
        <v>2.3033043542481266</v>
      </c>
      <c r="G285" s="20"/>
      <c r="H285" s="19">
        <v>32517.869</v>
      </c>
      <c r="I285" s="19">
        <v>23092.719</v>
      </c>
      <c r="J285" s="19">
        <v>34517.587</v>
      </c>
      <c r="K285" s="20">
        <f t="shared" si="44"/>
        <v>49.473896945613006</v>
      </c>
      <c r="L285" s="134">
        <f>+J285/$J$282*100</f>
        <v>9.40469592346782</v>
      </c>
      <c r="M285" s="21">
        <f t="shared" si="41"/>
        <v>4845.104775380619</v>
      </c>
      <c r="N285" s="21">
        <f t="shared" si="45"/>
        <v>7079.113391862471</v>
      </c>
      <c r="O285" s="20">
        <f t="shared" si="39"/>
        <v>46.10857184830135</v>
      </c>
      <c r="V285" s="21"/>
      <c r="W285" s="21"/>
      <c r="X285" s="21"/>
      <c r="Y285" s="21"/>
      <c r="Z285" s="21"/>
      <c r="AA285" s="21"/>
    </row>
    <row r="286" spans="1:15" ht="11.25" customHeight="1">
      <c r="A286" s="17" t="s">
        <v>90</v>
      </c>
      <c r="B286" s="17"/>
      <c r="C286" s="19">
        <v>93671.248</v>
      </c>
      <c r="D286" s="19">
        <v>45504.414</v>
      </c>
      <c r="E286" s="19">
        <v>48523.757</v>
      </c>
      <c r="F286" s="20">
        <f t="shared" si="43"/>
        <v>6.635274986729868</v>
      </c>
      <c r="G286" s="20"/>
      <c r="H286" s="19">
        <v>322378.623</v>
      </c>
      <c r="I286" s="19">
        <v>151417.548</v>
      </c>
      <c r="J286" s="19">
        <v>188924.7</v>
      </c>
      <c r="K286" s="20">
        <f t="shared" si="44"/>
        <v>24.770677174088163</v>
      </c>
      <c r="L286" s="134">
        <f>+J286/$J$282*100</f>
        <v>51.47461078123396</v>
      </c>
      <c r="M286" s="21">
        <f t="shared" si="41"/>
        <v>3327.535390303016</v>
      </c>
      <c r="N286" s="21">
        <f t="shared" si="45"/>
        <v>3893.4474921222613</v>
      </c>
      <c r="O286" s="20">
        <f t="shared" si="39"/>
        <v>17.006944643426067</v>
      </c>
    </row>
    <row r="287" spans="1:25" ht="11.25" customHeight="1">
      <c r="A287" s="17" t="s">
        <v>91</v>
      </c>
      <c r="B287" s="17"/>
      <c r="C287" s="19">
        <v>22906.56</v>
      </c>
      <c r="D287" s="19">
        <v>11143.493</v>
      </c>
      <c r="E287" s="19">
        <v>12491.66</v>
      </c>
      <c r="F287" s="20">
        <f t="shared" si="43"/>
        <v>12.09824423993446</v>
      </c>
      <c r="G287" s="20"/>
      <c r="H287" s="19">
        <v>26312.146</v>
      </c>
      <c r="I287" s="19">
        <v>12471.625</v>
      </c>
      <c r="J287" s="19">
        <v>15235.893</v>
      </c>
      <c r="K287" s="20">
        <f t="shared" si="44"/>
        <v>22.164457318112113</v>
      </c>
      <c r="L287" s="134">
        <f>+J287/$J$282*100</f>
        <v>4.15118648900608</v>
      </c>
      <c r="M287" s="21">
        <f t="shared" si="41"/>
        <v>1119.1845321749652</v>
      </c>
      <c r="N287" s="21">
        <f t="shared" si="45"/>
        <v>1219.685213974764</v>
      </c>
      <c r="O287" s="20">
        <f t="shared" si="39"/>
        <v>8.979813329307817</v>
      </c>
      <c r="T287" s="21"/>
      <c r="U287" s="21"/>
      <c r="V287" s="21"/>
      <c r="W287" s="21"/>
      <c r="X287" s="21"/>
      <c r="Y287" s="21"/>
    </row>
    <row r="288" spans="1:25" ht="11.25" customHeight="1">
      <c r="A288" s="17"/>
      <c r="B288" s="17"/>
      <c r="C288" s="19"/>
      <c r="D288" s="19"/>
      <c r="E288" s="19"/>
      <c r="F288" s="20"/>
      <c r="G288" s="20"/>
      <c r="H288" s="19"/>
      <c r="I288" s="19"/>
      <c r="J288" s="19"/>
      <c r="K288" s="20"/>
      <c r="L288" s="134"/>
      <c r="M288" s="22"/>
      <c r="O288" s="163"/>
      <c r="Q288" s="229"/>
      <c r="R288" s="229"/>
      <c r="S288" s="229"/>
      <c r="T288" s="230"/>
      <c r="U288" s="230"/>
      <c r="V288" s="230"/>
      <c r="W288" s="21"/>
      <c r="X288" s="21"/>
      <c r="Y288" s="21"/>
    </row>
    <row r="289" spans="1:26" ht="11.25" customHeight="1">
      <c r="A289" s="26" t="s">
        <v>92</v>
      </c>
      <c r="B289" s="26"/>
      <c r="C289" s="19"/>
      <c r="D289" s="19"/>
      <c r="E289" s="19"/>
      <c r="F289" s="20"/>
      <c r="G289" s="20"/>
      <c r="H289" s="27">
        <v>137017.12100000004</v>
      </c>
      <c r="I289" s="27">
        <v>58114.77600000001</v>
      </c>
      <c r="J289" s="27">
        <v>88494.69999999995</v>
      </c>
      <c r="K289" s="25">
        <f>+J289/I289*100-100</f>
        <v>52.27573104643807</v>
      </c>
      <c r="L289" s="160">
        <f>+J289/$J$259*100</f>
        <v>14.169785006668997</v>
      </c>
      <c r="M289" s="22"/>
      <c r="O289" s="163"/>
      <c r="Q289" s="229"/>
      <c r="R289" s="32"/>
      <c r="S289" s="228"/>
      <c r="T289" s="228"/>
      <c r="U289" s="228"/>
      <c r="V289" s="228"/>
      <c r="W289" s="228"/>
      <c r="X289" s="228"/>
      <c r="Y289" s="228"/>
      <c r="Z289" s="228"/>
    </row>
    <row r="290" spans="1:26" ht="11.25" customHeight="1">
      <c r="A290" s="124" t="s">
        <v>222</v>
      </c>
      <c r="B290" s="17">
        <v>16010000</v>
      </c>
      <c r="C290" s="19">
        <v>4041.78</v>
      </c>
      <c r="D290" s="19">
        <v>1927.908</v>
      </c>
      <c r="E290" s="19">
        <v>2066.408</v>
      </c>
      <c r="F290" s="20">
        <f>+E290/D290*100-100</f>
        <v>7.183952761231339</v>
      </c>
      <c r="G290" s="20"/>
      <c r="H290" s="19">
        <v>8532.307</v>
      </c>
      <c r="I290" s="19">
        <v>3850.145</v>
      </c>
      <c r="J290" s="19">
        <v>4704.81</v>
      </c>
      <c r="K290" s="20">
        <f>+J290/I290*100-100</f>
        <v>22.198254870920465</v>
      </c>
      <c r="L290" s="134">
        <f>+J290/$J$289*100</f>
        <v>5.316487880065137</v>
      </c>
      <c r="M290" s="22"/>
      <c r="O290" s="163"/>
      <c r="Q290" s="229"/>
      <c r="R290" s="230"/>
      <c r="S290" s="228"/>
      <c r="T290" s="228"/>
      <c r="U290" s="228"/>
      <c r="V290" s="228"/>
      <c r="W290" s="228"/>
      <c r="X290" s="228"/>
      <c r="Y290" s="228"/>
      <c r="Z290" s="228"/>
    </row>
    <row r="291" spans="1:26" ht="15">
      <c r="A291" s="17" t="s">
        <v>10</v>
      </c>
      <c r="B291" s="17"/>
      <c r="C291" s="19"/>
      <c r="D291" s="19"/>
      <c r="E291" s="19"/>
      <c r="F291" s="19"/>
      <c r="G291" s="19"/>
      <c r="H291" s="19">
        <f>+H289-H290</f>
        <v>128484.81400000004</v>
      </c>
      <c r="I291" s="19">
        <f>+I289-I290</f>
        <v>54264.631000000016</v>
      </c>
      <c r="J291" s="19">
        <f>+J289-J290</f>
        <v>83789.88999999996</v>
      </c>
      <c r="K291" s="20">
        <f>+J291/I291*100-100</f>
        <v>54.40976646464236</v>
      </c>
      <c r="L291" s="134">
        <f>+J291/$J$289*100</f>
        <v>94.68351211993486</v>
      </c>
      <c r="M291" s="22"/>
      <c r="Q291" s="229"/>
      <c r="R291" s="230"/>
      <c r="S291" s="228"/>
      <c r="T291" s="228"/>
      <c r="U291" s="228"/>
      <c r="V291" s="228"/>
      <c r="W291" s="228"/>
      <c r="X291" s="228"/>
      <c r="Y291" s="228"/>
      <c r="Z291" s="228"/>
    </row>
    <row r="292" spans="1:26" ht="15">
      <c r="A292" s="125"/>
      <c r="B292" s="125"/>
      <c r="C292" s="133"/>
      <c r="D292" s="133"/>
      <c r="E292" s="133"/>
      <c r="F292" s="133"/>
      <c r="G292" s="133"/>
      <c r="H292" s="133"/>
      <c r="I292" s="133"/>
      <c r="J292" s="133"/>
      <c r="K292" s="125"/>
      <c r="L292" s="125"/>
      <c r="Q292" s="229"/>
      <c r="R292" s="231"/>
      <c r="S292" s="228"/>
      <c r="T292" s="228"/>
      <c r="U292" s="228"/>
      <c r="V292" s="228"/>
      <c r="W292" s="228"/>
      <c r="X292" s="228"/>
      <c r="Y292" s="228"/>
      <c r="Z292" s="228"/>
    </row>
    <row r="293" spans="1:26" ht="15">
      <c r="A293" s="17" t="s">
        <v>326</v>
      </c>
      <c r="B293" s="17"/>
      <c r="C293" s="17"/>
      <c r="D293" s="17"/>
      <c r="E293" s="17"/>
      <c r="F293" s="17"/>
      <c r="G293" s="17"/>
      <c r="H293" s="17"/>
      <c r="I293" s="17"/>
      <c r="J293" s="17"/>
      <c r="K293" s="17"/>
      <c r="L293" s="17"/>
      <c r="Q293" s="229"/>
      <c r="R293" s="231"/>
      <c r="S293" s="228"/>
      <c r="T293" s="228"/>
      <c r="U293" s="228"/>
      <c r="V293" s="228"/>
      <c r="W293" s="228"/>
      <c r="X293" s="228"/>
      <c r="Y293" s="228"/>
      <c r="Z293" s="228"/>
    </row>
    <row r="294" spans="1:26" ht="19.5" customHeight="1">
      <c r="A294" s="313" t="s">
        <v>383</v>
      </c>
      <c r="B294" s="313"/>
      <c r="C294" s="313"/>
      <c r="D294" s="313"/>
      <c r="E294" s="313"/>
      <c r="F294" s="313"/>
      <c r="G294" s="313"/>
      <c r="H294" s="313"/>
      <c r="I294" s="313"/>
      <c r="J294" s="313"/>
      <c r="K294" s="313"/>
      <c r="L294" s="313"/>
      <c r="Q294" s="229"/>
      <c r="R294" s="231"/>
      <c r="S294" s="228"/>
      <c r="T294" s="228"/>
      <c r="U294" s="228"/>
      <c r="V294" s="228"/>
      <c r="W294" s="228"/>
      <c r="X294" s="228"/>
      <c r="Y294" s="228"/>
      <c r="Z294" s="228"/>
    </row>
    <row r="295" spans="1:26" ht="19.5" customHeight="1">
      <c r="A295" s="314" t="s">
        <v>258</v>
      </c>
      <c r="B295" s="314"/>
      <c r="C295" s="314"/>
      <c r="D295" s="314"/>
      <c r="E295" s="314"/>
      <c r="F295" s="314"/>
      <c r="G295" s="314"/>
      <c r="H295" s="314"/>
      <c r="I295" s="314"/>
      <c r="J295" s="314"/>
      <c r="K295" s="314"/>
      <c r="L295" s="314"/>
      <c r="Q295" s="229"/>
      <c r="R295" s="231"/>
      <c r="S295" s="228"/>
      <c r="T295" s="228"/>
      <c r="U295" s="228"/>
      <c r="V295" s="228"/>
      <c r="W295" s="228"/>
      <c r="X295" s="228"/>
      <c r="Y295" s="228"/>
      <c r="Z295" s="228"/>
    </row>
    <row r="296" spans="1:26" s="29" customFormat="1" ht="15.75">
      <c r="A296" s="26"/>
      <c r="B296" s="26"/>
      <c r="C296" s="315" t="s">
        <v>144</v>
      </c>
      <c r="D296" s="315"/>
      <c r="E296" s="315"/>
      <c r="F296" s="315"/>
      <c r="G296" s="214"/>
      <c r="H296" s="315" t="s">
        <v>145</v>
      </c>
      <c r="I296" s="315"/>
      <c r="J296" s="315"/>
      <c r="K296" s="315"/>
      <c r="L296" s="214"/>
      <c r="M296" s="317" t="s">
        <v>287</v>
      </c>
      <c r="N296" s="317" t="s">
        <v>287</v>
      </c>
      <c r="O296" s="317" t="s">
        <v>265</v>
      </c>
      <c r="P296" s="152"/>
      <c r="Q296" s="241"/>
      <c r="R296" s="241"/>
      <c r="S296" s="242"/>
      <c r="T296" s="242"/>
      <c r="U296" s="242"/>
      <c r="V296" s="243"/>
      <c r="W296" s="243"/>
      <c r="X296" s="243"/>
      <c r="Y296" s="243"/>
      <c r="Z296" s="243"/>
    </row>
    <row r="297" spans="1:26" s="29" customFormat="1" ht="15.75">
      <c r="A297" s="26" t="s">
        <v>156</v>
      </c>
      <c r="B297" s="216" t="s">
        <v>131</v>
      </c>
      <c r="C297" s="215">
        <f>+C256</f>
        <v>2010</v>
      </c>
      <c r="D297" s="316" t="str">
        <f>+D256</f>
        <v>enero - junio</v>
      </c>
      <c r="E297" s="316"/>
      <c r="F297" s="316"/>
      <c r="G297" s="214"/>
      <c r="H297" s="215">
        <f>+H256</f>
        <v>2010</v>
      </c>
      <c r="I297" s="316" t="str">
        <f>+D297</f>
        <v>enero - junio</v>
      </c>
      <c r="J297" s="316"/>
      <c r="K297" s="316"/>
      <c r="L297" s="216" t="s">
        <v>325</v>
      </c>
      <c r="M297" s="318"/>
      <c r="N297" s="318"/>
      <c r="O297" s="318"/>
      <c r="P297" s="152"/>
      <c r="Q297" s="241"/>
      <c r="R297" s="241"/>
      <c r="S297" s="242"/>
      <c r="T297" s="242"/>
      <c r="U297" s="242"/>
      <c r="V297" s="243"/>
      <c r="W297" s="243"/>
      <c r="X297" s="243"/>
      <c r="Y297" s="243"/>
      <c r="Z297" s="243"/>
    </row>
    <row r="298" spans="1:15" s="29" customFormat="1" ht="11.25">
      <c r="A298" s="217"/>
      <c r="B298" s="220" t="s">
        <v>45</v>
      </c>
      <c r="C298" s="217"/>
      <c r="D298" s="218">
        <f>+D257</f>
        <v>2010</v>
      </c>
      <c r="E298" s="218">
        <f>+E257</f>
        <v>2011</v>
      </c>
      <c r="F298" s="219" t="str">
        <f>+F257</f>
        <v>Var % 11/10</v>
      </c>
      <c r="G298" s="220"/>
      <c r="H298" s="217"/>
      <c r="I298" s="218">
        <f>+I257</f>
        <v>2010</v>
      </c>
      <c r="J298" s="218">
        <f>+J257</f>
        <v>2011</v>
      </c>
      <c r="K298" s="219" t="str">
        <f>+K257</f>
        <v>Var % 11/10</v>
      </c>
      <c r="L298" s="220">
        <v>2008</v>
      </c>
      <c r="M298" s="221"/>
      <c r="N298" s="221"/>
      <c r="O298" s="220"/>
    </row>
    <row r="299" spans="1:18" ht="11.25">
      <c r="A299" s="17"/>
      <c r="B299" s="17"/>
      <c r="C299" s="19"/>
      <c r="D299" s="19"/>
      <c r="E299" s="19"/>
      <c r="F299" s="20"/>
      <c r="G299" s="20"/>
      <c r="H299" s="19"/>
      <c r="I299" s="19"/>
      <c r="J299" s="19"/>
      <c r="K299" s="20"/>
      <c r="L299" s="20"/>
      <c r="R299" s="23"/>
    </row>
    <row r="300" spans="1:18" s="129" customFormat="1" ht="11.25">
      <c r="A300" s="127" t="s">
        <v>466</v>
      </c>
      <c r="B300" s="127"/>
      <c r="C300" s="127"/>
      <c r="D300" s="127"/>
      <c r="E300" s="127"/>
      <c r="F300" s="127"/>
      <c r="G300" s="127"/>
      <c r="H300" s="127">
        <f>+H302+H312</f>
        <v>4321487.703</v>
      </c>
      <c r="I300" s="127">
        <f>+I302+I312</f>
        <v>1736592.962</v>
      </c>
      <c r="J300" s="127">
        <f>+J302+J312</f>
        <v>2532425.023</v>
      </c>
      <c r="K300" s="128">
        <f>+J300/I300*100-100</f>
        <v>45.827207550320594</v>
      </c>
      <c r="L300" s="127">
        <f>+L302+L312</f>
        <v>100</v>
      </c>
      <c r="M300" s="134"/>
      <c r="N300" s="134"/>
      <c r="O300" s="134"/>
      <c r="R300" s="134"/>
    </row>
    <row r="301" spans="1:23" ht="18">
      <c r="A301" s="17"/>
      <c r="B301" s="17"/>
      <c r="C301" s="19"/>
      <c r="D301" s="19"/>
      <c r="E301" s="19"/>
      <c r="F301" s="20"/>
      <c r="G301" s="20"/>
      <c r="H301" s="19"/>
      <c r="I301" s="19"/>
      <c r="J301" s="19"/>
      <c r="K301" s="20"/>
      <c r="L301" s="20"/>
      <c r="R301" s="232"/>
      <c r="S301" s="233"/>
      <c r="T301" s="233"/>
      <c r="U301" s="233"/>
      <c r="V301" s="233"/>
      <c r="W301" s="233"/>
    </row>
    <row r="302" spans="1:23" ht="15" customHeight="1">
      <c r="A302" s="26" t="s">
        <v>464</v>
      </c>
      <c r="B302" s="26"/>
      <c r="C302" s="27"/>
      <c r="D302" s="27"/>
      <c r="E302" s="27"/>
      <c r="F302" s="25"/>
      <c r="G302" s="25"/>
      <c r="H302" s="27">
        <f>+H304+H307+H310</f>
        <v>341654.35</v>
      </c>
      <c r="I302" s="27">
        <f>+I304+I307+I310</f>
        <v>143603.915</v>
      </c>
      <c r="J302" s="27">
        <f>+J304+J307+J310</f>
        <v>214463.023</v>
      </c>
      <c r="K302" s="25">
        <f>+J302/I302*100-100</f>
        <v>49.343437468261186</v>
      </c>
      <c r="L302" s="25">
        <f>+J302/$J$300*100</f>
        <v>8.468682036080164</v>
      </c>
      <c r="R302" s="232"/>
      <c r="S302" s="233"/>
      <c r="T302" s="233"/>
      <c r="U302" s="233"/>
      <c r="V302" s="233"/>
      <c r="W302" s="233"/>
    </row>
    <row r="303" spans="1:23" ht="18">
      <c r="A303" s="26"/>
      <c r="B303" s="26"/>
      <c r="C303" s="19"/>
      <c r="D303" s="19"/>
      <c r="E303" s="19"/>
      <c r="F303" s="20"/>
      <c r="G303" s="20"/>
      <c r="H303" s="19"/>
      <c r="I303" s="19"/>
      <c r="J303" s="19"/>
      <c r="K303" s="25"/>
      <c r="L303" s="20"/>
      <c r="R303" s="232"/>
      <c r="S303" s="233"/>
      <c r="T303" s="233"/>
      <c r="U303" s="233"/>
      <c r="V303" s="233"/>
      <c r="W303" s="233"/>
    </row>
    <row r="304" spans="1:23" ht="14.25" customHeight="1">
      <c r="A304" s="26" t="s">
        <v>94</v>
      </c>
      <c r="B304" s="26"/>
      <c r="C304" s="27">
        <f>+C305+C306</f>
        <v>4614908.461</v>
      </c>
      <c r="D304" s="27">
        <f>+D305+D306</f>
        <v>1982800.465</v>
      </c>
      <c r="E304" s="27">
        <f>+E305+E306</f>
        <v>2647077.7</v>
      </c>
      <c r="F304" s="25">
        <f aca="true" t="shared" si="46" ref="F304:F309">+E304/D304*100-100</f>
        <v>33.50197091062313</v>
      </c>
      <c r="G304" s="19"/>
      <c r="H304" s="27">
        <f>+H305+H306</f>
        <v>334827.977</v>
      </c>
      <c r="I304" s="27">
        <f>+I305+I306</f>
        <v>141219.364</v>
      </c>
      <c r="J304" s="27">
        <f>+J305+J306</f>
        <v>209926.079</v>
      </c>
      <c r="K304" s="25">
        <f aca="true" t="shared" si="47" ref="K304:K310">+J304/I304*100-100</f>
        <v>48.652474458106184</v>
      </c>
      <c r="L304" s="25">
        <f aca="true" t="shared" si="48" ref="L304:L331">+J304/$J$300*100</f>
        <v>8.289527906785338</v>
      </c>
      <c r="R304" s="232"/>
      <c r="S304" s="233"/>
      <c r="T304" s="233"/>
      <c r="U304" s="233"/>
      <c r="V304" s="233"/>
      <c r="W304" s="233"/>
    </row>
    <row r="305" spans="1:15" ht="11.25" customHeight="1">
      <c r="A305" s="17" t="s">
        <v>118</v>
      </c>
      <c r="B305" s="17"/>
      <c r="C305" s="19">
        <v>0</v>
      </c>
      <c r="D305" s="19">
        <v>0</v>
      </c>
      <c r="E305" s="19">
        <v>0</v>
      </c>
      <c r="F305" s="20"/>
      <c r="G305" s="20"/>
      <c r="H305" s="19">
        <v>0</v>
      </c>
      <c r="I305" s="19">
        <v>0</v>
      </c>
      <c r="J305" s="19">
        <v>0</v>
      </c>
      <c r="K305" s="20"/>
      <c r="L305" s="134">
        <f t="shared" si="48"/>
        <v>0</v>
      </c>
      <c r="M305" s="21"/>
      <c r="N305" s="21"/>
      <c r="O305" s="20"/>
    </row>
    <row r="306" spans="1:15" ht="11.25" customHeight="1">
      <c r="A306" s="17" t="s">
        <v>119</v>
      </c>
      <c r="B306" s="17"/>
      <c r="C306" s="19">
        <v>4614908.461</v>
      </c>
      <c r="D306" s="19">
        <v>1982800.465</v>
      </c>
      <c r="E306" s="19">
        <v>2647077.7</v>
      </c>
      <c r="F306" s="20">
        <f t="shared" si="46"/>
        <v>33.50197091062313</v>
      </c>
      <c r="G306" s="20"/>
      <c r="H306" s="19">
        <v>334827.977</v>
      </c>
      <c r="I306" s="19">
        <v>141219.364</v>
      </c>
      <c r="J306" s="19">
        <v>209926.079</v>
      </c>
      <c r="K306" s="20">
        <f t="shared" si="47"/>
        <v>48.652474458106184</v>
      </c>
      <c r="L306" s="134">
        <f t="shared" si="48"/>
        <v>8.289527906785338</v>
      </c>
      <c r="M306" s="21"/>
      <c r="N306" s="21"/>
      <c r="O306" s="20"/>
    </row>
    <row r="307" spans="1:23" ht="18">
      <c r="A307" s="26" t="s">
        <v>120</v>
      </c>
      <c r="B307" s="26"/>
      <c r="C307" s="27">
        <f>+C308+C309</f>
        <v>528478</v>
      </c>
      <c r="D307" s="27">
        <f>+D308+D309</f>
        <v>497723</v>
      </c>
      <c r="E307" s="27">
        <f>+E308+E309</f>
        <v>455458</v>
      </c>
      <c r="F307" s="25">
        <f t="shared" si="46"/>
        <v>-8.491671070053016</v>
      </c>
      <c r="G307" s="20"/>
      <c r="H307" s="27">
        <f>+H308+H309</f>
        <v>3644.583</v>
      </c>
      <c r="I307" s="27">
        <f>+I308+I309</f>
        <v>678.154</v>
      </c>
      <c r="J307" s="27">
        <f>+J308+J309</f>
        <v>2284.837</v>
      </c>
      <c r="K307" s="25">
        <f t="shared" si="47"/>
        <v>236.92008009980032</v>
      </c>
      <c r="L307" s="20">
        <f t="shared" si="48"/>
        <v>0.09022328318701027</v>
      </c>
      <c r="R307" s="232"/>
      <c r="S307" s="233"/>
      <c r="T307" s="233"/>
      <c r="U307" s="233"/>
      <c r="V307" s="233"/>
      <c r="W307" s="233"/>
    </row>
    <row r="308" spans="1:15" ht="11.25" customHeight="1">
      <c r="A308" s="17" t="s">
        <v>118</v>
      </c>
      <c r="B308" s="17"/>
      <c r="C308" s="19">
        <v>501874</v>
      </c>
      <c r="D308" s="19">
        <v>496938</v>
      </c>
      <c r="E308" s="19">
        <v>454103</v>
      </c>
      <c r="F308" s="20">
        <f t="shared" si="46"/>
        <v>-8.619787579134623</v>
      </c>
      <c r="G308" s="20"/>
      <c r="H308" s="19">
        <v>1379.717</v>
      </c>
      <c r="I308" s="19">
        <v>426.912</v>
      </c>
      <c r="J308" s="19">
        <v>1845.544</v>
      </c>
      <c r="K308" s="20">
        <f t="shared" si="47"/>
        <v>332.3008020388277</v>
      </c>
      <c r="L308" s="134">
        <f t="shared" si="48"/>
        <v>0.07287655046994061</v>
      </c>
      <c r="M308" s="21"/>
      <c r="N308" s="21"/>
      <c r="O308" s="20"/>
    </row>
    <row r="309" spans="1:15" ht="11.25" customHeight="1">
      <c r="A309" s="17" t="s">
        <v>119</v>
      </c>
      <c r="B309" s="17"/>
      <c r="C309" s="19">
        <v>26604</v>
      </c>
      <c r="D309" s="19">
        <v>785</v>
      </c>
      <c r="E309" s="19">
        <v>1355</v>
      </c>
      <c r="F309" s="20">
        <f t="shared" si="46"/>
        <v>72.61146496815286</v>
      </c>
      <c r="G309" s="20"/>
      <c r="H309" s="19">
        <v>2264.866</v>
      </c>
      <c r="I309" s="19">
        <v>251.242</v>
      </c>
      <c r="J309" s="19">
        <v>439.293</v>
      </c>
      <c r="K309" s="20">
        <f t="shared" si="47"/>
        <v>74.84855239171796</v>
      </c>
      <c r="L309" s="134">
        <f t="shared" si="48"/>
        <v>0.017346732717069668</v>
      </c>
      <c r="M309" s="21"/>
      <c r="N309" s="21"/>
      <c r="O309" s="20"/>
    </row>
    <row r="310" spans="1:15" ht="11.25" customHeight="1">
      <c r="A310" s="26" t="s">
        <v>95</v>
      </c>
      <c r="B310" s="26"/>
      <c r="C310" s="27"/>
      <c r="D310" s="27"/>
      <c r="E310" s="27"/>
      <c r="F310" s="25"/>
      <c r="G310" s="25"/>
      <c r="H310" s="27">
        <v>3181.79</v>
      </c>
      <c r="I310" s="27">
        <v>1706.397</v>
      </c>
      <c r="J310" s="27">
        <v>2252.107</v>
      </c>
      <c r="K310" s="25">
        <f t="shared" si="47"/>
        <v>31.980248441599457</v>
      </c>
      <c r="L310" s="160">
        <f t="shared" si="48"/>
        <v>0.08893084610781782</v>
      </c>
      <c r="M310" s="21"/>
      <c r="N310" s="21"/>
      <c r="O310" s="20"/>
    </row>
    <row r="311" spans="1:15" ht="11.25" customHeight="1">
      <c r="A311" s="17"/>
      <c r="B311" s="17"/>
      <c r="C311" s="19"/>
      <c r="D311" s="19"/>
      <c r="E311" s="19"/>
      <c r="F311" s="20"/>
      <c r="G311" s="20"/>
      <c r="H311" s="19"/>
      <c r="I311" s="19"/>
      <c r="J311" s="19"/>
      <c r="K311" s="20"/>
      <c r="L311" s="134"/>
      <c r="M311" s="21"/>
      <c r="N311" s="21"/>
      <c r="O311" s="20"/>
    </row>
    <row r="312" spans="1:15" ht="11.25" customHeight="1">
      <c r="A312" s="26" t="s">
        <v>465</v>
      </c>
      <c r="B312" s="26"/>
      <c r="C312" s="27"/>
      <c r="D312" s="27"/>
      <c r="E312" s="27"/>
      <c r="F312" s="25"/>
      <c r="G312" s="25"/>
      <c r="H312" s="27">
        <f>+H314+H321+H326+H330+H331</f>
        <v>3979833.353</v>
      </c>
      <c r="I312" s="27">
        <f>+I314+I321+I326+I330+I331</f>
        <v>1592989.047</v>
      </c>
      <c r="J312" s="27">
        <f>+J314+J321+J326+J330+J331</f>
        <v>2317962</v>
      </c>
      <c r="K312" s="25">
        <f>+J312/I312*100-100</f>
        <v>45.51022835752116</v>
      </c>
      <c r="L312" s="160">
        <f t="shared" si="48"/>
        <v>91.53131796391983</v>
      </c>
      <c r="M312" s="21"/>
      <c r="N312" s="21"/>
      <c r="O312" s="20"/>
    </row>
    <row r="313" spans="1:15" ht="11.25" customHeight="1">
      <c r="A313" s="17"/>
      <c r="B313" s="17"/>
      <c r="C313" s="19"/>
      <c r="D313" s="19"/>
      <c r="E313" s="19"/>
      <c r="F313" s="20"/>
      <c r="G313" s="20"/>
      <c r="H313" s="19"/>
      <c r="I313" s="19"/>
      <c r="J313" s="19"/>
      <c r="K313" s="20"/>
      <c r="L313" s="134"/>
      <c r="M313" s="21"/>
      <c r="N313" s="21"/>
      <c r="O313" s="20"/>
    </row>
    <row r="314" spans="1:18" ht="11.25">
      <c r="A314" s="26" t="s">
        <v>96</v>
      </c>
      <c r="B314" s="26"/>
      <c r="C314" s="27">
        <f>+C315+C316+C317+C318</f>
        <v>3353100.6780000003</v>
      </c>
      <c r="D314" s="27">
        <f>+D315+D316+D317+D318</f>
        <v>1366212.8029999998</v>
      </c>
      <c r="E314" s="27">
        <f>+E315+E316+E317+E318</f>
        <v>1919622.0210000002</v>
      </c>
      <c r="F314" s="25">
        <f>+E314/D314*100-100</f>
        <v>40.50680953836738</v>
      </c>
      <c r="G314" s="20"/>
      <c r="H314" s="27">
        <f>SUM(H315:H319)</f>
        <v>2384418.1720000003</v>
      </c>
      <c r="I314" s="27">
        <f>SUM(I315:I319)</f>
        <v>930393.975</v>
      </c>
      <c r="J314" s="27">
        <f>SUM(J315:J319)</f>
        <v>1423970.971</v>
      </c>
      <c r="K314" s="25">
        <f>+J314/I314*100-100</f>
        <v>53.05032161241155</v>
      </c>
      <c r="L314" s="25">
        <f t="shared" si="48"/>
        <v>56.22954117366577</v>
      </c>
      <c r="M314" s="21">
        <f>+I314/D314*1000</f>
        <v>681.0022369553216</v>
      </c>
      <c r="N314" s="21">
        <f>+J314/E314*1000</f>
        <v>741.7975806811188</v>
      </c>
      <c r="O314" s="20">
        <f>+N314/M314*100-100</f>
        <v>8.927333924423777</v>
      </c>
      <c r="R314" s="23"/>
    </row>
    <row r="315" spans="1:20" ht="12.75">
      <c r="A315" s="17" t="s">
        <v>127</v>
      </c>
      <c r="B315" s="17"/>
      <c r="C315" s="19">
        <v>290095.966</v>
      </c>
      <c r="D315" s="19">
        <v>109065.45</v>
      </c>
      <c r="E315" s="19">
        <v>190178.731</v>
      </c>
      <c r="F315" s="20">
        <f>+E315/D315*100-100</f>
        <v>74.37119729483535</v>
      </c>
      <c r="G315" s="20"/>
      <c r="H315" s="19">
        <v>195294.543</v>
      </c>
      <c r="I315" s="19">
        <v>67492.987</v>
      </c>
      <c r="J315" s="19">
        <v>136680.815</v>
      </c>
      <c r="K315" s="20">
        <f>+J315/I315*100-100</f>
        <v>102.51113645333257</v>
      </c>
      <c r="L315" s="20">
        <f t="shared" si="48"/>
        <v>5.39723047113486</v>
      </c>
      <c r="M315" s="21">
        <f>+I315/D315*1000</f>
        <v>618.830133649107</v>
      </c>
      <c r="N315" s="21">
        <f>+J315/E315*1000</f>
        <v>718.6966401621431</v>
      </c>
      <c r="O315" s="20">
        <f>+N315/M315*100-100</f>
        <v>16.137951447862605</v>
      </c>
      <c r="R315" s="32"/>
      <c r="S315" s="32"/>
      <c r="T315" s="32"/>
    </row>
    <row r="316" spans="1:18" ht="11.25">
      <c r="A316" s="17" t="s">
        <v>128</v>
      </c>
      <c r="B316" s="17"/>
      <c r="C316" s="19">
        <v>0</v>
      </c>
      <c r="D316" s="19">
        <v>0</v>
      </c>
      <c r="E316" s="19">
        <v>0</v>
      </c>
      <c r="F316" s="20"/>
      <c r="G316" s="20"/>
      <c r="H316" s="19">
        <v>0</v>
      </c>
      <c r="I316" s="19">
        <v>0</v>
      </c>
      <c r="J316" s="19">
        <v>0</v>
      </c>
      <c r="K316" s="20"/>
      <c r="L316" s="20">
        <f t="shared" si="48"/>
        <v>0</v>
      </c>
      <c r="M316" s="21"/>
      <c r="N316" s="21"/>
      <c r="O316" s="20"/>
      <c r="R316" s="23"/>
    </row>
    <row r="317" spans="1:18" ht="11.25">
      <c r="A317" s="17" t="s">
        <v>129</v>
      </c>
      <c r="B317" s="17"/>
      <c r="C317" s="19">
        <v>1545711.357</v>
      </c>
      <c r="D317" s="19">
        <v>677665.236</v>
      </c>
      <c r="E317" s="19">
        <v>852178.581</v>
      </c>
      <c r="F317" s="20">
        <f>+E317/D317*100-100</f>
        <v>25.7521465952844</v>
      </c>
      <c r="G317" s="20"/>
      <c r="H317" s="19">
        <v>1136250.381</v>
      </c>
      <c r="I317" s="19">
        <v>477456.79</v>
      </c>
      <c r="J317" s="19">
        <v>677148.321</v>
      </c>
      <c r="K317" s="20">
        <f>+J317/I317*100-100</f>
        <v>41.82400065982935</v>
      </c>
      <c r="L317" s="20">
        <f t="shared" si="48"/>
        <v>26.739126128118347</v>
      </c>
      <c r="M317" s="21">
        <f>+I317/D317*1000</f>
        <v>704.5614333387465</v>
      </c>
      <c r="N317" s="21">
        <f>+J317/E317*1000</f>
        <v>794.6084730331893</v>
      </c>
      <c r="O317" s="20">
        <f>+N317/M317*100-100</f>
        <v>12.78058029201678</v>
      </c>
      <c r="R317" s="23"/>
    </row>
    <row r="318" spans="1:18" ht="11.25">
      <c r="A318" s="17" t="s">
        <v>130</v>
      </c>
      <c r="B318" s="17"/>
      <c r="C318" s="19">
        <v>1517293.355</v>
      </c>
      <c r="D318" s="19">
        <v>579482.117</v>
      </c>
      <c r="E318" s="19">
        <v>877264.709</v>
      </c>
      <c r="F318" s="20">
        <f>+E318/D318*100-100</f>
        <v>51.38771038209623</v>
      </c>
      <c r="G318" s="20"/>
      <c r="H318" s="19">
        <v>1052873.248</v>
      </c>
      <c r="I318" s="19">
        <v>385444.198</v>
      </c>
      <c r="J318" s="19">
        <v>610141.835</v>
      </c>
      <c r="K318" s="20">
        <f>+J318/I318*100-100</f>
        <v>58.29576321706625</v>
      </c>
      <c r="L318" s="20">
        <f t="shared" si="48"/>
        <v>24.093184574412568</v>
      </c>
      <c r="M318" s="21">
        <f>+I318/D318*1000</f>
        <v>665.1528782207441</v>
      </c>
      <c r="N318" s="21">
        <f>+J318/E318*1000</f>
        <v>695.5048216809095</v>
      </c>
      <c r="O318" s="20">
        <f>+N318/M318*100-100</f>
        <v>4.563152991437931</v>
      </c>
      <c r="R318" s="23"/>
    </row>
    <row r="319" spans="1:20" ht="11.25">
      <c r="A319" s="17" t="s">
        <v>10</v>
      </c>
      <c r="B319" s="17"/>
      <c r="C319" s="19">
        <v>0</v>
      </c>
      <c r="D319" s="19">
        <v>0</v>
      </c>
      <c r="E319" s="19">
        <v>0</v>
      </c>
      <c r="F319" s="20"/>
      <c r="G319" s="20"/>
      <c r="H319" s="19">
        <v>0</v>
      </c>
      <c r="I319" s="19">
        <v>0</v>
      </c>
      <c r="J319" s="19">
        <v>0</v>
      </c>
      <c r="K319" s="20"/>
      <c r="L319" s="20">
        <f t="shared" si="48"/>
        <v>0</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484</v>
      </c>
      <c r="B321" s="26"/>
      <c r="C321" s="19"/>
      <c r="D321" s="19"/>
      <c r="E321" s="19"/>
      <c r="F321" s="20"/>
      <c r="G321" s="20"/>
      <c r="H321" s="27">
        <f>+H322+H323+H324</f>
        <v>547357.4809999999</v>
      </c>
      <c r="I321" s="27">
        <f>+I322+I323+I324</f>
        <v>218031.839</v>
      </c>
      <c r="J321" s="27">
        <f>+J322+J323+J324</f>
        <v>317047.85500000004</v>
      </c>
      <c r="K321" s="25">
        <f aca="true" t="shared" si="49" ref="K321:K331">+J321/I321*100-100</f>
        <v>45.41355815468768</v>
      </c>
      <c r="L321" s="25">
        <f t="shared" si="48"/>
        <v>12.519535706704318</v>
      </c>
      <c r="M321" s="21"/>
      <c r="N321" s="21"/>
      <c r="O321" s="20"/>
      <c r="R321" s="32"/>
      <c r="S321" s="32"/>
      <c r="T321" s="32"/>
    </row>
    <row r="322" spans="1:18" ht="11.25">
      <c r="A322" s="17" t="s">
        <v>121</v>
      </c>
      <c r="B322" s="17"/>
      <c r="C322" s="19">
        <v>4481677</v>
      </c>
      <c r="D322" s="19">
        <v>1397991</v>
      </c>
      <c r="E322" s="19">
        <v>1802790</v>
      </c>
      <c r="F322" s="20">
        <f>+E322/D322*100-100</f>
        <v>28.955765809651126</v>
      </c>
      <c r="G322" s="20"/>
      <c r="H322" s="19">
        <v>542694.6</v>
      </c>
      <c r="I322" s="19">
        <v>215584.567</v>
      </c>
      <c r="J322" s="19">
        <v>314828.552</v>
      </c>
      <c r="K322" s="20">
        <f t="shared" si="49"/>
        <v>46.03482817951436</v>
      </c>
      <c r="L322" s="20">
        <f t="shared" si="48"/>
        <v>12.431900219776024</v>
      </c>
      <c r="M322" s="21">
        <f>+I322/D322*1000</f>
        <v>154.2102681633859</v>
      </c>
      <c r="N322" s="21">
        <f>+J322/E322*1000</f>
        <v>174.634068305238</v>
      </c>
      <c r="O322" s="20">
        <f>+N322/M322*100-100</f>
        <v>13.244124652071207</v>
      </c>
      <c r="R322" s="23"/>
    </row>
    <row r="323" spans="1:18" ht="11.25">
      <c r="A323" s="17" t="s">
        <v>122</v>
      </c>
      <c r="B323" s="17"/>
      <c r="C323" s="19">
        <v>67534</v>
      </c>
      <c r="D323" s="19">
        <v>3997</v>
      </c>
      <c r="E323" s="19">
        <v>154694</v>
      </c>
      <c r="F323" s="20">
        <f>+E323/D323*100-100</f>
        <v>3770.252689517138</v>
      </c>
      <c r="G323" s="20"/>
      <c r="H323" s="19">
        <v>3560.271</v>
      </c>
      <c r="I323" s="19">
        <v>1908.978</v>
      </c>
      <c r="J323" s="19">
        <v>1848.767</v>
      </c>
      <c r="K323" s="20">
        <f t="shared" si="49"/>
        <v>-3.1540960660625785</v>
      </c>
      <c r="L323" s="20">
        <f t="shared" si="48"/>
        <v>0.07300381978574376</v>
      </c>
      <c r="M323" s="21">
        <f>+I323/D323*1000</f>
        <v>477.60270202651986</v>
      </c>
      <c r="N323" s="21">
        <f>+J323/E323*1000</f>
        <v>11.951122861908026</v>
      </c>
      <c r="O323" s="20">
        <f>+N323/M323*100-100</f>
        <v>-97.49768524943471</v>
      </c>
      <c r="R323" s="23"/>
    </row>
    <row r="324" spans="1:18" ht="11.25">
      <c r="A324" s="17" t="s">
        <v>123</v>
      </c>
      <c r="B324" s="17"/>
      <c r="C324" s="161"/>
      <c r="D324" s="161"/>
      <c r="E324" s="161"/>
      <c r="F324" s="20"/>
      <c r="G324" s="20"/>
      <c r="H324" s="19">
        <v>1102.61</v>
      </c>
      <c r="I324" s="19">
        <v>538.294</v>
      </c>
      <c r="J324" s="19">
        <v>370.536</v>
      </c>
      <c r="K324" s="20">
        <f t="shared" si="49"/>
        <v>-31.16475383340702</v>
      </c>
      <c r="L324" s="20">
        <f t="shared" si="48"/>
        <v>0.014631667142549792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485</v>
      </c>
      <c r="B326" s="26"/>
      <c r="C326" s="19"/>
      <c r="D326" s="19"/>
      <c r="E326" s="19"/>
      <c r="F326" s="20"/>
      <c r="G326" s="20"/>
      <c r="H326" s="27">
        <f>SUM(H327:H329)</f>
        <v>925574.802</v>
      </c>
      <c r="I326" s="27">
        <f>SUM(I327:I329)</f>
        <v>399531.01399999997</v>
      </c>
      <c r="J326" s="27">
        <f>SUM(J327:J329)</f>
        <v>509395.899</v>
      </c>
      <c r="K326" s="25">
        <f t="shared" si="49"/>
        <v>27.498462234523814</v>
      </c>
      <c r="L326" s="25">
        <f t="shared" si="48"/>
        <v>20.114944939082605</v>
      </c>
      <c r="M326" s="21"/>
      <c r="N326" s="21"/>
      <c r="O326" s="20"/>
      <c r="R326" s="23"/>
    </row>
    <row r="327" spans="1:21" ht="11.25">
      <c r="A327" s="17" t="s">
        <v>124</v>
      </c>
      <c r="B327" s="17"/>
      <c r="C327" s="161"/>
      <c r="D327" s="161"/>
      <c r="E327" s="161"/>
      <c r="F327" s="20"/>
      <c r="G327" s="20"/>
      <c r="H327" s="19">
        <v>516327.049</v>
      </c>
      <c r="I327" s="19">
        <v>214143.258</v>
      </c>
      <c r="J327" s="19">
        <v>292241.006</v>
      </c>
      <c r="K327" s="20">
        <f t="shared" si="49"/>
        <v>36.46986075088108</v>
      </c>
      <c r="L327" s="20">
        <f t="shared" si="48"/>
        <v>11.539966764891659</v>
      </c>
      <c r="M327" s="21"/>
      <c r="N327" s="21"/>
      <c r="O327" s="20"/>
      <c r="R327" s="23"/>
      <c r="U327" s="21"/>
    </row>
    <row r="328" spans="1:18" ht="11.25">
      <c r="A328" s="17" t="s">
        <v>125</v>
      </c>
      <c r="B328" s="17"/>
      <c r="C328" s="161"/>
      <c r="D328" s="161"/>
      <c r="E328" s="161"/>
      <c r="F328" s="20"/>
      <c r="G328" s="20"/>
      <c r="H328" s="19">
        <v>15790.679</v>
      </c>
      <c r="I328" s="19">
        <v>5845.293</v>
      </c>
      <c r="J328" s="19">
        <v>8458.698</v>
      </c>
      <c r="K328" s="20">
        <f t="shared" si="49"/>
        <v>44.709563746419576</v>
      </c>
      <c r="L328" s="20">
        <f t="shared" si="48"/>
        <v>0.3340157328717092</v>
      </c>
      <c r="M328" s="21"/>
      <c r="N328" s="21"/>
      <c r="O328" s="20"/>
      <c r="R328" s="23"/>
    </row>
    <row r="329" spans="1:18" ht="11.25">
      <c r="A329" s="17" t="s">
        <v>126</v>
      </c>
      <c r="B329" s="17"/>
      <c r="C329" s="161"/>
      <c r="D329" s="161"/>
      <c r="E329" s="161"/>
      <c r="F329" s="20"/>
      <c r="G329" s="20"/>
      <c r="H329" s="19">
        <v>393457.074</v>
      </c>
      <c r="I329" s="19">
        <v>179542.463</v>
      </c>
      <c r="J329" s="19">
        <v>208696.195</v>
      </c>
      <c r="K329" s="20">
        <f t="shared" si="49"/>
        <v>16.237792170646586</v>
      </c>
      <c r="L329" s="20">
        <f t="shared" si="48"/>
        <v>8.240962441319235</v>
      </c>
      <c r="M329" s="21"/>
      <c r="N329" s="21"/>
      <c r="O329" s="20"/>
      <c r="R329" s="23"/>
    </row>
    <row r="330" spans="1:18" ht="11.25">
      <c r="A330" s="26" t="s">
        <v>22</v>
      </c>
      <c r="B330" s="26"/>
      <c r="C330" s="27">
        <v>203090.226</v>
      </c>
      <c r="D330" s="27">
        <v>81019.176</v>
      </c>
      <c r="E330" s="27">
        <v>101419.571</v>
      </c>
      <c r="F330" s="25">
        <f>+E330/D330*100-100</f>
        <v>25.17971177588869</v>
      </c>
      <c r="G330" s="20"/>
      <c r="H330" s="27">
        <v>121135.953</v>
      </c>
      <c r="I330" s="27">
        <v>44816.219</v>
      </c>
      <c r="J330" s="27">
        <v>67343.578</v>
      </c>
      <c r="K330" s="25">
        <f t="shared" si="49"/>
        <v>50.26608558834468</v>
      </c>
      <c r="L330" s="20">
        <f t="shared" si="48"/>
        <v>2.659252589449713</v>
      </c>
      <c r="M330" s="21">
        <f>+I330/D330*1000</f>
        <v>553.1556998308647</v>
      </c>
      <c r="N330" s="21">
        <f>+J330/E330*1000</f>
        <v>664.0096909895232</v>
      </c>
      <c r="O330" s="20">
        <f>+N330/M330*100-100</f>
        <v>20.040287245083732</v>
      </c>
      <c r="R330" s="23"/>
    </row>
    <row r="331" spans="1:18" ht="11.25">
      <c r="A331" s="26" t="s">
        <v>95</v>
      </c>
      <c r="B331" s="26"/>
      <c r="C331" s="27"/>
      <c r="D331" s="27"/>
      <c r="E331" s="27"/>
      <c r="F331" s="25"/>
      <c r="G331" s="25"/>
      <c r="H331" s="27">
        <v>1346.945</v>
      </c>
      <c r="I331" s="27">
        <v>216</v>
      </c>
      <c r="J331" s="27">
        <v>203.6970000001602</v>
      </c>
      <c r="K331" s="25">
        <f t="shared" si="49"/>
        <v>-5.6958333332591735</v>
      </c>
      <c r="L331" s="20">
        <f t="shared" si="48"/>
        <v>0.008043555017429638</v>
      </c>
      <c r="M331" s="21"/>
      <c r="N331" s="21"/>
      <c r="O331" s="20"/>
      <c r="R331" s="23"/>
    </row>
    <row r="332" spans="1:18" ht="11.25">
      <c r="A332" s="125"/>
      <c r="B332" s="125"/>
      <c r="C332" s="133"/>
      <c r="D332" s="133"/>
      <c r="E332" s="133"/>
      <c r="F332" s="133"/>
      <c r="G332" s="133"/>
      <c r="H332" s="133"/>
      <c r="I332" s="133"/>
      <c r="J332" s="133"/>
      <c r="K332" s="125"/>
      <c r="L332" s="125"/>
      <c r="R332" s="23"/>
    </row>
    <row r="333" spans="1:18" ht="11.25">
      <c r="A333" s="17" t="s">
        <v>486</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13" t="s">
        <v>384</v>
      </c>
      <c r="B335" s="313"/>
      <c r="C335" s="313"/>
      <c r="D335" s="313"/>
      <c r="E335" s="313"/>
      <c r="F335" s="313"/>
      <c r="G335" s="313"/>
      <c r="H335" s="313"/>
      <c r="I335" s="313"/>
      <c r="J335" s="313"/>
      <c r="K335" s="313"/>
      <c r="L335" s="122"/>
      <c r="R335" s="23"/>
    </row>
    <row r="336" spans="1:20" ht="19.5" customHeight="1">
      <c r="A336" s="314" t="s">
        <v>539</v>
      </c>
      <c r="B336" s="314"/>
      <c r="C336" s="314"/>
      <c r="D336" s="314"/>
      <c r="E336" s="314"/>
      <c r="F336" s="314"/>
      <c r="G336" s="314"/>
      <c r="H336" s="314"/>
      <c r="I336" s="314"/>
      <c r="J336" s="314"/>
      <c r="K336" s="314"/>
      <c r="L336" s="123"/>
      <c r="R336" s="23"/>
      <c r="S336" s="21"/>
      <c r="T336" s="21"/>
    </row>
    <row r="337" spans="1:21" s="29" customFormat="1" ht="12.75">
      <c r="A337" s="26"/>
      <c r="B337" s="26"/>
      <c r="C337" s="315" t="s">
        <v>144</v>
      </c>
      <c r="D337" s="315"/>
      <c r="E337" s="315"/>
      <c r="F337" s="315"/>
      <c r="G337" s="214"/>
      <c r="H337" s="315" t="s">
        <v>291</v>
      </c>
      <c r="I337" s="315"/>
      <c r="J337" s="315"/>
      <c r="K337" s="315"/>
      <c r="L337" s="214"/>
      <c r="M337" s="317"/>
      <c r="N337" s="317"/>
      <c r="O337" s="317"/>
      <c r="P337" s="152"/>
      <c r="Q337" s="152"/>
      <c r="R337" s="31"/>
      <c r="S337" s="31"/>
      <c r="T337" s="31"/>
      <c r="U337" s="152"/>
    </row>
    <row r="338" spans="1:18" s="29" customFormat="1" ht="12.75">
      <c r="A338" s="26" t="s">
        <v>156</v>
      </c>
      <c r="B338" s="216" t="s">
        <v>131</v>
      </c>
      <c r="C338" s="215">
        <f>+C297</f>
        <v>2010</v>
      </c>
      <c r="D338" s="316" t="str">
        <f>+D297</f>
        <v>enero - junio</v>
      </c>
      <c r="E338" s="316"/>
      <c r="F338" s="316"/>
      <c r="G338" s="214"/>
      <c r="H338" s="215">
        <f>+C338</f>
        <v>2010</v>
      </c>
      <c r="I338" s="316" t="str">
        <f>+D338</f>
        <v>enero - junio</v>
      </c>
      <c r="J338" s="316"/>
      <c r="K338" s="316"/>
      <c r="L338" s="216" t="s">
        <v>325</v>
      </c>
      <c r="M338" s="318"/>
      <c r="N338" s="318"/>
      <c r="O338" s="318"/>
      <c r="P338" s="152"/>
      <c r="Q338" s="152"/>
      <c r="R338" s="31"/>
    </row>
    <row r="339" spans="1:18" s="29" customFormat="1" ht="12.75">
      <c r="A339" s="217"/>
      <c r="B339" s="220" t="s">
        <v>45</v>
      </c>
      <c r="C339" s="217"/>
      <c r="D339" s="218">
        <f>+D298</f>
        <v>2010</v>
      </c>
      <c r="E339" s="218">
        <f>+E298</f>
        <v>2011</v>
      </c>
      <c r="F339" s="219" t="str">
        <f>+F298</f>
        <v>Var % 11/10</v>
      </c>
      <c r="G339" s="220"/>
      <c r="H339" s="217"/>
      <c r="I339" s="218">
        <f>+D339</f>
        <v>2010</v>
      </c>
      <c r="J339" s="218">
        <f>+E339</f>
        <v>2011</v>
      </c>
      <c r="K339" s="219" t="str">
        <f>+F339</f>
        <v>Var % 11/10</v>
      </c>
      <c r="L339" s="220">
        <v>2008</v>
      </c>
      <c r="M339" s="221"/>
      <c r="N339" s="221"/>
      <c r="O339" s="220"/>
      <c r="R339" s="31"/>
    </row>
    <row r="340" spans="1:18" s="129" customFormat="1" ht="12.75">
      <c r="A340" s="127" t="s">
        <v>468</v>
      </c>
      <c r="B340" s="127"/>
      <c r="C340" s="127"/>
      <c r="D340" s="127"/>
      <c r="E340" s="127"/>
      <c r="F340" s="127"/>
      <c r="G340" s="127"/>
      <c r="H340" s="127">
        <f>+H349+H342+H355+H360</f>
        <v>713739.2860000001</v>
      </c>
      <c r="I340" s="127">
        <f>+I349+I342+I355+I360</f>
        <v>364754.42399999994</v>
      </c>
      <c r="J340" s="127">
        <f>+J349+J342+J355+J360</f>
        <v>381238.75600000005</v>
      </c>
      <c r="K340" s="128">
        <f>+J340/I340*100-100</f>
        <v>4.519295974323839</v>
      </c>
      <c r="L340" s="127"/>
      <c r="R340" s="32"/>
    </row>
    <row r="341" spans="1:18" ht="12.75">
      <c r="A341" s="124"/>
      <c r="B341" s="129"/>
      <c r="C341" s="129"/>
      <c r="D341" s="129"/>
      <c r="F341" s="129"/>
      <c r="G341" s="129"/>
      <c r="H341" s="129"/>
      <c r="J341" s="165"/>
      <c r="K341" s="129"/>
      <c r="M341" s="22"/>
      <c r="N341" s="22"/>
      <c r="O341" s="22"/>
      <c r="R341" s="31"/>
    </row>
    <row r="342" spans="1:18" ht="12.75">
      <c r="A342" s="152" t="s">
        <v>333</v>
      </c>
      <c r="B342" s="166"/>
      <c r="C342" s="30">
        <f>SUM(C343:C347)</f>
        <v>1683057.0920000002</v>
      </c>
      <c r="D342" s="30">
        <f>SUM(D343:D347)</f>
        <v>844654.722</v>
      </c>
      <c r="E342" s="30">
        <f>SUM(E343:E347)</f>
        <v>755953.049</v>
      </c>
      <c r="F342" s="25">
        <f aca="true" t="shared" si="50" ref="F342:F347">+E342/D342*100-100</f>
        <v>-10.501530470340512</v>
      </c>
      <c r="G342" s="30"/>
      <c r="H342" s="30">
        <f>SUM(H343:H347)</f>
        <v>646773.2490000001</v>
      </c>
      <c r="I342" s="30">
        <f>SUM(I343:I347)</f>
        <v>338549.946</v>
      </c>
      <c r="J342" s="30">
        <f>SUM(J343:J347)</f>
        <v>341165.81700000004</v>
      </c>
      <c r="K342" s="25">
        <f aca="true" t="shared" si="51" ref="K342:K347">+J342/I342*100-100</f>
        <v>0.7726691529290832</v>
      </c>
      <c r="L342" s="28">
        <f aca="true" t="shared" si="52" ref="L342:L347">+J342/$J$420*100</f>
        <v>131.61328486691303</v>
      </c>
      <c r="M342" s="21">
        <f aca="true" t="shared" si="53" ref="M342:M347">+I342/D342*1000</f>
        <v>400.8146017326119</v>
      </c>
      <c r="N342" s="21">
        <f aca="true" t="shared" si="54" ref="N342:N347">+J342/E342*1000</f>
        <v>451.3055638194801</v>
      </c>
      <c r="O342" s="20">
        <f aca="true" t="shared" si="55" ref="O342:O347">+N342/M342*100-100</f>
        <v>12.597086500494143</v>
      </c>
      <c r="R342" s="32"/>
    </row>
    <row r="343" spans="1:18" ht="12.75">
      <c r="A343" s="124" t="s">
        <v>334</v>
      </c>
      <c r="B343" s="166" t="s">
        <v>176</v>
      </c>
      <c r="C343" s="167">
        <v>136.692</v>
      </c>
      <c r="D343" s="167">
        <v>13.492</v>
      </c>
      <c r="E343" s="167">
        <v>0</v>
      </c>
      <c r="F343" s="20">
        <f t="shared" si="50"/>
        <v>-100</v>
      </c>
      <c r="G343" s="167"/>
      <c r="H343" s="167">
        <v>88.607</v>
      </c>
      <c r="I343" s="167">
        <v>14.089</v>
      </c>
      <c r="J343" s="167">
        <v>0</v>
      </c>
      <c r="K343" s="20">
        <f t="shared" si="51"/>
        <v>-100</v>
      </c>
      <c r="L343" s="23">
        <f t="shared" si="52"/>
        <v>0</v>
      </c>
      <c r="M343" s="21">
        <f t="shared" si="53"/>
        <v>1044.2484435220872</v>
      </c>
      <c r="N343" s="21" t="e">
        <f t="shared" si="54"/>
        <v>#DIV/0!</v>
      </c>
      <c r="O343" s="20" t="e">
        <f t="shared" si="55"/>
        <v>#DIV/0!</v>
      </c>
      <c r="R343" s="32"/>
    </row>
    <row r="344" spans="1:18" ht="12.75">
      <c r="A344" s="124" t="s">
        <v>335</v>
      </c>
      <c r="B344" s="166" t="s">
        <v>176</v>
      </c>
      <c r="C344" s="167">
        <v>4.004</v>
      </c>
      <c r="D344" s="167">
        <v>4</v>
      </c>
      <c r="E344" s="167">
        <v>48</v>
      </c>
      <c r="F344" s="20">
        <f t="shared" si="50"/>
        <v>1100</v>
      </c>
      <c r="G344" s="167"/>
      <c r="H344" s="167">
        <v>2.107</v>
      </c>
      <c r="I344" s="167">
        <v>2.087</v>
      </c>
      <c r="J344" s="167">
        <v>53.15</v>
      </c>
      <c r="K344" s="20">
        <f t="shared" si="51"/>
        <v>2446.7177767129847</v>
      </c>
      <c r="L344" s="23">
        <f t="shared" si="52"/>
        <v>0.020503947764134958</v>
      </c>
      <c r="M344" s="21">
        <f t="shared" si="53"/>
        <v>521.75</v>
      </c>
      <c r="N344" s="21">
        <f t="shared" si="54"/>
        <v>1107.2916666666665</v>
      </c>
      <c r="O344" s="20">
        <f t="shared" si="55"/>
        <v>112.22648139274872</v>
      </c>
      <c r="R344" s="32"/>
    </row>
    <row r="345" spans="1:18" ht="11.25">
      <c r="A345" s="124" t="s">
        <v>336</v>
      </c>
      <c r="B345" s="166" t="s">
        <v>176</v>
      </c>
      <c r="C345" s="167">
        <v>163095.725</v>
      </c>
      <c r="D345" s="167">
        <v>70085.75</v>
      </c>
      <c r="E345" s="167">
        <v>88402.236</v>
      </c>
      <c r="F345" s="20">
        <f t="shared" si="50"/>
        <v>26.134393938853478</v>
      </c>
      <c r="G345" s="167"/>
      <c r="H345" s="167">
        <v>63874.584</v>
      </c>
      <c r="I345" s="167">
        <v>26511.101</v>
      </c>
      <c r="J345" s="167">
        <v>39234.589</v>
      </c>
      <c r="K345" s="20">
        <f t="shared" si="51"/>
        <v>47.993057700621335</v>
      </c>
      <c r="L345" s="23">
        <f t="shared" si="52"/>
        <v>15.13572838011861</v>
      </c>
      <c r="M345" s="21">
        <f t="shared" si="53"/>
        <v>378.2666376545874</v>
      </c>
      <c r="N345" s="21">
        <f t="shared" si="54"/>
        <v>443.81896629854475</v>
      </c>
      <c r="O345" s="20">
        <f t="shared" si="55"/>
        <v>17.329661703820733</v>
      </c>
      <c r="R345" s="21"/>
    </row>
    <row r="346" spans="1:15" ht="11.25">
      <c r="A346" s="124" t="s">
        <v>337</v>
      </c>
      <c r="B346" s="166" t="s">
        <v>176</v>
      </c>
      <c r="C346" s="167">
        <v>82</v>
      </c>
      <c r="D346" s="167">
        <v>24</v>
      </c>
      <c r="E346" s="167">
        <v>25</v>
      </c>
      <c r="F346" s="20">
        <f t="shared" si="50"/>
        <v>4.166666666666671</v>
      </c>
      <c r="G346" s="167"/>
      <c r="H346" s="167">
        <v>96.482</v>
      </c>
      <c r="I346" s="167">
        <v>25.91</v>
      </c>
      <c r="J346" s="167">
        <v>31.938</v>
      </c>
      <c r="K346" s="20">
        <f t="shared" si="51"/>
        <v>23.26514859127748</v>
      </c>
      <c r="L346" s="23">
        <f t="shared" si="52"/>
        <v>0.01232088586436392</v>
      </c>
      <c r="M346" s="21">
        <f t="shared" si="53"/>
        <v>1079.5833333333333</v>
      </c>
      <c r="N346" s="21">
        <f t="shared" si="54"/>
        <v>1277.52</v>
      </c>
      <c r="O346" s="20">
        <f t="shared" si="55"/>
        <v>18.334542647626392</v>
      </c>
    </row>
    <row r="347" spans="1:15" ht="11.25">
      <c r="A347" s="124" t="s">
        <v>339</v>
      </c>
      <c r="B347" s="166" t="s">
        <v>176</v>
      </c>
      <c r="C347" s="167">
        <v>1519738.671</v>
      </c>
      <c r="D347" s="167">
        <v>774527.48</v>
      </c>
      <c r="E347" s="167">
        <v>667477.813</v>
      </c>
      <c r="F347" s="20">
        <f t="shared" si="50"/>
        <v>-13.821287141419432</v>
      </c>
      <c r="G347" s="167"/>
      <c r="H347" s="167">
        <v>582711.469</v>
      </c>
      <c r="I347" s="167">
        <v>311996.759</v>
      </c>
      <c r="J347" s="167">
        <v>301846.14</v>
      </c>
      <c r="K347" s="20">
        <f t="shared" si="51"/>
        <v>-3.2534373217639683</v>
      </c>
      <c r="L347" s="23">
        <f t="shared" si="52"/>
        <v>116.44473165316592</v>
      </c>
      <c r="M347" s="21">
        <f t="shared" si="53"/>
        <v>402.82206513834734</v>
      </c>
      <c r="N347" s="21">
        <f t="shared" si="54"/>
        <v>452.21898634104866</v>
      </c>
      <c r="O347" s="20">
        <f t="shared" si="55"/>
        <v>12.26271485047279</v>
      </c>
    </row>
    <row r="348" spans="1:15" ht="11.25">
      <c r="A348" s="124"/>
      <c r="B348" s="166"/>
      <c r="C348" s="129"/>
      <c r="D348" s="129"/>
      <c r="E348" s="129"/>
      <c r="F348" s="20"/>
      <c r="G348" s="129"/>
      <c r="H348" s="129"/>
      <c r="I348" s="129"/>
      <c r="J348" s="168"/>
      <c r="K348" s="20"/>
      <c r="M348" s="21"/>
      <c r="N348" s="21"/>
      <c r="O348" s="20"/>
    </row>
    <row r="349" spans="1:15" ht="11.25">
      <c r="A349" s="152" t="s">
        <v>328</v>
      </c>
      <c r="C349" s="30">
        <f>SUM(C350:C353)</f>
        <v>12931.471000000001</v>
      </c>
      <c r="D349" s="30">
        <f>SUM(D350:D353)</f>
        <v>5645.312000000001</v>
      </c>
      <c r="E349" s="30">
        <f>SUM(E350:E353)</f>
        <v>8785.952000000001</v>
      </c>
      <c r="F349" s="25">
        <f>+E349/D349*100-100</f>
        <v>55.63270905133322</v>
      </c>
      <c r="G349" s="30"/>
      <c r="H349" s="30">
        <f>SUM(H350:H353)</f>
        <v>60066.12300000001</v>
      </c>
      <c r="I349" s="30">
        <f>SUM(I350:I353)</f>
        <v>22673.73</v>
      </c>
      <c r="J349" s="30">
        <f>SUM(J350:J353)</f>
        <v>37178.242999999995</v>
      </c>
      <c r="K349" s="25">
        <f>+J349/I349*100-100</f>
        <v>63.970564172723215</v>
      </c>
      <c r="L349" s="28">
        <f>+J349/$J$428*100</f>
        <v>34.355259317537204</v>
      </c>
      <c r="M349" s="22"/>
      <c r="N349" s="22"/>
      <c r="O349" s="22"/>
    </row>
    <row r="350" spans="1:15" ht="11.25">
      <c r="A350" s="124" t="s">
        <v>329</v>
      </c>
      <c r="B350" s="166" t="s">
        <v>176</v>
      </c>
      <c r="C350" s="21">
        <v>262.117</v>
      </c>
      <c r="D350" s="167">
        <v>113.532</v>
      </c>
      <c r="E350" s="167">
        <v>108.403</v>
      </c>
      <c r="F350" s="20">
        <f>+E350/D350*100-100</f>
        <v>-4.517669027234604</v>
      </c>
      <c r="G350" s="21"/>
      <c r="H350" s="167">
        <v>3779.617</v>
      </c>
      <c r="I350" s="167">
        <v>2269.285</v>
      </c>
      <c r="J350" s="167">
        <v>1305.801</v>
      </c>
      <c r="K350" s="20">
        <f>+J350/I350*100-100</f>
        <v>-42.457602284419984</v>
      </c>
      <c r="L350" s="23">
        <f>+J350/$J$428*100</f>
        <v>1.2066501359975348</v>
      </c>
      <c r="M350" s="21">
        <f aca="true" t="shared" si="56" ref="M350:N353">+I350/D350*1000</f>
        <v>19988.065038931756</v>
      </c>
      <c r="N350" s="21">
        <f t="shared" si="56"/>
        <v>12045.801315461747</v>
      </c>
      <c r="O350" s="20">
        <f>+N350/M350*100-100</f>
        <v>-39.73503041940509</v>
      </c>
    </row>
    <row r="351" spans="1:15" ht="11.25">
      <c r="A351" s="124" t="s">
        <v>330</v>
      </c>
      <c r="B351" s="166" t="s">
        <v>176</v>
      </c>
      <c r="C351" s="21">
        <v>10830.22</v>
      </c>
      <c r="D351" s="167">
        <v>4737.752</v>
      </c>
      <c r="E351" s="167">
        <v>7817.761</v>
      </c>
      <c r="F351" s="20">
        <f>+E351/D351*100-100</f>
        <v>65.00992453805094</v>
      </c>
      <c r="G351" s="167"/>
      <c r="H351" s="167">
        <v>39960.944</v>
      </c>
      <c r="I351" s="167">
        <v>14113.377</v>
      </c>
      <c r="J351" s="167">
        <v>26980.334</v>
      </c>
      <c r="K351" s="20">
        <f>+J351/I351*100-100</f>
        <v>91.1685204752909</v>
      </c>
      <c r="L351" s="23">
        <f>+J351/$J$428*100</f>
        <v>24.93168843518952</v>
      </c>
      <c r="M351" s="21">
        <f t="shared" si="56"/>
        <v>2978.9184828585367</v>
      </c>
      <c r="N351" s="21">
        <f t="shared" si="56"/>
        <v>3451.1587141126465</v>
      </c>
      <c r="O351" s="20">
        <f>+N351/M351*100-100</f>
        <v>15.852740985411359</v>
      </c>
    </row>
    <row r="352" spans="1:15" ht="11.25">
      <c r="A352" s="124" t="s">
        <v>331</v>
      </c>
      <c r="B352" s="166" t="s">
        <v>176</v>
      </c>
      <c r="C352" s="21">
        <v>945.04</v>
      </c>
      <c r="D352" s="167">
        <v>421.845</v>
      </c>
      <c r="E352" s="167">
        <v>467.473</v>
      </c>
      <c r="F352" s="20">
        <f>+E352/D352*100-100</f>
        <v>10.81629508468751</v>
      </c>
      <c r="G352" s="167"/>
      <c r="H352" s="167">
        <v>12855.548</v>
      </c>
      <c r="I352" s="167">
        <v>4791.822</v>
      </c>
      <c r="J352" s="167">
        <v>7509.637</v>
      </c>
      <c r="K352" s="20">
        <f>+J352/I352*100-100</f>
        <v>56.717778748876725</v>
      </c>
      <c r="L352" s="23">
        <f>+J352/$J$428*100</f>
        <v>6.939422245305464</v>
      </c>
      <c r="M352" s="21">
        <f t="shared" si="56"/>
        <v>11359.200654268747</v>
      </c>
      <c r="N352" s="21">
        <f t="shared" si="56"/>
        <v>16064.322431455934</v>
      </c>
      <c r="O352" s="20">
        <f>+N352/M352*100-100</f>
        <v>41.421240106530036</v>
      </c>
    </row>
    <row r="353" spans="1:15" ht="11.25">
      <c r="A353" s="124" t="s">
        <v>332</v>
      </c>
      <c r="B353" s="166" t="s">
        <v>176</v>
      </c>
      <c r="C353" s="167">
        <v>894.094</v>
      </c>
      <c r="D353" s="167">
        <v>372.183</v>
      </c>
      <c r="E353" s="167">
        <v>392.315</v>
      </c>
      <c r="F353" s="20">
        <f>+E353/D353*100-100</f>
        <v>5.409166995805819</v>
      </c>
      <c r="G353" s="167"/>
      <c r="H353" s="167">
        <v>3470.014</v>
      </c>
      <c r="I353" s="167">
        <v>1499.246</v>
      </c>
      <c r="J353" s="167">
        <v>1382.471</v>
      </c>
      <c r="K353" s="20">
        <f>+J353/I353*100-100</f>
        <v>-7.788915228054634</v>
      </c>
      <c r="L353" s="23">
        <f>+J353/$J$428*100</f>
        <v>1.277498501044683</v>
      </c>
      <c r="M353" s="21">
        <f t="shared" si="56"/>
        <v>4028.2495439071645</v>
      </c>
      <c r="N353" s="21">
        <f t="shared" si="56"/>
        <v>3523.880045371704</v>
      </c>
      <c r="O353" s="20">
        <f>+N353/M353*100-100</f>
        <v>-12.520810665722863</v>
      </c>
    </row>
    <row r="354" spans="1:15" ht="11.25">
      <c r="A354" s="124"/>
      <c r="B354" s="166"/>
      <c r="C354" s="167"/>
      <c r="D354" s="167"/>
      <c r="E354" s="167"/>
      <c r="F354" s="20"/>
      <c r="G354" s="167"/>
      <c r="H354" s="167"/>
      <c r="I354" s="167"/>
      <c r="J354" s="167"/>
      <c r="K354" s="20"/>
      <c r="L354" s="23"/>
      <c r="M354" s="21"/>
      <c r="N354" s="21"/>
      <c r="O354" s="20"/>
    </row>
    <row r="355" spans="1:15" ht="11.25">
      <c r="A355" s="152" t="s">
        <v>340</v>
      </c>
      <c r="B355" s="166"/>
      <c r="C355" s="30">
        <f>SUM(C356:C358)</f>
        <v>707.269</v>
      </c>
      <c r="D355" s="30">
        <f>SUM(D356:D358)</f>
        <v>426.903</v>
      </c>
      <c r="E355" s="30">
        <f>SUM(E356:E358)</f>
        <v>362.997</v>
      </c>
      <c r="F355" s="25">
        <f>+E355/D355*100-100</f>
        <v>-14.969676952375593</v>
      </c>
      <c r="G355" s="30"/>
      <c r="H355" s="30">
        <f>SUM(H356:H358)</f>
        <v>4952.494</v>
      </c>
      <c r="I355" s="30">
        <f>SUM(I356:I358)</f>
        <v>2413.687</v>
      </c>
      <c r="J355" s="30">
        <f>SUM(J356:J358)</f>
        <v>2086.7650000000003</v>
      </c>
      <c r="K355" s="25">
        <f>+J355/I355*100-100</f>
        <v>-13.544506806392036</v>
      </c>
      <c r="L355" s="28">
        <f>+J355/$J$434*100</f>
        <v>5.353819296280631</v>
      </c>
      <c r="M355" s="21">
        <f aca="true" t="shared" si="57" ref="M355:N358">+I355/D355*1000</f>
        <v>5653.947149586674</v>
      </c>
      <c r="N355" s="21">
        <f t="shared" si="57"/>
        <v>5748.711421857482</v>
      </c>
      <c r="O355" s="20">
        <f>+N355/M355*100-100</f>
        <v>1.6760728348466358</v>
      </c>
    </row>
    <row r="356" spans="1:15" ht="11.25">
      <c r="A356" s="124" t="s">
        <v>341</v>
      </c>
      <c r="B356" s="166" t="s">
        <v>176</v>
      </c>
      <c r="C356" s="167">
        <v>220.523</v>
      </c>
      <c r="D356" s="167">
        <v>135.835</v>
      </c>
      <c r="E356" s="167">
        <v>95.405</v>
      </c>
      <c r="F356" s="20">
        <f>+E356/D356*100-100</f>
        <v>-29.764051974822408</v>
      </c>
      <c r="G356" s="167"/>
      <c r="H356" s="167">
        <v>2007.878</v>
      </c>
      <c r="I356" s="167">
        <v>1105.478</v>
      </c>
      <c r="J356" s="167">
        <v>1116.727</v>
      </c>
      <c r="K356" s="20">
        <f>+J356/I356*100-100</f>
        <v>1.0175688706604689</v>
      </c>
      <c r="L356" s="23">
        <f>+J356/$J$434*100</f>
        <v>2.8650828249839244</v>
      </c>
      <c r="M356" s="21">
        <f t="shared" si="57"/>
        <v>8138.388486030846</v>
      </c>
      <c r="N356" s="21">
        <f t="shared" si="57"/>
        <v>11705.120276715057</v>
      </c>
      <c r="O356" s="20">
        <f>+N356/M356*100-100</f>
        <v>43.82602030864385</v>
      </c>
    </row>
    <row r="357" spans="1:15" ht="11.25">
      <c r="A357" s="124" t="s">
        <v>342</v>
      </c>
      <c r="B357" s="166" t="s">
        <v>176</v>
      </c>
      <c r="C357" s="167">
        <v>1.257</v>
      </c>
      <c r="D357" s="167">
        <v>0.884</v>
      </c>
      <c r="E357" s="167">
        <v>0.48</v>
      </c>
      <c r="F357" s="20">
        <f>+E357/D357*100-100</f>
        <v>-45.70135746606335</v>
      </c>
      <c r="G357" s="167"/>
      <c r="H357" s="167">
        <v>120.17</v>
      </c>
      <c r="I357" s="167">
        <v>85.62</v>
      </c>
      <c r="J357" s="167">
        <v>47.692</v>
      </c>
      <c r="K357" s="20">
        <f>+J357/I357*100-100</f>
        <v>-44.29806120065406</v>
      </c>
      <c r="L357" s="23">
        <f>+J357/$J$434*100</f>
        <v>0.12235893829837849</v>
      </c>
      <c r="M357" s="21">
        <f t="shared" si="57"/>
        <v>96855.2036199095</v>
      </c>
      <c r="N357" s="21">
        <f t="shared" si="57"/>
        <v>99358.33333333333</v>
      </c>
      <c r="O357" s="20">
        <f>+N357/M357*100-100</f>
        <v>2.5844039554621077</v>
      </c>
    </row>
    <row r="358" spans="1:15" ht="11.25">
      <c r="A358" s="124" t="s">
        <v>343</v>
      </c>
      <c r="B358" s="166" t="s">
        <v>176</v>
      </c>
      <c r="C358" s="167">
        <v>485.489</v>
      </c>
      <c r="D358" s="167">
        <v>290.184</v>
      </c>
      <c r="E358" s="167">
        <v>267.112</v>
      </c>
      <c r="F358" s="20">
        <f>+E358/D358*100-100</f>
        <v>-7.950817412400411</v>
      </c>
      <c r="G358" s="167"/>
      <c r="H358" s="167">
        <v>2824.446</v>
      </c>
      <c r="I358" s="167">
        <v>1222.589</v>
      </c>
      <c r="J358" s="167">
        <v>922.346</v>
      </c>
      <c r="K358" s="20">
        <f>+J358/I358*100-100</f>
        <v>-24.557966741071596</v>
      </c>
      <c r="L358" s="23">
        <f>+J358/$J$434*100</f>
        <v>2.3663775329983268</v>
      </c>
      <c r="M358" s="21">
        <f t="shared" si="57"/>
        <v>4213.150966283461</v>
      </c>
      <c r="N358" s="21">
        <f t="shared" si="57"/>
        <v>3453.0309383329836</v>
      </c>
      <c r="O358" s="20">
        <f>+N358/M358*100-100</f>
        <v>-18.041604348704368</v>
      </c>
    </row>
    <row r="359" spans="1:15" ht="11.25">
      <c r="A359" s="124"/>
      <c r="C359" s="129"/>
      <c r="D359" s="129"/>
      <c r="E359" s="129"/>
      <c r="F359" s="168"/>
      <c r="G359" s="129"/>
      <c r="H359" s="129"/>
      <c r="I359" s="129"/>
      <c r="J359" s="167"/>
      <c r="K359" s="168"/>
      <c r="M359" s="21"/>
      <c r="N359" s="21"/>
      <c r="O359" s="20"/>
    </row>
    <row r="360" spans="1:15" ht="11.25">
      <c r="A360" s="152" t="s">
        <v>343</v>
      </c>
      <c r="C360" s="30"/>
      <c r="D360" s="30"/>
      <c r="E360" s="30"/>
      <c r="F360" s="168"/>
      <c r="G360" s="30"/>
      <c r="H360" s="30">
        <f>SUM(H361:H362)</f>
        <v>1947.42</v>
      </c>
      <c r="I360" s="30">
        <f>SUM(I361:I362)</f>
        <v>1117.061</v>
      </c>
      <c r="J360" s="30">
        <f>SUM(J361:J362)</f>
        <v>807.9309999999999</v>
      </c>
      <c r="K360" s="25">
        <f>+J360/I360*100-100</f>
        <v>-27.673511115328537</v>
      </c>
      <c r="L360" s="28">
        <f>+J360/$J$439*100</f>
        <v>3.964549387046966</v>
      </c>
      <c r="M360" s="21"/>
      <c r="N360" s="21"/>
      <c r="O360" s="20"/>
    </row>
    <row r="361" spans="1:15" ht="22.5">
      <c r="A361" s="169" t="s">
        <v>344</v>
      </c>
      <c r="C361" s="167">
        <v>6.398</v>
      </c>
      <c r="D361" s="167">
        <v>2.811</v>
      </c>
      <c r="E361" s="167">
        <v>8.088</v>
      </c>
      <c r="F361" s="20">
        <f>+E361/D361*100-100</f>
        <v>187.72678762006404</v>
      </c>
      <c r="G361" s="167"/>
      <c r="H361" s="167">
        <v>137.171</v>
      </c>
      <c r="I361" s="167">
        <v>86.98</v>
      </c>
      <c r="J361" s="167">
        <v>89.472</v>
      </c>
      <c r="K361" s="20">
        <f>+J361/I361*100-100</f>
        <v>2.865026442860426</v>
      </c>
      <c r="L361" s="23">
        <f>+J361/$J$439*100</f>
        <v>0.43904264443110386</v>
      </c>
      <c r="M361" s="21">
        <f>+I361/D361*1000</f>
        <v>30942.725008893634</v>
      </c>
      <c r="N361" s="21">
        <f>+J361/E361*1000</f>
        <v>11062.314540059348</v>
      </c>
      <c r="O361" s="20">
        <f>+N361/M361*100-100</f>
        <v>-64.24906165543018</v>
      </c>
    </row>
    <row r="362" spans="1:15" ht="11.25">
      <c r="A362" s="124" t="s">
        <v>345</v>
      </c>
      <c r="C362" s="167">
        <v>1057.24</v>
      </c>
      <c r="D362" s="167">
        <v>498.6</v>
      </c>
      <c r="E362" s="167">
        <v>413.152</v>
      </c>
      <c r="F362" s="20">
        <f>+E362/D362*100-100</f>
        <v>-17.13758523866828</v>
      </c>
      <c r="G362" s="167"/>
      <c r="H362" s="167">
        <v>1810.249</v>
      </c>
      <c r="I362" s="167">
        <v>1030.081</v>
      </c>
      <c r="J362" s="167">
        <v>718.459</v>
      </c>
      <c r="K362" s="20">
        <f>+J362/I362*100-100</f>
        <v>-30.252184051545456</v>
      </c>
      <c r="L362" s="23">
        <f>+J362/$J$439*100</f>
        <v>3.525506742615862</v>
      </c>
      <c r="M362" s="21">
        <f>+I362/D362*1000</f>
        <v>2065.946650621741</v>
      </c>
      <c r="N362" s="21">
        <f>+J362/E362*1000</f>
        <v>1738.9701611029354</v>
      </c>
      <c r="O362" s="20">
        <f>+N362/M362*100-100</f>
        <v>-15.82695707173285</v>
      </c>
    </row>
    <row r="363" spans="1:15" ht="11.25">
      <c r="A363" s="124"/>
      <c r="C363" s="129"/>
      <c r="D363" s="129"/>
      <c r="E363" s="129"/>
      <c r="G363" s="129"/>
      <c r="H363" s="129"/>
      <c r="I363" s="129"/>
      <c r="M363" s="21"/>
      <c r="N363" s="21"/>
      <c r="O363" s="20"/>
    </row>
    <row r="364" spans="1:15" s="129" customFormat="1" ht="11.25">
      <c r="A364" s="127" t="s">
        <v>469</v>
      </c>
      <c r="B364" s="127"/>
      <c r="C364" s="127"/>
      <c r="D364" s="127"/>
      <c r="E364" s="127"/>
      <c r="F364" s="127"/>
      <c r="G364" s="127"/>
      <c r="H364" s="127">
        <f>SUM(H366:H369)</f>
        <v>27416.012</v>
      </c>
      <c r="I364" s="127">
        <f>SUM(I366:I369)</f>
        <v>11700.221</v>
      </c>
      <c r="J364" s="127">
        <f>SUM(J366:J369)</f>
        <v>9507.562999999998</v>
      </c>
      <c r="K364" s="128">
        <f>+J364/I364*100-100</f>
        <v>-18.740312682982662</v>
      </c>
      <c r="L364" s="127"/>
      <c r="M364" s="21"/>
      <c r="N364" s="21"/>
      <c r="O364" s="20"/>
    </row>
    <row r="365" spans="1:15" ht="11.25">
      <c r="A365" s="124"/>
      <c r="C365" s="129"/>
      <c r="D365" s="129"/>
      <c r="E365" s="129"/>
      <c r="F365" s="21"/>
      <c r="G365" s="129"/>
      <c r="H365" s="129"/>
      <c r="I365" s="129"/>
      <c r="J365" s="21"/>
      <c r="K365" s="21"/>
      <c r="M365" s="21"/>
      <c r="N365" s="21"/>
      <c r="O365" s="20"/>
    </row>
    <row r="366" spans="1:15" ht="11.25">
      <c r="A366" s="124" t="s">
        <v>346</v>
      </c>
      <c r="C366" s="167">
        <v>29</v>
      </c>
      <c r="D366" s="167">
        <v>14</v>
      </c>
      <c r="E366" s="167">
        <v>15</v>
      </c>
      <c r="F366" s="20">
        <f>+E366/D366*100-100</f>
        <v>7.142857142857139</v>
      </c>
      <c r="G366" s="167"/>
      <c r="H366" s="167">
        <v>1469.69</v>
      </c>
      <c r="I366" s="167">
        <v>772.845</v>
      </c>
      <c r="J366" s="167">
        <v>376.911</v>
      </c>
      <c r="K366" s="20">
        <f>+J366/I366*100-100</f>
        <v>-51.23071249733129</v>
      </c>
      <c r="L366" s="23">
        <f>+J366/$J$443*100</f>
        <v>0.1094896840285009</v>
      </c>
      <c r="M366" s="21">
        <f>+I366/D366*1000</f>
        <v>55203.21428571429</v>
      </c>
      <c r="N366" s="21">
        <f>+J366/E366*1000</f>
        <v>25127.4</v>
      </c>
      <c r="O366" s="20">
        <f>+N366/M366*100-100</f>
        <v>-54.481998330842536</v>
      </c>
    </row>
    <row r="367" spans="1:15" ht="11.25">
      <c r="A367" s="124" t="s">
        <v>347</v>
      </c>
      <c r="C367" s="167">
        <v>10</v>
      </c>
      <c r="D367" s="167">
        <v>2</v>
      </c>
      <c r="E367" s="167">
        <v>0</v>
      </c>
      <c r="F367" s="20">
        <f>+E367/D367*100-100</f>
        <v>-100</v>
      </c>
      <c r="G367" s="167"/>
      <c r="H367" s="167">
        <v>329.132</v>
      </c>
      <c r="I367" s="167">
        <v>28.285</v>
      </c>
      <c r="J367" s="167">
        <v>0</v>
      </c>
      <c r="K367" s="20">
        <f>+J367/I367*100-100</f>
        <v>-100</v>
      </c>
      <c r="L367" s="23">
        <f>+J367/$J$443*100</f>
        <v>0</v>
      </c>
      <c r="M367" s="21">
        <f>+I367/D367*1000</f>
        <v>14142.5</v>
      </c>
      <c r="N367" s="21" t="e">
        <f>+J367/E367*1000</f>
        <v>#DIV/0!</v>
      </c>
      <c r="O367" s="20" t="e">
        <f>+N367/M367*100-100</f>
        <v>#DIV/0!</v>
      </c>
    </row>
    <row r="368" spans="1:15" ht="22.5">
      <c r="A368" s="169" t="s">
        <v>348</v>
      </c>
      <c r="C368" s="167">
        <v>4</v>
      </c>
      <c r="D368" s="167">
        <v>3</v>
      </c>
      <c r="E368" s="167">
        <v>2</v>
      </c>
      <c r="F368" s="20">
        <f>+E368/D368*100-100</f>
        <v>-33.33333333333334</v>
      </c>
      <c r="G368" s="167"/>
      <c r="H368" s="167">
        <v>24.458</v>
      </c>
      <c r="I368" s="167">
        <v>8.773</v>
      </c>
      <c r="J368" s="167">
        <v>26.799</v>
      </c>
      <c r="K368" s="20">
        <f>+J368/I368*100-100</f>
        <v>205.4713324974353</v>
      </c>
      <c r="L368" s="23">
        <f>+J368/$J$443*100</f>
        <v>0.007784898934442866</v>
      </c>
      <c r="M368" s="21">
        <f>+I368/D368*1000</f>
        <v>2924.333333333333</v>
      </c>
      <c r="N368" s="21">
        <f>+J368/E368*1000</f>
        <v>13399.5</v>
      </c>
      <c r="O368" s="20">
        <f>+N368/M368*100-100</f>
        <v>358.206998746153</v>
      </c>
    </row>
    <row r="369" spans="1:15" ht="11.25">
      <c r="A369" s="124" t="s">
        <v>349</v>
      </c>
      <c r="C369" s="129"/>
      <c r="D369" s="129"/>
      <c r="E369" s="129"/>
      <c r="G369" s="129"/>
      <c r="H369" s="129">
        <v>25592.732</v>
      </c>
      <c r="I369" s="129">
        <v>10890.318</v>
      </c>
      <c r="J369" s="167">
        <v>9103.853</v>
      </c>
      <c r="K369" s="20">
        <f>+J369/I369*100-100</f>
        <v>-16.404158262412537</v>
      </c>
      <c r="L369" s="23">
        <f>+J369/$J$443*100</f>
        <v>2.6445977655518673</v>
      </c>
      <c r="M369" s="21"/>
      <c r="N369" s="21"/>
      <c r="O369" s="20"/>
    </row>
    <row r="370" spans="3:15" ht="11.25">
      <c r="C370" s="167"/>
      <c r="D370" s="167"/>
      <c r="E370" s="167"/>
      <c r="G370" s="129"/>
      <c r="H370" s="129"/>
      <c r="I370" s="129"/>
      <c r="J370" s="167"/>
      <c r="M370" s="22"/>
      <c r="N370" s="22"/>
      <c r="O370" s="22"/>
    </row>
    <row r="371" spans="1:15" ht="11.25">
      <c r="A371" s="170"/>
      <c r="B371" s="170"/>
      <c r="C371" s="170"/>
      <c r="D371" s="171"/>
      <c r="E371" s="171"/>
      <c r="F371" s="171"/>
      <c r="G371" s="171"/>
      <c r="H371" s="171"/>
      <c r="I371" s="171"/>
      <c r="J371" s="171"/>
      <c r="K371" s="171"/>
      <c r="L371" s="171"/>
      <c r="M371" s="22"/>
      <c r="N371" s="22"/>
      <c r="O371" s="22"/>
    </row>
    <row r="372" spans="1:15" ht="11.25">
      <c r="A372" s="124" t="s">
        <v>446</v>
      </c>
      <c r="B372" s="129"/>
      <c r="C372" s="129"/>
      <c r="D372" s="129"/>
      <c r="F372" s="129"/>
      <c r="G372" s="129"/>
      <c r="H372" s="129"/>
      <c r="J372" s="165"/>
      <c r="K372" s="129"/>
      <c r="M372" s="22"/>
      <c r="N372" s="22"/>
      <c r="O372" s="22"/>
    </row>
    <row r="373" spans="1:22" ht="19.5" customHeight="1">
      <c r="A373" s="313" t="s">
        <v>385</v>
      </c>
      <c r="B373" s="313"/>
      <c r="C373" s="313"/>
      <c r="D373" s="313"/>
      <c r="E373" s="313"/>
      <c r="F373" s="313"/>
      <c r="G373" s="313"/>
      <c r="H373" s="313"/>
      <c r="I373" s="313"/>
      <c r="J373" s="313"/>
      <c r="K373" s="313"/>
      <c r="L373" s="122"/>
      <c r="Q373" s="197"/>
      <c r="R373" s="197"/>
      <c r="S373" s="197"/>
      <c r="T373" s="197"/>
      <c r="U373" s="197"/>
      <c r="V373" s="197"/>
    </row>
    <row r="374" spans="1:23" ht="19.5" customHeight="1">
      <c r="A374" s="314" t="s">
        <v>350</v>
      </c>
      <c r="B374" s="314"/>
      <c r="C374" s="314"/>
      <c r="D374" s="314"/>
      <c r="E374" s="314"/>
      <c r="F374" s="314"/>
      <c r="G374" s="314"/>
      <c r="H374" s="314"/>
      <c r="I374" s="314"/>
      <c r="J374" s="314"/>
      <c r="K374" s="314"/>
      <c r="L374" s="123"/>
      <c r="Q374" s="197"/>
      <c r="R374" s="197"/>
      <c r="S374" s="197"/>
      <c r="T374" s="197"/>
      <c r="U374" s="197"/>
      <c r="V374" s="197"/>
      <c r="W374" s="197"/>
    </row>
    <row r="375" spans="1:23" s="29" customFormat="1" ht="12.75">
      <c r="A375" s="26"/>
      <c r="B375" s="26"/>
      <c r="C375" s="315" t="s">
        <v>144</v>
      </c>
      <c r="D375" s="315"/>
      <c r="E375" s="315"/>
      <c r="F375" s="315"/>
      <c r="G375" s="214"/>
      <c r="H375" s="315" t="s">
        <v>291</v>
      </c>
      <c r="I375" s="315"/>
      <c r="J375" s="315"/>
      <c r="K375" s="315"/>
      <c r="L375" s="214"/>
      <c r="M375" s="317"/>
      <c r="N375" s="317"/>
      <c r="O375" s="317"/>
      <c r="P375" s="152"/>
      <c r="Q375" s="197"/>
      <c r="R375" s="197"/>
      <c r="S375" s="35"/>
      <c r="T375" s="31"/>
      <c r="U375" s="31"/>
      <c r="V375" s="31"/>
      <c r="W375" s="197"/>
    </row>
    <row r="376" spans="1:23" s="29" customFormat="1" ht="12.75">
      <c r="A376" s="26" t="s">
        <v>156</v>
      </c>
      <c r="B376" s="216" t="s">
        <v>131</v>
      </c>
      <c r="C376" s="215">
        <f>+C297</f>
        <v>2010</v>
      </c>
      <c r="D376" s="316" t="str">
        <f>+D297</f>
        <v>enero - junio</v>
      </c>
      <c r="E376" s="316"/>
      <c r="F376" s="316"/>
      <c r="G376" s="214"/>
      <c r="H376" s="215">
        <f>+H297</f>
        <v>2010</v>
      </c>
      <c r="I376" s="316" t="str">
        <f>+D376</f>
        <v>enero - junio</v>
      </c>
      <c r="J376" s="316"/>
      <c r="K376" s="316"/>
      <c r="L376" s="216" t="s">
        <v>325</v>
      </c>
      <c r="M376" s="319" t="s">
        <v>287</v>
      </c>
      <c r="N376" s="318"/>
      <c r="O376" s="318"/>
      <c r="P376" s="152"/>
      <c r="Q376" s="197"/>
      <c r="R376" s="280"/>
      <c r="S376" s="280"/>
      <c r="T376" s="281"/>
      <c r="U376" s="31"/>
      <c r="V376" s="31"/>
      <c r="W376" s="197"/>
    </row>
    <row r="377" spans="1:23" s="29" customFormat="1" ht="12.75">
      <c r="A377" s="217"/>
      <c r="B377" s="220" t="s">
        <v>45</v>
      </c>
      <c r="C377" s="217"/>
      <c r="D377" s="218">
        <f>+D298</f>
        <v>2010</v>
      </c>
      <c r="E377" s="218">
        <f>+E298</f>
        <v>2011</v>
      </c>
      <c r="F377" s="219" t="str">
        <f>+F298</f>
        <v>Var % 11/10</v>
      </c>
      <c r="G377" s="220"/>
      <c r="H377" s="217"/>
      <c r="I377" s="218">
        <f>+I298</f>
        <v>2010</v>
      </c>
      <c r="J377" s="218">
        <f>+J298</f>
        <v>2011</v>
      </c>
      <c r="K377" s="219" t="str">
        <f>+K298</f>
        <v>Var % 11/10</v>
      </c>
      <c r="L377" s="220">
        <v>2008</v>
      </c>
      <c r="M377" s="221"/>
      <c r="N377" s="221"/>
      <c r="O377" s="220"/>
      <c r="Q377" s="197"/>
      <c r="R377" s="31"/>
      <c r="S377" s="31"/>
      <c r="T377" s="31"/>
      <c r="U377" s="31"/>
      <c r="V377" s="31"/>
      <c r="W377" s="197"/>
    </row>
    <row r="378" spans="1:22" ht="12.75">
      <c r="A378" s="17"/>
      <c r="B378" s="17"/>
      <c r="C378" s="17"/>
      <c r="D378" s="17"/>
      <c r="E378" s="17"/>
      <c r="F378" s="17"/>
      <c r="G378" s="17"/>
      <c r="H378" s="17"/>
      <c r="I378" s="17"/>
      <c r="J378" s="17"/>
      <c r="K378" s="17"/>
      <c r="L378" s="17"/>
      <c r="M378" s="22"/>
      <c r="N378" s="22"/>
      <c r="O378" s="22"/>
      <c r="Q378" s="197"/>
      <c r="R378" s="32"/>
      <c r="S378" s="32"/>
      <c r="T378" s="32"/>
      <c r="U378" s="32"/>
      <c r="V378" s="32"/>
    </row>
    <row r="379" spans="1:23" s="129" customFormat="1" ht="12.75">
      <c r="A379" s="127" t="s">
        <v>467</v>
      </c>
      <c r="B379" s="127"/>
      <c r="C379" s="127"/>
      <c r="D379" s="127"/>
      <c r="E379" s="127"/>
      <c r="F379" s="127"/>
      <c r="G379" s="127"/>
      <c r="H379" s="127">
        <f>+H381+H390</f>
        <v>3886118</v>
      </c>
      <c r="I379" s="127">
        <f>(I381+I390)</f>
        <v>1729216</v>
      </c>
      <c r="J379" s="127">
        <f>(J381+J390)</f>
        <v>2360096</v>
      </c>
      <c r="K379" s="128">
        <f>+J379/I379*100-100</f>
        <v>36.48358562493061</v>
      </c>
      <c r="L379" s="127">
        <f>(L381+L390)</f>
        <v>100</v>
      </c>
      <c r="M379" s="22"/>
      <c r="N379" s="22"/>
      <c r="O379" s="22"/>
      <c r="Q379" s="197"/>
      <c r="R379" s="32"/>
      <c r="S379" s="32"/>
      <c r="T379" s="32"/>
      <c r="U379" s="31"/>
      <c r="V379" s="31"/>
      <c r="W379" s="31"/>
    </row>
    <row r="380" spans="1:23" ht="12.75">
      <c r="A380" s="17"/>
      <c r="B380" s="17"/>
      <c r="C380" s="19"/>
      <c r="D380" s="19"/>
      <c r="E380" s="19"/>
      <c r="F380" s="20"/>
      <c r="G380" s="20"/>
      <c r="H380" s="19"/>
      <c r="I380" s="19"/>
      <c r="J380" s="19"/>
      <c r="K380" s="20"/>
      <c r="L380" s="20"/>
      <c r="M380" s="22"/>
      <c r="N380" s="22"/>
      <c r="O380" s="22"/>
      <c r="Q380" s="197"/>
      <c r="R380" s="32"/>
      <c r="S380" s="32"/>
      <c r="T380" s="32"/>
      <c r="U380" s="32"/>
      <c r="V380" s="32"/>
      <c r="W380" s="32"/>
    </row>
    <row r="381" spans="1:23" ht="12.75">
      <c r="A381" s="26" t="s">
        <v>464</v>
      </c>
      <c r="B381" s="26"/>
      <c r="C381" s="27"/>
      <c r="D381" s="27"/>
      <c r="E381" s="27"/>
      <c r="F381" s="25"/>
      <c r="G381" s="25"/>
      <c r="H381" s="27">
        <f>SUM(H383:H388)</f>
        <v>797993</v>
      </c>
      <c r="I381" s="27">
        <f>SUM(I383:I388)</f>
        <v>326518</v>
      </c>
      <c r="J381" s="27">
        <f>SUM(J383:J388)</f>
        <v>451022</v>
      </c>
      <c r="K381" s="25">
        <f>+J381/I381*100-100</f>
        <v>38.13082280303078</v>
      </c>
      <c r="L381" s="25">
        <f>+J381/$J$379*100</f>
        <v>19.11032432579014</v>
      </c>
      <c r="M381" s="22"/>
      <c r="N381" s="22"/>
      <c r="O381" s="22"/>
      <c r="P381" s="31"/>
      <c r="Q381" s="197"/>
      <c r="R381" s="31"/>
      <c r="S381" s="31"/>
      <c r="T381" s="31"/>
      <c r="U381" s="227"/>
      <c r="V381" s="32"/>
      <c r="W381" s="32"/>
    </row>
    <row r="382" spans="1:23" ht="12.75">
      <c r="A382" s="26"/>
      <c r="B382" s="26"/>
      <c r="C382" s="19"/>
      <c r="D382" s="19"/>
      <c r="E382" s="19"/>
      <c r="F382" s="20"/>
      <c r="G382" s="20"/>
      <c r="H382" s="19"/>
      <c r="I382" s="19"/>
      <c r="J382" s="19"/>
      <c r="K382" s="20"/>
      <c r="L382" s="25"/>
      <c r="M382" s="22"/>
      <c r="N382" s="22"/>
      <c r="O382" s="22"/>
      <c r="P382" s="32"/>
      <c r="Q382" s="197"/>
      <c r="R382" s="32"/>
      <c r="S382" s="32"/>
      <c r="T382" s="32"/>
      <c r="U382" s="227"/>
      <c r="V382" s="32"/>
      <c r="W382" s="32"/>
    </row>
    <row r="383" spans="1:25" ht="12.75">
      <c r="A383" s="17" t="s">
        <v>97</v>
      </c>
      <c r="B383" s="18">
        <v>10059000</v>
      </c>
      <c r="C383" s="19">
        <v>596478.193</v>
      </c>
      <c r="D383" s="19">
        <v>264543.685</v>
      </c>
      <c r="E383" s="19">
        <v>185738.522</v>
      </c>
      <c r="F383" s="20">
        <f>+E383/D383*100-100</f>
        <v>-29.789092489582586</v>
      </c>
      <c r="G383" s="20"/>
      <c r="H383" s="208">
        <v>138587.948</v>
      </c>
      <c r="I383" s="208">
        <v>54138.727</v>
      </c>
      <c r="J383" s="208">
        <v>57195.307</v>
      </c>
      <c r="K383" s="20">
        <f aca="true" t="shared" si="58" ref="K383:K409">+J383/I383*100-100</f>
        <v>5.645829093838884</v>
      </c>
      <c r="L383" s="20">
        <f aca="true" t="shared" si="59" ref="L383:L409">+J383/$J$379*100</f>
        <v>2.4234313773677005</v>
      </c>
      <c r="M383" s="21">
        <f>+I383/D383*1000</f>
        <v>204.6494778357684</v>
      </c>
      <c r="N383" s="21">
        <f>+J383/E383*1000</f>
        <v>307.93454359457</v>
      </c>
      <c r="O383" s="20">
        <f>+N383/M383*100-100</f>
        <v>50.46925447896234</v>
      </c>
      <c r="P383" s="31"/>
      <c r="Q383" s="197"/>
      <c r="R383" s="32"/>
      <c r="S383" s="32"/>
      <c r="T383" s="32"/>
      <c r="U383" s="31"/>
      <c r="V383" s="234"/>
      <c r="W383" s="31"/>
      <c r="X383" s="31"/>
      <c r="Y383" s="31"/>
    </row>
    <row r="384" spans="1:25" ht="12.75">
      <c r="A384" s="17" t="s">
        <v>98</v>
      </c>
      <c r="B384" s="18">
        <v>10019000</v>
      </c>
      <c r="C384" s="19">
        <v>614636.041</v>
      </c>
      <c r="D384" s="19">
        <v>270006.452</v>
      </c>
      <c r="E384" s="19">
        <v>145946.839</v>
      </c>
      <c r="F384" s="20">
        <f>+E384/D384*100-100</f>
        <v>-45.946906853914726</v>
      </c>
      <c r="G384" s="20"/>
      <c r="H384" s="208">
        <v>152151.836</v>
      </c>
      <c r="I384" s="208">
        <v>63633.398</v>
      </c>
      <c r="J384" s="208">
        <v>51120.497</v>
      </c>
      <c r="K384" s="20">
        <f t="shared" si="58"/>
        <v>-19.66404654360906</v>
      </c>
      <c r="L384" s="20">
        <f t="shared" si="59"/>
        <v>2.16603464435345</v>
      </c>
      <c r="M384" s="21">
        <f aca="true" t="shared" si="60" ref="M384:M408">+I384/D384*1000</f>
        <v>235.67362012519612</v>
      </c>
      <c r="N384" s="21">
        <f aca="true" t="shared" si="61" ref="N384:N408">+J384/E384*1000</f>
        <v>350.2679287216354</v>
      </c>
      <c r="O384" s="20">
        <f aca="true" t="shared" si="62" ref="O384:O408">+N384/M384*100-100</f>
        <v>48.62415595583576</v>
      </c>
      <c r="P384" s="32"/>
      <c r="Q384" s="197"/>
      <c r="R384" s="32"/>
      <c r="S384" s="32"/>
      <c r="T384" s="32"/>
      <c r="U384" s="227"/>
      <c r="V384" s="234"/>
      <c r="W384" s="32"/>
      <c r="X384" s="32"/>
      <c r="Y384" s="32"/>
    </row>
    <row r="385" spans="1:25" ht="12.75">
      <c r="A385" s="17" t="s">
        <v>99</v>
      </c>
      <c r="B385" s="18">
        <v>10011000</v>
      </c>
      <c r="C385" s="19">
        <v>17894.84</v>
      </c>
      <c r="D385" s="19">
        <v>3.424</v>
      </c>
      <c r="E385" s="19">
        <v>29234.137</v>
      </c>
      <c r="F385" s="20">
        <f>+E385/D385*100-100</f>
        <v>853700.7301401868</v>
      </c>
      <c r="G385" s="20"/>
      <c r="H385" s="208">
        <v>4958.214</v>
      </c>
      <c r="I385" s="208">
        <v>1.139</v>
      </c>
      <c r="J385" s="208">
        <v>10842.179</v>
      </c>
      <c r="K385" s="20">
        <f t="shared" si="58"/>
        <v>951803.3362598772</v>
      </c>
      <c r="L385" s="20">
        <f t="shared" si="59"/>
        <v>0.4593956771249983</v>
      </c>
      <c r="M385" s="21">
        <f t="shared" si="60"/>
        <v>332.6518691588785</v>
      </c>
      <c r="N385" s="21">
        <f t="shared" si="61"/>
        <v>370.8739204444448</v>
      </c>
      <c r="O385" s="20">
        <f t="shared" si="62"/>
        <v>11.490105671797977</v>
      </c>
      <c r="P385" s="31"/>
      <c r="Q385" s="197"/>
      <c r="R385" s="227"/>
      <c r="S385" s="227"/>
      <c r="T385" s="227"/>
      <c r="U385" s="282"/>
      <c r="V385" s="197"/>
      <c r="W385" s="32"/>
      <c r="X385" s="32"/>
      <c r="Y385" s="32"/>
    </row>
    <row r="386" spans="1:25" ht="12.75">
      <c r="A386" s="17" t="s">
        <v>100</v>
      </c>
      <c r="B386" s="18">
        <v>10030000</v>
      </c>
      <c r="C386" s="19">
        <v>44250.891</v>
      </c>
      <c r="D386" s="19">
        <v>27919.914</v>
      </c>
      <c r="E386" s="19">
        <v>7609.14</v>
      </c>
      <c r="F386" s="20">
        <f>+E386/D386*100-100</f>
        <v>-72.74654929094696</v>
      </c>
      <c r="G386" s="20"/>
      <c r="H386" s="208">
        <v>10721.128</v>
      </c>
      <c r="I386" s="208">
        <v>6419.811</v>
      </c>
      <c r="J386" s="208">
        <v>2475.46</v>
      </c>
      <c r="K386" s="20">
        <f t="shared" si="58"/>
        <v>-61.440297853005326</v>
      </c>
      <c r="L386" s="20">
        <f t="shared" si="59"/>
        <v>0.10488810624652556</v>
      </c>
      <c r="M386" s="21">
        <f t="shared" si="60"/>
        <v>229.936632326303</v>
      </c>
      <c r="N386" s="21">
        <f t="shared" si="61"/>
        <v>325.32717232170785</v>
      </c>
      <c r="O386" s="20">
        <f t="shared" si="62"/>
        <v>41.48557758297346</v>
      </c>
      <c r="P386" s="32"/>
      <c r="Q386" s="201"/>
      <c r="R386" s="227"/>
      <c r="S386" s="227"/>
      <c r="T386" s="227"/>
      <c r="U386" s="227"/>
      <c r="V386" s="32"/>
      <c r="W386" s="32"/>
      <c r="X386" s="32"/>
      <c r="Y386" s="32"/>
    </row>
    <row r="387" spans="1:25" ht="12.75">
      <c r="A387" s="18" t="s">
        <v>44</v>
      </c>
      <c r="B387" s="18">
        <v>12010000</v>
      </c>
      <c r="C387" s="19">
        <v>58143.263</v>
      </c>
      <c r="D387" s="19">
        <v>6279.197</v>
      </c>
      <c r="E387" s="19">
        <v>110642.536</v>
      </c>
      <c r="F387" s="20">
        <f>+E387/D387*100-100</f>
        <v>1662.0491282563676</v>
      </c>
      <c r="G387" s="20"/>
      <c r="H387" s="208">
        <v>27772.365</v>
      </c>
      <c r="I387" s="208">
        <v>2430.874</v>
      </c>
      <c r="J387" s="208">
        <v>59535.705</v>
      </c>
      <c r="K387" s="20">
        <f t="shared" si="58"/>
        <v>2349.148125324472</v>
      </c>
      <c r="L387" s="20">
        <f t="shared" si="59"/>
        <v>2.5225967503016826</v>
      </c>
      <c r="M387" s="21">
        <f t="shared" si="60"/>
        <v>387.1313481644229</v>
      </c>
      <c r="N387" s="21">
        <f t="shared" si="61"/>
        <v>538.0905676276257</v>
      </c>
      <c r="O387" s="20">
        <f t="shared" si="62"/>
        <v>38.9943155414754</v>
      </c>
      <c r="P387" s="32"/>
      <c r="Q387" s="201"/>
      <c r="R387" s="227"/>
      <c r="S387" s="227"/>
      <c r="T387" s="227"/>
      <c r="U387" s="227"/>
      <c r="W387" s="31"/>
      <c r="X387" s="31"/>
      <c r="Y387" s="31"/>
    </row>
    <row r="388" spans="1:25" ht="12.75">
      <c r="A388" s="17" t="s">
        <v>101</v>
      </c>
      <c r="B388" s="24" t="s">
        <v>176</v>
      </c>
      <c r="C388" s="19"/>
      <c r="D388" s="19"/>
      <c r="E388" s="19"/>
      <c r="F388" s="20"/>
      <c r="G388" s="20"/>
      <c r="H388" s="19">
        <v>463801.509</v>
      </c>
      <c r="I388" s="19">
        <v>199894.051</v>
      </c>
      <c r="J388" s="19">
        <v>269852.85199999996</v>
      </c>
      <c r="K388" s="20">
        <f t="shared" si="58"/>
        <v>34.997940483981665</v>
      </c>
      <c r="L388" s="20">
        <f t="shared" si="59"/>
        <v>11.433977770395778</v>
      </c>
      <c r="M388" s="21"/>
      <c r="N388" s="21"/>
      <c r="O388" s="20"/>
      <c r="P388" s="32"/>
      <c r="Q388" s="201"/>
      <c r="R388" s="32"/>
      <c r="S388" s="32"/>
      <c r="T388" s="32"/>
      <c r="U388" s="31"/>
      <c r="V388" s="31"/>
      <c r="W388" s="32"/>
      <c r="X388" s="32"/>
      <c r="Y388" s="32"/>
    </row>
    <row r="389" spans="1:25" ht="12.75">
      <c r="A389" s="17"/>
      <c r="B389" s="17"/>
      <c r="C389" s="19"/>
      <c r="D389" s="19"/>
      <c r="E389" s="19"/>
      <c r="F389" s="20"/>
      <c r="G389" s="20"/>
      <c r="H389" s="19"/>
      <c r="I389" s="19"/>
      <c r="J389" s="19"/>
      <c r="K389" s="20"/>
      <c r="L389" s="25"/>
      <c r="M389" s="21"/>
      <c r="N389" s="21"/>
      <c r="O389" s="20"/>
      <c r="Q389" s="201"/>
      <c r="R389" s="227"/>
      <c r="S389" s="227"/>
      <c r="T389" s="227"/>
      <c r="U389" s="32"/>
      <c r="V389" s="32"/>
      <c r="W389" s="32"/>
      <c r="X389" s="32"/>
      <c r="Y389" s="32"/>
    </row>
    <row r="390" spans="1:25" ht="12.75">
      <c r="A390" s="26" t="s">
        <v>465</v>
      </c>
      <c r="B390" s="26"/>
      <c r="C390" s="19"/>
      <c r="D390" s="19"/>
      <c r="E390" s="19"/>
      <c r="F390" s="20"/>
      <c r="G390" s="20"/>
      <c r="H390" s="27">
        <f>SUM(H392:H409)</f>
        <v>3088125</v>
      </c>
      <c r="I390" s="27">
        <f>SUM(I392:I409)</f>
        <v>1402698</v>
      </c>
      <c r="J390" s="27">
        <f>SUM(J392:J409)-1</f>
        <v>1909074</v>
      </c>
      <c r="K390" s="25">
        <f t="shared" si="58"/>
        <v>36.10014415077231</v>
      </c>
      <c r="L390" s="25">
        <f t="shared" si="59"/>
        <v>80.88967567420985</v>
      </c>
      <c r="M390" s="21"/>
      <c r="N390" s="21"/>
      <c r="O390" s="20"/>
      <c r="P390" s="21"/>
      <c r="Q390" s="21"/>
      <c r="R390" s="31"/>
      <c r="S390" s="31"/>
      <c r="T390" s="31"/>
      <c r="U390" s="32"/>
      <c r="V390" s="32"/>
      <c r="W390" s="32"/>
      <c r="X390" s="32"/>
      <c r="Y390" s="32"/>
    </row>
    <row r="391" spans="1:23" ht="12.75">
      <c r="A391" s="17"/>
      <c r="B391" s="17"/>
      <c r="C391" s="19"/>
      <c r="D391" s="19"/>
      <c r="E391" s="19"/>
      <c r="F391" s="20"/>
      <c r="G391" s="20"/>
      <c r="H391" s="19"/>
      <c r="I391" s="19"/>
      <c r="J391" s="19"/>
      <c r="K391" s="20"/>
      <c r="L391" s="25"/>
      <c r="M391" s="21"/>
      <c r="N391" s="21"/>
      <c r="O391" s="20"/>
      <c r="P391" s="21"/>
      <c r="Q391" s="21"/>
      <c r="R391" s="32"/>
      <c r="S391" s="32"/>
      <c r="T391" s="32"/>
      <c r="U391" s="32"/>
      <c r="V391" s="32"/>
      <c r="W391" s="21"/>
    </row>
    <row r="392" spans="1:25" ht="11.25" customHeight="1">
      <c r="A392" s="17" t="s">
        <v>102</v>
      </c>
      <c r="B392" s="18">
        <v>10062000</v>
      </c>
      <c r="C392" s="225">
        <v>135.077</v>
      </c>
      <c r="D392" s="225">
        <v>132.112</v>
      </c>
      <c r="E392" s="225">
        <v>2.243</v>
      </c>
      <c r="F392" s="20"/>
      <c r="G392" s="20"/>
      <c r="H392" s="226">
        <v>89.905</v>
      </c>
      <c r="I392" s="226">
        <v>77.006</v>
      </c>
      <c r="J392" s="226">
        <v>7.292</v>
      </c>
      <c r="K392" s="20"/>
      <c r="L392" s="20">
        <f t="shared" si="59"/>
        <v>0.00030897048255664177</v>
      </c>
      <c r="M392" s="21"/>
      <c r="N392" s="21"/>
      <c r="O392" s="20"/>
      <c r="Q392" s="21"/>
      <c r="R392" s="32"/>
      <c r="S392" s="32"/>
      <c r="T392" s="32"/>
      <c r="U392" s="31"/>
      <c r="V392" s="31"/>
      <c r="W392" s="21"/>
      <c r="X392" s="21"/>
      <c r="Y392" s="21"/>
    </row>
    <row r="393" spans="1:22" ht="12.75">
      <c r="A393" s="17" t="s">
        <v>103</v>
      </c>
      <c r="B393" s="18">
        <v>10063000</v>
      </c>
      <c r="C393" s="225">
        <v>98412.163</v>
      </c>
      <c r="D393" s="225">
        <v>46636.561</v>
      </c>
      <c r="E393" s="225">
        <v>46178.742</v>
      </c>
      <c r="F393" s="20">
        <f aca="true" t="shared" si="63" ref="F393:F408">+E393/D393*100-100</f>
        <v>-0.9816740132275328</v>
      </c>
      <c r="G393" s="20"/>
      <c r="H393" s="226">
        <v>54429.845</v>
      </c>
      <c r="I393" s="226">
        <v>26718.187</v>
      </c>
      <c r="J393" s="226">
        <v>25412.045</v>
      </c>
      <c r="K393" s="20">
        <f t="shared" si="58"/>
        <v>-4.888587687480452</v>
      </c>
      <c r="L393" s="20">
        <f t="shared" si="59"/>
        <v>1.076737768294171</v>
      </c>
      <c r="M393" s="21">
        <f t="shared" si="60"/>
        <v>572.9021700377951</v>
      </c>
      <c r="N393" s="21">
        <f t="shared" si="61"/>
        <v>550.2974723737601</v>
      </c>
      <c r="O393" s="20">
        <f t="shared" si="62"/>
        <v>-3.9456470661550753</v>
      </c>
      <c r="R393" s="32"/>
      <c r="S393" s="32"/>
      <c r="T393" s="32"/>
      <c r="U393" s="32"/>
      <c r="V393" s="32"/>
    </row>
    <row r="394" spans="1:22" ht="12.75">
      <c r="A394" s="17" t="s">
        <v>104</v>
      </c>
      <c r="B394" s="18">
        <v>10064000</v>
      </c>
      <c r="C394" s="225">
        <v>25106.206</v>
      </c>
      <c r="D394" s="225">
        <v>13359.528</v>
      </c>
      <c r="E394" s="225">
        <v>8588.461</v>
      </c>
      <c r="F394" s="20">
        <f t="shared" si="63"/>
        <v>-35.71284105246832</v>
      </c>
      <c r="G394" s="20"/>
      <c r="H394" s="226">
        <v>9087.88</v>
      </c>
      <c r="I394" s="226">
        <v>4806.235</v>
      </c>
      <c r="J394" s="226">
        <v>3484.82</v>
      </c>
      <c r="K394" s="20">
        <f t="shared" si="58"/>
        <v>-27.493765910322736</v>
      </c>
      <c r="L394" s="20">
        <f t="shared" si="59"/>
        <v>0.1476558580667905</v>
      </c>
      <c r="M394" s="21">
        <f t="shared" si="60"/>
        <v>359.7608388559835</v>
      </c>
      <c r="N394" s="21">
        <f t="shared" si="61"/>
        <v>405.75604872630856</v>
      </c>
      <c r="O394" s="20">
        <f t="shared" si="62"/>
        <v>12.784940689094142</v>
      </c>
      <c r="Q394" s="21"/>
      <c r="R394" s="31"/>
      <c r="S394" s="31"/>
      <c r="T394" s="31"/>
      <c r="U394" s="32"/>
      <c r="V394" s="32"/>
    </row>
    <row r="395" spans="1:22" ht="12.75">
      <c r="A395" s="17" t="s">
        <v>105</v>
      </c>
      <c r="B395" s="18">
        <v>11010000</v>
      </c>
      <c r="C395" s="225">
        <v>2986.068</v>
      </c>
      <c r="D395" s="225">
        <v>1150.528</v>
      </c>
      <c r="E395" s="225">
        <v>145.319</v>
      </c>
      <c r="F395" s="20">
        <f t="shared" si="63"/>
        <v>-87.3693643266396</v>
      </c>
      <c r="G395" s="20"/>
      <c r="H395" s="226">
        <v>903.451</v>
      </c>
      <c r="I395" s="226">
        <v>274.277</v>
      </c>
      <c r="J395" s="226">
        <v>81.815</v>
      </c>
      <c r="K395" s="20">
        <f t="shared" si="58"/>
        <v>-70.17066688056235</v>
      </c>
      <c r="L395" s="20">
        <f t="shared" si="59"/>
        <v>0.0034665962740498693</v>
      </c>
      <c r="M395" s="21">
        <f t="shared" si="60"/>
        <v>238.39228597652553</v>
      </c>
      <c r="N395" s="21">
        <f t="shared" si="61"/>
        <v>563.0027732092843</v>
      </c>
      <c r="O395" s="20">
        <f t="shared" si="62"/>
        <v>136.1665231335225</v>
      </c>
      <c r="P395" s="21"/>
      <c r="R395" s="32"/>
      <c r="S395" s="32"/>
      <c r="T395" s="32"/>
      <c r="U395" s="32"/>
      <c r="V395" s="32"/>
    </row>
    <row r="396" spans="1:20" ht="12.75">
      <c r="A396" s="17" t="s">
        <v>106</v>
      </c>
      <c r="B396" s="18">
        <v>15121110</v>
      </c>
      <c r="C396" s="225">
        <v>4164.135</v>
      </c>
      <c r="D396" s="225">
        <v>2248.993</v>
      </c>
      <c r="E396" s="225">
        <v>2558.52</v>
      </c>
      <c r="F396" s="20">
        <f t="shared" si="63"/>
        <v>13.76291522472502</v>
      </c>
      <c r="G396" s="20"/>
      <c r="H396" s="226">
        <v>4986.752</v>
      </c>
      <c r="I396" s="226">
        <v>2552.022</v>
      </c>
      <c r="J396" s="226">
        <v>4021.16</v>
      </c>
      <c r="K396" s="20">
        <f t="shared" si="58"/>
        <v>57.56760717580022</v>
      </c>
      <c r="L396" s="20">
        <f t="shared" si="59"/>
        <v>0.17038120483234578</v>
      </c>
      <c r="M396" s="21">
        <f t="shared" si="60"/>
        <v>1134.739859128063</v>
      </c>
      <c r="N396" s="21">
        <f t="shared" si="61"/>
        <v>1571.6742491753043</v>
      </c>
      <c r="O396" s="20">
        <f t="shared" si="62"/>
        <v>38.505247395027</v>
      </c>
      <c r="R396" s="32"/>
      <c r="S396" s="32"/>
      <c r="T396" s="32"/>
    </row>
    <row r="397" spans="1:22" ht="12.75">
      <c r="A397" s="17" t="s">
        <v>107</v>
      </c>
      <c r="B397" s="18">
        <v>15121910</v>
      </c>
      <c r="C397" s="225">
        <v>7836.745</v>
      </c>
      <c r="D397" s="225">
        <v>3540.211</v>
      </c>
      <c r="E397" s="225">
        <v>6113.69</v>
      </c>
      <c r="F397" s="20">
        <f t="shared" si="63"/>
        <v>72.69281407238154</v>
      </c>
      <c r="G397" s="20"/>
      <c r="H397" s="226">
        <v>11779.57</v>
      </c>
      <c r="I397" s="226">
        <v>4959.634</v>
      </c>
      <c r="J397" s="226">
        <v>11149.887</v>
      </c>
      <c r="K397" s="20">
        <f t="shared" si="58"/>
        <v>124.81269787246401</v>
      </c>
      <c r="L397" s="20">
        <f t="shared" si="59"/>
        <v>0.4724336213442165</v>
      </c>
      <c r="M397" s="21">
        <f t="shared" si="60"/>
        <v>1400.9430511345229</v>
      </c>
      <c r="N397" s="21">
        <f t="shared" si="61"/>
        <v>1823.7573380397112</v>
      </c>
      <c r="O397" s="20">
        <f t="shared" si="62"/>
        <v>30.180690540045987</v>
      </c>
      <c r="R397" s="32"/>
      <c r="S397" s="32"/>
      <c r="T397" s="32"/>
      <c r="U397" s="21"/>
      <c r="V397" s="21"/>
    </row>
    <row r="398" spans="1:15" ht="11.25">
      <c r="A398" s="17" t="s">
        <v>108</v>
      </c>
      <c r="B398" s="18">
        <v>15071000</v>
      </c>
      <c r="C398" s="225">
        <v>0.001</v>
      </c>
      <c r="D398" s="225">
        <v>0</v>
      </c>
      <c r="E398" s="225">
        <v>0.381</v>
      </c>
      <c r="F398" s="20"/>
      <c r="G398" s="20"/>
      <c r="H398" s="226">
        <v>0.07</v>
      </c>
      <c r="I398" s="226">
        <v>0</v>
      </c>
      <c r="J398" s="226">
        <v>1.466</v>
      </c>
      <c r="K398" s="20"/>
      <c r="L398" s="20">
        <f t="shared" si="59"/>
        <v>6.211611731048228E-05</v>
      </c>
      <c r="M398" s="21"/>
      <c r="N398" s="21"/>
      <c r="O398" s="20"/>
    </row>
    <row r="399" spans="1:20" ht="11.25">
      <c r="A399" s="17" t="s">
        <v>109</v>
      </c>
      <c r="B399" s="18">
        <v>15079000</v>
      </c>
      <c r="C399" s="225">
        <v>3253.78</v>
      </c>
      <c r="D399" s="225">
        <v>2418.14</v>
      </c>
      <c r="E399" s="225">
        <v>562.469</v>
      </c>
      <c r="F399" s="20">
        <f t="shared" si="63"/>
        <v>-76.73960151190585</v>
      </c>
      <c r="G399" s="20"/>
      <c r="H399" s="226">
        <v>3515.471</v>
      </c>
      <c r="I399" s="226">
        <v>2533.141</v>
      </c>
      <c r="J399" s="226">
        <v>834.298</v>
      </c>
      <c r="K399" s="20">
        <f t="shared" si="58"/>
        <v>-67.06468372664608</v>
      </c>
      <c r="L399" s="20">
        <f t="shared" si="59"/>
        <v>0.03535017219638523</v>
      </c>
      <c r="M399" s="21">
        <f t="shared" si="60"/>
        <v>1047.5576269364058</v>
      </c>
      <c r="N399" s="21">
        <f t="shared" si="61"/>
        <v>1483.2781895535575</v>
      </c>
      <c r="O399" s="20">
        <f t="shared" si="62"/>
        <v>41.59394685440088</v>
      </c>
      <c r="R399" s="21"/>
      <c r="S399" s="21"/>
      <c r="T399" s="21"/>
    </row>
    <row r="400" spans="1:15" ht="11.25">
      <c r="A400" s="17" t="s">
        <v>110</v>
      </c>
      <c r="B400" s="18">
        <v>15179000</v>
      </c>
      <c r="C400" s="225">
        <v>237837.609</v>
      </c>
      <c r="D400" s="225">
        <v>123919.912</v>
      </c>
      <c r="E400" s="225">
        <v>131920.217</v>
      </c>
      <c r="F400" s="20">
        <f t="shared" si="63"/>
        <v>6.456028632428328</v>
      </c>
      <c r="G400" s="20"/>
      <c r="H400" s="226">
        <v>269643.454</v>
      </c>
      <c r="I400" s="226">
        <v>129572.662</v>
      </c>
      <c r="J400" s="226">
        <v>193812.442</v>
      </c>
      <c r="K400" s="20">
        <f t="shared" si="58"/>
        <v>49.57818957211825</v>
      </c>
      <c r="L400" s="20">
        <f t="shared" si="59"/>
        <v>8.212057560370425</v>
      </c>
      <c r="M400" s="21">
        <f t="shared" si="60"/>
        <v>1045.616155699013</v>
      </c>
      <c r="N400" s="21">
        <f t="shared" si="61"/>
        <v>1469.1640630033228</v>
      </c>
      <c r="O400" s="20">
        <f t="shared" si="62"/>
        <v>40.507016365021684</v>
      </c>
    </row>
    <row r="401" spans="1:15" ht="11.25">
      <c r="A401" s="17" t="s">
        <v>14</v>
      </c>
      <c r="B401" s="18">
        <v>17019900</v>
      </c>
      <c r="C401" s="225">
        <v>415147.877</v>
      </c>
      <c r="D401" s="225">
        <v>183700.077</v>
      </c>
      <c r="E401" s="225">
        <v>305953.153</v>
      </c>
      <c r="F401" s="20">
        <f t="shared" si="63"/>
        <v>66.55036731421731</v>
      </c>
      <c r="G401" s="20"/>
      <c r="H401" s="226">
        <v>257430.798</v>
      </c>
      <c r="I401" s="226">
        <v>119738.876</v>
      </c>
      <c r="J401" s="226">
        <v>242920.98</v>
      </c>
      <c r="K401" s="20">
        <f t="shared" si="58"/>
        <v>102.87561409879947</v>
      </c>
      <c r="L401" s="20">
        <f t="shared" si="59"/>
        <v>10.29284317248112</v>
      </c>
      <c r="M401" s="21">
        <f t="shared" si="60"/>
        <v>651.8172335877682</v>
      </c>
      <c r="N401" s="21">
        <f t="shared" si="61"/>
        <v>793.9809660990812</v>
      </c>
      <c r="O401" s="20">
        <f t="shared" si="62"/>
        <v>21.810367260283627</v>
      </c>
    </row>
    <row r="402" spans="1:18" ht="11.25">
      <c r="A402" s="17" t="s">
        <v>81</v>
      </c>
      <c r="B402" s="24" t="s">
        <v>176</v>
      </c>
      <c r="C402" s="225">
        <v>3513.112</v>
      </c>
      <c r="D402" s="225">
        <v>522.461</v>
      </c>
      <c r="E402" s="225">
        <v>4343.903</v>
      </c>
      <c r="F402" s="20">
        <f t="shared" si="63"/>
        <v>731.4310541839486</v>
      </c>
      <c r="G402" s="20"/>
      <c r="H402" s="226">
        <v>10948.039</v>
      </c>
      <c r="I402" s="226">
        <v>1589.4</v>
      </c>
      <c r="J402" s="226">
        <v>15048.558</v>
      </c>
      <c r="K402" s="20">
        <f t="shared" si="58"/>
        <v>846.8074745186863</v>
      </c>
      <c r="L402" s="20">
        <f t="shared" si="59"/>
        <v>0.63762482543083</v>
      </c>
      <c r="M402" s="21">
        <f t="shared" si="60"/>
        <v>3042.1409444915507</v>
      </c>
      <c r="N402" s="21">
        <f t="shared" si="61"/>
        <v>3464.2942073061945</v>
      </c>
      <c r="O402" s="20">
        <f t="shared" si="62"/>
        <v>13.876847605599707</v>
      </c>
      <c r="R402" s="23"/>
    </row>
    <row r="403" spans="1:18" ht="11.25">
      <c r="A403" s="17" t="s">
        <v>82</v>
      </c>
      <c r="B403" s="24" t="s">
        <v>176</v>
      </c>
      <c r="C403" s="225">
        <v>1257.343</v>
      </c>
      <c r="D403" s="225">
        <v>86.407</v>
      </c>
      <c r="E403" s="225">
        <v>2454.68</v>
      </c>
      <c r="F403" s="20">
        <f t="shared" si="63"/>
        <v>2740.834654599743</v>
      </c>
      <c r="G403" s="25"/>
      <c r="H403" s="226">
        <v>3636.074</v>
      </c>
      <c r="I403" s="226">
        <v>329.427</v>
      </c>
      <c r="J403" s="226">
        <v>9630.682</v>
      </c>
      <c r="K403" s="20">
        <f t="shared" si="58"/>
        <v>2823.4646826155717</v>
      </c>
      <c r="L403" s="20">
        <f t="shared" si="59"/>
        <v>0.4080631465838678</v>
      </c>
      <c r="M403" s="21">
        <f t="shared" si="60"/>
        <v>3812.503616605137</v>
      </c>
      <c r="N403" s="21">
        <f t="shared" si="61"/>
        <v>3923.3961249531512</v>
      </c>
      <c r="O403" s="20">
        <f t="shared" si="62"/>
        <v>2.9086531974692065</v>
      </c>
      <c r="R403" s="23"/>
    </row>
    <row r="404" spans="1:18" ht="11.25">
      <c r="A404" s="17" t="s">
        <v>84</v>
      </c>
      <c r="B404" s="24" t="s">
        <v>176</v>
      </c>
      <c r="C404" s="225">
        <v>7744.452</v>
      </c>
      <c r="D404" s="225">
        <v>3227.616</v>
      </c>
      <c r="E404" s="225">
        <v>5071.063</v>
      </c>
      <c r="F404" s="20">
        <f t="shared" si="63"/>
        <v>57.11481787176666</v>
      </c>
      <c r="G404" s="20"/>
      <c r="H404" s="226">
        <v>34492.492</v>
      </c>
      <c r="I404" s="226">
        <v>13774.328</v>
      </c>
      <c r="J404" s="226">
        <v>23721.969</v>
      </c>
      <c r="K404" s="20">
        <f t="shared" si="58"/>
        <v>72.21870279261537</v>
      </c>
      <c r="L404" s="20">
        <f t="shared" si="59"/>
        <v>1.005127291432213</v>
      </c>
      <c r="M404" s="21">
        <f t="shared" si="60"/>
        <v>4267.647700346013</v>
      </c>
      <c r="N404" s="21">
        <f t="shared" si="61"/>
        <v>4677.908556844985</v>
      </c>
      <c r="O404" s="20">
        <f t="shared" si="62"/>
        <v>9.613278445306264</v>
      </c>
      <c r="R404" s="23"/>
    </row>
    <row r="405" spans="1:18" ht="11.25">
      <c r="A405" s="17" t="s">
        <v>111</v>
      </c>
      <c r="B405" s="24" t="s">
        <v>176</v>
      </c>
      <c r="C405" s="225">
        <v>126680.056</v>
      </c>
      <c r="D405" s="225">
        <v>55912.682</v>
      </c>
      <c r="E405" s="225">
        <v>50898.017</v>
      </c>
      <c r="F405" s="20">
        <f t="shared" si="63"/>
        <v>-8.968743441783033</v>
      </c>
      <c r="G405" s="20"/>
      <c r="H405" s="226">
        <v>675636.381</v>
      </c>
      <c r="I405" s="226">
        <v>275210.09</v>
      </c>
      <c r="J405" s="226">
        <v>312429.155</v>
      </c>
      <c r="K405" s="20">
        <f t="shared" si="58"/>
        <v>13.523873706810676</v>
      </c>
      <c r="L405" s="20">
        <f t="shared" si="59"/>
        <v>13.237985022643148</v>
      </c>
      <c r="M405" s="21">
        <f t="shared" si="60"/>
        <v>4922.140740807247</v>
      </c>
      <c r="N405" s="21">
        <f t="shared" si="61"/>
        <v>6138.336489612159</v>
      </c>
      <c r="O405" s="20">
        <f t="shared" si="62"/>
        <v>24.708674799198292</v>
      </c>
      <c r="P405" s="21"/>
      <c r="R405" s="23"/>
    </row>
    <row r="406" spans="1:18" ht="11.25">
      <c r="A406" s="17" t="s">
        <v>112</v>
      </c>
      <c r="B406" s="24" t="s">
        <v>176</v>
      </c>
      <c r="C406" s="225">
        <v>6491.045</v>
      </c>
      <c r="D406" s="225">
        <v>1906.905</v>
      </c>
      <c r="E406" s="225">
        <v>2384.33</v>
      </c>
      <c r="F406" s="20">
        <f t="shared" si="63"/>
        <v>25.03664314687937</v>
      </c>
      <c r="G406" s="20"/>
      <c r="H406" s="226">
        <v>22588.865</v>
      </c>
      <c r="I406" s="226">
        <v>6789.512</v>
      </c>
      <c r="J406" s="226">
        <v>11204.07</v>
      </c>
      <c r="K406" s="20">
        <f t="shared" si="58"/>
        <v>65.02025476941495</v>
      </c>
      <c r="L406" s="20">
        <f t="shared" si="59"/>
        <v>0.4747294177863951</v>
      </c>
      <c r="M406" s="21">
        <f t="shared" si="60"/>
        <v>3560.487806157097</v>
      </c>
      <c r="N406" s="21">
        <f t="shared" si="61"/>
        <v>4699.043337121959</v>
      </c>
      <c r="O406" s="20">
        <f t="shared" si="62"/>
        <v>31.97751524372515</v>
      </c>
      <c r="P406" s="21"/>
      <c r="Q406" s="21"/>
      <c r="R406" s="23"/>
    </row>
    <row r="407" spans="1:18" ht="11.25">
      <c r="A407" s="17" t="s">
        <v>113</v>
      </c>
      <c r="B407" s="24" t="s">
        <v>176</v>
      </c>
      <c r="C407" s="225">
        <v>12166.393</v>
      </c>
      <c r="D407" s="225">
        <v>7421.77</v>
      </c>
      <c r="E407" s="225">
        <v>9303.519</v>
      </c>
      <c r="F407" s="20">
        <f t="shared" si="63"/>
        <v>25.354450488225837</v>
      </c>
      <c r="G407" s="20"/>
      <c r="H407" s="226">
        <v>34176.692</v>
      </c>
      <c r="I407" s="226">
        <v>20358.318</v>
      </c>
      <c r="J407" s="226">
        <v>28652.493</v>
      </c>
      <c r="K407" s="20">
        <f t="shared" si="58"/>
        <v>40.74096396372235</v>
      </c>
      <c r="L407" s="20">
        <f t="shared" si="59"/>
        <v>1.2140393017911135</v>
      </c>
      <c r="M407" s="21">
        <f t="shared" si="60"/>
        <v>2743.054284894304</v>
      </c>
      <c r="N407" s="21">
        <f t="shared" si="61"/>
        <v>3079.747888943957</v>
      </c>
      <c r="O407" s="20">
        <f t="shared" si="62"/>
        <v>12.274405428422881</v>
      </c>
      <c r="P407" s="21"/>
      <c r="Q407" s="21"/>
      <c r="R407" s="23"/>
    </row>
    <row r="408" spans="1:18" ht="11.25">
      <c r="A408" s="17" t="s">
        <v>114</v>
      </c>
      <c r="B408" s="24" t="s">
        <v>176</v>
      </c>
      <c r="C408" s="225">
        <v>64227.376</v>
      </c>
      <c r="D408" s="225">
        <v>37265.984</v>
      </c>
      <c r="E408" s="225">
        <v>35336.81</v>
      </c>
      <c r="F408" s="20">
        <f t="shared" si="63"/>
        <v>-5.176769248867814</v>
      </c>
      <c r="G408" s="20"/>
      <c r="H408" s="226">
        <v>105622.876</v>
      </c>
      <c r="I408" s="226">
        <v>58865.999</v>
      </c>
      <c r="J408" s="226">
        <v>60144.399</v>
      </c>
      <c r="K408" s="20">
        <f t="shared" si="58"/>
        <v>2.1717120608111884</v>
      </c>
      <c r="L408" s="20">
        <f t="shared" si="59"/>
        <v>2.5483878198174987</v>
      </c>
      <c r="M408" s="21">
        <f t="shared" si="60"/>
        <v>1579.6174602554438</v>
      </c>
      <c r="N408" s="21">
        <f t="shared" si="61"/>
        <v>1702.0324981230622</v>
      </c>
      <c r="O408" s="20">
        <f t="shared" si="62"/>
        <v>7.749663507000122</v>
      </c>
      <c r="R408" s="23"/>
    </row>
    <row r="409" spans="1:21" ht="11.25">
      <c r="A409" s="17" t="s">
        <v>101</v>
      </c>
      <c r="B409" s="24" t="s">
        <v>176</v>
      </c>
      <c r="C409" s="19"/>
      <c r="D409" s="19"/>
      <c r="E409" s="19"/>
      <c r="F409" s="20"/>
      <c r="G409" s="20"/>
      <c r="H409" s="19">
        <v>1589156.385</v>
      </c>
      <c r="I409" s="19">
        <v>734548.886</v>
      </c>
      <c r="J409" s="19">
        <v>966517.4689999999</v>
      </c>
      <c r="K409" s="20">
        <f t="shared" si="58"/>
        <v>31.579733823188974</v>
      </c>
      <c r="L409" s="20">
        <f t="shared" si="59"/>
        <v>40.95246417942321</v>
      </c>
      <c r="M409" s="21"/>
      <c r="N409" s="21"/>
      <c r="O409" s="20"/>
      <c r="R409" s="23"/>
      <c r="S409" s="21"/>
      <c r="T409" s="21"/>
      <c r="U409" s="21"/>
    </row>
    <row r="410" spans="1:18" ht="11.25">
      <c r="A410" s="125"/>
      <c r="B410" s="125"/>
      <c r="C410" s="133"/>
      <c r="D410" s="133"/>
      <c r="E410" s="133"/>
      <c r="F410" s="133"/>
      <c r="G410" s="133"/>
      <c r="H410" s="164"/>
      <c r="I410" s="164"/>
      <c r="J410" s="164"/>
      <c r="K410" s="125"/>
      <c r="L410" s="125"/>
      <c r="R410" s="23"/>
    </row>
    <row r="411" spans="1:18" ht="11.25">
      <c r="A411" s="17" t="s">
        <v>115</v>
      </c>
      <c r="B411" s="17"/>
      <c r="C411" s="17"/>
      <c r="D411" s="17"/>
      <c r="E411" s="17"/>
      <c r="F411" s="17"/>
      <c r="G411" s="17"/>
      <c r="H411" s="17"/>
      <c r="I411" s="17"/>
      <c r="J411" s="17"/>
      <c r="K411" s="17"/>
      <c r="L411" s="17"/>
      <c r="R411" s="23"/>
    </row>
    <row r="412" ht="11.25">
      <c r="R412" s="23"/>
    </row>
    <row r="413" spans="1:18" ht="19.5" customHeight="1">
      <c r="A413" s="313" t="s">
        <v>538</v>
      </c>
      <c r="B413" s="313"/>
      <c r="C413" s="313"/>
      <c r="D413" s="313"/>
      <c r="E413" s="313"/>
      <c r="F413" s="313"/>
      <c r="G413" s="313"/>
      <c r="H413" s="313"/>
      <c r="I413" s="313"/>
      <c r="J413" s="313"/>
      <c r="K413" s="313"/>
      <c r="L413" s="122"/>
      <c r="R413" s="23"/>
    </row>
    <row r="414" spans="1:20" ht="19.5" customHeight="1">
      <c r="A414" s="314" t="s">
        <v>351</v>
      </c>
      <c r="B414" s="314"/>
      <c r="C414" s="314"/>
      <c r="D414" s="314"/>
      <c r="E414" s="314"/>
      <c r="F414" s="314"/>
      <c r="G414" s="314"/>
      <c r="H414" s="314"/>
      <c r="I414" s="314"/>
      <c r="J414" s="314"/>
      <c r="K414" s="314"/>
      <c r="L414" s="123"/>
      <c r="R414" s="23"/>
      <c r="S414" s="21"/>
      <c r="T414" s="21"/>
    </row>
    <row r="415" spans="1:21" s="29" customFormat="1" ht="12.75">
      <c r="A415" s="26"/>
      <c r="B415" s="26"/>
      <c r="C415" s="315" t="s">
        <v>144</v>
      </c>
      <c r="D415" s="315"/>
      <c r="E415" s="315"/>
      <c r="F415" s="315"/>
      <c r="G415" s="214"/>
      <c r="H415" s="315" t="s">
        <v>291</v>
      </c>
      <c r="I415" s="315"/>
      <c r="J415" s="315"/>
      <c r="K415" s="315"/>
      <c r="L415" s="214"/>
      <c r="M415" s="317"/>
      <c r="N415" s="317"/>
      <c r="O415" s="317"/>
      <c r="P415" s="152"/>
      <c r="Q415" s="152"/>
      <c r="R415" s="31"/>
      <c r="S415" s="31"/>
      <c r="T415" s="31"/>
      <c r="U415" s="152"/>
    </row>
    <row r="416" spans="1:18" s="29" customFormat="1" ht="12.75">
      <c r="A416" s="26" t="s">
        <v>156</v>
      </c>
      <c r="B416" s="216" t="s">
        <v>131</v>
      </c>
      <c r="C416" s="215">
        <f>+C376</f>
        <v>2010</v>
      </c>
      <c r="D416" s="316" t="str">
        <f>+D376</f>
        <v>enero - junio</v>
      </c>
      <c r="E416" s="316"/>
      <c r="F416" s="316"/>
      <c r="G416" s="214"/>
      <c r="H416" s="215">
        <f>+H376</f>
        <v>2010</v>
      </c>
      <c r="I416" s="316" t="str">
        <f>+D416</f>
        <v>enero - junio</v>
      </c>
      <c r="J416" s="316"/>
      <c r="K416" s="316"/>
      <c r="L416" s="216" t="s">
        <v>325</v>
      </c>
      <c r="M416" s="318"/>
      <c r="N416" s="318"/>
      <c r="O416" s="318"/>
      <c r="P416" s="152"/>
      <c r="Q416" s="152"/>
      <c r="R416" s="31"/>
    </row>
    <row r="417" spans="1:18" s="29" customFormat="1" ht="12.75">
      <c r="A417" s="217"/>
      <c r="B417" s="220" t="s">
        <v>45</v>
      </c>
      <c r="C417" s="217"/>
      <c r="D417" s="218">
        <f>+D377</f>
        <v>2010</v>
      </c>
      <c r="E417" s="218">
        <f>+E377</f>
        <v>2011</v>
      </c>
      <c r="F417" s="219" t="str">
        <f>+F377</f>
        <v>Var % 11/10</v>
      </c>
      <c r="G417" s="220"/>
      <c r="H417" s="217"/>
      <c r="I417" s="218">
        <f>+I377</f>
        <v>2010</v>
      </c>
      <c r="J417" s="218">
        <f>+J377</f>
        <v>2011</v>
      </c>
      <c r="K417" s="219" t="str">
        <f>+K377</f>
        <v>Var % 11/10</v>
      </c>
      <c r="L417" s="220">
        <v>2008</v>
      </c>
      <c r="M417" s="221"/>
      <c r="N417" s="221"/>
      <c r="O417" s="220"/>
      <c r="R417" s="31"/>
    </row>
    <row r="418" spans="1:18" s="129" customFormat="1" ht="12.75">
      <c r="A418" s="127" t="s">
        <v>468</v>
      </c>
      <c r="B418" s="127"/>
      <c r="C418" s="127"/>
      <c r="D418" s="127"/>
      <c r="E418" s="127"/>
      <c r="F418" s="127"/>
      <c r="G418" s="127"/>
      <c r="H418" s="127">
        <f>+H428+H420+H434+H439</f>
        <v>723207.4430000001</v>
      </c>
      <c r="I418" s="127">
        <f>+I428+I420+I434+I439</f>
        <v>264236.818</v>
      </c>
      <c r="J418" s="127">
        <f>+J428+J420+J434+J439</f>
        <v>426791.423</v>
      </c>
      <c r="K418" s="128">
        <f>+J418/I418*100-100</f>
        <v>61.51852956388538</v>
      </c>
      <c r="L418" s="127"/>
      <c r="R418" s="32"/>
    </row>
    <row r="419" spans="1:18" ht="12.75">
      <c r="A419" s="124"/>
      <c r="B419" s="129"/>
      <c r="C419" s="129"/>
      <c r="D419" s="129"/>
      <c r="F419" s="129"/>
      <c r="G419" s="129"/>
      <c r="H419" s="129"/>
      <c r="J419" s="165"/>
      <c r="K419" s="129"/>
      <c r="M419" s="22"/>
      <c r="N419" s="22"/>
      <c r="O419" s="22"/>
      <c r="R419" s="31"/>
    </row>
    <row r="420" spans="1:18" ht="12.75">
      <c r="A420" s="152" t="s">
        <v>333</v>
      </c>
      <c r="B420" s="166"/>
      <c r="C420" s="30">
        <f>SUM(C421:C426)</f>
        <v>1021769.6710000001</v>
      </c>
      <c r="D420" s="30">
        <f>SUM(D421:D426)</f>
        <v>342032.792</v>
      </c>
      <c r="E420" s="30">
        <f>SUM(E421:E426)</f>
        <v>494162.452</v>
      </c>
      <c r="F420" s="25">
        <f aca="true" t="shared" si="64" ref="F420:F437">+E420/D420*100-100</f>
        <v>44.47809203042729</v>
      </c>
      <c r="G420" s="30"/>
      <c r="H420" s="30">
        <f>SUM(H421:H426)</f>
        <v>401087.488</v>
      </c>
      <c r="I420" s="30">
        <f>SUM(I421:I426)</f>
        <v>133665.845</v>
      </c>
      <c r="J420" s="30">
        <f>SUM(J421:J426)</f>
        <v>259218.374</v>
      </c>
      <c r="K420" s="25">
        <f aca="true" t="shared" si="65" ref="K420:K437">+J420/I420*100-100</f>
        <v>93.93015021900322</v>
      </c>
      <c r="L420" s="28">
        <f aca="true" t="shared" si="66" ref="L420:L426">+J420/$J$420*100</f>
        <v>100</v>
      </c>
      <c r="M420" s="21">
        <f aca="true" t="shared" si="67" ref="M420:M447">+I420/D420*1000</f>
        <v>390.79833316099115</v>
      </c>
      <c r="N420" s="21">
        <f aca="true" t="shared" si="68" ref="N420:N447">+J420/E420*1000</f>
        <v>524.5610486002689</v>
      </c>
      <c r="O420" s="20">
        <f aca="true" t="shared" si="69" ref="O420:O447">+N420/M420*100-100</f>
        <v>34.228067033278165</v>
      </c>
      <c r="R420" s="32"/>
    </row>
    <row r="421" spans="1:18" ht="12.75">
      <c r="A421" s="124" t="s">
        <v>334</v>
      </c>
      <c r="B421" s="166" t="s">
        <v>176</v>
      </c>
      <c r="C421" s="167">
        <v>519673.036</v>
      </c>
      <c r="D421" s="167">
        <v>139242.19</v>
      </c>
      <c r="E421" s="167">
        <v>178315.314</v>
      </c>
      <c r="F421" s="20">
        <f t="shared" si="64"/>
        <v>28.06126792461393</v>
      </c>
      <c r="G421" s="167"/>
      <c r="H421" s="167">
        <v>173389.717</v>
      </c>
      <c r="I421" s="167">
        <v>48273.335</v>
      </c>
      <c r="J421" s="167">
        <v>80922.55</v>
      </c>
      <c r="K421" s="20">
        <f t="shared" si="65"/>
        <v>67.63405718705783</v>
      </c>
      <c r="L421" s="23">
        <f t="shared" si="66"/>
        <v>31.217906644225767</v>
      </c>
      <c r="M421" s="21">
        <f t="shared" si="67"/>
        <v>346.6861229344353</v>
      </c>
      <c r="N421" s="21">
        <f t="shared" si="68"/>
        <v>453.8171634546206</v>
      </c>
      <c r="O421" s="20">
        <f t="shared" si="69"/>
        <v>30.90145045708846</v>
      </c>
      <c r="R421" s="32"/>
    </row>
    <row r="422" spans="1:18" ht="12.75">
      <c r="A422" s="124" t="s">
        <v>335</v>
      </c>
      <c r="B422" s="166" t="s">
        <v>176</v>
      </c>
      <c r="C422" s="167">
        <v>120153.337</v>
      </c>
      <c r="D422" s="167">
        <v>59062.718</v>
      </c>
      <c r="E422" s="167">
        <v>78044.53</v>
      </c>
      <c r="F422" s="20">
        <f t="shared" si="64"/>
        <v>32.13839904895676</v>
      </c>
      <c r="G422" s="167"/>
      <c r="H422" s="167">
        <v>45125.039</v>
      </c>
      <c r="I422" s="167">
        <v>21244.822</v>
      </c>
      <c r="J422" s="167">
        <v>42522.784</v>
      </c>
      <c r="K422" s="20">
        <f t="shared" si="65"/>
        <v>100.15599095158342</v>
      </c>
      <c r="L422" s="23">
        <f t="shared" si="66"/>
        <v>16.404232209249177</v>
      </c>
      <c r="M422" s="21">
        <f t="shared" si="67"/>
        <v>359.69936229484057</v>
      </c>
      <c r="N422" s="21">
        <f t="shared" si="68"/>
        <v>544.8528423452611</v>
      </c>
      <c r="O422" s="20">
        <f t="shared" si="69"/>
        <v>51.47450884237398</v>
      </c>
      <c r="R422" s="32"/>
    </row>
    <row r="423" spans="1:18" ht="11.25">
      <c r="A423" s="124" t="s">
        <v>336</v>
      </c>
      <c r="B423" s="166" t="s">
        <v>176</v>
      </c>
      <c r="C423" s="167">
        <v>22422.506</v>
      </c>
      <c r="D423" s="167">
        <v>15330.983</v>
      </c>
      <c r="E423" s="167">
        <v>9886.836</v>
      </c>
      <c r="F423" s="20">
        <f t="shared" si="64"/>
        <v>-35.51074970209021</v>
      </c>
      <c r="G423" s="167"/>
      <c r="H423" s="167">
        <v>9567.663</v>
      </c>
      <c r="I423" s="167">
        <v>6697.158</v>
      </c>
      <c r="J423" s="167">
        <v>4331.254</v>
      </c>
      <c r="K423" s="20">
        <f t="shared" si="65"/>
        <v>-35.32698496884798</v>
      </c>
      <c r="L423" s="23">
        <f t="shared" si="66"/>
        <v>1.6708900426942725</v>
      </c>
      <c r="M423" s="21">
        <f t="shared" si="67"/>
        <v>436.83813360173974</v>
      </c>
      <c r="N423" s="21">
        <f t="shared" si="68"/>
        <v>438.0829215736966</v>
      </c>
      <c r="O423" s="20">
        <f t="shared" si="69"/>
        <v>0.2849540541924682</v>
      </c>
      <c r="R423" s="21"/>
    </row>
    <row r="424" spans="1:15" ht="11.25">
      <c r="A424" s="124" t="s">
        <v>337</v>
      </c>
      <c r="B424" s="166" t="s">
        <v>176</v>
      </c>
      <c r="C424" s="167">
        <v>65613.654</v>
      </c>
      <c r="D424" s="167">
        <v>28517.49</v>
      </c>
      <c r="E424" s="167">
        <v>32756.614</v>
      </c>
      <c r="F424" s="20">
        <f t="shared" si="64"/>
        <v>14.864996884368153</v>
      </c>
      <c r="G424" s="167"/>
      <c r="H424" s="167">
        <v>32332.54</v>
      </c>
      <c r="I424" s="167">
        <v>13673.397</v>
      </c>
      <c r="J424" s="167">
        <v>21503.826</v>
      </c>
      <c r="K424" s="20">
        <f t="shared" si="65"/>
        <v>57.267619743652574</v>
      </c>
      <c r="L424" s="23">
        <f t="shared" si="66"/>
        <v>8.295641110687624</v>
      </c>
      <c r="M424" s="21">
        <f t="shared" si="67"/>
        <v>479.4740701232823</v>
      </c>
      <c r="N424" s="21">
        <f t="shared" si="68"/>
        <v>656.4727966083431</v>
      </c>
      <c r="O424" s="20">
        <f t="shared" si="69"/>
        <v>36.915182178579755</v>
      </c>
    </row>
    <row r="425" spans="1:15" ht="11.25">
      <c r="A425" s="124" t="s">
        <v>338</v>
      </c>
      <c r="B425" s="166" t="s">
        <v>176</v>
      </c>
      <c r="C425" s="167">
        <v>75650.593</v>
      </c>
      <c r="D425" s="167">
        <v>20825.233</v>
      </c>
      <c r="E425" s="167">
        <v>40356.685</v>
      </c>
      <c r="F425" s="20">
        <f t="shared" si="64"/>
        <v>93.78743565558185</v>
      </c>
      <c r="G425" s="167"/>
      <c r="H425" s="167">
        <v>35257.499</v>
      </c>
      <c r="I425" s="167">
        <v>8896.97</v>
      </c>
      <c r="J425" s="167">
        <v>26635.478</v>
      </c>
      <c r="K425" s="20">
        <f t="shared" si="65"/>
        <v>199.37695642449057</v>
      </c>
      <c r="L425" s="23">
        <f t="shared" si="66"/>
        <v>10.275304789929745</v>
      </c>
      <c r="M425" s="21">
        <f t="shared" si="67"/>
        <v>427.22067023211696</v>
      </c>
      <c r="N425" s="21">
        <f t="shared" si="68"/>
        <v>660.0016329388799</v>
      </c>
      <c r="O425" s="20">
        <f t="shared" si="69"/>
        <v>54.48728933932168</v>
      </c>
    </row>
    <row r="426" spans="1:15" ht="11.25">
      <c r="A426" s="124" t="s">
        <v>339</v>
      </c>
      <c r="B426" s="166" t="s">
        <v>176</v>
      </c>
      <c r="C426" s="167">
        <v>218256.545</v>
      </c>
      <c r="D426" s="167">
        <v>79054.178</v>
      </c>
      <c r="E426" s="167">
        <v>154802.473</v>
      </c>
      <c r="F426" s="20">
        <f t="shared" si="64"/>
        <v>95.81820583853266</v>
      </c>
      <c r="G426" s="167"/>
      <c r="H426" s="167">
        <v>105415.03</v>
      </c>
      <c r="I426" s="167">
        <v>34880.163</v>
      </c>
      <c r="J426" s="167">
        <v>83302.482</v>
      </c>
      <c r="K426" s="20">
        <f t="shared" si="65"/>
        <v>138.82480709737507</v>
      </c>
      <c r="L426" s="23">
        <f t="shared" si="66"/>
        <v>32.13602520321341</v>
      </c>
      <c r="M426" s="21">
        <f t="shared" si="67"/>
        <v>441.2184641272217</v>
      </c>
      <c r="N426" s="21">
        <f t="shared" si="68"/>
        <v>538.1211319537513</v>
      </c>
      <c r="O426" s="20">
        <f t="shared" si="69"/>
        <v>21.96251419763533</v>
      </c>
    </row>
    <row r="427" spans="1:15" ht="11.25">
      <c r="A427" s="124"/>
      <c r="B427" s="166"/>
      <c r="C427" s="129"/>
      <c r="D427" s="129"/>
      <c r="E427" s="129"/>
      <c r="F427" s="20"/>
      <c r="G427" s="129"/>
      <c r="H427" s="129"/>
      <c r="I427" s="129"/>
      <c r="J427" s="168"/>
      <c r="K427" s="20"/>
      <c r="M427" s="21"/>
      <c r="N427" s="21"/>
      <c r="O427" s="20"/>
    </row>
    <row r="428" spans="1:15" ht="11.25">
      <c r="A428" s="152" t="s">
        <v>328</v>
      </c>
      <c r="C428" s="30">
        <f>SUM(C429:C432)</f>
        <v>32754.032000000003</v>
      </c>
      <c r="D428" s="30">
        <f>SUM(D429:D432)</f>
        <v>16959.422</v>
      </c>
      <c r="E428" s="30">
        <f>SUM(E429:E432)</f>
        <v>18949.582</v>
      </c>
      <c r="F428" s="25">
        <f>+E428/D428*100-100</f>
        <v>11.734833887617157</v>
      </c>
      <c r="G428" s="30"/>
      <c r="H428" s="30">
        <f>SUM(H429:H432)</f>
        <v>225443.538</v>
      </c>
      <c r="I428" s="30">
        <f>SUM(I429:I432)</f>
        <v>90430.717</v>
      </c>
      <c r="J428" s="30">
        <f>SUM(J429:J432)</f>
        <v>108217.035</v>
      </c>
      <c r="K428" s="25">
        <f>+J428/I428*100-100</f>
        <v>19.668447392715024</v>
      </c>
      <c r="L428" s="28">
        <f>+J428/$J$428*100</f>
        <v>100</v>
      </c>
      <c r="M428" s="22"/>
      <c r="N428" s="22"/>
      <c r="O428" s="22"/>
    </row>
    <row r="429" spans="1:15" ht="11.25">
      <c r="A429" s="124" t="s">
        <v>329</v>
      </c>
      <c r="B429" s="166" t="s">
        <v>176</v>
      </c>
      <c r="C429" s="21">
        <v>7233.528</v>
      </c>
      <c r="D429" s="167">
        <v>4280.289</v>
      </c>
      <c r="E429" s="167">
        <v>4803.478</v>
      </c>
      <c r="F429" s="20">
        <f>+E429/D429*100-100</f>
        <v>12.223216703358133</v>
      </c>
      <c r="G429" s="21"/>
      <c r="H429" s="167">
        <v>51616.374</v>
      </c>
      <c r="I429" s="167">
        <v>24905.415</v>
      </c>
      <c r="J429" s="167">
        <v>31521.232</v>
      </c>
      <c r="K429" s="20">
        <f>+J429/I429*100-100</f>
        <v>26.563769365015588</v>
      </c>
      <c r="L429" s="23">
        <f>+J429/$J$428*100</f>
        <v>29.12779120218919</v>
      </c>
      <c r="M429" s="21">
        <f aca="true" t="shared" si="70" ref="M429:N432">+I429/D429*1000</f>
        <v>5818.629302834458</v>
      </c>
      <c r="N429" s="21">
        <f t="shared" si="70"/>
        <v>6562.168495411034</v>
      </c>
      <c r="O429" s="20">
        <f>+N429/M429*100-100</f>
        <v>12.778597052305287</v>
      </c>
    </row>
    <row r="430" spans="1:15" ht="11.25">
      <c r="A430" s="124" t="s">
        <v>330</v>
      </c>
      <c r="B430" s="166" t="s">
        <v>176</v>
      </c>
      <c r="C430" s="21">
        <v>3726.538</v>
      </c>
      <c r="D430" s="167">
        <v>1583.743</v>
      </c>
      <c r="E430" s="167">
        <v>2449.99</v>
      </c>
      <c r="F430" s="20">
        <f>+E430/D430*100-100</f>
        <v>54.69618492394284</v>
      </c>
      <c r="G430" s="167"/>
      <c r="H430" s="167">
        <v>54884.825</v>
      </c>
      <c r="I430" s="167">
        <v>17170.644</v>
      </c>
      <c r="J430" s="167">
        <v>22701.004</v>
      </c>
      <c r="K430" s="20">
        <f>+J430/I430*100-100</f>
        <v>32.20822701815959</v>
      </c>
      <c r="L430" s="23">
        <f>+J430/$J$428*100</f>
        <v>20.977292530699994</v>
      </c>
      <c r="M430" s="21">
        <f t="shared" si="70"/>
        <v>10841.812086935823</v>
      </c>
      <c r="N430" s="21">
        <f t="shared" si="70"/>
        <v>9265.75373777036</v>
      </c>
      <c r="O430" s="20">
        <f>+N430/M430*100-100</f>
        <v>-14.536853586169272</v>
      </c>
    </row>
    <row r="431" spans="1:15" ht="11.25">
      <c r="A431" s="124" t="s">
        <v>331</v>
      </c>
      <c r="B431" s="166" t="s">
        <v>176</v>
      </c>
      <c r="C431" s="21">
        <v>7071.301</v>
      </c>
      <c r="D431" s="167">
        <v>2582.732</v>
      </c>
      <c r="E431" s="167">
        <v>2779.832</v>
      </c>
      <c r="F431" s="20">
        <f>+E431/D431*100-100</f>
        <v>7.631453824864522</v>
      </c>
      <c r="G431" s="167"/>
      <c r="H431" s="167">
        <v>62182.524</v>
      </c>
      <c r="I431" s="167">
        <v>18640.582</v>
      </c>
      <c r="J431" s="167">
        <v>18812.61</v>
      </c>
      <c r="K431" s="20">
        <f>+J431/I431*100-100</f>
        <v>0.9228681808325518</v>
      </c>
      <c r="L431" s="23">
        <f>+J431/$J$428*100</f>
        <v>17.384148438367397</v>
      </c>
      <c r="M431" s="21">
        <f t="shared" si="70"/>
        <v>7217.3891832369745</v>
      </c>
      <c r="N431" s="21">
        <f t="shared" si="70"/>
        <v>6767.534872611007</v>
      </c>
      <c r="O431" s="20">
        <f>+N431/M431*100-100</f>
        <v>-6.23292300311023</v>
      </c>
    </row>
    <row r="432" spans="1:15" ht="11.25">
      <c r="A432" s="124" t="s">
        <v>332</v>
      </c>
      <c r="B432" s="166" t="s">
        <v>176</v>
      </c>
      <c r="C432" s="167">
        <v>14722.665</v>
      </c>
      <c r="D432" s="167">
        <v>8512.658</v>
      </c>
      <c r="E432" s="167">
        <v>8916.282</v>
      </c>
      <c r="F432" s="20">
        <f>+E432/D432*100-100</f>
        <v>4.741456781183956</v>
      </c>
      <c r="G432" s="167"/>
      <c r="H432" s="167">
        <v>56759.815</v>
      </c>
      <c r="I432" s="167">
        <v>29714.076</v>
      </c>
      <c r="J432" s="167">
        <v>35182.189</v>
      </c>
      <c r="K432" s="20">
        <f>+J432/I432*100-100</f>
        <v>18.40243324409616</v>
      </c>
      <c r="L432" s="23">
        <f>+J432/$J$428*100</f>
        <v>32.51076782874341</v>
      </c>
      <c r="M432" s="21">
        <f t="shared" si="70"/>
        <v>3490.5755640600155</v>
      </c>
      <c r="N432" s="21">
        <f t="shared" si="70"/>
        <v>3945.836280189433</v>
      </c>
      <c r="O432" s="20">
        <f>+N432/M432*100-100</f>
        <v>13.042568704626106</v>
      </c>
    </row>
    <row r="433" spans="1:15" ht="11.25">
      <c r="A433" s="124"/>
      <c r="B433" s="166"/>
      <c r="C433" s="167"/>
      <c r="D433" s="167"/>
      <c r="E433" s="167"/>
      <c r="F433" s="20"/>
      <c r="G433" s="167"/>
      <c r="H433" s="167"/>
      <c r="I433" s="167"/>
      <c r="J433" s="167"/>
      <c r="K433" s="20"/>
      <c r="L433" s="23"/>
      <c r="M433" s="21"/>
      <c r="N433" s="21"/>
      <c r="O433" s="20"/>
    </row>
    <row r="434" spans="1:15" ht="11.25">
      <c r="A434" s="152" t="s">
        <v>340</v>
      </c>
      <c r="B434" s="166"/>
      <c r="C434" s="30">
        <f>SUM(C435:C437)</f>
        <v>2903.916</v>
      </c>
      <c r="D434" s="30">
        <f>SUM(D435:D437)</f>
        <v>1323.595</v>
      </c>
      <c r="E434" s="30">
        <f>SUM(E435:E437)</f>
        <v>1199.4959999999999</v>
      </c>
      <c r="F434" s="25">
        <f t="shared" si="64"/>
        <v>-9.375904260744434</v>
      </c>
      <c r="G434" s="30"/>
      <c r="H434" s="30">
        <f>SUM(H435:H437)</f>
        <v>67057.826</v>
      </c>
      <c r="I434" s="30">
        <f>SUM(I435:I437)</f>
        <v>27933.353000000003</v>
      </c>
      <c r="J434" s="30">
        <f>SUM(J435:J437)</f>
        <v>38977.128</v>
      </c>
      <c r="K434" s="25">
        <f t="shared" si="65"/>
        <v>39.536159515114406</v>
      </c>
      <c r="L434" s="28">
        <f>+J434/$J$434*100</f>
        <v>100</v>
      </c>
      <c r="M434" s="21">
        <f t="shared" si="67"/>
        <v>21104.154216357725</v>
      </c>
      <c r="N434" s="21">
        <f t="shared" si="68"/>
        <v>32494.587726845275</v>
      </c>
      <c r="O434" s="20">
        <f t="shared" si="69"/>
        <v>53.97247098231912</v>
      </c>
    </row>
    <row r="435" spans="1:15" ht="11.25">
      <c r="A435" s="124" t="s">
        <v>341</v>
      </c>
      <c r="B435" s="166" t="s">
        <v>176</v>
      </c>
      <c r="C435" s="167">
        <v>2179.78</v>
      </c>
      <c r="D435" s="167">
        <v>970.706</v>
      </c>
      <c r="E435" s="167">
        <v>807.669</v>
      </c>
      <c r="F435" s="20">
        <f t="shared" si="64"/>
        <v>-16.79571363523044</v>
      </c>
      <c r="G435" s="167"/>
      <c r="H435" s="167">
        <v>14246.345</v>
      </c>
      <c r="I435" s="167">
        <v>6056.665</v>
      </c>
      <c r="J435" s="167">
        <v>8860.834</v>
      </c>
      <c r="K435" s="20">
        <f t="shared" si="65"/>
        <v>46.29889551428056</v>
      </c>
      <c r="L435" s="23">
        <f>+J435/$J$434*100</f>
        <v>22.733419455635627</v>
      </c>
      <c r="M435" s="21">
        <f t="shared" si="67"/>
        <v>6239.443250582566</v>
      </c>
      <c r="N435" s="21">
        <f t="shared" si="68"/>
        <v>10970.872969000917</v>
      </c>
      <c r="O435" s="20">
        <f t="shared" si="69"/>
        <v>75.83096004561924</v>
      </c>
    </row>
    <row r="436" spans="1:15" ht="11.25">
      <c r="A436" s="124" t="s">
        <v>342</v>
      </c>
      <c r="B436" s="166" t="s">
        <v>176</v>
      </c>
      <c r="C436" s="167">
        <v>151.1</v>
      </c>
      <c r="D436" s="167">
        <v>69.642</v>
      </c>
      <c r="E436" s="167">
        <v>76.795</v>
      </c>
      <c r="F436" s="20">
        <f t="shared" si="64"/>
        <v>10.271100772522331</v>
      </c>
      <c r="G436" s="167"/>
      <c r="H436" s="167">
        <v>39264.437</v>
      </c>
      <c r="I436" s="167">
        <v>15578.575</v>
      </c>
      <c r="J436" s="167">
        <v>23053.867</v>
      </c>
      <c r="K436" s="20">
        <f t="shared" si="65"/>
        <v>47.98444016862902</v>
      </c>
      <c r="L436" s="23">
        <f>+J436/$J$434*100</f>
        <v>59.14716702574905</v>
      </c>
      <c r="M436" s="21">
        <f t="shared" si="67"/>
        <v>223695.11214497001</v>
      </c>
      <c r="N436" s="21">
        <f t="shared" si="68"/>
        <v>300200.10417344875</v>
      </c>
      <c r="O436" s="20">
        <f t="shared" si="69"/>
        <v>34.20056490948187</v>
      </c>
    </row>
    <row r="437" spans="1:15" ht="11.25">
      <c r="A437" s="124" t="s">
        <v>343</v>
      </c>
      <c r="B437" s="166" t="s">
        <v>176</v>
      </c>
      <c r="C437" s="167">
        <v>573.036</v>
      </c>
      <c r="D437" s="167">
        <v>283.247</v>
      </c>
      <c r="E437" s="167">
        <v>315.032</v>
      </c>
      <c r="F437" s="20">
        <f t="shared" si="64"/>
        <v>11.221654598283465</v>
      </c>
      <c r="G437" s="167"/>
      <c r="H437" s="167">
        <v>13547.044</v>
      </c>
      <c r="I437" s="167">
        <v>6298.113</v>
      </c>
      <c r="J437" s="167">
        <v>7062.427</v>
      </c>
      <c r="K437" s="20">
        <f t="shared" si="65"/>
        <v>12.135603156056419</v>
      </c>
      <c r="L437" s="23">
        <f>+J437/$J$434*100</f>
        <v>18.11941351861533</v>
      </c>
      <c r="M437" s="21">
        <f t="shared" si="67"/>
        <v>22235.409377680964</v>
      </c>
      <c r="N437" s="21">
        <f t="shared" si="68"/>
        <v>22418.125777698773</v>
      </c>
      <c r="O437" s="20">
        <f t="shared" si="69"/>
        <v>0.8217361637659479</v>
      </c>
    </row>
    <row r="438" spans="1:15" ht="11.25">
      <c r="A438" s="124"/>
      <c r="C438" s="129"/>
      <c r="D438" s="129"/>
      <c r="E438" s="129"/>
      <c r="F438" s="168"/>
      <c r="G438" s="129"/>
      <c r="H438" s="129"/>
      <c r="I438" s="129"/>
      <c r="J438" s="167"/>
      <c r="K438" s="168"/>
      <c r="M438" s="21"/>
      <c r="N438" s="21"/>
      <c r="O438" s="20"/>
    </row>
    <row r="439" spans="1:15" ht="11.25">
      <c r="A439" s="152" t="s">
        <v>343</v>
      </c>
      <c r="C439" s="30"/>
      <c r="D439" s="30"/>
      <c r="E439" s="30"/>
      <c r="F439" s="168"/>
      <c r="G439" s="30"/>
      <c r="H439" s="30">
        <f>SUM(H440:H441)</f>
        <v>29618.591</v>
      </c>
      <c r="I439" s="30">
        <f>SUM(I440:I441)</f>
        <v>12206.903</v>
      </c>
      <c r="J439" s="30">
        <f>SUM(J440:J441)</f>
        <v>20378.886</v>
      </c>
      <c r="K439" s="25">
        <f>+J439/I439*100-100</f>
        <v>66.94558808241533</v>
      </c>
      <c r="L439" s="28">
        <f>+J439/$J$439*100</f>
        <v>100</v>
      </c>
      <c r="M439" s="21"/>
      <c r="N439" s="21"/>
      <c r="O439" s="20"/>
    </row>
    <row r="440" spans="1:15" ht="22.5">
      <c r="A440" s="169" t="s">
        <v>344</v>
      </c>
      <c r="C440" s="167">
        <v>472.89</v>
      </c>
      <c r="D440" s="167">
        <v>188.324</v>
      </c>
      <c r="E440" s="167">
        <v>412.026</v>
      </c>
      <c r="F440" s="20">
        <f>+E440/D440*100-100</f>
        <v>118.7857097342877</v>
      </c>
      <c r="G440" s="167"/>
      <c r="H440" s="167">
        <v>12950.97</v>
      </c>
      <c r="I440" s="167">
        <v>5926.743</v>
      </c>
      <c r="J440" s="167">
        <v>8440.964</v>
      </c>
      <c r="K440" s="20">
        <f>+J440/I440*100-100</f>
        <v>42.42163022759718</v>
      </c>
      <c r="L440" s="23">
        <f>+J440/$J$439*100</f>
        <v>41.42014435921571</v>
      </c>
      <c r="M440" s="21">
        <f t="shared" si="67"/>
        <v>31470.991482763748</v>
      </c>
      <c r="N440" s="21">
        <f t="shared" si="68"/>
        <v>20486.483862668858</v>
      </c>
      <c r="O440" s="20">
        <f t="shared" si="69"/>
        <v>-34.9035956687636</v>
      </c>
    </row>
    <row r="441" spans="1:15" ht="11.25">
      <c r="A441" s="124" t="s">
        <v>345</v>
      </c>
      <c r="C441" s="167">
        <v>5927.544</v>
      </c>
      <c r="D441" s="167">
        <v>2289.771</v>
      </c>
      <c r="E441" s="167">
        <v>3965.357</v>
      </c>
      <c r="F441" s="20">
        <f>+E441/D441*100-100</f>
        <v>73.17701202434651</v>
      </c>
      <c r="G441" s="167"/>
      <c r="H441" s="167">
        <v>16667.621</v>
      </c>
      <c r="I441" s="167">
        <v>6280.16</v>
      </c>
      <c r="J441" s="167">
        <v>11937.922</v>
      </c>
      <c r="K441" s="20">
        <f>+J441/I441*100-100</f>
        <v>90.08945631958423</v>
      </c>
      <c r="L441" s="23">
        <f>+J441/$J$439*100</f>
        <v>58.579855640784295</v>
      </c>
      <c r="M441" s="21">
        <f t="shared" si="67"/>
        <v>2742.702217820035</v>
      </c>
      <c r="N441" s="21">
        <f t="shared" si="68"/>
        <v>3010.5541569144975</v>
      </c>
      <c r="O441" s="20">
        <f t="shared" si="69"/>
        <v>9.765986892567497</v>
      </c>
    </row>
    <row r="442" spans="1:15" ht="11.25">
      <c r="A442" s="124"/>
      <c r="C442" s="129"/>
      <c r="D442" s="129"/>
      <c r="E442" s="129"/>
      <c r="G442" s="129"/>
      <c r="H442" s="129"/>
      <c r="I442" s="129"/>
      <c r="M442" s="21"/>
      <c r="N442" s="21"/>
      <c r="O442" s="20"/>
    </row>
    <row r="443" spans="1:15" s="129" customFormat="1" ht="11.25">
      <c r="A443" s="127" t="s">
        <v>469</v>
      </c>
      <c r="B443" s="127"/>
      <c r="C443" s="127"/>
      <c r="D443" s="127"/>
      <c r="E443" s="127"/>
      <c r="F443" s="127"/>
      <c r="G443" s="127"/>
      <c r="H443" s="127">
        <f>SUM(H445:H448)</f>
        <v>470716.65800000005</v>
      </c>
      <c r="I443" s="127">
        <f>SUM(I445:I448)</f>
        <v>163902.81900000002</v>
      </c>
      <c r="J443" s="127">
        <f>SUM(J445:J448)</f>
        <v>344243.38999999996</v>
      </c>
      <c r="K443" s="128">
        <f>+J443/I443*100-100</f>
        <v>110.0289623450588</v>
      </c>
      <c r="L443" s="127"/>
      <c r="M443" s="21"/>
      <c r="N443" s="21"/>
      <c r="O443" s="20"/>
    </row>
    <row r="444" spans="1:15" ht="11.25">
      <c r="A444" s="124"/>
      <c r="C444" s="129"/>
      <c r="D444" s="129"/>
      <c r="E444" s="129"/>
      <c r="F444" s="21"/>
      <c r="G444" s="129"/>
      <c r="H444" s="129"/>
      <c r="I444" s="129"/>
      <c r="J444" s="21"/>
      <c r="K444" s="21"/>
      <c r="M444" s="21"/>
      <c r="N444" s="21"/>
      <c r="O444" s="20"/>
    </row>
    <row r="445" spans="1:15" ht="11.25">
      <c r="A445" s="124" t="s">
        <v>346</v>
      </c>
      <c r="C445" s="167">
        <v>4434</v>
      </c>
      <c r="D445" s="167">
        <v>1283</v>
      </c>
      <c r="E445" s="167">
        <v>2136</v>
      </c>
      <c r="F445" s="20">
        <f>+E445/D445*100-100</f>
        <v>66.48480124707717</v>
      </c>
      <c r="G445" s="167"/>
      <c r="H445" s="167">
        <v>80113.403</v>
      </c>
      <c r="I445" s="167">
        <v>30135.455</v>
      </c>
      <c r="J445" s="167">
        <v>55699.877</v>
      </c>
      <c r="K445" s="20">
        <f>+J445/I445*100-100</f>
        <v>84.83171068762692</v>
      </c>
      <c r="L445" s="23">
        <f>+J445/$J$443*100</f>
        <v>16.180376622482136</v>
      </c>
      <c r="M445" s="21">
        <f t="shared" si="67"/>
        <v>23488.273577552613</v>
      </c>
      <c r="N445" s="21">
        <f t="shared" si="68"/>
        <v>26076.721441947564</v>
      </c>
      <c r="O445" s="20">
        <f t="shared" si="69"/>
        <v>11.020170792240307</v>
      </c>
    </row>
    <row r="446" spans="1:15" ht="11.25">
      <c r="A446" s="124" t="s">
        <v>347</v>
      </c>
      <c r="C446" s="167">
        <v>120</v>
      </c>
      <c r="D446" s="167">
        <v>26</v>
      </c>
      <c r="E446" s="167">
        <v>45</v>
      </c>
      <c r="F446" s="20">
        <f>+E446/D446*100-100</f>
        <v>73.0769230769231</v>
      </c>
      <c r="G446" s="167"/>
      <c r="H446" s="167">
        <v>10712.307</v>
      </c>
      <c r="I446" s="167">
        <v>1483.736</v>
      </c>
      <c r="J446" s="167">
        <v>4584.396</v>
      </c>
      <c r="K446" s="20">
        <f>+J446/I446*100-100</f>
        <v>208.9765295173804</v>
      </c>
      <c r="L446" s="23">
        <f>+J446/$J$443*100</f>
        <v>1.331731017406028</v>
      </c>
      <c r="M446" s="21">
        <f t="shared" si="67"/>
        <v>57066.769230769234</v>
      </c>
      <c r="N446" s="21">
        <f t="shared" si="68"/>
        <v>101875.46666666666</v>
      </c>
      <c r="O446" s="20">
        <f t="shared" si="69"/>
        <v>78.51977261004203</v>
      </c>
    </row>
    <row r="447" spans="1:15" ht="22.5">
      <c r="A447" s="169" t="s">
        <v>348</v>
      </c>
      <c r="C447" s="167">
        <v>825</v>
      </c>
      <c r="D447" s="167">
        <v>313</v>
      </c>
      <c r="E447" s="167">
        <v>321</v>
      </c>
      <c r="F447" s="20">
        <f>+E447/D447*100-100</f>
        <v>2.555910543131006</v>
      </c>
      <c r="G447" s="167"/>
      <c r="H447" s="167">
        <v>5155.918</v>
      </c>
      <c r="I447" s="167">
        <v>2015.002</v>
      </c>
      <c r="J447" s="167">
        <v>3020.718</v>
      </c>
      <c r="K447" s="20">
        <f>+J447/I447*100-100</f>
        <v>49.91141447998561</v>
      </c>
      <c r="L447" s="23">
        <f>+J447/$J$443*100</f>
        <v>0.8774948445633192</v>
      </c>
      <c r="M447" s="21">
        <f t="shared" si="67"/>
        <v>6437.70607028754</v>
      </c>
      <c r="N447" s="21">
        <f t="shared" si="68"/>
        <v>9410.336448598131</v>
      </c>
      <c r="O447" s="20">
        <f t="shared" si="69"/>
        <v>46.17530446179285</v>
      </c>
    </row>
    <row r="448" spans="1:15" ht="11.25">
      <c r="A448" s="124" t="s">
        <v>349</v>
      </c>
      <c r="C448" s="129"/>
      <c r="D448" s="129"/>
      <c r="E448" s="129"/>
      <c r="G448" s="129"/>
      <c r="H448" s="129">
        <v>374735.03</v>
      </c>
      <c r="I448" s="129">
        <v>130268.626</v>
      </c>
      <c r="J448" s="167">
        <v>280938.399</v>
      </c>
      <c r="K448" s="20">
        <f>+J448/I448*100-100</f>
        <v>115.66082918537882</v>
      </c>
      <c r="L448" s="23">
        <f>+J448/$J$443*100</f>
        <v>81.61039751554853</v>
      </c>
      <c r="M448" s="21"/>
      <c r="N448" s="21"/>
      <c r="O448" s="20"/>
    </row>
    <row r="449" spans="3:15" ht="11.25">
      <c r="C449" s="167"/>
      <c r="D449" s="167"/>
      <c r="E449" s="167"/>
      <c r="G449" s="129"/>
      <c r="H449" s="129"/>
      <c r="I449" s="129"/>
      <c r="J449" s="167"/>
      <c r="M449" s="22"/>
      <c r="N449" s="22"/>
      <c r="O449" s="22"/>
    </row>
    <row r="450" spans="1:15" ht="11.25">
      <c r="A450" s="170"/>
      <c r="B450" s="170"/>
      <c r="C450" s="170"/>
      <c r="D450" s="171"/>
      <c r="E450" s="171"/>
      <c r="F450" s="171"/>
      <c r="G450" s="171"/>
      <c r="H450" s="171"/>
      <c r="I450" s="171"/>
      <c r="J450" s="171"/>
      <c r="K450" s="171"/>
      <c r="L450" s="171"/>
      <c r="M450" s="22"/>
      <c r="N450" s="22"/>
      <c r="O450" s="22"/>
    </row>
    <row r="451" spans="1:15" ht="11.25">
      <c r="A451" s="124" t="s">
        <v>446</v>
      </c>
      <c r="B451" s="129"/>
      <c r="C451" s="129"/>
      <c r="D451" s="129"/>
      <c r="F451" s="129"/>
      <c r="G451" s="129"/>
      <c r="H451" s="129"/>
      <c r="J451" s="165"/>
      <c r="K451" s="129"/>
      <c r="M451" s="22"/>
      <c r="N451" s="22"/>
      <c r="O451" s="22"/>
    </row>
    <row r="452" spans="13:15" ht="11.25">
      <c r="M452" s="22"/>
      <c r="N452" s="22"/>
      <c r="O452" s="22"/>
    </row>
  </sheetData>
  <sheetProtection/>
  <mergeCells count="88">
    <mergeCell ref="A47:L47"/>
    <mergeCell ref="A48:L48"/>
    <mergeCell ref="C49:F49"/>
    <mergeCell ref="H49:K49"/>
    <mergeCell ref="M49:O49"/>
    <mergeCell ref="D50:F50"/>
    <mergeCell ref="I50:K50"/>
    <mergeCell ref="M50:O50"/>
    <mergeCell ref="M3:O3"/>
    <mergeCell ref="M4:O4"/>
    <mergeCell ref="D102:F102"/>
    <mergeCell ref="I102:K102"/>
    <mergeCell ref="C101:F101"/>
    <mergeCell ref="H101:K101"/>
    <mergeCell ref="D4:F4"/>
    <mergeCell ref="I4:K4"/>
    <mergeCell ref="M101:O101"/>
    <mergeCell ref="M102:O102"/>
    <mergeCell ref="D256:F256"/>
    <mergeCell ref="I256:K256"/>
    <mergeCell ref="D297:F297"/>
    <mergeCell ref="I297:K297"/>
    <mergeCell ref="A294:L294"/>
    <mergeCell ref="A295:L295"/>
    <mergeCell ref="C296:F296"/>
    <mergeCell ref="H296:K296"/>
    <mergeCell ref="A253:L253"/>
    <mergeCell ref="A254:L254"/>
    <mergeCell ref="A222:L222"/>
    <mergeCell ref="A223:L223"/>
    <mergeCell ref="D225:F225"/>
    <mergeCell ref="I225:K225"/>
    <mergeCell ref="C224:F224"/>
    <mergeCell ref="H224:K224"/>
    <mergeCell ref="D158:F158"/>
    <mergeCell ref="I158:K158"/>
    <mergeCell ref="M296:O296"/>
    <mergeCell ref="M297:O297"/>
    <mergeCell ref="M255:O255"/>
    <mergeCell ref="M256:O256"/>
    <mergeCell ref="C190:F190"/>
    <mergeCell ref="H190:K190"/>
    <mergeCell ref="C255:F255"/>
    <mergeCell ref="H255:K255"/>
    <mergeCell ref="A188:L188"/>
    <mergeCell ref="A189:L189"/>
    <mergeCell ref="M224:O224"/>
    <mergeCell ref="M225:O225"/>
    <mergeCell ref="M157:O157"/>
    <mergeCell ref="M158:O158"/>
    <mergeCell ref="M190:O190"/>
    <mergeCell ref="M191:O191"/>
    <mergeCell ref="C157:F157"/>
    <mergeCell ref="H157:K157"/>
    <mergeCell ref="D191:F191"/>
    <mergeCell ref="I191:K191"/>
    <mergeCell ref="A1:L1"/>
    <mergeCell ref="A2:L2"/>
    <mergeCell ref="A99:L99"/>
    <mergeCell ref="A100:L100"/>
    <mergeCell ref="C3:F3"/>
    <mergeCell ref="H3:K3"/>
    <mergeCell ref="A155:L155"/>
    <mergeCell ref="A156:L156"/>
    <mergeCell ref="A413:K413"/>
    <mergeCell ref="A414:K414"/>
    <mergeCell ref="M375:O375"/>
    <mergeCell ref="M376:O376"/>
    <mergeCell ref="A374:K374"/>
    <mergeCell ref="A373:K373"/>
    <mergeCell ref="D376:F376"/>
    <mergeCell ref="I376:K376"/>
    <mergeCell ref="C375:F375"/>
    <mergeCell ref="H375:K375"/>
    <mergeCell ref="M415:O415"/>
    <mergeCell ref="D416:F416"/>
    <mergeCell ref="I416:K416"/>
    <mergeCell ref="M416:O416"/>
    <mergeCell ref="C415:F415"/>
    <mergeCell ref="H415:K415"/>
    <mergeCell ref="A335:K335"/>
    <mergeCell ref="A336:K336"/>
    <mergeCell ref="C337:F337"/>
    <mergeCell ref="H337:K337"/>
    <mergeCell ref="M337:O337"/>
    <mergeCell ref="D338:F338"/>
    <mergeCell ref="I338:K338"/>
    <mergeCell ref="M338:O338"/>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2" max="255" man="1"/>
    <brk id="4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2011-07-11T20:41:23Z</cp:lastPrinted>
  <dcterms:created xsi:type="dcterms:W3CDTF">2004-11-22T15:10:56Z</dcterms:created>
  <dcterms:modified xsi:type="dcterms:W3CDTF">2011-07-11T21:43:00Z</dcterms:modified>
  <cp:category/>
  <cp:version/>
  <cp:contentType/>
  <cp:contentStatus/>
</cp:coreProperties>
</file>