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9645" windowHeight="1203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<sst xmlns="http://schemas.openxmlformats.org/spreadsheetml/2006/main" count="891" uniqueCount="565">
  <si>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</si>
  <si>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</si>
  <si>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</si>
  <si>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</si>
  <si>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</si>
  <si>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</si>
  <si>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</si>
  <si>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</si>
  <si>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</si>
  <si>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</si>
  <si>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</si>
  <si>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</si>
  <si>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</si>
  <si>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</si>
  <si>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</si>
  <si>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</si>
  <si>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</si>
  <si>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</si>
  <si>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</si>
  <si>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</si>
  <si>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</si>
  <si>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</si>
  <si>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</si>
  <si>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</si>
  <si>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</si>
  <si>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</si>
  <si>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</si>
  <si>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</si>
  <si>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</si>
  <si>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</si>
  <si>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</si>
  <si>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</si>
  <si>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</si>
  <si>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</si>
  <si>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</si>
  <si>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</si>
  <si>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</si>
  <si>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</si>
  <si>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</si>
  <si>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</si>
  <si>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</si>
  <si>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</si>
  <si>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</si>
  <si>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</si>
  <si>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</si>
  <si>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</si>
  <si>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</si>
  <si>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</si>
  <si>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</si>
  <si>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</si>
  <si>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</si>
  <si>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</si>
  <si>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</si>
  <si>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</si>
  <si>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</si>
  <si>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</si>
  <si>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</si>
  <si>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</si>
  <si>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</si>
  <si>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</si>
  <si>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</si>
  <si>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</si>
  <si>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</si>
  <si>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</si>
  <si>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</si>
  <si>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</si>
  <si>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</si>
  <si>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</si>
  <si>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</si>
  <si>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</si>
  <si>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</si>
  <si>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</si>
  <si>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</si>
  <si>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</si>
  <si>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</si>
  <si>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</si>
  <si>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</si>
  <si>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</si>
  <si>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</si>
  <si>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</si>
  <si>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</si>
  <si>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</si>
  <si>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</si>
  <si>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</si>
  <si>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</si>
  <si>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</si>
  <si>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</si>
  <si>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</si>
  <si>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</si>
  <si>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</si>
  <si>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</si>
  <si>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</si>
  <si>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</si>
  <si>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</si>
  <si>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</si>
  <si>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</si>
  <si>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</si>
  <si>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</si>
  <si>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</si>
  <si>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</si>
  <si>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</si>
  <si>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</si>
  <si>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</si>
  <si>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</si>
  <si>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</si>
  <si>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</si>
  <si>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</si>
  <si>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</si>
  <si>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</si>
  <si>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</si>
  <si>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</si>
  <si>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</si>
  <si>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</si>
  <si>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</si>
  <si>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</si>
  <si>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</si>
  <si>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</si>
  <si>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</si>
  <si>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</si>
  <si>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</si>
  <si>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</si>
  <si>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</si>
  <si>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</si>
  <si>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</si>
  <si>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</si>
  <si>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</si>
  <si>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</si>
  <si>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</si>
  <si>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</si>
  <si>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</si>
  <si>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</si>
  <si>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</si>
  <si>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</si>
  <si>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</si>
  <si>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</si>
  <si>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</si>
  <si>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</si>
  <si>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</si>
  <si>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</si>
  <si>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</si>
  <si>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</si>
  <si>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</si>
  <si>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</si>
  <si>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</si>
  <si>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</si>
  <si>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</si>
  <si>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</si>
  <si>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</si>
  <si>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</si>
  <si>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</si>
  <si>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</si>
  <si>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</si>
  <si>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</si>
  <si>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</si>
  <si>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</si>
  <si>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</si>
  <si>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</si>
  <si>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</si>
  <si>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</si>
  <si>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</si>
  <si>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</si>
  <si>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</si>
  <si>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</si>
  <si>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</si>
  <si>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</si>
  <si>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</si>
  <si>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</si>
  <si>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</si>
  <si>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</si>
  <si>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</si>
  <si>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</si>
  <si>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</si>
  <si>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</si>
  <si>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</si>
  <si>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</si>
  <si>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</si>
  <si>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</si>
  <si>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</si>
  <si>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</si>
  <si>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</si>
  <si>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</si>
  <si>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</si>
  <si>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</si>
  <si>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</si>
  <si>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</si>
  <si>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</si>
  <si>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</si>
  <si>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</si>
  <si>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</si>
  <si>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</si>
  <si>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</si>
  <si>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</si>
  <si>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</si>
  <si>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</si>
  <si>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</si>
  <si>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</si>
  <si>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</si>
  <si>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</si>
  <si>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</si>
  <si>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</si>
  <si>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</si>
  <si>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</si>
  <si>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</si>
  <si>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</si>
  <si>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</si>
  <si>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</si>
  <si>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</si>
  <si>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</si>
  <si>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</si>
  <si>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</si>
  <si>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</si>
  <si>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</si>
  <si>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</si>
  <si>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</si>
  <si>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</si>
  <si>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</si>
  <si>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</si>
  <si>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</si>
  <si>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</si>
  <si>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</si>
  <si>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</si>
  <si>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</si>
  <si>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</si>
  <si>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</si>
  <si>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</si>
  <si>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</si>
  <si>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</si>
  <si>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</si>
  <si>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</si>
  <si>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</si>
  <si>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</si>
  <si>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</si>
  <si>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</si>
  <si>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</si>
  <si>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</si>
  <si>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</si>
  <si>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</si>
  <si>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</si>
  <si>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</si>
  <si>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</si>
  <si>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</si>
  <si>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</si>
  <si>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</si>
  <si>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</si>
  <si>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</si>
  <si>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</si>
  <si>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</si>
  <si>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</si>
  <si>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</si>
  <si>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</si>
  <si>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</si>
  <si>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</si>
  <si>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</si>
  <si>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</si>
  <si>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</si>
  <si>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</si>
  <si>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</si>
  <si>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</si>
  <si>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</si>
  <si>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</si>
  <si>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</si>
  <si>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</si>
  <si>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</si>
  <si>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</si>
  <si>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</si>
  <si>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</si>
  <si>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</si>
  <si>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</si>
  <si>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</si>
  <si>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</si>
  <si>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</si>
  <si>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</si>
  <si>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</si>
  <si>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</si>
  <si>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</si>
  <si>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</si>
  <si>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</si>
  <si>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</si>
  <si>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</si>
  <si>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</si>
  <si>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</si>
  <si>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</si>
  <si>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</si>
  <si>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</si>
  <si>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</si>
  <si>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</si>
  <si>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</si>
  <si>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</si>
  <si>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</si>
  <si>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</si>
  <si>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</si>
  <si>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</si>
  <si>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</si>
  <si>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</si>
  <si>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</si>
  <si>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</si>
  <si>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</si>
  <si>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</si>
  <si>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</si>
  <si>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</si>
  <si>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</si>
  <si>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</si>
  <si>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</si>
  <si>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</si>
  <si>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</si>
  <si>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</si>
  <si>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</si>
  <si>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</si>
  <si>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</si>
  <si>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</si>
  <si>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</si>
  <si>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</si>
  <si>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</si>
  <si>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</si>
  <si>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Lilium                                                                                                                                                                                                                           </t>
  </si>
  <si>
    <t xml:space="preserve">Tulipán                                                                                                                                                                                                                          </t>
  </si>
  <si>
    <t>Peonias</t>
  </si>
  <si>
    <t xml:space="preserve">Claveles                                                                                                                                                                                                                         </t>
  </si>
  <si>
    <t xml:space="preserve">Orquídeas                                                                                                                                                                                                                        </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</si>
  <si>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</si>
  <si>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</si>
  <si>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</si>
  <si>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</si>
  <si>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</si>
  <si>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</si>
  <si>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</si>
  <si>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</si>
  <si>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</si>
  <si>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</si>
  <si>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</si>
  <si>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</si>
  <si>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</si>
  <si>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</si>
  <si>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</si>
  <si>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</si>
  <si>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</si>
  <si>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</si>
  <si>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</si>
  <si>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</si>
  <si>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</si>
  <si>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</si>
  <si>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</si>
  <si>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</si>
  <si>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</si>
  <si>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</si>
  <si>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</si>
  <si>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</si>
  <si>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</si>
  <si>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</si>
  <si>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</si>
  <si>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</si>
  <si>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</si>
  <si>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</si>
  <si>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</si>
  <si>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</si>
  <si>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</si>
  <si>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</si>
  <si>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</si>
  <si>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</si>
  <si>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</si>
  <si>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</si>
  <si>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</si>
  <si>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</si>
  <si>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</si>
  <si>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</si>
  <si>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</si>
  <si>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</si>
  <si>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</si>
  <si>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</si>
  <si>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</si>
  <si>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</si>
  <si>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</si>
  <si>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</si>
  <si>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</si>
  <si>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</si>
  <si>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</si>
  <si>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</si>
  <si>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</si>
  <si>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</si>
  <si>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</si>
  <si>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</si>
  <si>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</si>
  <si>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</si>
  <si>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</si>
  <si>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</si>
  <si>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</si>
  <si>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</si>
  <si>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</si>
  <si>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</si>
  <si>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</si>
  <si>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</si>
  <si>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</si>
  <si>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</si>
  <si>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</si>
  <si>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</si>
  <si>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</si>
  <si>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</si>
  <si>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</si>
  <si>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</si>
  <si>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</si>
  <si>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</si>
  <si>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</si>
  <si>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</si>
  <si>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</si>
  <si>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</si>
  <si>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</si>
  <si>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</si>
  <si>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</si>
  <si>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</si>
  <si>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</si>
  <si>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</si>
  <si>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</si>
  <si>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</si>
  <si>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</si>
  <si>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</si>
  <si>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</si>
  <si>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</si>
  <si>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</si>
  <si>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</si>
  <si>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</si>
  <si>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</si>
  <si>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</si>
  <si>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</si>
  <si>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</si>
  <si>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</si>
  <si>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</si>
  <si>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</si>
  <si>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</si>
  <si>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</si>
  <si>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</si>
  <si>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</si>
  <si>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</si>
  <si>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</si>
  <si>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</si>
  <si>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</si>
  <si>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</si>
  <si>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</si>
  <si>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</si>
  <si>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</si>
  <si>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</si>
  <si>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</si>
  <si>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</si>
  <si>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</si>
  <si>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</si>
  <si>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</si>
  <si>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</si>
  <si>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</si>
  <si>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</si>
  <si>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</si>
  <si>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</si>
  <si>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</si>
  <si>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</si>
  <si>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</si>
  <si>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</si>
  <si>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</si>
  <si>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</si>
  <si>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</si>
  <si>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</si>
  <si>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</si>
  <si>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</si>
  <si>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</si>
  <si>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</si>
  <si>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</si>
  <si>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</si>
  <si>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</si>
  <si>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</si>
  <si>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</si>
  <si>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</si>
  <si>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</si>
  <si>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</si>
  <si>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</si>
  <si>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</si>
  <si>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</si>
  <si>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</si>
  <si>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</si>
  <si>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</si>
  <si>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</si>
  <si>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</si>
  <si>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</si>
  <si>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</si>
  <si>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</si>
  <si>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</si>
  <si>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</si>
  <si>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</si>
  <si>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</si>
  <si>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</si>
  <si>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</si>
  <si>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</si>
  <si>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2011/2010</t>
  </si>
  <si>
    <t xml:space="preserve"> 2011-2010</t>
  </si>
  <si>
    <t>Var % 11/10</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</si>
  <si>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</si>
  <si>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</si>
  <si>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</si>
  <si>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</si>
  <si>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</si>
  <si>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</si>
  <si>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</si>
  <si>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</si>
  <si>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</si>
  <si>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</si>
  <si>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</si>
  <si>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</si>
  <si>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</si>
  <si>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</si>
  <si>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</si>
  <si>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Total Frutas</t>
  </si>
  <si>
    <t>08013200</t>
  </si>
  <si>
    <t>08012200</t>
  </si>
  <si>
    <t>Cuadro N° 20</t>
  </si>
  <si>
    <t>Exportaciones de  insumos y maquinaria</t>
  </si>
  <si>
    <t>Kiwis frescos</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</si>
  <si>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</si>
  <si>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</si>
  <si>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</si>
  <si>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</si>
  <si>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</si>
  <si>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</si>
  <si>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</si>
  <si>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</si>
  <si>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</si>
  <si>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</si>
  <si>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</si>
  <si>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</si>
  <si>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</si>
  <si>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</si>
  <si>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</si>
  <si>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Los demás trigos y morcajo ( tranquillón)</t>
  </si>
  <si>
    <t xml:space="preserve">Uvas frescas </t>
  </si>
  <si>
    <t>Pasta química de maderas distintas a las coníferas</t>
  </si>
  <si>
    <t>Madera simplemente aserrada</t>
  </si>
  <si>
    <t>Las demás maderas contrachapadas</t>
  </si>
  <si>
    <t>Las demás maderas en plaquitas o partículas no coníferas</t>
  </si>
  <si>
    <t>Pasta química de coníferas a la sosa cruda</t>
  </si>
  <si>
    <t xml:space="preserve">Los demás vinos </t>
  </si>
  <si>
    <t>Maíz para la siembra</t>
  </si>
  <si>
    <t>Listones y molduras de madera para muebles de coníferas</t>
  </si>
  <si>
    <t>02032900</t>
  </si>
  <si>
    <t>Carne bovina deshuesada fresca o refrigerada</t>
  </si>
  <si>
    <t>Mezclas aceites</t>
  </si>
  <si>
    <t xml:space="preserve">Tortas y residuos de soja </t>
  </si>
  <si>
    <t>Sorgo para grano (granífero)</t>
  </si>
  <si>
    <t>Trozos y despojos comestibles de gallo o gallina, congelados</t>
  </si>
  <si>
    <t>02013000</t>
  </si>
  <si>
    <t>02071400</t>
  </si>
  <si>
    <t xml:space="preserve">          Avance mensual enero a octubre 2011</t>
  </si>
  <si>
    <t xml:space="preserve">          Noviembre 2011</t>
  </si>
  <si>
    <t>enero - octubre</t>
  </si>
  <si>
    <t>enero - octubre  2010</t>
  </si>
  <si>
    <t>enero - octubre  2011</t>
  </si>
  <si>
    <t>Cerveza de malta</t>
  </si>
  <si>
    <t>Bananas o plátanos, frescos o secos</t>
  </si>
  <si>
    <t>ene-oct 07</t>
  </si>
  <si>
    <t>ene-oct 08</t>
  </si>
  <si>
    <t>ene-oct 09</t>
  </si>
  <si>
    <t>ene-oct 10</t>
  </si>
  <si>
    <t>ene-oct 11</t>
  </si>
  <si>
    <t>Pasta química de coníferas a la sosa semiblanqueada</t>
  </si>
  <si>
    <t xml:space="preserve">Manzanas frescas </t>
  </si>
  <si>
    <t xml:space="preserve">Las demás carnes porcinas congeladas </t>
  </si>
  <si>
    <t xml:space="preserve">Arándanos </t>
  </si>
  <si>
    <t>Las demás preparaciones utilizado para alimentar animales</t>
  </si>
  <si>
    <t>Granos de maiz</t>
  </si>
  <si>
    <t>08030000</t>
  </si>
  <si>
    <t>Avance mensual enero - octubre  2011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</si>
</sst>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4.6"/>
      <color indexed="8"/>
      <name val="Calibri"/>
      <family val="0"/>
    </font>
    <font>
      <b/>
      <sz val="4.6"/>
      <color indexed="8"/>
      <name val="Arial"/>
      <family val="0"/>
    </font>
    <font>
      <sz val="1"/>
      <color indexed="8"/>
      <name val="Arial"/>
      <family val="0"/>
    </font>
    <font>
      <sz val="2.8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19">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8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8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85"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8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8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8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8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85"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85" applyNumberFormat="1" applyFont="1" applyFill="1" applyBorder="1" applyAlignment="1">
      <alignment/>
    </xf>
    <xf numFmtId="166" fontId="2" fillId="34" borderId="11" xfId="85"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85" applyNumberFormat="1" applyFont="1" applyFill="1" applyBorder="1" applyAlignment="1">
      <alignment/>
    </xf>
    <xf numFmtId="166" fontId="2" fillId="0" borderId="0" xfId="85" applyNumberFormat="1" applyFont="1" applyAlignment="1">
      <alignment/>
    </xf>
    <xf numFmtId="166" fontId="2" fillId="0" borderId="19" xfId="85"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85" applyNumberFormat="1" applyFont="1" applyFill="1" applyBorder="1" applyAlignment="1">
      <alignment/>
    </xf>
    <xf numFmtId="166" fontId="3" fillId="0" borderId="0" xfId="85" applyNumberFormat="1" applyFont="1" applyAlignment="1">
      <alignment/>
    </xf>
    <xf numFmtId="3" fontId="2" fillId="0" borderId="0" xfId="65" applyNumberFormat="1" applyFont="1">
      <alignment/>
      <protection/>
    </xf>
    <xf numFmtId="3" fontId="2" fillId="0" borderId="0" xfId="67"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85"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69" applyFont="1">
      <alignment/>
      <protection/>
    </xf>
    <xf numFmtId="0" fontId="88" fillId="0" borderId="0" xfId="69" applyFont="1">
      <alignment/>
      <protection/>
    </xf>
    <xf numFmtId="0" fontId="65" fillId="0" borderId="0" xfId="69">
      <alignment/>
      <protection/>
    </xf>
    <xf numFmtId="0" fontId="89" fillId="0" borderId="0" xfId="69" applyFont="1" applyAlignment="1">
      <alignment horizontal="center"/>
      <protection/>
    </xf>
    <xf numFmtId="17" fontId="89" fillId="0" borderId="0" xfId="69" applyNumberFormat="1" applyFont="1" applyAlignment="1" quotePrefix="1">
      <alignment horizontal="center"/>
      <protection/>
    </xf>
    <xf numFmtId="0" fontId="90" fillId="0" borderId="0" xfId="69" applyFont="1" applyAlignment="1">
      <alignment horizontal="left" indent="15"/>
      <protection/>
    </xf>
    <xf numFmtId="0" fontId="91" fillId="0" borderId="0" xfId="69" applyFont="1" applyAlignment="1">
      <alignment horizontal="center"/>
      <protection/>
    </xf>
    <xf numFmtId="0" fontId="92" fillId="0" borderId="0" xfId="69" applyFont="1" applyAlignment="1">
      <alignment/>
      <protection/>
    </xf>
    <xf numFmtId="0" fontId="93" fillId="0" borderId="0" xfId="69" applyFont="1">
      <alignment/>
      <protection/>
    </xf>
    <xf numFmtId="0" fontId="87" fillId="0" borderId="0" xfId="69" applyFont="1" quotePrefix="1">
      <alignment/>
      <protection/>
    </xf>
    <xf numFmtId="17" fontId="89" fillId="0" borderId="0" xfId="69" applyNumberFormat="1" applyFont="1" applyAlignment="1">
      <alignment horizontal="center"/>
      <protection/>
    </xf>
    <xf numFmtId="0" fontId="94" fillId="0" borderId="0" xfId="69" applyFont="1">
      <alignment/>
      <protection/>
    </xf>
    <xf numFmtId="0" fontId="20" fillId="0" borderId="0" xfId="77" applyFont="1" applyBorder="1" applyProtection="1">
      <alignment/>
      <protection/>
    </xf>
    <xf numFmtId="0" fontId="19" fillId="0" borderId="23" xfId="77" applyFont="1" applyBorder="1" applyAlignment="1" applyProtection="1">
      <alignment horizontal="left"/>
      <protection/>
    </xf>
    <xf numFmtId="0" fontId="19" fillId="0" borderId="23" xfId="77" applyFont="1" applyBorder="1" applyProtection="1">
      <alignment/>
      <protection/>
    </xf>
    <xf numFmtId="0" fontId="19" fillId="0" borderId="23" xfId="77" applyFont="1" applyBorder="1" applyAlignment="1" applyProtection="1">
      <alignment horizontal="center"/>
      <protection/>
    </xf>
    <xf numFmtId="0" fontId="21" fillId="0" borderId="0" xfId="77" applyFont="1" applyBorder="1" applyProtection="1">
      <alignment/>
      <protection/>
    </xf>
    <xf numFmtId="0" fontId="21" fillId="0" borderId="0" xfId="77" applyFont="1" applyBorder="1" applyAlignment="1" applyProtection="1">
      <alignment horizontal="center"/>
      <protection/>
    </xf>
    <xf numFmtId="0" fontId="95" fillId="0" borderId="0" xfId="69" applyFont="1">
      <alignment/>
      <protection/>
    </xf>
    <xf numFmtId="0" fontId="20" fillId="0" borderId="0" xfId="77" applyFont="1" applyBorder="1" applyAlignment="1" applyProtection="1">
      <alignment horizontal="left"/>
      <protection/>
    </xf>
    <xf numFmtId="0" fontId="20" fillId="0" borderId="0" xfId="69" applyFont="1">
      <alignment/>
      <protection/>
    </xf>
    <xf numFmtId="0" fontId="20" fillId="0" borderId="0" xfId="77" applyFont="1" applyBorder="1" applyAlignment="1" applyProtection="1">
      <alignment horizontal="center"/>
      <protection/>
    </xf>
    <xf numFmtId="0" fontId="20" fillId="0" borderId="0" xfId="77" applyFont="1" applyBorder="1" applyAlignment="1" applyProtection="1">
      <alignment horizontal="right"/>
      <protection/>
    </xf>
    <xf numFmtId="0" fontId="19" fillId="0" borderId="0" xfId="77" applyFont="1" applyBorder="1" applyAlignment="1" applyProtection="1">
      <alignment horizontal="left"/>
      <protection/>
    </xf>
    <xf numFmtId="0" fontId="21" fillId="0" borderId="0" xfId="77" applyFont="1" applyBorder="1" applyAlignment="1" applyProtection="1">
      <alignment horizontal="right"/>
      <protection/>
    </xf>
    <xf numFmtId="0" fontId="20" fillId="0" borderId="0" xfId="69" applyFont="1" applyBorder="1" applyAlignment="1">
      <alignment horizontal="justify" vertical="center" wrapText="1"/>
      <protection/>
    </xf>
    <xf numFmtId="0" fontId="21" fillId="0" borderId="0" xfId="69" applyFont="1" applyBorder="1" applyAlignment="1">
      <alignment horizontal="justify" vertical="top" wrapText="1"/>
      <protection/>
    </xf>
    <xf numFmtId="0" fontId="15" fillId="0" borderId="0" xfId="69" applyFont="1">
      <alignment/>
      <protection/>
    </xf>
    <xf numFmtId="0" fontId="65" fillId="0" borderId="0" xfId="69" applyBorder="1">
      <alignment/>
      <protection/>
    </xf>
    <xf numFmtId="0" fontId="4" fillId="0" borderId="0" xfId="69"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96" fillId="0" borderId="0" xfId="69" applyFont="1" applyAlignment="1">
      <alignment horizontal="left"/>
      <protection/>
    </xf>
    <xf numFmtId="0" fontId="19" fillId="0" borderId="0" xfId="77" applyFont="1" applyBorder="1" applyAlignment="1" applyProtection="1">
      <alignment horizontal="center" vertical="center"/>
      <protection/>
    </xf>
    <xf numFmtId="0" fontId="20" fillId="0" borderId="17" xfId="6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2" xfId="65"/>
    <cellStyle name="Normal 2 2" xfId="66"/>
    <cellStyle name="Normal 3" xfId="67"/>
    <cellStyle name="Normal 3 2" xfId="68"/>
    <cellStyle name="Normal 4" xfId="69"/>
    <cellStyle name="Normal 4 2" xfId="70"/>
    <cellStyle name="Normal 5" xfId="71"/>
    <cellStyle name="Normal 5 2" xfId="72"/>
    <cellStyle name="Normal 6" xfId="73"/>
    <cellStyle name="Normal 7" xfId="74"/>
    <cellStyle name="Normal 8" xfId="75"/>
    <cellStyle name="Normal 9" xfId="76"/>
    <cellStyle name="Normal_indice" xfId="77"/>
    <cellStyle name="Notas" xfId="78"/>
    <cellStyle name="Notas 2" xfId="79"/>
    <cellStyle name="Notas 3" xfId="80"/>
    <cellStyle name="Notas 4" xfId="81"/>
    <cellStyle name="Notas 5" xfId="82"/>
    <cellStyle name="Notas 6" xfId="83"/>
    <cellStyle name="Notas 7" xfId="84"/>
    <cellStyle name="Percent" xfId="85"/>
    <cellStyle name="Porcentual 2"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7975"/>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7210007"/>
        <c:axId val="64890064"/>
      </c:lineChart>
      <c:catAx>
        <c:axId val="7210007"/>
        <c:scaling>
          <c:orientation val="minMax"/>
        </c:scaling>
        <c:axPos val="b"/>
        <c:delete val="0"/>
        <c:numFmt formatCode="General" sourceLinked="1"/>
        <c:majorTickMark val="none"/>
        <c:minorTickMark val="none"/>
        <c:tickLblPos val="nextTo"/>
        <c:spPr>
          <a:ln w="3175">
            <a:solidFill>
              <a:srgbClr val="808080"/>
            </a:solidFill>
          </a:ln>
        </c:spPr>
        <c:crossAx val="64890064"/>
        <c:crosses val="autoZero"/>
        <c:auto val="1"/>
        <c:lblOffset val="100"/>
        <c:tickLblSkip val="1"/>
        <c:noMultiLvlLbl val="0"/>
      </c:catAx>
      <c:valAx>
        <c:axId val="648900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210007"/>
        <c:crossesAt val="1"/>
        <c:crossBetween val="between"/>
        <c:dispUnits>
          <c:builtInUnit val="thousands"/>
          <c:dispUnitsLbl>
            <c:layout>
              <c:manualLayout>
                <c:xMode val="edge"/>
                <c:yMode val="edge"/>
                <c:x val="0.0105"/>
                <c:y val="0.11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825"/>
          <c:y val="0.491"/>
          <c:w val="0.12175"/>
          <c:h val="0.18175"/>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octubre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0515903"/>
        <c:axId val="27534264"/>
      </c:barChart>
      <c:catAx>
        <c:axId val="105159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534264"/>
        <c:crosses val="autoZero"/>
        <c:auto val="1"/>
        <c:lblOffset val="100"/>
        <c:tickLblSkip val="1"/>
        <c:noMultiLvlLbl val="0"/>
      </c:catAx>
      <c:valAx>
        <c:axId val="275342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159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octubre de  2011</a:t>
            </a:r>
          </a:p>
        </c:rich>
      </c:tx>
      <c:layout>
        <c:manualLayout>
          <c:xMode val="factor"/>
          <c:yMode val="factor"/>
          <c:x val="-0.0015"/>
          <c:y val="-0.012"/>
        </c:manualLayout>
      </c:layout>
      <c:spPr>
        <a:noFill/>
        <a:ln w="3175">
          <a:noFill/>
        </a:ln>
      </c:spPr>
    </c:title>
    <c:plotArea>
      <c:layout>
        <c:manualLayout>
          <c:xMode val="edge"/>
          <c:yMode val="edge"/>
          <c:x val="0.01325"/>
          <c:y val="0.17475"/>
          <c:w val="0.972"/>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6481785"/>
        <c:axId val="15682882"/>
      </c:barChart>
      <c:catAx>
        <c:axId val="464817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682882"/>
        <c:crosses val="autoZero"/>
        <c:auto val="1"/>
        <c:lblOffset val="100"/>
        <c:tickLblSkip val="1"/>
        <c:noMultiLvlLbl val="0"/>
      </c:catAx>
      <c:valAx>
        <c:axId val="15682882"/>
        <c:scaling>
          <c:orientation val="minMax"/>
          <c:max val="1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81785"/>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octubre de  2011</a:t>
            </a:r>
          </a:p>
        </c:rich>
      </c:tx>
      <c:layout>
        <c:manualLayout>
          <c:xMode val="factor"/>
          <c:yMode val="factor"/>
          <c:x val="-0.00275"/>
          <c:y val="-0.00925"/>
        </c:manualLayout>
      </c:layout>
      <c:spPr>
        <a:noFill/>
        <a:ln w="3175">
          <a:noFill/>
        </a:ln>
      </c:spPr>
    </c:title>
    <c:plotArea>
      <c:layout>
        <c:manualLayout>
          <c:xMode val="edge"/>
          <c:yMode val="edge"/>
          <c:x val="0.013"/>
          <c:y val="0.18075"/>
          <c:w val="0.97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928211"/>
        <c:axId val="62353900"/>
      </c:barChart>
      <c:catAx>
        <c:axId val="69282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353900"/>
        <c:crossesAt val="0"/>
        <c:auto val="1"/>
        <c:lblOffset val="100"/>
        <c:tickLblSkip val="1"/>
        <c:noMultiLvlLbl val="0"/>
      </c:catAx>
      <c:valAx>
        <c:axId val="62353900"/>
        <c:scaling>
          <c:orientation val="minMax"/>
          <c:max val="6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928211"/>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octubre  de  2011</a:t>
            </a:r>
          </a:p>
        </c:rich>
      </c:tx>
      <c:layout>
        <c:manualLayout>
          <c:xMode val="factor"/>
          <c:yMode val="factor"/>
          <c:x val="0.00175"/>
          <c:y val="-0.01525"/>
        </c:manualLayout>
      </c:layout>
      <c:spPr>
        <a:noFill/>
        <a:ln w="3175">
          <a:noFill/>
        </a:ln>
      </c:spPr>
    </c:title>
    <c:plotArea>
      <c:layout>
        <c:manualLayout>
          <c:xMode val="edge"/>
          <c:yMode val="edge"/>
          <c:x val="0.01675"/>
          <c:y val="0.149"/>
          <c:w val="0.9647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4314189"/>
        <c:axId val="17501110"/>
      </c:barChart>
      <c:catAx>
        <c:axId val="24314189"/>
        <c:scaling>
          <c:orientation val="minMax"/>
        </c:scaling>
        <c:axPos val="l"/>
        <c:delete val="0"/>
        <c:numFmt formatCode="General" sourceLinked="1"/>
        <c:majorTickMark val="out"/>
        <c:minorTickMark val="none"/>
        <c:tickLblPos val="nextTo"/>
        <c:spPr>
          <a:ln w="3175">
            <a:solidFill>
              <a:srgbClr val="808080"/>
            </a:solidFill>
          </a:ln>
        </c:spPr>
        <c:crossAx val="17501110"/>
        <c:crosses val="autoZero"/>
        <c:auto val="1"/>
        <c:lblOffset val="100"/>
        <c:tickLblSkip val="1"/>
        <c:noMultiLvlLbl val="0"/>
      </c:catAx>
      <c:valAx>
        <c:axId val="17501110"/>
        <c:scaling>
          <c:orientation val="minMax"/>
          <c:max val="3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314189"/>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9"/>
          <c:y val="0.2195"/>
          <c:w val="0.812"/>
          <c:h val="0.74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7139665"/>
        <c:axId val="21603802"/>
      </c:lineChart>
      <c:catAx>
        <c:axId val="471396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603802"/>
        <c:crosses val="autoZero"/>
        <c:auto val="1"/>
        <c:lblOffset val="100"/>
        <c:tickLblSkip val="1"/>
        <c:noMultiLvlLbl val="0"/>
      </c:catAx>
      <c:valAx>
        <c:axId val="2160380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139665"/>
        <c:crossesAt val="1"/>
        <c:crossBetween val="between"/>
        <c:dispUnits>
          <c:builtInUnit val="thousands"/>
        </c:dispUnits>
      </c:valAx>
      <c:spPr>
        <a:solidFill>
          <a:srgbClr val="FFFFFF"/>
        </a:solidFill>
        <a:ln w="3175">
          <a:noFill/>
        </a:ln>
      </c:spPr>
    </c:plotArea>
    <c:legend>
      <c:legendPos val="r"/>
      <c:layout>
        <c:manualLayout>
          <c:xMode val="edge"/>
          <c:yMode val="edge"/>
          <c:x val="0.885"/>
          <c:y val="0.4935"/>
          <c:w val="0.10675"/>
          <c:h val="0.1915"/>
        </c:manualLayout>
      </c:layout>
      <c:overlay val="0"/>
      <c:spPr>
        <a:noFill/>
        <a:ln w="3175">
          <a:noFill/>
        </a:ln>
      </c:spPr>
      <c:txPr>
        <a:bodyPr vert="horz" rot="0"/>
        <a:lstStyle/>
        <a:p>
          <a:pPr>
            <a:defRPr lang="en-US" cap="none" sz="46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95"/>
          <c:y val="0.22325"/>
          <c:w val="0.818"/>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60216491"/>
        <c:axId val="5077508"/>
      </c:lineChart>
      <c:catAx>
        <c:axId val="60216491"/>
        <c:scaling>
          <c:orientation val="minMax"/>
        </c:scaling>
        <c:axPos val="b"/>
        <c:delete val="0"/>
        <c:numFmt formatCode="General" sourceLinked="1"/>
        <c:majorTickMark val="out"/>
        <c:minorTickMark val="none"/>
        <c:tickLblPos val="nextTo"/>
        <c:spPr>
          <a:ln w="3175">
            <a:solidFill>
              <a:srgbClr val="808080"/>
            </a:solidFill>
          </a:ln>
        </c:spPr>
        <c:crossAx val="5077508"/>
        <c:crosses val="autoZero"/>
        <c:auto val="1"/>
        <c:lblOffset val="100"/>
        <c:tickLblSkip val="1"/>
        <c:noMultiLvlLbl val="0"/>
      </c:catAx>
      <c:valAx>
        <c:axId val="50775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16491"/>
        <c:crossesAt val="1"/>
        <c:crossBetween val="between"/>
        <c:dispUnits>
          <c:builtInUnit val="thousands"/>
          <c:dispUnitsLbl>
            <c:layout>
              <c:manualLayout>
                <c:xMode val="edge"/>
                <c:yMode val="edge"/>
                <c:x val="0.0092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1"/>
          <c:y val="0.49175"/>
          <c:w val="0.10075"/>
          <c:h val="0.198"/>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octubre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octubre  de 2011
</a:t>
            </a:r>
          </a:p>
        </c:rich>
      </c:tx>
      <c:layout>
        <c:manualLayout>
          <c:xMode val="factor"/>
          <c:yMode val="factor"/>
          <c:x val="-0.00175"/>
          <c:y val="-0.01225"/>
        </c:manualLayout>
      </c:layout>
      <c:spPr>
        <a:noFill/>
        <a:ln w="3175">
          <a:noFill/>
        </a:ln>
      </c:spPr>
    </c:title>
    <c:plotArea>
      <c:layout>
        <c:manualLayout>
          <c:xMode val="edge"/>
          <c:yMode val="edge"/>
          <c:x val="0.324"/>
          <c:y val="0.33025"/>
          <c:w val="0.378"/>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octubre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octubre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octubre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5697573"/>
        <c:axId val="8624974"/>
      </c:barChart>
      <c:catAx>
        <c:axId val="4569757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624974"/>
        <c:crosses val="autoZero"/>
        <c:auto val="1"/>
        <c:lblOffset val="100"/>
        <c:tickLblSkip val="1"/>
        <c:noMultiLvlLbl val="0"/>
      </c:catAx>
      <c:valAx>
        <c:axId val="86249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975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4427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xdr:nvGraphicFramePr>
        <xdr:cNvPr id="2" name="7 Gráfico"/>
        <xdr:cNvGraphicFramePr/>
      </xdr:nvGraphicFramePr>
      <xdr:xfrm>
        <a:off x="0" y="4019550"/>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0.9895</cdr:y>
    </cdr:from>
    <cdr:to>
      <cdr:x>0.80225</cdr:x>
      <cdr:y>1</cdr:y>
    </cdr:to>
    <cdr:sp>
      <cdr:nvSpPr>
        <cdr:cNvPr id="1" name="1 CuadroTexto"/>
        <cdr:cNvSpPr txBox="1">
          <a:spLocks noChangeArrowheads="1"/>
        </cdr:cNvSpPr>
      </cdr:nvSpPr>
      <cdr:spPr>
        <a:xfrm>
          <a:off x="-47624" y="3638550"/>
          <a:ext cx="5676900"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0.999</cdr:y>
    </cdr:from>
    <cdr:to>
      <cdr:x>0.7895</cdr:x>
      <cdr:y>1</cdr:y>
    </cdr:to>
    <cdr:sp>
      <cdr:nvSpPr>
        <cdr:cNvPr id="1" name="1 CuadroTexto"/>
        <cdr:cNvSpPr txBox="1">
          <a:spLocks noChangeArrowheads="1"/>
        </cdr:cNvSpPr>
      </cdr:nvSpPr>
      <cdr:spPr>
        <a:xfrm>
          <a:off x="-47624" y="3571875"/>
          <a:ext cx="5686425"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-0.01925</cdr:y>
    </cdr:from>
    <cdr:to>
      <cdr:x>-0.00525</cdr:x>
      <cdr:y>-0.0105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-0.01125</cdr:x>
      <cdr:y>0.93075</cdr:y>
    </cdr:from>
    <cdr:to>
      <cdr:x>0.9835</cdr:x>
      <cdr:y>0.9865</cdr:y>
    </cdr:to>
    <cdr:sp>
      <cdr:nvSpPr>
        <cdr:cNvPr id="2" name="1 CuadroTexto"/>
        <cdr:cNvSpPr txBox="1">
          <a:spLocks noChangeArrowheads="1"/>
        </cdr:cNvSpPr>
      </cdr:nvSpPr>
      <cdr:spPr>
        <a:xfrm>
          <a:off x="-47624" y="3000375"/>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1</cdr:y>
    </cdr:from>
    <cdr:to>
      <cdr:x>0.8645</cdr:x>
      <cdr:y>1</cdr:y>
    </cdr:to>
    <cdr:sp>
      <cdr:nvSpPr>
        <cdr:cNvPr id="1" name="1 CuadroTexto"/>
        <cdr:cNvSpPr txBox="1">
          <a:spLocks noChangeArrowheads="1"/>
        </cdr:cNvSpPr>
      </cdr:nvSpPr>
      <cdr:spPr>
        <a:xfrm>
          <a:off x="-47624" y="3819525"/>
          <a:ext cx="48768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0.9785</cdr:y>
    </cdr:from>
    <cdr:to>
      <cdr:x>0.81525</cdr:x>
      <cdr:y>1</cdr:y>
    </cdr:to>
    <cdr:sp>
      <cdr:nvSpPr>
        <cdr:cNvPr id="1" name="1 CuadroTexto"/>
        <cdr:cNvSpPr txBox="1">
          <a:spLocks noChangeArrowheads="1"/>
        </cdr:cNvSpPr>
      </cdr:nvSpPr>
      <cdr:spPr>
        <a:xfrm>
          <a:off x="-19049" y="2952750"/>
          <a:ext cx="48196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0.97525</cdr:y>
    </cdr:from>
    <cdr:to>
      <cdr:x>0.81625</cdr:x>
      <cdr:y>1</cdr:y>
    </cdr:to>
    <cdr:sp>
      <cdr:nvSpPr>
        <cdr:cNvPr id="1" name="1 CuadroTexto"/>
        <cdr:cNvSpPr txBox="1">
          <a:spLocks noChangeArrowheads="1"/>
        </cdr:cNvSpPr>
      </cdr:nvSpPr>
      <cdr:spPr>
        <a:xfrm>
          <a:off x="-47624" y="2895600"/>
          <a:ext cx="48387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0.50475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0.933</cdr:y>
    </cdr:from>
    <cdr:to>
      <cdr:x>0.8255</cdr:x>
      <cdr:y>0.99875</cdr:y>
    </cdr:to>
    <cdr:sp>
      <cdr:nvSpPr>
        <cdr:cNvPr id="1" name="1 CuadroTexto"/>
        <cdr:cNvSpPr txBox="1">
          <a:spLocks noChangeArrowheads="1"/>
        </cdr:cNvSpPr>
      </cdr:nvSpPr>
      <cdr:spPr>
        <a:xfrm>
          <a:off x="-57149" y="3762375"/>
          <a:ext cx="4695825"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-0.01075</cdr:x>
      <cdr:y>0.971</cdr:y>
    </cdr:from>
    <cdr:to>
      <cdr:x>0.93525</cdr:x>
      <cdr:y>1</cdr:y>
    </cdr:to>
    <cdr:sp>
      <cdr:nvSpPr>
        <cdr:cNvPr id="2" name="1 CuadroTexto"/>
        <cdr:cNvSpPr txBox="1">
          <a:spLocks noChangeArrowheads="1"/>
        </cdr:cNvSpPr>
      </cdr:nvSpPr>
      <cdr:spPr>
        <a:xfrm>
          <a:off x="-57149" y="3914775"/>
          <a:ext cx="5314950"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-0.00325</cdr:x>
      <cdr:y>-0.007</cdr:y>
    </cdr:to>
    <cdr:pic>
      <cdr:nvPicPr>
        <cdr:cNvPr id="1"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2"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0.996</cdr:y>
    </cdr:from>
    <cdr:to>
      <cdr:x>0.839</cdr:x>
      <cdr:y>1</cdr:y>
    </cdr:to>
    <cdr:sp>
      <cdr:nvSpPr>
        <cdr:cNvPr id="3" name="1 CuadroTexto"/>
        <cdr:cNvSpPr txBox="1">
          <a:spLocks noChangeArrowheads="1"/>
        </cdr:cNvSpPr>
      </cdr:nvSpPr>
      <cdr:spPr>
        <a:xfrm>
          <a:off x="-47624" y="3943350"/>
          <a:ext cx="47244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cdr:x>
      <cdr:y>-0.0165</cdr:y>
    </cdr:from>
    <cdr:to>
      <cdr:x>-0.00325</cdr:x>
      <cdr:y>-0.007</cdr:y>
    </cdr:to>
    <cdr:pic>
      <cdr:nvPicPr>
        <cdr:cNvPr id="4"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5"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6"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-0.0045</cdr:x>
      <cdr:y>0.9505</cdr:y>
    </cdr:from>
    <cdr:to>
      <cdr:x>0.9535</cdr:x>
      <cdr:y>1</cdr:y>
    </cdr:to>
    <cdr:sp>
      <cdr:nvSpPr>
        <cdr:cNvPr id="7" name="1 CuadroTexto"/>
        <cdr:cNvSpPr txBox="1">
          <a:spLocks noChangeArrowheads="1"/>
        </cdr:cNvSpPr>
      </cdr:nvSpPr>
      <cdr:spPr>
        <a:xfrm>
          <a:off x="-19049" y="3762375"/>
          <a:ext cx="5324475"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37">
      <selection activeCell="F48" sqref="F48"/>
    </sheetView>
  </sheetViews>
  <sheetFormatPr defaultColWidth="11.421875" defaultRowHeight="12.75"/>
  <cols>
    <col min="1" max="2" width="11.421875" style="242" customWidth="1"/>
    <col min="3" max="3" width="10.7109375" style="242" customWidth="1"/>
    <col min="4" max="6" width="11.421875" style="242" customWidth="1"/>
    <col min="7" max="7" width="11.140625" style="242" customWidth="1"/>
    <col min="8" max="8" width="4.421875" style="242" customWidth="1"/>
    <col min="9" max="16384" width="11.421875" style="242" customWidth="1"/>
  </cols>
  <sheetData>
    <row r="1" spans="1:7" ht="15.75">
      <c r="A1" s="240"/>
      <c r="B1" s="241"/>
      <c r="C1" s="241"/>
      <c r="D1" s="241"/>
      <c r="E1" s="241"/>
      <c r="F1" s="241"/>
      <c r="G1" s="241"/>
    </row>
    <row r="2" spans="1:7" ht="15">
      <c r="A2" s="241"/>
      <c r="B2" s="241"/>
      <c r="C2" s="241"/>
      <c r="D2" s="241"/>
      <c r="E2" s="241"/>
      <c r="F2" s="241"/>
      <c r="G2" s="241"/>
    </row>
    <row r="3" spans="1:7" ht="15.75">
      <c r="A3" s="240"/>
      <c r="B3" s="241"/>
      <c r="C3" s="241"/>
      <c r="D3" s="241"/>
      <c r="E3" s="241"/>
      <c r="F3" s="241"/>
      <c r="G3" s="241"/>
    </row>
    <row r="4" spans="1:7" ht="15">
      <c r="A4" s="241"/>
      <c r="B4" s="241"/>
      <c r="C4" s="241"/>
      <c r="D4" s="243"/>
      <c r="E4" s="241"/>
      <c r="F4" s="241"/>
      <c r="G4" s="241"/>
    </row>
    <row r="5" spans="1:7" ht="15.75">
      <c r="A5" s="240"/>
      <c r="B5" s="241"/>
      <c r="C5" s="241"/>
      <c r="D5" s="244"/>
      <c r="E5" s="241"/>
      <c r="F5" s="241"/>
      <c r="G5" s="241"/>
    </row>
    <row r="6" spans="1:7" ht="15.75">
      <c r="A6" s="240"/>
      <c r="B6" s="241"/>
      <c r="C6" s="241"/>
      <c r="D6" s="241"/>
      <c r="E6" s="241"/>
      <c r="F6" s="241"/>
      <c r="G6" s="241"/>
    </row>
    <row r="7" spans="1:7" ht="15.75">
      <c r="A7" s="240"/>
      <c r="B7" s="241"/>
      <c r="C7" s="241"/>
      <c r="D7" s="241"/>
      <c r="E7" s="241"/>
      <c r="F7" s="241"/>
      <c r="G7" s="241"/>
    </row>
    <row r="8" spans="1:7" ht="15">
      <c r="A8" s="241"/>
      <c r="B8" s="241"/>
      <c r="C8" s="241"/>
      <c r="D8" s="243"/>
      <c r="E8" s="241"/>
      <c r="F8" s="241"/>
      <c r="G8" s="241"/>
    </row>
    <row r="9" spans="1:7" ht="15.75">
      <c r="A9" s="245"/>
      <c r="B9" s="241"/>
      <c r="C9" s="241"/>
      <c r="D9" s="241"/>
      <c r="E9" s="241"/>
      <c r="F9" s="241"/>
      <c r="G9" s="241"/>
    </row>
    <row r="10" spans="1:7" ht="15.75">
      <c r="A10" s="240"/>
      <c r="B10" s="241"/>
      <c r="C10" s="241"/>
      <c r="D10" s="241"/>
      <c r="E10" s="241"/>
      <c r="F10" s="241"/>
      <c r="G10" s="241"/>
    </row>
    <row r="11" spans="1:7" ht="15.75">
      <c r="A11" s="240"/>
      <c r="B11" s="241"/>
      <c r="C11" s="241"/>
      <c r="D11" s="241"/>
      <c r="E11" s="241"/>
      <c r="F11" s="241"/>
      <c r="G11" s="241"/>
    </row>
    <row r="12" spans="1:7" ht="15.75">
      <c r="A12" s="240"/>
      <c r="B12" s="241"/>
      <c r="C12" s="241"/>
      <c r="D12" s="241"/>
      <c r="E12" s="241"/>
      <c r="F12" s="241"/>
      <c r="G12" s="241"/>
    </row>
    <row r="13" spans="1:8" ht="19.5">
      <c r="A13" s="241"/>
      <c r="B13" s="241"/>
      <c r="C13" s="282" t="s">
        <v>492</v>
      </c>
      <c r="D13" s="282"/>
      <c r="E13" s="282"/>
      <c r="F13" s="282"/>
      <c r="G13" s="282"/>
      <c r="H13" s="282"/>
    </row>
    <row r="14" spans="1:8" ht="19.5">
      <c r="A14" s="241"/>
      <c r="B14" s="241"/>
      <c r="C14" s="282" t="s">
        <v>493</v>
      </c>
      <c r="D14" s="282"/>
      <c r="E14" s="282"/>
      <c r="F14" s="282"/>
      <c r="G14" s="282"/>
      <c r="H14" s="282"/>
    </row>
    <row r="15" spans="1:7" ht="15">
      <c r="A15" s="241"/>
      <c r="B15" s="241"/>
      <c r="C15" s="241"/>
      <c r="D15" s="241"/>
      <c r="E15" s="241"/>
      <c r="F15" s="241"/>
      <c r="G15" s="241"/>
    </row>
    <row r="16" spans="1:7" ht="15">
      <c r="A16" s="241"/>
      <c r="B16" s="241"/>
      <c r="C16" s="241"/>
      <c r="D16" s="246"/>
      <c r="E16" s="241"/>
      <c r="F16" s="241"/>
      <c r="G16" s="241"/>
    </row>
    <row r="17" spans="1:7" ht="15.75">
      <c r="A17" s="241"/>
      <c r="B17" s="241"/>
      <c r="C17" s="247" t="s">
        <v>545</v>
      </c>
      <c r="D17" s="247"/>
      <c r="E17" s="247"/>
      <c r="F17" s="247"/>
      <c r="G17" s="247"/>
    </row>
    <row r="18" spans="1:7" ht="15">
      <c r="A18" s="241"/>
      <c r="B18" s="241"/>
      <c r="C18" s="241"/>
      <c r="D18" s="241"/>
      <c r="E18" s="241"/>
      <c r="F18" s="241"/>
      <c r="G18" s="241"/>
    </row>
    <row r="19" spans="1:7" ht="15">
      <c r="A19" s="241"/>
      <c r="B19" s="241"/>
      <c r="C19" s="241"/>
      <c r="D19" s="241"/>
      <c r="E19" s="241"/>
      <c r="F19" s="241"/>
      <c r="G19" s="241"/>
    </row>
    <row r="20" spans="1:7" ht="15">
      <c r="A20" s="241"/>
      <c r="B20" s="241"/>
      <c r="C20" s="241"/>
      <c r="D20" s="241"/>
      <c r="E20" s="241"/>
      <c r="F20" s="241"/>
      <c r="G20" s="241"/>
    </row>
    <row r="21" spans="1:7" ht="15.75">
      <c r="A21" s="240"/>
      <c r="B21" s="241"/>
      <c r="C21" s="241"/>
      <c r="D21" s="241"/>
      <c r="E21" s="241"/>
      <c r="F21" s="241"/>
      <c r="G21" s="241"/>
    </row>
    <row r="22" spans="1:7" ht="15.75">
      <c r="A22" s="240"/>
      <c r="B22" s="241"/>
      <c r="C22" s="241"/>
      <c r="D22" s="243"/>
      <c r="E22" s="241"/>
      <c r="F22" s="241"/>
      <c r="G22" s="241"/>
    </row>
    <row r="23" spans="1:7" ht="15.75">
      <c r="A23" s="240"/>
      <c r="B23" s="241"/>
      <c r="C23" s="241"/>
      <c r="D23" s="246"/>
      <c r="E23" s="241"/>
      <c r="F23" s="241"/>
      <c r="G23" s="241"/>
    </row>
    <row r="24" spans="1:7" ht="15.75">
      <c r="A24" s="240"/>
      <c r="B24" s="241"/>
      <c r="C24" s="241"/>
      <c r="D24" s="241"/>
      <c r="E24" s="241"/>
      <c r="F24" s="241"/>
      <c r="G24" s="241"/>
    </row>
    <row r="25" spans="1:7" ht="15.75">
      <c r="A25" s="240"/>
      <c r="B25" s="241"/>
      <c r="C25" s="241"/>
      <c r="D25" s="241"/>
      <c r="E25" s="241"/>
      <c r="F25" s="241"/>
      <c r="G25" s="241"/>
    </row>
    <row r="26" spans="1:7" ht="15.75">
      <c r="A26" s="240"/>
      <c r="B26" s="241"/>
      <c r="C26" s="241"/>
      <c r="D26" s="241"/>
      <c r="E26" s="241"/>
      <c r="F26" s="241"/>
      <c r="G26" s="241"/>
    </row>
    <row r="27" spans="1:7" ht="15.75">
      <c r="A27" s="240"/>
      <c r="B27" s="241"/>
      <c r="C27" s="241"/>
      <c r="D27" s="243"/>
      <c r="E27" s="241"/>
      <c r="F27" s="241"/>
      <c r="G27" s="241"/>
    </row>
    <row r="28" spans="1:7" ht="15.75">
      <c r="A28" s="240"/>
      <c r="B28" s="241"/>
      <c r="C28" s="241"/>
      <c r="D28" s="241"/>
      <c r="E28" s="241"/>
      <c r="F28" s="241"/>
      <c r="G28" s="241"/>
    </row>
    <row r="29" spans="1:7" ht="15.75">
      <c r="A29" s="240"/>
      <c r="B29" s="241"/>
      <c r="C29" s="241"/>
      <c r="D29" s="241"/>
      <c r="E29" s="241"/>
      <c r="F29" s="241"/>
      <c r="G29" s="241"/>
    </row>
    <row r="30" spans="1:7" ht="15.75">
      <c r="A30" s="240"/>
      <c r="B30" s="241"/>
      <c r="C30" s="241"/>
      <c r="D30" s="241"/>
      <c r="E30" s="241"/>
      <c r="F30" s="241"/>
      <c r="G30" s="241"/>
    </row>
    <row r="31" spans="1:7" ht="15.75">
      <c r="A31" s="240"/>
      <c r="B31" s="241"/>
      <c r="C31" s="241"/>
      <c r="D31" s="241"/>
      <c r="E31" s="241"/>
      <c r="F31" s="241"/>
      <c r="G31" s="241"/>
    </row>
    <row r="32" spans="6:7" ht="15">
      <c r="F32" s="241"/>
      <c r="G32" s="241"/>
    </row>
    <row r="33" spans="6:7" ht="15">
      <c r="F33" s="241"/>
      <c r="G33" s="241"/>
    </row>
    <row r="34" spans="1:7" ht="15.75">
      <c r="A34" s="240"/>
      <c r="B34" s="241"/>
      <c r="C34" s="241"/>
      <c r="D34" s="241"/>
      <c r="E34" s="241"/>
      <c r="F34" s="241"/>
      <c r="G34" s="241"/>
    </row>
    <row r="35" spans="1:7" ht="15.75">
      <c r="A35" s="240"/>
      <c r="B35" s="241"/>
      <c r="C35" s="241"/>
      <c r="D35" s="241"/>
      <c r="E35" s="241"/>
      <c r="F35" s="241"/>
      <c r="G35" s="241"/>
    </row>
    <row r="36" spans="1:7" ht="15.75">
      <c r="A36" s="240"/>
      <c r="B36" s="241"/>
      <c r="C36" s="241"/>
      <c r="D36" s="241"/>
      <c r="E36" s="241"/>
      <c r="F36" s="241"/>
      <c r="G36" s="241"/>
    </row>
    <row r="37" spans="1:7" ht="15.75">
      <c r="A37" s="248"/>
      <c r="B37" s="241"/>
      <c r="C37" s="248"/>
      <c r="D37" s="249"/>
      <c r="E37" s="241"/>
      <c r="F37" s="241"/>
      <c r="G37" s="241"/>
    </row>
    <row r="38" spans="1:7" ht="15.75">
      <c r="A38" s="240"/>
      <c r="E38" s="241"/>
      <c r="F38" s="241"/>
      <c r="G38" s="241"/>
    </row>
    <row r="39" spans="3:7" ht="15.75">
      <c r="C39" s="240" t="s">
        <v>546</v>
      </c>
      <c r="D39" s="249"/>
      <c r="E39" s="241"/>
      <c r="F39" s="241"/>
      <c r="G39" s="241"/>
    </row>
    <row r="45" spans="1:7" ht="15">
      <c r="A45" s="241"/>
      <c r="B45" s="241"/>
      <c r="C45" s="241"/>
      <c r="D45" s="243" t="s">
        <v>404</v>
      </c>
      <c r="E45" s="241"/>
      <c r="F45" s="241"/>
      <c r="G45" s="241"/>
    </row>
    <row r="46" spans="1:7" ht="15.75">
      <c r="A46" s="240"/>
      <c r="B46" s="241"/>
      <c r="C46" s="241"/>
      <c r="D46" s="250" t="s">
        <v>564</v>
      </c>
      <c r="E46" s="241"/>
      <c r="F46" s="241"/>
      <c r="G46" s="241"/>
    </row>
    <row r="47" spans="1:7" ht="15.75">
      <c r="A47" s="240"/>
      <c r="B47" s="241"/>
      <c r="C47" s="241"/>
      <c r="D47" s="241"/>
      <c r="E47" s="241"/>
      <c r="F47" s="241"/>
      <c r="G47" s="241"/>
    </row>
    <row r="48" spans="1:7" ht="15.75">
      <c r="A48" s="240"/>
      <c r="B48" s="241"/>
      <c r="C48" s="241"/>
      <c r="D48" s="241"/>
      <c r="E48" s="241"/>
      <c r="F48" s="241"/>
      <c r="G48" s="241"/>
    </row>
    <row r="49" spans="1:7" ht="15">
      <c r="A49" s="241"/>
      <c r="B49" s="241"/>
      <c r="C49" s="241"/>
      <c r="D49" s="243" t="s">
        <v>262</v>
      </c>
      <c r="E49" s="241"/>
      <c r="F49" s="241"/>
      <c r="G49" s="241"/>
    </row>
    <row r="50" spans="1:7" ht="15.75">
      <c r="A50" s="245"/>
      <c r="B50" s="241"/>
      <c r="C50" s="241"/>
      <c r="D50" s="241"/>
      <c r="E50" s="241"/>
      <c r="F50" s="241"/>
      <c r="G50" s="241"/>
    </row>
    <row r="51" spans="1:7" ht="15.75">
      <c r="A51" s="240"/>
      <c r="B51" s="241"/>
      <c r="C51" s="241"/>
      <c r="D51" s="241"/>
      <c r="E51" s="241"/>
      <c r="F51" s="241"/>
      <c r="G51" s="241"/>
    </row>
    <row r="52" spans="1:7" ht="15.75">
      <c r="A52" s="240"/>
      <c r="B52" s="241"/>
      <c r="C52" s="241"/>
      <c r="D52" s="241"/>
      <c r="E52" s="241"/>
      <c r="F52" s="241"/>
      <c r="G52" s="241"/>
    </row>
    <row r="53" spans="1:7" ht="15.75">
      <c r="A53" s="240"/>
      <c r="B53" s="241"/>
      <c r="C53" s="241"/>
      <c r="D53" s="241"/>
      <c r="E53" s="241"/>
      <c r="F53" s="241"/>
      <c r="G53" s="241"/>
    </row>
    <row r="54" spans="1:7" ht="15">
      <c r="A54" s="241"/>
      <c r="B54" s="241"/>
      <c r="C54" s="241"/>
      <c r="D54" s="241"/>
      <c r="E54" s="241"/>
      <c r="F54" s="241"/>
      <c r="G54" s="241"/>
    </row>
    <row r="55" spans="1:7" ht="15">
      <c r="A55" s="241"/>
      <c r="B55" s="241"/>
      <c r="C55" s="241"/>
      <c r="D55" s="241"/>
      <c r="E55" s="241"/>
      <c r="F55" s="241"/>
      <c r="G55" s="241"/>
    </row>
    <row r="56" spans="1:7" ht="15">
      <c r="A56" s="241"/>
      <c r="B56" s="241"/>
      <c r="C56" s="241"/>
      <c r="D56" s="246" t="s">
        <v>494</v>
      </c>
      <c r="E56" s="241"/>
      <c r="F56" s="241"/>
      <c r="G56" s="241"/>
    </row>
    <row r="57" spans="1:7" ht="15">
      <c r="A57" s="241"/>
      <c r="B57" s="241"/>
      <c r="C57" s="241"/>
      <c r="D57" s="246" t="s">
        <v>495</v>
      </c>
      <c r="E57" s="241"/>
      <c r="F57" s="241"/>
      <c r="G57" s="241"/>
    </row>
    <row r="58" spans="1:7" ht="15">
      <c r="A58" s="241"/>
      <c r="B58" s="241"/>
      <c r="C58" s="241"/>
      <c r="D58" s="241"/>
      <c r="E58" s="241"/>
      <c r="F58" s="241"/>
      <c r="G58" s="241"/>
    </row>
    <row r="59" spans="1:7" ht="15">
      <c r="A59" s="241"/>
      <c r="B59" s="241"/>
      <c r="C59" s="241"/>
      <c r="D59" s="241"/>
      <c r="E59" s="241"/>
      <c r="F59" s="241"/>
      <c r="G59" s="241"/>
    </row>
    <row r="60" spans="1:7" ht="15">
      <c r="A60" s="241"/>
      <c r="B60" s="241"/>
      <c r="C60" s="241"/>
      <c r="D60" s="241"/>
      <c r="E60" s="241"/>
      <c r="F60" s="241"/>
      <c r="G60" s="241"/>
    </row>
    <row r="61" spans="1:7" ht="15">
      <c r="A61" s="241"/>
      <c r="B61" s="241"/>
      <c r="C61" s="241"/>
      <c r="D61" s="241"/>
      <c r="E61" s="241"/>
      <c r="F61" s="241"/>
      <c r="G61" s="241"/>
    </row>
    <row r="62" spans="1:7" ht="15.75">
      <c r="A62" s="240"/>
      <c r="B62" s="241"/>
      <c r="C62" s="241"/>
      <c r="D62" s="241"/>
      <c r="E62" s="241"/>
      <c r="F62" s="241"/>
      <c r="G62" s="241"/>
    </row>
    <row r="63" spans="1:7" ht="15.75">
      <c r="A63" s="240"/>
      <c r="B63" s="241"/>
      <c r="C63" s="241"/>
      <c r="D63" s="243" t="s">
        <v>65</v>
      </c>
      <c r="E63" s="241"/>
      <c r="F63" s="241"/>
      <c r="G63" s="241"/>
    </row>
    <row r="64" spans="1:7" ht="15.75">
      <c r="A64" s="240"/>
      <c r="B64" s="241"/>
      <c r="C64" s="241"/>
      <c r="D64" s="246" t="s">
        <v>438</v>
      </c>
      <c r="E64" s="241"/>
      <c r="F64" s="241"/>
      <c r="G64" s="241"/>
    </row>
    <row r="65" spans="1:7" ht="15.75">
      <c r="A65" s="240"/>
      <c r="B65" s="241"/>
      <c r="C65" s="241"/>
      <c r="D65" s="241"/>
      <c r="E65" s="241"/>
      <c r="F65" s="241"/>
      <c r="G65" s="241"/>
    </row>
    <row r="66" spans="1:7" ht="15.75">
      <c r="A66" s="240"/>
      <c r="B66" s="241"/>
      <c r="C66" s="241"/>
      <c r="D66" s="241"/>
      <c r="E66" s="241"/>
      <c r="F66" s="241"/>
      <c r="G66" s="241"/>
    </row>
    <row r="67" spans="1:7" ht="15.75">
      <c r="A67" s="240"/>
      <c r="B67" s="241"/>
      <c r="C67" s="241"/>
      <c r="D67" s="241"/>
      <c r="E67" s="241"/>
      <c r="F67" s="241"/>
      <c r="G67" s="241"/>
    </row>
    <row r="68" spans="1:7" ht="15.75">
      <c r="A68" s="240"/>
      <c r="B68" s="241"/>
      <c r="C68" s="241"/>
      <c r="D68" s="243" t="s">
        <v>425</v>
      </c>
      <c r="E68" s="241"/>
      <c r="F68" s="241"/>
      <c r="G68" s="241"/>
    </row>
    <row r="69" spans="1:7" ht="15.75">
      <c r="A69" s="240"/>
      <c r="B69" s="241"/>
      <c r="C69" s="241"/>
      <c r="D69" s="241"/>
      <c r="E69" s="241"/>
      <c r="F69" s="241"/>
      <c r="G69" s="241"/>
    </row>
    <row r="70" spans="1:7" ht="15.75">
      <c r="A70" s="240"/>
      <c r="B70" s="241"/>
      <c r="C70" s="241"/>
      <c r="D70" s="241"/>
      <c r="E70" s="241"/>
      <c r="F70" s="241"/>
      <c r="G70" s="241"/>
    </row>
    <row r="71" spans="1:7" ht="15.75">
      <c r="A71" s="240"/>
      <c r="B71" s="241"/>
      <c r="C71" s="241"/>
      <c r="D71" s="241"/>
      <c r="E71" s="241"/>
      <c r="F71" s="241"/>
      <c r="G71" s="241"/>
    </row>
    <row r="72" spans="1:7" ht="15.75">
      <c r="A72" s="240"/>
      <c r="B72" s="241"/>
      <c r="C72" s="241"/>
      <c r="D72" s="241"/>
      <c r="E72" s="241"/>
      <c r="F72" s="241"/>
      <c r="G72" s="241"/>
    </row>
    <row r="73" spans="1:7" ht="15.75">
      <c r="A73" s="240"/>
      <c r="B73" s="241"/>
      <c r="C73" s="241"/>
      <c r="D73" s="241"/>
      <c r="E73" s="241"/>
      <c r="F73" s="241"/>
      <c r="G73" s="241"/>
    </row>
    <row r="74" spans="1:7" ht="15.75">
      <c r="A74" s="240"/>
      <c r="B74" s="241"/>
      <c r="C74" s="241"/>
      <c r="D74" s="241"/>
      <c r="E74" s="241"/>
      <c r="F74" s="241"/>
      <c r="G74" s="241"/>
    </row>
    <row r="75" spans="1:7" ht="15.75">
      <c r="A75" s="240"/>
      <c r="B75" s="241"/>
      <c r="C75" s="241"/>
      <c r="D75" s="241"/>
      <c r="E75" s="241"/>
      <c r="F75" s="241"/>
      <c r="G75" s="241"/>
    </row>
    <row r="76" spans="1:7" ht="15.75">
      <c r="A76" s="240"/>
      <c r="B76" s="241"/>
      <c r="C76" s="241"/>
      <c r="D76" s="241"/>
      <c r="E76" s="241"/>
      <c r="F76" s="241"/>
      <c r="G76" s="241"/>
    </row>
    <row r="77" spans="1:7" ht="15.75">
      <c r="A77" s="240"/>
      <c r="B77" s="241"/>
      <c r="C77" s="241"/>
      <c r="D77" s="241"/>
      <c r="E77" s="241"/>
      <c r="F77" s="241"/>
      <c r="G77" s="241"/>
    </row>
    <row r="78" spans="1:7" ht="15.75">
      <c r="A78" s="240"/>
      <c r="B78" s="241"/>
      <c r="C78" s="241"/>
      <c r="D78" s="241"/>
      <c r="E78" s="241"/>
      <c r="F78" s="241"/>
      <c r="G78" s="241"/>
    </row>
    <row r="79" spans="1:7" ht="15.75">
      <c r="A79" s="240"/>
      <c r="B79" s="241"/>
      <c r="C79" s="241"/>
      <c r="D79" s="241"/>
      <c r="E79" s="241"/>
      <c r="F79" s="241"/>
      <c r="G79" s="241"/>
    </row>
    <row r="80" spans="1:7" ht="10.5" customHeight="1">
      <c r="A80" s="248" t="s">
        <v>496</v>
      </c>
      <c r="B80" s="241"/>
      <c r="C80" s="241"/>
      <c r="D80" s="241"/>
      <c r="E80" s="241"/>
      <c r="F80" s="241"/>
      <c r="G80" s="241"/>
    </row>
    <row r="81" spans="1:7" ht="10.5" customHeight="1">
      <c r="A81" s="248" t="s">
        <v>497</v>
      </c>
      <c r="B81" s="241"/>
      <c r="C81" s="241"/>
      <c r="D81" s="241"/>
      <c r="E81" s="241"/>
      <c r="F81" s="241"/>
      <c r="G81" s="241"/>
    </row>
    <row r="82" spans="1:7" ht="10.5" customHeight="1">
      <c r="A82" s="248" t="s">
        <v>498</v>
      </c>
      <c r="B82" s="241"/>
      <c r="C82" s="248"/>
      <c r="D82" s="249"/>
      <c r="E82" s="241"/>
      <c r="F82" s="241"/>
      <c r="G82" s="241"/>
    </row>
    <row r="83" spans="1:7" ht="10.5" customHeight="1">
      <c r="A83" s="251" t="s">
        <v>499</v>
      </c>
      <c r="B83" s="241"/>
      <c r="C83" s="241"/>
      <c r="D83" s="241"/>
      <c r="E83" s="241"/>
      <c r="F83" s="241"/>
      <c r="G83" s="241"/>
    </row>
    <row r="84" spans="1:7" ht="15">
      <c r="A84" s="241"/>
      <c r="B84" s="241"/>
      <c r="C84" s="241"/>
      <c r="D84" s="241"/>
      <c r="E84" s="241"/>
      <c r="F84" s="241"/>
      <c r="G84" s="241"/>
    </row>
    <row r="85" spans="1:7" ht="15">
      <c r="A85" s="283" t="s">
        <v>500</v>
      </c>
      <c r="B85" s="283"/>
      <c r="C85" s="283"/>
      <c r="D85" s="283"/>
      <c r="E85" s="283"/>
      <c r="F85" s="283"/>
      <c r="G85" s="283"/>
    </row>
    <row r="86" spans="1:12" ht="6.75" customHeight="1">
      <c r="A86" s="252"/>
      <c r="B86" s="252"/>
      <c r="C86" s="252"/>
      <c r="D86" s="252"/>
      <c r="E86" s="252"/>
      <c r="F86" s="252"/>
      <c r="G86" s="252"/>
      <c r="L86" s="243"/>
    </row>
    <row r="87" spans="1:12" ht="15">
      <c r="A87" s="253" t="s">
        <v>55</v>
      </c>
      <c r="B87" s="254" t="s">
        <v>56</v>
      </c>
      <c r="C87" s="254"/>
      <c r="D87" s="254"/>
      <c r="E87" s="254"/>
      <c r="F87" s="254"/>
      <c r="G87" s="255" t="s">
        <v>57</v>
      </c>
      <c r="L87" s="246"/>
    </row>
    <row r="88" spans="1:12" ht="6.75" customHeight="1">
      <c r="A88" s="256"/>
      <c r="B88" s="256"/>
      <c r="C88" s="256"/>
      <c r="D88" s="256"/>
      <c r="E88" s="256"/>
      <c r="F88" s="256"/>
      <c r="G88" s="257"/>
      <c r="L88" s="258"/>
    </row>
    <row r="89" spans="1:12" ht="12.75" customHeight="1">
      <c r="A89" s="259" t="s">
        <v>58</v>
      </c>
      <c r="B89" s="260" t="s">
        <v>405</v>
      </c>
      <c r="C89" s="252"/>
      <c r="D89" s="252"/>
      <c r="E89" s="252"/>
      <c r="F89" s="252"/>
      <c r="G89" s="261">
        <v>4</v>
      </c>
      <c r="L89" s="258"/>
    </row>
    <row r="90" spans="1:12" ht="12.75" customHeight="1">
      <c r="A90" s="259" t="s">
        <v>59</v>
      </c>
      <c r="B90" s="260" t="s">
        <v>435</v>
      </c>
      <c r="C90" s="252"/>
      <c r="D90" s="252"/>
      <c r="E90" s="252"/>
      <c r="F90" s="252"/>
      <c r="G90" s="261">
        <v>5</v>
      </c>
      <c r="L90" s="258"/>
    </row>
    <row r="91" spans="1:12" ht="12.75" customHeight="1">
      <c r="A91" s="259" t="s">
        <v>60</v>
      </c>
      <c r="B91" s="260" t="s">
        <v>436</v>
      </c>
      <c r="C91" s="252"/>
      <c r="D91" s="252"/>
      <c r="E91" s="252"/>
      <c r="F91" s="252"/>
      <c r="G91" s="261">
        <v>6</v>
      </c>
      <c r="L91" s="243"/>
    </row>
    <row r="92" spans="1:12" ht="12.75" customHeight="1">
      <c r="A92" s="259" t="s">
        <v>61</v>
      </c>
      <c r="B92" s="260" t="s">
        <v>406</v>
      </c>
      <c r="C92" s="252"/>
      <c r="D92" s="252"/>
      <c r="E92" s="252"/>
      <c r="F92" s="252"/>
      <c r="G92" s="261">
        <v>7</v>
      </c>
      <c r="L92" s="258"/>
    </row>
    <row r="93" spans="1:12" ht="12.75" customHeight="1">
      <c r="A93" s="259" t="s">
        <v>62</v>
      </c>
      <c r="B93" s="260" t="s">
        <v>421</v>
      </c>
      <c r="C93" s="252"/>
      <c r="D93" s="252"/>
      <c r="E93" s="252"/>
      <c r="F93" s="252"/>
      <c r="G93" s="261">
        <v>9</v>
      </c>
      <c r="L93" s="258"/>
    </row>
    <row r="94" spans="1:12" ht="12.75" customHeight="1">
      <c r="A94" s="259" t="s">
        <v>63</v>
      </c>
      <c r="B94" s="260" t="s">
        <v>419</v>
      </c>
      <c r="C94" s="252"/>
      <c r="D94" s="252"/>
      <c r="E94" s="252"/>
      <c r="F94" s="252"/>
      <c r="G94" s="261">
        <v>11</v>
      </c>
      <c r="L94" s="258"/>
    </row>
    <row r="95" spans="1:12" ht="12.75" customHeight="1">
      <c r="A95" s="259" t="s">
        <v>64</v>
      </c>
      <c r="B95" s="260" t="s">
        <v>420</v>
      </c>
      <c r="C95" s="252"/>
      <c r="D95" s="252"/>
      <c r="E95" s="252"/>
      <c r="F95" s="252"/>
      <c r="G95" s="261">
        <v>12</v>
      </c>
      <c r="L95" s="258"/>
    </row>
    <row r="96" spans="1:12" ht="12.75" customHeight="1">
      <c r="A96" s="259" t="s">
        <v>66</v>
      </c>
      <c r="B96" s="260" t="s">
        <v>407</v>
      </c>
      <c r="C96" s="252"/>
      <c r="D96" s="252"/>
      <c r="E96" s="252"/>
      <c r="F96" s="252"/>
      <c r="G96" s="261">
        <v>13</v>
      </c>
      <c r="L96" s="258"/>
    </row>
    <row r="97" spans="1:12" ht="12.75" customHeight="1">
      <c r="A97" s="259" t="s">
        <v>67</v>
      </c>
      <c r="B97" s="260" t="s">
        <v>244</v>
      </c>
      <c r="C97" s="252"/>
      <c r="D97" s="252"/>
      <c r="E97" s="252"/>
      <c r="F97" s="252"/>
      <c r="G97" s="261">
        <v>14</v>
      </c>
      <c r="L97" s="258"/>
    </row>
    <row r="98" spans="1:12" ht="12.75" customHeight="1">
      <c r="A98" s="259" t="s">
        <v>92</v>
      </c>
      <c r="B98" s="260" t="s">
        <v>444</v>
      </c>
      <c r="C98" s="260"/>
      <c r="D98" s="260"/>
      <c r="E98" s="252"/>
      <c r="F98" s="252"/>
      <c r="G98" s="261">
        <v>15</v>
      </c>
      <c r="L98" s="258"/>
    </row>
    <row r="99" spans="1:12" ht="12.75" customHeight="1">
      <c r="A99" s="259" t="s">
        <v>114</v>
      </c>
      <c r="B99" s="260" t="s">
        <v>408</v>
      </c>
      <c r="C99" s="252"/>
      <c r="D99" s="252"/>
      <c r="E99" s="252"/>
      <c r="F99" s="252"/>
      <c r="G99" s="261">
        <v>16</v>
      </c>
      <c r="L99" s="248"/>
    </row>
    <row r="100" spans="1:12" ht="12.75" customHeight="1">
      <c r="A100" s="259" t="s">
        <v>115</v>
      </c>
      <c r="B100" s="260" t="s">
        <v>501</v>
      </c>
      <c r="C100" s="252"/>
      <c r="D100" s="252"/>
      <c r="E100" s="252"/>
      <c r="F100" s="252"/>
      <c r="G100" s="261">
        <v>18</v>
      </c>
      <c r="L100" s="248"/>
    </row>
    <row r="101" spans="1:12" ht="12.75" customHeight="1">
      <c r="A101" s="259" t="s">
        <v>147</v>
      </c>
      <c r="B101" s="260" t="s">
        <v>409</v>
      </c>
      <c r="C101" s="252"/>
      <c r="D101" s="252"/>
      <c r="E101" s="252"/>
      <c r="F101" s="252"/>
      <c r="G101" s="261">
        <v>19</v>
      </c>
      <c r="L101" s="248"/>
    </row>
    <row r="102" spans="1:12" ht="12.75" customHeight="1">
      <c r="A102" s="259" t="s">
        <v>148</v>
      </c>
      <c r="B102" s="260" t="s">
        <v>422</v>
      </c>
      <c r="C102" s="252"/>
      <c r="D102" s="252"/>
      <c r="E102" s="252"/>
      <c r="F102" s="252"/>
      <c r="G102" s="261">
        <v>20</v>
      </c>
      <c r="L102" s="251"/>
    </row>
    <row r="103" spans="1:7" ht="12.75" customHeight="1">
      <c r="A103" s="259" t="s">
        <v>152</v>
      </c>
      <c r="B103" s="260" t="s">
        <v>410</v>
      </c>
      <c r="C103" s="252"/>
      <c r="D103" s="252"/>
      <c r="E103" s="252"/>
      <c r="F103" s="252"/>
      <c r="G103" s="261">
        <v>21</v>
      </c>
    </row>
    <row r="104" spans="1:7" ht="12.75" customHeight="1">
      <c r="A104" s="259" t="s">
        <v>346</v>
      </c>
      <c r="B104" s="260" t="s">
        <v>411</v>
      </c>
      <c r="C104" s="252"/>
      <c r="D104" s="252"/>
      <c r="E104" s="252"/>
      <c r="F104" s="252"/>
      <c r="G104" s="261">
        <v>22</v>
      </c>
    </row>
    <row r="105" spans="1:7" ht="12.75" customHeight="1">
      <c r="A105" s="259" t="s">
        <v>380</v>
      </c>
      <c r="B105" s="260" t="s">
        <v>412</v>
      </c>
      <c r="C105" s="252"/>
      <c r="D105" s="252"/>
      <c r="E105" s="252"/>
      <c r="F105" s="252"/>
      <c r="G105" s="261">
        <v>23</v>
      </c>
    </row>
    <row r="106" spans="1:7" ht="12.75" customHeight="1">
      <c r="A106" s="259" t="s">
        <v>381</v>
      </c>
      <c r="B106" s="260" t="s">
        <v>513</v>
      </c>
      <c r="C106" s="252"/>
      <c r="D106" s="252"/>
      <c r="E106" s="252"/>
      <c r="F106" s="252"/>
      <c r="G106" s="261">
        <v>24</v>
      </c>
    </row>
    <row r="107" spans="1:7" ht="12.75" customHeight="1">
      <c r="A107" s="259" t="s">
        <v>460</v>
      </c>
      <c r="B107" s="260" t="s">
        <v>413</v>
      </c>
      <c r="C107" s="252"/>
      <c r="D107" s="252"/>
      <c r="E107" s="252"/>
      <c r="F107" s="252"/>
      <c r="G107" s="261">
        <v>25</v>
      </c>
    </row>
    <row r="108" spans="1:7" ht="12.75" customHeight="1">
      <c r="A108" s="259" t="s">
        <v>514</v>
      </c>
      <c r="B108" s="260" t="s">
        <v>414</v>
      </c>
      <c r="C108" s="252"/>
      <c r="D108" s="252"/>
      <c r="E108" s="252"/>
      <c r="F108" s="252"/>
      <c r="G108" s="261">
        <v>26</v>
      </c>
    </row>
    <row r="109" spans="1:7" ht="6.75" customHeight="1">
      <c r="A109" s="259"/>
      <c r="B109" s="252"/>
      <c r="C109" s="252"/>
      <c r="D109" s="252"/>
      <c r="E109" s="252"/>
      <c r="F109" s="252"/>
      <c r="G109" s="262"/>
    </row>
    <row r="110" spans="1:7" ht="15">
      <c r="A110" s="253" t="s">
        <v>68</v>
      </c>
      <c r="B110" s="254" t="s">
        <v>56</v>
      </c>
      <c r="C110" s="254"/>
      <c r="D110" s="254"/>
      <c r="E110" s="254"/>
      <c r="F110" s="254"/>
      <c r="G110" s="255" t="s">
        <v>57</v>
      </c>
    </row>
    <row r="111" spans="1:7" ht="6.75" customHeight="1">
      <c r="A111" s="263"/>
      <c r="B111" s="256"/>
      <c r="C111" s="256"/>
      <c r="D111" s="256"/>
      <c r="E111" s="256"/>
      <c r="F111" s="256"/>
      <c r="G111" s="264"/>
    </row>
    <row r="112" spans="1:7" ht="12.75" customHeight="1">
      <c r="A112" s="259" t="s">
        <v>58</v>
      </c>
      <c r="B112" s="260" t="s">
        <v>405</v>
      </c>
      <c r="C112" s="252"/>
      <c r="D112" s="252"/>
      <c r="E112" s="252"/>
      <c r="F112" s="252"/>
      <c r="G112" s="261">
        <v>4</v>
      </c>
    </row>
    <row r="113" spans="1:7" ht="12.75" customHeight="1">
      <c r="A113" s="259" t="s">
        <v>59</v>
      </c>
      <c r="B113" s="260" t="s">
        <v>415</v>
      </c>
      <c r="C113" s="252"/>
      <c r="D113" s="252"/>
      <c r="E113" s="252"/>
      <c r="F113" s="252"/>
      <c r="G113" s="261">
        <v>5</v>
      </c>
    </row>
    <row r="114" spans="1:7" ht="12.75" customHeight="1">
      <c r="A114" s="259" t="s">
        <v>60</v>
      </c>
      <c r="B114" s="260" t="s">
        <v>416</v>
      </c>
      <c r="C114" s="252"/>
      <c r="D114" s="252"/>
      <c r="E114" s="252"/>
      <c r="F114" s="252"/>
      <c r="G114" s="261">
        <v>6</v>
      </c>
    </row>
    <row r="115" spans="1:7" ht="12.75" customHeight="1">
      <c r="A115" s="259" t="s">
        <v>61</v>
      </c>
      <c r="B115" s="260" t="s">
        <v>417</v>
      </c>
      <c r="C115" s="252"/>
      <c r="D115" s="252"/>
      <c r="E115" s="252"/>
      <c r="F115" s="252"/>
      <c r="G115" s="261">
        <v>8</v>
      </c>
    </row>
    <row r="116" spans="1:7" ht="12.75" customHeight="1">
      <c r="A116" s="259" t="s">
        <v>62</v>
      </c>
      <c r="B116" s="260" t="s">
        <v>418</v>
      </c>
      <c r="C116" s="252"/>
      <c r="D116" s="252"/>
      <c r="E116" s="252"/>
      <c r="F116" s="252"/>
      <c r="G116" s="261">
        <v>8</v>
      </c>
    </row>
    <row r="117" spans="1:7" ht="12.75" customHeight="1">
      <c r="A117" s="259" t="s">
        <v>63</v>
      </c>
      <c r="B117" s="260" t="s">
        <v>423</v>
      </c>
      <c r="C117" s="252"/>
      <c r="D117" s="252"/>
      <c r="E117" s="252"/>
      <c r="F117" s="252"/>
      <c r="G117" s="261">
        <v>10</v>
      </c>
    </row>
    <row r="118" spans="1:7" ht="12.75" customHeight="1">
      <c r="A118" s="259" t="s">
        <v>64</v>
      </c>
      <c r="B118" s="260" t="s">
        <v>424</v>
      </c>
      <c r="C118" s="252"/>
      <c r="D118" s="252"/>
      <c r="E118" s="252"/>
      <c r="F118" s="252"/>
      <c r="G118" s="261">
        <v>10</v>
      </c>
    </row>
    <row r="119" spans="1:7" ht="12.75" customHeight="1">
      <c r="A119" s="259" t="s">
        <v>66</v>
      </c>
      <c r="B119" s="260" t="s">
        <v>419</v>
      </c>
      <c r="C119" s="252"/>
      <c r="D119" s="252"/>
      <c r="E119" s="252"/>
      <c r="F119" s="252"/>
      <c r="G119" s="261">
        <v>11</v>
      </c>
    </row>
    <row r="120" spans="1:7" ht="12.75" customHeight="1">
      <c r="A120" s="259" t="s">
        <v>67</v>
      </c>
      <c r="B120" s="260" t="s">
        <v>420</v>
      </c>
      <c r="C120" s="252"/>
      <c r="D120" s="252"/>
      <c r="E120" s="252"/>
      <c r="F120" s="252"/>
      <c r="G120" s="261">
        <v>12</v>
      </c>
    </row>
    <row r="121" spans="1:7" ht="12.75" customHeight="1">
      <c r="A121" s="259" t="s">
        <v>92</v>
      </c>
      <c r="B121" s="260" t="s">
        <v>407</v>
      </c>
      <c r="C121" s="252"/>
      <c r="D121" s="252"/>
      <c r="E121" s="252"/>
      <c r="F121" s="252"/>
      <c r="G121" s="261">
        <v>13</v>
      </c>
    </row>
    <row r="122" spans="1:7" ht="12.75" customHeight="1">
      <c r="A122" s="259" t="s">
        <v>114</v>
      </c>
      <c r="B122" s="260" t="s">
        <v>244</v>
      </c>
      <c r="C122" s="252"/>
      <c r="D122" s="252"/>
      <c r="E122" s="252"/>
      <c r="F122" s="252"/>
      <c r="G122" s="261">
        <v>14</v>
      </c>
    </row>
    <row r="123" spans="1:7" ht="12.75" customHeight="1">
      <c r="A123" s="259" t="s">
        <v>115</v>
      </c>
      <c r="B123" s="260" t="s">
        <v>444</v>
      </c>
      <c r="C123" s="252"/>
      <c r="D123" s="252"/>
      <c r="E123" s="252"/>
      <c r="F123" s="252"/>
      <c r="G123" s="261">
        <v>15</v>
      </c>
    </row>
    <row r="124" spans="1:7" ht="54.75" customHeight="1">
      <c r="A124" s="284" t="s">
        <v>427</v>
      </c>
      <c r="B124" s="284"/>
      <c r="C124" s="284"/>
      <c r="D124" s="284"/>
      <c r="E124" s="284"/>
      <c r="F124" s="284"/>
      <c r="G124" s="284"/>
    </row>
    <row r="125" spans="1:7" ht="15" customHeight="1">
      <c r="A125" s="265"/>
      <c r="B125" s="265"/>
      <c r="C125" s="265"/>
      <c r="D125" s="265"/>
      <c r="E125" s="265"/>
      <c r="F125" s="265"/>
      <c r="G125" s="265"/>
    </row>
    <row r="126" spans="1:7" ht="15" customHeight="1">
      <c r="A126" s="266"/>
      <c r="B126" s="266"/>
      <c r="C126" s="266"/>
      <c r="D126" s="266"/>
      <c r="E126" s="266"/>
      <c r="F126" s="266"/>
      <c r="G126" s="266"/>
    </row>
    <row r="127" spans="1:7" ht="15" customHeight="1">
      <c r="A127" s="260"/>
      <c r="B127" s="260"/>
      <c r="C127" s="260"/>
      <c r="D127" s="260"/>
      <c r="E127" s="260"/>
      <c r="F127" s="260"/>
      <c r="G127" s="260"/>
    </row>
    <row r="128" spans="1:7" ht="10.5" customHeight="1">
      <c r="A128" s="267" t="s">
        <v>496</v>
      </c>
      <c r="C128" s="268"/>
      <c r="D128" s="268"/>
      <c r="E128" s="268"/>
      <c r="F128" s="268"/>
      <c r="G128" s="268"/>
    </row>
    <row r="129" spans="1:7" ht="10.5" customHeight="1">
      <c r="A129" s="267" t="s">
        <v>497</v>
      </c>
      <c r="C129" s="268"/>
      <c r="D129" s="268"/>
      <c r="E129" s="268"/>
      <c r="F129" s="268"/>
      <c r="G129" s="268"/>
    </row>
    <row r="130" spans="1:7" ht="10.5" customHeight="1">
      <c r="A130" s="267" t="s">
        <v>498</v>
      </c>
      <c r="C130" s="268"/>
      <c r="D130" s="268"/>
      <c r="E130" s="268"/>
      <c r="F130" s="268"/>
      <c r="G130" s="268"/>
    </row>
    <row r="131" spans="1:7" ht="10.5" customHeight="1">
      <c r="A131" s="251" t="s">
        <v>499</v>
      </c>
      <c r="B131" s="269"/>
      <c r="C131" s="268"/>
      <c r="D131" s="268"/>
      <c r="E131" s="268"/>
      <c r="F131" s="268"/>
      <c r="G131" s="26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G25" sqref="G25"/>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0.140625" style="1" bestFit="1" customWidth="1"/>
    <col min="26" max="26" width="14.421875" style="1" customWidth="1"/>
    <col min="27" max="27" width="12.28125" style="1" bestFit="1" customWidth="1"/>
    <col min="28" max="28" width="13.8515625" style="1" bestFit="1" customWidth="1"/>
    <col min="29" max="29" width="13.421875" style="1" bestFit="1" customWidth="1"/>
    <col min="30" max="16384" width="11.421875" style="1" customWidth="1"/>
  </cols>
  <sheetData>
    <row r="1" spans="1:25" s="43" customFormat="1" ht="15.75" customHeight="1">
      <c r="A1" s="288" t="s">
        <v>219</v>
      </c>
      <c r="B1" s="288"/>
      <c r="C1" s="288"/>
      <c r="D1" s="288"/>
      <c r="E1" s="288"/>
      <c r="F1" s="288"/>
      <c r="G1" s="225"/>
      <c r="H1" s="226"/>
      <c r="J1" s="49"/>
      <c r="K1" s="49"/>
      <c r="P1" s="226"/>
      <c r="Q1" s="226"/>
      <c r="R1" s="226"/>
      <c r="S1" s="226"/>
      <c r="T1" s="226"/>
      <c r="U1" s="226"/>
      <c r="V1" s="39"/>
      <c r="W1" s="39"/>
      <c r="X1" s="39"/>
      <c r="Y1" s="38"/>
    </row>
    <row r="2" spans="1:25" s="43" customFormat="1" ht="15.75" customHeight="1">
      <c r="A2" s="285" t="s">
        <v>220</v>
      </c>
      <c r="B2" s="285"/>
      <c r="C2" s="285"/>
      <c r="D2" s="285"/>
      <c r="E2" s="285"/>
      <c r="F2" s="285"/>
      <c r="G2" s="225"/>
      <c r="H2" s="226"/>
      <c r="J2" s="49"/>
      <c r="K2" s="49"/>
      <c r="P2" s="226"/>
      <c r="Q2" s="226"/>
      <c r="R2" s="226"/>
      <c r="S2" s="226"/>
      <c r="T2" s="226"/>
      <c r="U2" s="226"/>
      <c r="V2" s="39"/>
      <c r="Y2" s="38"/>
    </row>
    <row r="3" spans="1:25" s="43" customFormat="1" ht="15.75" customHeight="1">
      <c r="A3" s="285" t="s">
        <v>221</v>
      </c>
      <c r="B3" s="285"/>
      <c r="C3" s="285"/>
      <c r="D3" s="285"/>
      <c r="E3" s="285"/>
      <c r="F3" s="285"/>
      <c r="G3" s="225"/>
      <c r="H3" s="226"/>
      <c r="J3" s="49"/>
      <c r="K3" s="49"/>
      <c r="P3" s="226"/>
      <c r="Q3" s="226"/>
      <c r="R3" s="226"/>
      <c r="S3" s="226"/>
      <c r="T3" s="226"/>
      <c r="U3" s="226"/>
      <c r="V3" s="39"/>
      <c r="W3" s="39"/>
      <c r="X3" s="39"/>
      <c r="Y3" s="38"/>
    </row>
    <row r="4" spans="1:25" s="43" customFormat="1" ht="15.75" customHeight="1" thickBot="1">
      <c r="A4" s="285" t="s">
        <v>428</v>
      </c>
      <c r="B4" s="285"/>
      <c r="C4" s="285"/>
      <c r="D4" s="285"/>
      <c r="E4" s="285"/>
      <c r="F4" s="285"/>
      <c r="G4" s="44"/>
      <c r="J4" s="49"/>
      <c r="K4" s="49"/>
      <c r="P4" s="38"/>
      <c r="Q4" s="38"/>
      <c r="R4" s="38"/>
      <c r="S4" s="38"/>
      <c r="Y4" s="38"/>
    </row>
    <row r="5" spans="1:25" s="43" customFormat="1" ht="13.5" thickTop="1">
      <c r="A5" s="51" t="s">
        <v>222</v>
      </c>
      <c r="B5" s="67">
        <v>2010</v>
      </c>
      <c r="C5" s="287" t="s">
        <v>547</v>
      </c>
      <c r="D5" s="287"/>
      <c r="E5" s="68" t="s">
        <v>237</v>
      </c>
      <c r="F5" s="68" t="s">
        <v>228</v>
      </c>
      <c r="G5" s="46"/>
      <c r="P5" s="38"/>
      <c r="Q5" s="38"/>
      <c r="R5" s="38"/>
      <c r="S5" s="38"/>
      <c r="Y5" s="38"/>
    </row>
    <row r="6" spans="1:25" s="43" customFormat="1" ht="13.5" thickBot="1">
      <c r="A6" s="52"/>
      <c r="B6" s="69" t="s">
        <v>227</v>
      </c>
      <c r="C6" s="193">
        <v>2010</v>
      </c>
      <c r="D6" s="193">
        <v>2011</v>
      </c>
      <c r="E6" s="71" t="s">
        <v>489</v>
      </c>
      <c r="F6" s="71">
        <v>2011</v>
      </c>
      <c r="O6" s="197"/>
      <c r="V6" s="47"/>
      <c r="W6" s="48"/>
      <c r="X6" s="48"/>
      <c r="Y6" s="38"/>
    </row>
    <row r="7" spans="1:25" s="43" customFormat="1" ht="15.75" customHeight="1" thickTop="1">
      <c r="A7" s="285" t="s">
        <v>224</v>
      </c>
      <c r="B7" s="285"/>
      <c r="C7" s="285"/>
      <c r="D7" s="285"/>
      <c r="E7" s="285"/>
      <c r="F7" s="285"/>
      <c r="H7" s="226"/>
      <c r="I7" s="226"/>
      <c r="J7" s="226"/>
      <c r="V7" s="39"/>
      <c r="W7" s="39"/>
      <c r="X7" s="39"/>
      <c r="Y7" s="38"/>
    </row>
    <row r="8" spans="1:25" s="43" customFormat="1" ht="15.75" customHeight="1">
      <c r="A8" s="35" t="s">
        <v>433</v>
      </c>
      <c r="B8" s="194">
        <v>12315251</v>
      </c>
      <c r="C8" s="194">
        <v>10445076</v>
      </c>
      <c r="D8" s="194">
        <v>12143881</v>
      </c>
      <c r="E8" s="36">
        <f>+(D8-C8)/C8</f>
        <v>0.1626417079205551</v>
      </c>
      <c r="F8" s="37"/>
      <c r="H8" s="226"/>
      <c r="I8" s="226"/>
      <c r="J8" s="226"/>
      <c r="V8" s="39"/>
      <c r="W8" s="39"/>
      <c r="X8" s="39"/>
      <c r="Y8" s="38"/>
    </row>
    <row r="9" spans="1:25" s="43" customFormat="1" ht="15.75" customHeight="1">
      <c r="A9" s="191" t="s">
        <v>479</v>
      </c>
      <c r="B9" s="188">
        <v>6983707</v>
      </c>
      <c r="C9" s="188">
        <v>6068810</v>
      </c>
      <c r="D9" s="188">
        <v>6687623</v>
      </c>
      <c r="E9" s="40">
        <f aca="true" t="shared" si="0" ref="E9:E21">+(D9-C9)/C9</f>
        <v>0.10196611856360638</v>
      </c>
      <c r="F9" s="40">
        <f>+D9/$D$8</f>
        <v>0.5506989898863469</v>
      </c>
      <c r="H9" s="226"/>
      <c r="I9" s="226"/>
      <c r="J9" s="226"/>
      <c r="K9" s="226"/>
      <c r="L9" s="226"/>
      <c r="V9" s="39"/>
      <c r="W9" s="39"/>
      <c r="X9" s="39"/>
      <c r="Y9" s="38"/>
    </row>
    <row r="10" spans="1:25" s="43" customFormat="1" ht="15.75" customHeight="1">
      <c r="A10" s="191" t="s">
        <v>480</v>
      </c>
      <c r="B10" s="188">
        <v>1010109</v>
      </c>
      <c r="C10" s="188">
        <v>828437</v>
      </c>
      <c r="D10" s="188">
        <v>1029491</v>
      </c>
      <c r="E10" s="40">
        <f t="shared" si="0"/>
        <v>0.24269075379298607</v>
      </c>
      <c r="F10" s="40">
        <f>+D10/$D$8</f>
        <v>0.08477446378138916</v>
      </c>
      <c r="G10" s="42"/>
      <c r="J10" s="230"/>
      <c r="L10" s="39"/>
      <c r="M10" s="32"/>
      <c r="O10" s="38"/>
      <c r="P10" s="38"/>
      <c r="Q10" s="38"/>
      <c r="R10" s="38"/>
      <c r="S10" s="38"/>
      <c r="Y10" s="38"/>
    </row>
    <row r="11" spans="1:25" s="43" customFormat="1" ht="15.75" customHeight="1">
      <c r="A11" s="191" t="s">
        <v>481</v>
      </c>
      <c r="B11" s="188">
        <v>4321435</v>
      </c>
      <c r="C11" s="188">
        <v>3547829</v>
      </c>
      <c r="D11" s="188">
        <v>4426767</v>
      </c>
      <c r="E11" s="40">
        <f t="shared" si="0"/>
        <v>0.24773967403727745</v>
      </c>
      <c r="F11" s="40">
        <f>+D11/$D$8</f>
        <v>0.36452654633226395</v>
      </c>
      <c r="G11" s="42"/>
      <c r="J11" s="230"/>
      <c r="K11" s="230"/>
      <c r="L11" s="39"/>
      <c r="M11" s="32"/>
      <c r="O11" s="38"/>
      <c r="P11" s="38"/>
      <c r="Q11" s="38"/>
      <c r="R11" s="38"/>
      <c r="S11" s="38"/>
      <c r="V11" s="39"/>
      <c r="W11" s="39"/>
      <c r="X11" s="39"/>
      <c r="Y11" s="38"/>
    </row>
    <row r="12" spans="1:25" s="43" customFormat="1" ht="15.75" customHeight="1">
      <c r="A12" s="285" t="s">
        <v>226</v>
      </c>
      <c r="B12" s="285"/>
      <c r="C12" s="285"/>
      <c r="D12" s="285"/>
      <c r="E12" s="285"/>
      <c r="F12" s="285"/>
      <c r="J12" s="230"/>
      <c r="L12" s="39"/>
      <c r="M12" s="32"/>
      <c r="O12" s="38"/>
      <c r="P12" s="38"/>
      <c r="Q12" s="38"/>
      <c r="R12" s="38"/>
      <c r="S12" s="38"/>
      <c r="V12" s="39"/>
      <c r="W12" s="39"/>
      <c r="X12" s="39"/>
      <c r="Y12" s="38"/>
    </row>
    <row r="13" spans="1:25" s="43" customFormat="1" ht="15.75" customHeight="1">
      <c r="A13" s="41" t="s">
        <v>433</v>
      </c>
      <c r="B13" s="31">
        <v>3885960</v>
      </c>
      <c r="C13" s="31">
        <v>3118882</v>
      </c>
      <c r="D13" s="31">
        <v>4064654</v>
      </c>
      <c r="E13" s="36">
        <f t="shared" si="0"/>
        <v>0.30324071253737717</v>
      </c>
      <c r="F13" s="37"/>
      <c r="G13" s="37"/>
      <c r="L13" s="39"/>
      <c r="M13" s="32"/>
      <c r="O13" s="38"/>
      <c r="P13" s="38"/>
      <c r="Q13" s="38"/>
      <c r="R13" s="38"/>
      <c r="S13" s="38"/>
      <c r="V13" s="39"/>
      <c r="W13" s="39"/>
      <c r="X13" s="39"/>
      <c r="Y13" s="38"/>
    </row>
    <row r="14" spans="1:25" s="43" customFormat="1" ht="15.75" customHeight="1">
      <c r="A14" s="191" t="s">
        <v>479</v>
      </c>
      <c r="B14" s="32">
        <v>2616347</v>
      </c>
      <c r="C14" s="32">
        <v>2109997</v>
      </c>
      <c r="D14" s="32">
        <v>2849831</v>
      </c>
      <c r="E14" s="40">
        <f t="shared" si="0"/>
        <v>0.35063272601809387</v>
      </c>
      <c r="F14" s="40">
        <f>+D14/$D$13</f>
        <v>0.7011251142163638</v>
      </c>
      <c r="G14" s="42"/>
      <c r="L14" s="39"/>
      <c r="M14" s="39"/>
      <c r="O14" s="38"/>
      <c r="P14" s="38"/>
      <c r="Q14" s="38"/>
      <c r="R14" s="38"/>
      <c r="S14" s="38"/>
      <c r="V14" s="39"/>
      <c r="W14" s="39"/>
      <c r="X14" s="39"/>
      <c r="Y14" s="38"/>
    </row>
    <row r="15" spans="1:25" s="43" customFormat="1" ht="15.75" customHeight="1">
      <c r="A15" s="191" t="s">
        <v>480</v>
      </c>
      <c r="B15" s="32">
        <v>1037247</v>
      </c>
      <c r="C15" s="32">
        <v>807483</v>
      </c>
      <c r="D15" s="32">
        <v>1017399</v>
      </c>
      <c r="E15" s="40">
        <f t="shared" si="0"/>
        <v>0.25996336764984523</v>
      </c>
      <c r="F15" s="40">
        <f>+D15/$D$13</f>
        <v>0.25030396191164117</v>
      </c>
      <c r="G15" s="42"/>
      <c r="M15" s="39"/>
      <c r="O15" s="38"/>
      <c r="P15" s="38"/>
      <c r="Q15" s="38"/>
      <c r="R15" s="38"/>
      <c r="S15" s="38"/>
      <c r="V15" s="39"/>
      <c r="Y15" s="38"/>
    </row>
    <row r="16" spans="1:25" s="43" customFormat="1" ht="15.75" customHeight="1">
      <c r="A16" s="191" t="s">
        <v>481</v>
      </c>
      <c r="B16" s="32">
        <v>232366</v>
      </c>
      <c r="C16" s="32">
        <v>201402</v>
      </c>
      <c r="D16" s="32">
        <v>197424</v>
      </c>
      <c r="E16" s="40">
        <f t="shared" si="0"/>
        <v>-0.019751541692733934</v>
      </c>
      <c r="F16" s="40">
        <f>+D16/$D$13</f>
        <v>0.048570923871995006</v>
      </c>
      <c r="G16" s="42"/>
      <c r="I16" s="226"/>
      <c r="J16" s="226"/>
      <c r="K16" s="226"/>
      <c r="L16" s="226"/>
      <c r="M16" s="226"/>
      <c r="N16" s="226"/>
      <c r="O16" s="226"/>
      <c r="P16" s="226"/>
      <c r="Q16" s="226"/>
      <c r="R16" s="226"/>
      <c r="S16" s="226"/>
      <c r="T16" s="226"/>
      <c r="U16" s="226"/>
      <c r="V16" s="226"/>
      <c r="W16" s="226"/>
      <c r="Y16" s="38"/>
    </row>
    <row r="17" spans="1:25" s="43" customFormat="1" ht="15.75" customHeight="1">
      <c r="A17" s="285" t="s">
        <v>238</v>
      </c>
      <c r="B17" s="285"/>
      <c r="C17" s="285"/>
      <c r="D17" s="285"/>
      <c r="E17" s="285"/>
      <c r="F17" s="285"/>
      <c r="I17" s="226"/>
      <c r="J17" s="226"/>
      <c r="K17" s="226"/>
      <c r="L17" s="226"/>
      <c r="M17" s="226"/>
      <c r="N17" s="226"/>
      <c r="O17" s="226"/>
      <c r="P17" s="226"/>
      <c r="Q17" s="226"/>
      <c r="R17" s="226"/>
      <c r="S17" s="226"/>
      <c r="T17" s="226"/>
      <c r="U17" s="226"/>
      <c r="V17" s="226"/>
      <c r="W17" s="226"/>
      <c r="X17" s="38"/>
      <c r="Y17" s="38"/>
    </row>
    <row r="18" spans="1:25" s="43" customFormat="1" ht="15.75" customHeight="1">
      <c r="A18" s="41" t="s">
        <v>433</v>
      </c>
      <c r="B18" s="31">
        <v>8429291</v>
      </c>
      <c r="C18" s="31">
        <v>7326194</v>
      </c>
      <c r="D18" s="31">
        <v>8079227</v>
      </c>
      <c r="E18" s="36">
        <f t="shared" si="0"/>
        <v>0.10278638540011362</v>
      </c>
      <c r="F18" s="42"/>
      <c r="G18" s="42"/>
      <c r="I18" s="226"/>
      <c r="J18" s="226"/>
      <c r="K18" s="226"/>
      <c r="L18" s="226"/>
      <c r="M18" s="226"/>
      <c r="N18" s="226"/>
      <c r="O18" s="226"/>
      <c r="P18" s="226"/>
      <c r="Q18" s="226"/>
      <c r="R18" s="226"/>
      <c r="S18" s="226"/>
      <c r="T18" s="226"/>
      <c r="U18" s="226"/>
      <c r="V18" s="226"/>
      <c r="W18" s="226"/>
      <c r="X18" s="50"/>
      <c r="Y18" s="50"/>
    </row>
    <row r="19" spans="1:25" s="43" customFormat="1" ht="15.75" customHeight="1">
      <c r="A19" s="191" t="s">
        <v>479</v>
      </c>
      <c r="B19" s="32">
        <v>4367360</v>
      </c>
      <c r="C19" s="32">
        <v>3958813</v>
      </c>
      <c r="D19" s="32">
        <v>3837792</v>
      </c>
      <c r="E19" s="40">
        <f t="shared" si="0"/>
        <v>-0.030570021872717908</v>
      </c>
      <c r="F19" s="40">
        <f>+D19/$D$18</f>
        <v>0.47501970176107194</v>
      </c>
      <c r="G19" s="42"/>
      <c r="I19" s="226"/>
      <c r="J19" s="226"/>
      <c r="K19" s="226"/>
      <c r="L19" s="226"/>
      <c r="M19" s="226"/>
      <c r="N19" s="226"/>
      <c r="O19" s="226"/>
      <c r="P19" s="226"/>
      <c r="Q19" s="226"/>
      <c r="R19" s="226"/>
      <c r="S19" s="226"/>
      <c r="T19" s="226"/>
      <c r="U19" s="226"/>
      <c r="V19" s="226"/>
      <c r="W19" s="226"/>
      <c r="X19" s="50"/>
      <c r="Y19" s="50"/>
    </row>
    <row r="20" spans="1:25" s="43" customFormat="1" ht="15.75" customHeight="1">
      <c r="A20" s="191" t="s">
        <v>480</v>
      </c>
      <c r="B20" s="32">
        <v>-27138</v>
      </c>
      <c r="C20" s="32">
        <v>20954</v>
      </c>
      <c r="D20" s="32">
        <v>12092</v>
      </c>
      <c r="E20" s="40">
        <f t="shared" si="0"/>
        <v>-0.4229264102319366</v>
      </c>
      <c r="F20" s="40">
        <f>+D20/$D$18</f>
        <v>0.0014966778381149584</v>
      </c>
      <c r="G20" s="42"/>
      <c r="O20" s="38"/>
      <c r="P20" s="38"/>
      <c r="Q20" s="38"/>
      <c r="R20" s="38"/>
      <c r="S20" s="38"/>
      <c r="U20" s="39"/>
      <c r="V20" s="49"/>
      <c r="W20" s="50"/>
      <c r="X20" s="50"/>
      <c r="Y20" s="50"/>
    </row>
    <row r="21" spans="1:25" s="43" customFormat="1" ht="15.75" customHeight="1" thickBot="1">
      <c r="A21" s="192" t="s">
        <v>481</v>
      </c>
      <c r="B21" s="86">
        <v>4089069</v>
      </c>
      <c r="C21" s="86">
        <v>3346427</v>
      </c>
      <c r="D21" s="86">
        <v>4229343</v>
      </c>
      <c r="E21" s="87">
        <f t="shared" si="0"/>
        <v>0.2638384163168657</v>
      </c>
      <c r="F21" s="87">
        <f>+D21/$D$18</f>
        <v>0.5234836204008131</v>
      </c>
      <c r="G21" s="42"/>
      <c r="O21" s="38"/>
      <c r="P21" s="38"/>
      <c r="Q21" s="38"/>
      <c r="R21" s="38"/>
      <c r="S21" s="38"/>
      <c r="U21" s="39"/>
      <c r="V21" s="49"/>
      <c r="W21" s="50"/>
      <c r="X21" s="50"/>
      <c r="Y21" s="50"/>
    </row>
    <row r="22" spans="1:25" ht="27" customHeight="1" thickTop="1">
      <c r="A22" s="286" t="s">
        <v>516</v>
      </c>
      <c r="B22" s="286"/>
      <c r="C22" s="286"/>
      <c r="D22" s="286"/>
      <c r="E22" s="286"/>
      <c r="F22" s="286"/>
      <c r="G22" s="42"/>
      <c r="U22" s="39"/>
      <c r="V22" s="49"/>
      <c r="W22" s="50"/>
      <c r="X22" s="34"/>
      <c r="Y22" s="34"/>
    </row>
    <row r="23" spans="7:26" ht="33" customHeight="1">
      <c r="G23" s="42"/>
      <c r="L23" s="39"/>
      <c r="M23" s="39"/>
      <c r="Z23" s="178" t="s">
        <v>373</v>
      </c>
    </row>
    <row r="24" spans="1:29" ht="12.75">
      <c r="A24" s="15"/>
      <c r="B24" s="15"/>
      <c r="C24" s="15"/>
      <c r="D24" s="15"/>
      <c r="E24" s="15"/>
      <c r="F24" s="15"/>
      <c r="G24" s="42"/>
      <c r="L24" s="39"/>
      <c r="M24" s="39"/>
      <c r="Z24" s="178" t="s">
        <v>479</v>
      </c>
      <c r="AA24" s="178" t="s">
        <v>480</v>
      </c>
      <c r="AB24" s="178" t="s">
        <v>481</v>
      </c>
      <c r="AC24" s="1" t="s">
        <v>370</v>
      </c>
    </row>
    <row r="25" spans="1:29" ht="15">
      <c r="A25" s="15"/>
      <c r="B25" s="15"/>
      <c r="C25" s="15"/>
      <c r="D25" s="15"/>
      <c r="E25" s="15"/>
      <c r="F25" s="15"/>
      <c r="G25" s="42"/>
      <c r="L25" s="39"/>
      <c r="M25" s="39"/>
      <c r="Y25" s="189" t="s">
        <v>552</v>
      </c>
      <c r="Z25" s="235">
        <v>2955178.1859999998</v>
      </c>
      <c r="AA25" s="235">
        <v>301701.7540000001</v>
      </c>
      <c r="AB25" s="235">
        <v>3639920.065</v>
      </c>
      <c r="AC25" s="33">
        <f>SUM(Z25:AB25)</f>
        <v>6896800.005</v>
      </c>
    </row>
    <row r="26" spans="1:29" ht="15">
      <c r="A26" s="15"/>
      <c r="B26" s="15"/>
      <c r="C26" s="15"/>
      <c r="D26" s="15"/>
      <c r="E26" s="15"/>
      <c r="F26" s="15"/>
      <c r="G26" s="42"/>
      <c r="Y26" s="189" t="s">
        <v>553</v>
      </c>
      <c r="Z26" s="235">
        <v>3292305.456</v>
      </c>
      <c r="AA26" s="235">
        <v>337218.775</v>
      </c>
      <c r="AB26" s="235">
        <v>3927379.872</v>
      </c>
      <c r="AC26" s="33">
        <f>SUM(Z26:AB26)</f>
        <v>7556904.103</v>
      </c>
    </row>
    <row r="27" spans="1:29" ht="15">
      <c r="A27" s="15"/>
      <c r="B27" s="15"/>
      <c r="C27" s="15"/>
      <c r="D27" s="15"/>
      <c r="E27" s="15"/>
      <c r="F27" s="15"/>
      <c r="I27" s="39"/>
      <c r="J27" s="39"/>
      <c r="K27" s="39"/>
      <c r="L27" s="39"/>
      <c r="M27" s="39"/>
      <c r="Y27" s="189" t="s">
        <v>554</v>
      </c>
      <c r="Z27" s="235">
        <v>3607893.875</v>
      </c>
      <c r="AA27" s="235">
        <v>279328.329</v>
      </c>
      <c r="AB27" s="235">
        <v>2870826.1969999997</v>
      </c>
      <c r="AC27" s="33">
        <f>SUM(Z27:AB27)</f>
        <v>6758048.401</v>
      </c>
    </row>
    <row r="28" spans="1:29" ht="15">
      <c r="A28" s="15"/>
      <c r="B28" s="15"/>
      <c r="C28" s="15"/>
      <c r="D28" s="15"/>
      <c r="E28" s="15"/>
      <c r="F28" s="15"/>
      <c r="I28" s="39"/>
      <c r="J28" s="39"/>
      <c r="K28" s="39"/>
      <c r="L28" s="39"/>
      <c r="M28" s="39"/>
      <c r="Y28" s="189" t="s">
        <v>555</v>
      </c>
      <c r="Z28" s="235">
        <v>3958812.82</v>
      </c>
      <c r="AA28" s="235">
        <v>20954.458999999915</v>
      </c>
      <c r="AB28" s="235">
        <v>3346426.616</v>
      </c>
      <c r="AC28" s="33">
        <f>SUM(Z28:AB28)</f>
        <v>7326193.895</v>
      </c>
    </row>
    <row r="29" spans="1:29" ht="15">
      <c r="A29" s="15"/>
      <c r="B29" s="15"/>
      <c r="C29" s="15"/>
      <c r="D29" s="15"/>
      <c r="E29" s="15"/>
      <c r="F29" s="15"/>
      <c r="I29" s="39"/>
      <c r="J29" s="39"/>
      <c r="K29" s="39"/>
      <c r="L29" s="39"/>
      <c r="M29" s="39"/>
      <c r="Y29" s="189" t="s">
        <v>556</v>
      </c>
      <c r="Z29" s="235">
        <v>3837791.397</v>
      </c>
      <c r="AA29" s="235">
        <v>12091.891000000061</v>
      </c>
      <c r="AB29" s="235">
        <v>4229342.601</v>
      </c>
      <c r="AC29" s="33">
        <f>SUM(Z29:AB29)</f>
        <v>8079225.8889999995</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8" t="s">
        <v>229</v>
      </c>
      <c r="B1" s="288"/>
      <c r="C1" s="288"/>
      <c r="D1" s="288"/>
      <c r="E1" s="288"/>
      <c r="F1" s="288"/>
      <c r="G1" s="184"/>
      <c r="H1" s="184"/>
      <c r="I1" s="184"/>
      <c r="J1" s="184"/>
      <c r="K1" s="184"/>
      <c r="L1" s="184"/>
      <c r="P1" s="179" t="s">
        <v>372</v>
      </c>
      <c r="Q1" s="38"/>
      <c r="R1" s="38"/>
      <c r="S1" s="38"/>
      <c r="T1" s="38"/>
      <c r="U1" s="38"/>
      <c r="V1" s="38"/>
      <c r="W1" s="38"/>
      <c r="Z1" s="39"/>
      <c r="AA1" s="39"/>
      <c r="AB1" s="39"/>
      <c r="AC1" s="38"/>
    </row>
    <row r="2" spans="1:20" ht="13.5" customHeight="1">
      <c r="A2" s="285" t="s">
        <v>434</v>
      </c>
      <c r="B2" s="285"/>
      <c r="C2" s="285"/>
      <c r="D2" s="285"/>
      <c r="E2" s="285"/>
      <c r="F2" s="285"/>
      <c r="G2" s="184"/>
      <c r="H2" s="184"/>
      <c r="I2" s="184"/>
      <c r="J2" s="184"/>
      <c r="K2" s="184"/>
      <c r="L2" s="184"/>
      <c r="P2" s="32" t="s">
        <v>222</v>
      </c>
      <c r="Q2" s="196" t="s">
        <v>479</v>
      </c>
      <c r="R2" s="196" t="s">
        <v>480</v>
      </c>
      <c r="S2" s="196" t="s">
        <v>481</v>
      </c>
      <c r="T2" s="180" t="s">
        <v>370</v>
      </c>
    </row>
    <row r="3" spans="1:29" s="43" customFormat="1" ht="15.75" customHeight="1">
      <c r="A3" s="285" t="s">
        <v>221</v>
      </c>
      <c r="B3" s="285"/>
      <c r="C3" s="285"/>
      <c r="D3" s="285"/>
      <c r="E3" s="285"/>
      <c r="F3" s="285"/>
      <c r="G3" s="184"/>
      <c r="H3" s="184"/>
      <c r="I3" s="184"/>
      <c r="J3" s="184"/>
      <c r="K3" s="184"/>
      <c r="L3" s="184"/>
      <c r="M3" s="44"/>
      <c r="P3" s="190" t="s">
        <v>552</v>
      </c>
      <c r="Q3" s="239">
        <v>4885962.114</v>
      </c>
      <c r="R3" s="239">
        <v>752095.175</v>
      </c>
      <c r="S3" s="239">
        <v>3781252.122</v>
      </c>
      <c r="T3" s="53">
        <f>SUM(Q3:S3)</f>
        <v>9419309.411</v>
      </c>
      <c r="U3" s="38"/>
      <c r="V3" s="38"/>
      <c r="W3" s="38"/>
      <c r="Y3" s="45"/>
      <c r="Z3" s="39"/>
      <c r="AA3" s="39"/>
      <c r="AB3" s="39"/>
      <c r="AC3" s="38"/>
    </row>
    <row r="4" spans="1:29" s="43" customFormat="1" ht="15.75" customHeight="1">
      <c r="A4" s="285" t="s">
        <v>428</v>
      </c>
      <c r="B4" s="285"/>
      <c r="C4" s="285"/>
      <c r="D4" s="285"/>
      <c r="E4" s="285"/>
      <c r="F4" s="285"/>
      <c r="G4" s="184"/>
      <c r="H4" s="184"/>
      <c r="I4" s="184"/>
      <c r="J4" s="184"/>
      <c r="K4" s="184"/>
      <c r="L4" s="184"/>
      <c r="M4" s="44"/>
      <c r="P4" s="190" t="s">
        <v>553</v>
      </c>
      <c r="Q4" s="239">
        <v>6024887.045</v>
      </c>
      <c r="R4" s="239">
        <v>937194.067</v>
      </c>
      <c r="S4" s="239">
        <v>4126710.822</v>
      </c>
      <c r="T4" s="53">
        <f>SUM(Q4:S4)</f>
        <v>11088791.934</v>
      </c>
      <c r="U4" s="38"/>
      <c r="V4" s="38"/>
      <c r="W4" s="38"/>
      <c r="AC4" s="38"/>
    </row>
    <row r="5" spans="2:20" ht="13.5" thickBot="1">
      <c r="B5" s="55"/>
      <c r="C5" s="55"/>
      <c r="D5" s="55"/>
      <c r="E5" s="55"/>
      <c r="F5" s="55"/>
      <c r="G5" s="55"/>
      <c r="H5" s="55"/>
      <c r="I5" s="55"/>
      <c r="J5" s="55"/>
      <c r="K5" s="55"/>
      <c r="L5" s="55"/>
      <c r="P5" s="190" t="s">
        <v>554</v>
      </c>
      <c r="Q5" s="239">
        <v>5391619.081</v>
      </c>
      <c r="R5" s="239">
        <v>791447.089</v>
      </c>
      <c r="S5" s="239">
        <v>2992096.226</v>
      </c>
      <c r="T5" s="53">
        <f>SUM(Q5:S5)</f>
        <v>9175162.396</v>
      </c>
    </row>
    <row r="6" spans="1:20" ht="15" customHeight="1" thickTop="1">
      <c r="A6" s="73" t="s">
        <v>222</v>
      </c>
      <c r="B6" s="291" t="str">
        <f>+balanza!C5</f>
        <v>enero - octubre</v>
      </c>
      <c r="C6" s="291"/>
      <c r="D6" s="291"/>
      <c r="E6" s="291"/>
      <c r="F6" s="291"/>
      <c r="G6" s="185"/>
      <c r="H6" s="185"/>
      <c r="I6" s="185"/>
      <c r="J6" s="185"/>
      <c r="K6" s="185"/>
      <c r="L6" s="185"/>
      <c r="P6" s="190" t="s">
        <v>555</v>
      </c>
      <c r="Q6" s="239">
        <v>6068809.704</v>
      </c>
      <c r="R6" s="239">
        <v>828437.46</v>
      </c>
      <c r="S6" s="239">
        <v>3547828.625</v>
      </c>
      <c r="T6" s="53">
        <f>SUM(Q6:S6)</f>
        <v>10445075.789</v>
      </c>
    </row>
    <row r="7" spans="1:20" ht="15" customHeight="1">
      <c r="A7" s="75"/>
      <c r="B7" s="74">
        <v>2007</v>
      </c>
      <c r="C7" s="74">
        <v>2008</v>
      </c>
      <c r="D7" s="74">
        <v>2009</v>
      </c>
      <c r="E7" s="74">
        <v>2010</v>
      </c>
      <c r="F7" s="74">
        <v>2011</v>
      </c>
      <c r="G7" s="185"/>
      <c r="H7" s="185"/>
      <c r="I7" s="185"/>
      <c r="J7" s="185"/>
      <c r="K7" s="185"/>
      <c r="L7" s="185"/>
      <c r="P7" s="190" t="s">
        <v>556</v>
      </c>
      <c r="Q7" s="239">
        <v>6687622.722</v>
      </c>
      <c r="R7" s="239">
        <v>1029490.508</v>
      </c>
      <c r="S7" s="239">
        <v>4426766.558</v>
      </c>
      <c r="T7" s="53">
        <f>SUM(Q7:S7)</f>
        <v>12143879.788</v>
      </c>
    </row>
    <row r="8" spans="1:12" ht="19.5" customHeight="1">
      <c r="A8" s="195" t="s">
        <v>479</v>
      </c>
      <c r="B8" s="238">
        <v>4885962.114</v>
      </c>
      <c r="C8" s="238">
        <v>6024887.045</v>
      </c>
      <c r="D8" s="238">
        <v>5391619.081</v>
      </c>
      <c r="E8" s="238">
        <v>6068809.704</v>
      </c>
      <c r="F8" s="238">
        <v>6687622.722</v>
      </c>
      <c r="G8" s="72"/>
      <c r="H8" s="72"/>
      <c r="I8" s="72"/>
      <c r="J8" s="72"/>
      <c r="K8" s="72"/>
      <c r="L8" s="72"/>
    </row>
    <row r="9" spans="1:12" ht="19.5" customHeight="1">
      <c r="A9" s="195" t="s">
        <v>480</v>
      </c>
      <c r="B9" s="57">
        <v>752095.175</v>
      </c>
      <c r="C9" s="57">
        <v>937194.067</v>
      </c>
      <c r="D9" s="57">
        <v>791447.089</v>
      </c>
      <c r="E9" s="57">
        <v>828437.46</v>
      </c>
      <c r="F9" s="57">
        <v>1029490.508</v>
      </c>
      <c r="G9" s="57"/>
      <c r="H9" s="57"/>
      <c r="I9" s="57"/>
      <c r="J9" s="57"/>
      <c r="K9" s="57"/>
      <c r="L9" s="57"/>
    </row>
    <row r="10" spans="1:16" ht="19.5" customHeight="1">
      <c r="A10" s="195" t="s">
        <v>481</v>
      </c>
      <c r="B10" s="57">
        <v>3781252.122</v>
      </c>
      <c r="C10" s="57">
        <v>4126710.822</v>
      </c>
      <c r="D10" s="57">
        <v>2992096.226</v>
      </c>
      <c r="E10" s="57">
        <v>3547828.625</v>
      </c>
      <c r="F10" s="57">
        <v>4426766.558</v>
      </c>
      <c r="G10" s="57"/>
      <c r="H10" s="57"/>
      <c r="I10" s="57"/>
      <c r="J10" s="57"/>
      <c r="K10" s="57"/>
      <c r="L10" s="57"/>
      <c r="P10" t="s">
        <v>16</v>
      </c>
    </row>
    <row r="11" spans="1:20" ht="19.5" customHeight="1" thickBot="1">
      <c r="A11" s="237" t="s">
        <v>370</v>
      </c>
      <c r="B11" s="236">
        <f>SUM(B8:B10)</f>
        <v>9419309.411</v>
      </c>
      <c r="C11" s="236">
        <f>SUM(C8:C10)</f>
        <v>11088791.934</v>
      </c>
      <c r="D11" s="236">
        <f>SUM(D8:D10)</f>
        <v>9175162.396</v>
      </c>
      <c r="E11" s="236">
        <f>+balanza!C8</f>
        <v>10445076</v>
      </c>
      <c r="F11" s="236">
        <f>+balanza!D8</f>
        <v>12143881</v>
      </c>
      <c r="G11" s="72"/>
      <c r="H11" s="72"/>
      <c r="I11" s="72"/>
      <c r="J11" s="72"/>
      <c r="K11" s="72"/>
      <c r="L11" s="72"/>
      <c r="P11" s="2"/>
      <c r="Q11" s="196" t="s">
        <v>479</v>
      </c>
      <c r="R11" s="196" t="s">
        <v>480</v>
      </c>
      <c r="S11" s="196" t="s">
        <v>481</v>
      </c>
      <c r="T11" s="182" t="s">
        <v>370</v>
      </c>
    </row>
    <row r="12" spans="1:20" ht="30.75" customHeight="1" thickTop="1">
      <c r="A12" s="289" t="s">
        <v>520</v>
      </c>
      <c r="B12" s="290"/>
      <c r="C12" s="290"/>
      <c r="D12" s="290"/>
      <c r="E12" s="290"/>
      <c r="P12" s="190" t="str">
        <f>+P3</f>
        <v>ene-oct 07</v>
      </c>
      <c r="Q12" s="239">
        <v>2955178.1859999998</v>
      </c>
      <c r="R12" s="239">
        <v>301701.7540000001</v>
      </c>
      <c r="S12" s="239">
        <v>3639920.065</v>
      </c>
      <c r="T12" s="183">
        <f>SUM(Q12:S12)</f>
        <v>6896800.005</v>
      </c>
    </row>
    <row r="13" spans="1:20" ht="12.75">
      <c r="A13" s="14"/>
      <c r="B13" s="33"/>
      <c r="C13" s="34"/>
      <c r="D13" s="34"/>
      <c r="E13" s="34"/>
      <c r="P13" s="190" t="str">
        <f>+P4</f>
        <v>ene-oct 08</v>
      </c>
      <c r="Q13" s="239">
        <v>3292305.456</v>
      </c>
      <c r="R13" s="239">
        <v>337218.775</v>
      </c>
      <c r="S13" s="239">
        <v>3927379.872</v>
      </c>
      <c r="T13" s="183">
        <f>SUM(Q13:S13)</f>
        <v>7556904.103</v>
      </c>
    </row>
    <row r="14" spans="1:20" ht="12.75">
      <c r="A14" s="14"/>
      <c r="B14" s="33"/>
      <c r="C14" s="34"/>
      <c r="D14" s="34"/>
      <c r="E14" s="34"/>
      <c r="P14" s="190" t="str">
        <f>+P5</f>
        <v>ene-oct 09</v>
      </c>
      <c r="Q14" s="239">
        <v>3607893.875</v>
      </c>
      <c r="R14" s="239">
        <v>279328.329</v>
      </c>
      <c r="S14" s="239">
        <v>2870826.1969999997</v>
      </c>
      <c r="T14" s="183">
        <f>SUM(Q14:S14)</f>
        <v>6758048.401</v>
      </c>
    </row>
    <row r="15" spans="1:20" ht="12.75">
      <c r="A15" s="14"/>
      <c r="B15" s="33"/>
      <c r="C15" s="34"/>
      <c r="D15" s="34"/>
      <c r="E15" s="34"/>
      <c r="P15" s="190" t="str">
        <f>+P6</f>
        <v>ene-oct 10</v>
      </c>
      <c r="Q15" s="239">
        <v>3958812.82</v>
      </c>
      <c r="R15" s="239">
        <v>20954.458999999915</v>
      </c>
      <c r="S15" s="239">
        <v>3346426.616</v>
      </c>
      <c r="T15" s="183">
        <f>SUM(Q15:S15)</f>
        <v>7326193.895</v>
      </c>
    </row>
    <row r="16" spans="16:20" ht="12.75">
      <c r="P16" s="190" t="str">
        <f>+P7</f>
        <v>ene-oct 11</v>
      </c>
      <c r="Q16" s="239">
        <v>3837791.397</v>
      </c>
      <c r="R16" s="239">
        <v>12091.891000000061</v>
      </c>
      <c r="S16" s="239">
        <v>4229342.601</v>
      </c>
      <c r="T16" s="183">
        <f>SUM(Q16:S16)</f>
        <v>8079225.8889999995</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8" t="s">
        <v>371</v>
      </c>
      <c r="B37" s="288"/>
      <c r="C37" s="288"/>
      <c r="D37" s="288"/>
      <c r="E37" s="288"/>
      <c r="F37" s="288"/>
      <c r="G37" s="184"/>
      <c r="H37" s="184"/>
      <c r="I37" s="184"/>
      <c r="J37" s="184"/>
      <c r="K37" s="184"/>
      <c r="L37" s="184"/>
      <c r="O37"/>
      <c r="P37"/>
      <c r="Q37" s="56"/>
      <c r="R37" s="56"/>
      <c r="S37" s="56"/>
      <c r="T37" s="56"/>
      <c r="U37" s="54"/>
      <c r="V37" s="38"/>
      <c r="W37" s="38"/>
      <c r="Z37" s="39"/>
      <c r="AA37" s="39"/>
      <c r="AB37" s="39"/>
      <c r="AC37" s="38"/>
    </row>
    <row r="38" spans="1:21" ht="13.5" customHeight="1">
      <c r="A38" s="285" t="s">
        <v>437</v>
      </c>
      <c r="B38" s="285"/>
      <c r="C38" s="285"/>
      <c r="D38" s="285"/>
      <c r="E38" s="285"/>
      <c r="F38" s="285"/>
      <c r="G38" s="184"/>
      <c r="H38" s="184"/>
      <c r="I38" s="184"/>
      <c r="J38" s="184"/>
      <c r="K38" s="184"/>
      <c r="L38" s="184"/>
      <c r="Q38" s="56"/>
      <c r="R38" s="56"/>
      <c r="S38" s="56"/>
      <c r="T38" s="56"/>
      <c r="U38" s="54"/>
    </row>
    <row r="39" spans="1:29" s="43" customFormat="1" ht="15.75" customHeight="1">
      <c r="A39" s="285" t="s">
        <v>221</v>
      </c>
      <c r="B39" s="285"/>
      <c r="C39" s="285"/>
      <c r="D39" s="285"/>
      <c r="E39" s="285"/>
      <c r="F39" s="285"/>
      <c r="G39" s="184"/>
      <c r="H39" s="184"/>
      <c r="I39" s="184"/>
      <c r="J39" s="184"/>
      <c r="K39" s="184"/>
      <c r="L39" s="184"/>
      <c r="M39" s="44"/>
      <c r="O39"/>
      <c r="P39"/>
      <c r="Q39" s="56"/>
      <c r="R39" s="56"/>
      <c r="S39" s="56"/>
      <c r="T39" s="56"/>
      <c r="U39" s="54"/>
      <c r="V39" s="38"/>
      <c r="W39" s="38"/>
      <c r="Y39" s="45"/>
      <c r="Z39" s="39"/>
      <c r="AA39" s="39"/>
      <c r="AB39" s="39"/>
      <c r="AC39" s="38"/>
    </row>
    <row r="40" spans="1:29" s="43" customFormat="1" ht="15.75" customHeight="1">
      <c r="A40" s="285" t="s">
        <v>428</v>
      </c>
      <c r="B40" s="285"/>
      <c r="C40" s="285"/>
      <c r="D40" s="285"/>
      <c r="E40" s="285"/>
      <c r="F40" s="285"/>
      <c r="G40" s="184"/>
      <c r="H40" s="184"/>
      <c r="I40" s="184"/>
      <c r="J40" s="184"/>
      <c r="K40" s="184"/>
      <c r="L40" s="18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3" t="s">
        <v>222</v>
      </c>
      <c r="B42" s="291" t="str">
        <f>+B6</f>
        <v>enero - octubre</v>
      </c>
      <c r="C42" s="291"/>
      <c r="D42" s="291"/>
      <c r="E42" s="291"/>
      <c r="F42" s="291"/>
      <c r="G42" s="185"/>
      <c r="H42" s="185"/>
      <c r="I42" s="185"/>
      <c r="J42" s="185"/>
      <c r="K42" s="185"/>
      <c r="L42" s="185"/>
      <c r="Q42" s="56"/>
      <c r="R42" s="56"/>
      <c r="S42" s="56"/>
      <c r="T42" s="56"/>
      <c r="U42" s="54"/>
    </row>
    <row r="43" spans="1:20" ht="15" customHeight="1">
      <c r="A43" s="75"/>
      <c r="B43" s="74">
        <v>2007</v>
      </c>
      <c r="C43" s="74">
        <v>2008</v>
      </c>
      <c r="D43" s="74">
        <v>2009</v>
      </c>
      <c r="E43" s="74">
        <v>2010</v>
      </c>
      <c r="F43" s="74">
        <v>2011</v>
      </c>
      <c r="G43" s="185"/>
      <c r="H43" s="185"/>
      <c r="I43" s="185"/>
      <c r="J43" s="185"/>
      <c r="K43" s="185"/>
      <c r="L43" s="185"/>
      <c r="P43" s="190" t="s">
        <v>487</v>
      </c>
      <c r="Q43" s="239">
        <v>6295509.938</v>
      </c>
      <c r="R43" s="239">
        <v>924360.426</v>
      </c>
      <c r="S43" s="239">
        <v>3954059.502</v>
      </c>
      <c r="T43" s="53">
        <f>SUM(Q43:S43)</f>
        <v>11173929.866</v>
      </c>
    </row>
    <row r="44" spans="1:12" ht="19.5" customHeight="1">
      <c r="A44" s="195" t="s">
        <v>479</v>
      </c>
      <c r="B44" s="238">
        <v>1930783.928</v>
      </c>
      <c r="C44" s="238">
        <v>2732581.589</v>
      </c>
      <c r="D44" s="238">
        <v>1783725.206</v>
      </c>
      <c r="E44" s="238">
        <v>2109996.884</v>
      </c>
      <c r="F44" s="238">
        <v>2849831.325</v>
      </c>
      <c r="G44" s="72"/>
      <c r="H44" s="72"/>
      <c r="I44" s="72"/>
      <c r="J44" s="72"/>
      <c r="K44" s="72"/>
      <c r="L44" s="72"/>
    </row>
    <row r="45" spans="1:12" ht="19.5" customHeight="1">
      <c r="A45" s="195" t="s">
        <v>480</v>
      </c>
      <c r="B45" s="57">
        <v>450393.421</v>
      </c>
      <c r="C45" s="57">
        <v>599975.292</v>
      </c>
      <c r="D45" s="57">
        <v>512118.76</v>
      </c>
      <c r="E45" s="57">
        <v>807483.001</v>
      </c>
      <c r="F45" s="57">
        <v>1017398.617</v>
      </c>
      <c r="G45" s="57"/>
      <c r="H45" s="57"/>
      <c r="I45" s="57"/>
      <c r="J45" s="57"/>
      <c r="K45" s="57"/>
      <c r="L45" s="57"/>
    </row>
    <row r="46" spans="1:12" ht="19.5" customHeight="1">
      <c r="A46" s="195" t="s">
        <v>481</v>
      </c>
      <c r="B46" s="57">
        <v>141332.057</v>
      </c>
      <c r="C46" s="57">
        <v>199330.95</v>
      </c>
      <c r="D46" s="57">
        <v>121270.029</v>
      </c>
      <c r="E46" s="57">
        <v>201402.009</v>
      </c>
      <c r="F46" s="57">
        <v>197423.957</v>
      </c>
      <c r="G46" s="57"/>
      <c r="H46" s="57"/>
      <c r="I46" s="57"/>
      <c r="J46" s="57"/>
      <c r="K46" s="57"/>
      <c r="L46" s="57"/>
    </row>
    <row r="47" spans="1:12" ht="19.5" customHeight="1" thickBot="1">
      <c r="A47" s="162" t="s">
        <v>370</v>
      </c>
      <c r="B47" s="234">
        <f>SUM(B44:B46)</f>
        <v>2522509.406</v>
      </c>
      <c r="C47" s="234">
        <f>SUM(C44:C46)</f>
        <v>3531887.8310000002</v>
      </c>
      <c r="D47" s="234">
        <f>SUM(D43:D46)</f>
        <v>2419122.995</v>
      </c>
      <c r="E47" s="234">
        <f>+balanza!C13</f>
        <v>3118882</v>
      </c>
      <c r="F47" s="234">
        <f>+balanza!D13</f>
        <v>4064654</v>
      </c>
      <c r="G47" s="181"/>
      <c r="H47" s="181"/>
      <c r="I47" s="181"/>
      <c r="J47" s="181"/>
      <c r="K47" s="181"/>
      <c r="L47" s="181"/>
    </row>
    <row r="48" spans="1:5" ht="30.75" customHeight="1" thickTop="1">
      <c r="A48" s="289" t="s">
        <v>521</v>
      </c>
      <c r="B48" s="290"/>
      <c r="C48" s="290"/>
      <c r="D48" s="290"/>
      <c r="E48" s="290"/>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D16" sqref="D16"/>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8" t="s">
        <v>374</v>
      </c>
      <c r="B1" s="288"/>
      <c r="C1" s="288"/>
      <c r="D1" s="288"/>
      <c r="E1" s="288"/>
      <c r="F1" s="288"/>
      <c r="U1" s="41"/>
    </row>
    <row r="2" spans="1:21" ht="15.75" customHeight="1">
      <c r="A2" s="285" t="s">
        <v>230</v>
      </c>
      <c r="B2" s="285"/>
      <c r="C2" s="285"/>
      <c r="D2" s="285"/>
      <c r="E2" s="285"/>
      <c r="F2" s="285"/>
      <c r="G2" s="44"/>
      <c r="H2" s="44"/>
      <c r="U2" s="38"/>
    </row>
    <row r="3" spans="1:21" ht="15.75" customHeight="1">
      <c r="A3" s="285" t="s">
        <v>221</v>
      </c>
      <c r="B3" s="285"/>
      <c r="C3" s="285"/>
      <c r="D3" s="285"/>
      <c r="E3" s="285"/>
      <c r="F3" s="285"/>
      <c r="G3" s="44"/>
      <c r="H3" s="44"/>
      <c r="R3" s="45" t="s">
        <v>198</v>
      </c>
      <c r="U3" s="76"/>
    </row>
    <row r="4" spans="1:21" ht="15.75" customHeight="1" thickBot="1">
      <c r="A4" s="285" t="s">
        <v>428</v>
      </c>
      <c r="B4" s="285"/>
      <c r="C4" s="285"/>
      <c r="D4" s="285"/>
      <c r="E4" s="285"/>
      <c r="F4" s="285"/>
      <c r="G4" s="44"/>
      <c r="H4" s="44"/>
      <c r="M4" s="46"/>
      <c r="N4" s="292"/>
      <c r="O4" s="292"/>
      <c r="R4" s="45"/>
      <c r="U4" s="38"/>
    </row>
    <row r="5" spans="1:21" ht="18" customHeight="1" thickTop="1">
      <c r="A5" s="82" t="s">
        <v>231</v>
      </c>
      <c r="B5" s="83">
        <f>+balanza!B5</f>
        <v>2010</v>
      </c>
      <c r="C5" s="293" t="str">
        <f>+evolución_comercio!B6</f>
        <v>enero - octubre</v>
      </c>
      <c r="D5" s="293"/>
      <c r="E5" s="84" t="s">
        <v>236</v>
      </c>
      <c r="F5" s="84" t="s">
        <v>228</v>
      </c>
      <c r="G5" s="46"/>
      <c r="H5" s="46"/>
      <c r="M5" s="46"/>
      <c r="N5" s="77"/>
      <c r="O5" s="77"/>
      <c r="S5" s="39">
        <f>+S6+S7</f>
        <v>12143881</v>
      </c>
      <c r="U5" s="38"/>
    </row>
    <row r="6" spans="1:21" ht="18" customHeight="1" thickBot="1">
      <c r="A6" s="85"/>
      <c r="B6" s="69" t="s">
        <v>227</v>
      </c>
      <c r="C6" s="70">
        <f>+balanza!C6</f>
        <v>2010</v>
      </c>
      <c r="D6" s="70">
        <f>+balanza!D6</f>
        <v>2011</v>
      </c>
      <c r="E6" s="71" t="str">
        <f>+balanza!$E$6</f>
        <v> 2011-2010</v>
      </c>
      <c r="F6" s="71">
        <f>+balanza!$F$6</f>
        <v>2011</v>
      </c>
      <c r="G6" s="46"/>
      <c r="H6" s="46"/>
      <c r="M6" s="32"/>
      <c r="N6" s="32"/>
      <c r="O6" s="32"/>
      <c r="R6" s="43" t="s">
        <v>17</v>
      </c>
      <c r="S6" s="39">
        <f>D9</f>
        <v>4278181</v>
      </c>
      <c r="T6" s="78">
        <f>+S6/S5*100</f>
        <v>35.22910838800215</v>
      </c>
      <c r="U6" s="41"/>
    </row>
    <row r="7" spans="1:21" ht="18" customHeight="1" thickTop="1">
      <c r="A7" s="285" t="s">
        <v>234</v>
      </c>
      <c r="B7" s="285"/>
      <c r="C7" s="285"/>
      <c r="D7" s="285"/>
      <c r="E7" s="285"/>
      <c r="F7" s="285"/>
      <c r="G7" s="46"/>
      <c r="H7" s="46"/>
      <c r="M7" s="32"/>
      <c r="N7" s="32"/>
      <c r="O7" s="32"/>
      <c r="R7" s="43" t="s">
        <v>18</v>
      </c>
      <c r="S7" s="39">
        <f>D13</f>
        <v>7865700</v>
      </c>
      <c r="T7" s="78">
        <f>+S7/S5*100</f>
        <v>64.77089161199785</v>
      </c>
      <c r="U7" s="38"/>
    </row>
    <row r="8" spans="1:21" ht="18" customHeight="1">
      <c r="A8" s="79" t="s">
        <v>223</v>
      </c>
      <c r="B8" s="32">
        <f>+balanza!B8</f>
        <v>12315251</v>
      </c>
      <c r="C8" s="32">
        <f>+balanza!C8</f>
        <v>10445076</v>
      </c>
      <c r="D8" s="32">
        <f>+balanza!D8</f>
        <v>12143881</v>
      </c>
      <c r="E8" s="40">
        <f>+(D8-C8)/C8</f>
        <v>0.1626417079205551</v>
      </c>
      <c r="F8" s="79"/>
      <c r="G8" s="37"/>
      <c r="H8" s="37"/>
      <c r="M8" s="32"/>
      <c r="N8" s="32"/>
      <c r="O8" s="32"/>
      <c r="T8" s="78">
        <f>SUM(T6:T7)</f>
        <v>100</v>
      </c>
      <c r="U8" s="38"/>
    </row>
    <row r="9" spans="1:21" s="45" customFormat="1" ht="18" customHeight="1">
      <c r="A9" s="35" t="s">
        <v>233</v>
      </c>
      <c r="B9" s="31">
        <v>4462840</v>
      </c>
      <c r="C9" s="31">
        <v>4018181</v>
      </c>
      <c r="D9" s="31">
        <v>4278181</v>
      </c>
      <c r="E9" s="36">
        <f aca="true" t="shared" si="0" ref="E9:E36">+(D9-C9)/C9</f>
        <v>0.06470589552834977</v>
      </c>
      <c r="F9" s="36">
        <f>+D9/$D$8</f>
        <v>0.35229108388002156</v>
      </c>
      <c r="G9" s="37"/>
      <c r="H9" s="37"/>
      <c r="M9" s="31"/>
      <c r="N9" s="31"/>
      <c r="O9" s="31"/>
      <c r="P9" s="41"/>
      <c r="Q9" s="41"/>
      <c r="R9" s="45" t="s">
        <v>197</v>
      </c>
      <c r="S9" s="39">
        <f>SUM(S10:S12)</f>
        <v>12143881</v>
      </c>
      <c r="T9" s="78"/>
      <c r="U9" s="38"/>
    </row>
    <row r="10" spans="1:21" ht="18" customHeight="1">
      <c r="A10" s="191" t="s">
        <v>484</v>
      </c>
      <c r="B10" s="32">
        <v>4030498</v>
      </c>
      <c r="C10" s="32">
        <v>3661073</v>
      </c>
      <c r="D10" s="32">
        <v>3840786</v>
      </c>
      <c r="E10" s="40">
        <f t="shared" si="0"/>
        <v>0.04908752160910203</v>
      </c>
      <c r="F10" s="40">
        <f>+D10/$D$9</f>
        <v>0.8977614551604993</v>
      </c>
      <c r="G10" s="79"/>
      <c r="H10" s="32"/>
      <c r="I10" s="32"/>
      <c r="J10" s="32"/>
      <c r="M10" s="32"/>
      <c r="N10" s="32"/>
      <c r="O10" s="32"/>
      <c r="R10" s="43" t="s">
        <v>19</v>
      </c>
      <c r="S10" s="39">
        <f>D10+D14</f>
        <v>6687623</v>
      </c>
      <c r="T10" s="78">
        <f>+S10/$S9*100</f>
        <v>55.06989898863469</v>
      </c>
      <c r="U10" s="41"/>
    </row>
    <row r="11" spans="1:21" ht="18" customHeight="1">
      <c r="A11" s="191" t="s">
        <v>485</v>
      </c>
      <c r="B11" s="32">
        <v>90688</v>
      </c>
      <c r="C11" s="32">
        <v>78860</v>
      </c>
      <c r="D11" s="32">
        <v>85030</v>
      </c>
      <c r="E11" s="40">
        <f t="shared" si="0"/>
        <v>0.07823991884352016</v>
      </c>
      <c r="F11" s="40">
        <f>+D11/$D$9</f>
        <v>0.019875269419409793</v>
      </c>
      <c r="G11" s="79"/>
      <c r="H11" s="32"/>
      <c r="I11" s="32"/>
      <c r="J11" s="32"/>
      <c r="M11" s="32"/>
      <c r="N11" s="32"/>
      <c r="O11" s="32"/>
      <c r="R11" s="43" t="s">
        <v>20</v>
      </c>
      <c r="S11" s="39">
        <f>D11+D15</f>
        <v>1029491</v>
      </c>
      <c r="T11" s="78">
        <f>+S11/S9*100</f>
        <v>8.477446378138916</v>
      </c>
      <c r="U11" s="38"/>
    </row>
    <row r="12" spans="1:21" ht="18" customHeight="1">
      <c r="A12" s="191" t="s">
        <v>486</v>
      </c>
      <c r="B12" s="32">
        <v>341654</v>
      </c>
      <c r="C12" s="32">
        <v>278248</v>
      </c>
      <c r="D12" s="32">
        <v>352365</v>
      </c>
      <c r="E12" s="40">
        <f t="shared" si="0"/>
        <v>0.26637028837583737</v>
      </c>
      <c r="F12" s="40">
        <f>+D12/$D$9</f>
        <v>0.08236327542009092</v>
      </c>
      <c r="G12" s="37"/>
      <c r="H12" s="42"/>
      <c r="M12" s="32"/>
      <c r="N12" s="32"/>
      <c r="O12" s="32"/>
      <c r="R12" s="43" t="s">
        <v>21</v>
      </c>
      <c r="S12" s="39">
        <f>D12+D16</f>
        <v>4426767</v>
      </c>
      <c r="T12" s="78">
        <f>+S12/S9*100</f>
        <v>36.452654633226395</v>
      </c>
      <c r="U12" s="38"/>
    </row>
    <row r="13" spans="1:21" s="45" customFormat="1" ht="18" customHeight="1">
      <c r="A13" s="35" t="s">
        <v>232</v>
      </c>
      <c r="B13" s="31">
        <v>7852409</v>
      </c>
      <c r="C13" s="31">
        <v>6426896</v>
      </c>
      <c r="D13" s="31">
        <v>7865700</v>
      </c>
      <c r="E13" s="36">
        <f t="shared" si="0"/>
        <v>0.22387230165230618</v>
      </c>
      <c r="F13" s="36">
        <f>+D13/$D$8</f>
        <v>0.6477089161199785</v>
      </c>
      <c r="G13" s="37"/>
      <c r="H13" s="37"/>
      <c r="M13" s="31"/>
      <c r="N13" s="31"/>
      <c r="O13" s="31"/>
      <c r="P13" s="41"/>
      <c r="Q13" s="41"/>
      <c r="R13" s="43"/>
      <c r="S13" s="43"/>
      <c r="T13" s="78">
        <f>SUM(T10:T12)</f>
        <v>100</v>
      </c>
      <c r="U13" s="38"/>
    </row>
    <row r="14" spans="1:21" ht="18" customHeight="1">
      <c r="A14" s="191" t="s">
        <v>484</v>
      </c>
      <c r="B14" s="32">
        <v>2953209</v>
      </c>
      <c r="C14" s="32">
        <v>2407737</v>
      </c>
      <c r="D14" s="32">
        <v>2846837</v>
      </c>
      <c r="E14" s="40">
        <f t="shared" si="0"/>
        <v>0.18237041670248869</v>
      </c>
      <c r="F14" s="40">
        <f>+D14/$D$13</f>
        <v>0.36193053383678503</v>
      </c>
      <c r="G14" s="37"/>
      <c r="H14" s="42"/>
      <c r="M14" s="32"/>
      <c r="N14" s="32"/>
      <c r="O14" s="32"/>
      <c r="T14" s="78"/>
      <c r="U14" s="38"/>
    </row>
    <row r="15" spans="1:21" ht="18" customHeight="1">
      <c r="A15" s="191" t="s">
        <v>485</v>
      </c>
      <c r="B15" s="32">
        <v>919420</v>
      </c>
      <c r="C15" s="32">
        <v>749578</v>
      </c>
      <c r="D15" s="32">
        <v>944461</v>
      </c>
      <c r="E15" s="40">
        <f t="shared" si="0"/>
        <v>0.25999028786864076</v>
      </c>
      <c r="F15" s="40">
        <f>+D15/$D$13</f>
        <v>0.12007335647176984</v>
      </c>
      <c r="G15" s="37"/>
      <c r="H15" s="42"/>
      <c r="U15" s="38"/>
    </row>
    <row r="16" spans="1:15" ht="18" customHeight="1">
      <c r="A16" s="191" t="s">
        <v>486</v>
      </c>
      <c r="B16" s="32">
        <v>3979780</v>
      </c>
      <c r="C16" s="32">
        <v>3269581</v>
      </c>
      <c r="D16" s="32">
        <v>4074402</v>
      </c>
      <c r="E16" s="40">
        <f t="shared" si="0"/>
        <v>0.24615417082494667</v>
      </c>
      <c r="F16" s="40">
        <f>+D16/$D$13</f>
        <v>0.5179961096914452</v>
      </c>
      <c r="G16" s="37"/>
      <c r="H16" s="42"/>
      <c r="M16" s="32"/>
      <c r="N16" s="32"/>
      <c r="O16" s="32"/>
    </row>
    <row r="17" spans="1:15" ht="18" customHeight="1">
      <c r="A17" s="285" t="s">
        <v>235</v>
      </c>
      <c r="B17" s="285"/>
      <c r="C17" s="285"/>
      <c r="D17" s="285"/>
      <c r="E17" s="285"/>
      <c r="F17" s="285"/>
      <c r="G17" s="37"/>
      <c r="H17" s="42"/>
      <c r="M17" s="32"/>
      <c r="N17" s="32"/>
      <c r="O17" s="32"/>
    </row>
    <row r="18" spans="1:15" ht="18" customHeight="1">
      <c r="A18" s="79" t="s">
        <v>223</v>
      </c>
      <c r="B18" s="32">
        <f>+balanza!B13</f>
        <v>3885960</v>
      </c>
      <c r="C18" s="32">
        <f>+balanza!C13</f>
        <v>3118882</v>
      </c>
      <c r="D18" s="32">
        <f>+balanza!D13</f>
        <v>4064654</v>
      </c>
      <c r="E18" s="40">
        <f t="shared" si="0"/>
        <v>0.30324071253737717</v>
      </c>
      <c r="F18" s="80"/>
      <c r="G18" s="37"/>
      <c r="H18" s="37"/>
      <c r="M18" s="32"/>
      <c r="N18" s="32"/>
      <c r="O18" s="32"/>
    </row>
    <row r="19" spans="1:15" ht="18" customHeight="1">
      <c r="A19" s="35" t="s">
        <v>233</v>
      </c>
      <c r="B19" s="31">
        <v>797947</v>
      </c>
      <c r="C19" s="31">
        <v>621897</v>
      </c>
      <c r="D19" s="31">
        <v>843323</v>
      </c>
      <c r="E19" s="36">
        <f t="shared" si="0"/>
        <v>0.35604931363232173</v>
      </c>
      <c r="F19" s="36">
        <f>+D19/$D$18</f>
        <v>0.20747719240063237</v>
      </c>
      <c r="G19" s="37"/>
      <c r="H19" s="31"/>
      <c r="I19" s="39"/>
      <c r="M19" s="32"/>
      <c r="N19" s="32"/>
      <c r="O19" s="32"/>
    </row>
    <row r="20" spans="1:15" ht="18" customHeight="1">
      <c r="A20" s="191" t="s">
        <v>484</v>
      </c>
      <c r="B20" s="32">
        <v>758542</v>
      </c>
      <c r="C20" s="32">
        <v>589365</v>
      </c>
      <c r="D20" s="32">
        <v>801616</v>
      </c>
      <c r="E20" s="40">
        <f t="shared" si="0"/>
        <v>0.3601350606160868</v>
      </c>
      <c r="F20" s="40">
        <f>+D20/$D$19</f>
        <v>0.9505444533114833</v>
      </c>
      <c r="G20" s="37"/>
      <c r="H20" s="32"/>
      <c r="M20" s="32"/>
      <c r="N20" s="32"/>
      <c r="O20" s="32"/>
    </row>
    <row r="21" spans="1:15" ht="18" customHeight="1">
      <c r="A21" s="191" t="s">
        <v>485</v>
      </c>
      <c r="B21" s="32">
        <v>23192</v>
      </c>
      <c r="C21" s="32">
        <v>18927</v>
      </c>
      <c r="D21" s="32">
        <v>25141</v>
      </c>
      <c r="E21" s="40">
        <f t="shared" si="0"/>
        <v>0.3283140487134781</v>
      </c>
      <c r="F21" s="40">
        <f>+D21/$D$19</f>
        <v>0.02981182773385761</v>
      </c>
      <c r="G21" s="37"/>
      <c r="H21" s="32"/>
      <c r="M21" s="32"/>
      <c r="N21" s="32"/>
      <c r="O21" s="32"/>
    </row>
    <row r="22" spans="1:15" ht="18" customHeight="1">
      <c r="A22" s="191" t="s">
        <v>486</v>
      </c>
      <c r="B22" s="32">
        <v>16213</v>
      </c>
      <c r="C22" s="32">
        <v>13605</v>
      </c>
      <c r="D22" s="32">
        <v>16566</v>
      </c>
      <c r="E22" s="40">
        <f t="shared" si="0"/>
        <v>0.21764057331863285</v>
      </c>
      <c r="F22" s="40">
        <f>+D22/$D$19</f>
        <v>0.019643718954659127</v>
      </c>
      <c r="G22" s="37"/>
      <c r="H22" s="32"/>
      <c r="M22" s="32"/>
      <c r="N22" s="32"/>
      <c r="O22" s="32"/>
    </row>
    <row r="23" spans="1:15" ht="18" customHeight="1">
      <c r="A23" s="35" t="s">
        <v>232</v>
      </c>
      <c r="B23" s="31">
        <v>3088013</v>
      </c>
      <c r="C23" s="31">
        <v>2496985</v>
      </c>
      <c r="D23" s="31">
        <v>3221331</v>
      </c>
      <c r="E23" s="36">
        <f t="shared" si="0"/>
        <v>0.29008824642518877</v>
      </c>
      <c r="F23" s="36">
        <f>+D23/$D$18</f>
        <v>0.7925228075993677</v>
      </c>
      <c r="G23" s="37"/>
      <c r="H23" s="31"/>
      <c r="M23" s="32"/>
      <c r="N23" s="32"/>
      <c r="O23" s="32"/>
    </row>
    <row r="24" spans="1:15" ht="18" customHeight="1">
      <c r="A24" s="191" t="s">
        <v>484</v>
      </c>
      <c r="B24" s="32">
        <v>1857805</v>
      </c>
      <c r="C24" s="32">
        <v>1520632</v>
      </c>
      <c r="D24" s="32">
        <v>2048215</v>
      </c>
      <c r="E24" s="40">
        <f t="shared" si="0"/>
        <v>0.3469498208639566</v>
      </c>
      <c r="F24" s="40">
        <f>+D24/$D$23</f>
        <v>0.6358287925084383</v>
      </c>
      <c r="G24" s="37"/>
      <c r="H24" s="32"/>
      <c r="M24" s="32"/>
      <c r="N24" s="32"/>
      <c r="O24" s="32"/>
    </row>
    <row r="25" spans="1:8" ht="18" customHeight="1">
      <c r="A25" s="191" t="s">
        <v>485</v>
      </c>
      <c r="B25" s="32">
        <v>1014055</v>
      </c>
      <c r="C25" s="32">
        <v>788556</v>
      </c>
      <c r="D25" s="32">
        <v>992258</v>
      </c>
      <c r="E25" s="40">
        <f t="shared" si="0"/>
        <v>0.2583228077650795</v>
      </c>
      <c r="F25" s="40">
        <f>+D25/$D$23</f>
        <v>0.3080273340429779</v>
      </c>
      <c r="G25" s="37"/>
      <c r="H25" s="32"/>
    </row>
    <row r="26" spans="1:15" ht="18" customHeight="1">
      <c r="A26" s="191" t="s">
        <v>486</v>
      </c>
      <c r="B26" s="32">
        <v>216153</v>
      </c>
      <c r="C26" s="32">
        <v>187797</v>
      </c>
      <c r="D26" s="32">
        <v>180858</v>
      </c>
      <c r="E26" s="40">
        <f t="shared" si="0"/>
        <v>-0.036949472036294506</v>
      </c>
      <c r="F26" s="40">
        <f>+D26/$D$23</f>
        <v>0.056143873448583834</v>
      </c>
      <c r="G26" s="37"/>
      <c r="H26" s="32"/>
      <c r="M26" s="32"/>
      <c r="N26" s="32"/>
      <c r="O26" s="32"/>
    </row>
    <row r="27" spans="1:15" ht="18" customHeight="1">
      <c r="A27" s="285" t="s">
        <v>225</v>
      </c>
      <c r="B27" s="285"/>
      <c r="C27" s="285"/>
      <c r="D27" s="285"/>
      <c r="E27" s="285"/>
      <c r="F27" s="285"/>
      <c r="G27" s="37"/>
      <c r="H27" s="42"/>
      <c r="M27" s="32"/>
      <c r="N27" s="32"/>
      <c r="O27" s="32"/>
    </row>
    <row r="28" spans="1:15" ht="18" customHeight="1">
      <c r="A28" s="79" t="s">
        <v>223</v>
      </c>
      <c r="B28" s="32">
        <f>+balanza!B18</f>
        <v>8429291</v>
      </c>
      <c r="C28" s="32">
        <f>+balanza!C18</f>
        <v>7326194</v>
      </c>
      <c r="D28" s="32">
        <f>+balanza!D18</f>
        <v>8079227</v>
      </c>
      <c r="E28" s="40">
        <f t="shared" si="0"/>
        <v>0.10278638540011362</v>
      </c>
      <c r="F28" s="37"/>
      <c r="G28" s="37"/>
      <c r="H28" s="37"/>
      <c r="M28" s="32"/>
      <c r="N28" s="32"/>
      <c r="O28" s="32"/>
    </row>
    <row r="29" spans="1:15" ht="18" customHeight="1">
      <c r="A29" s="35" t="s">
        <v>233</v>
      </c>
      <c r="B29" s="31">
        <v>3664893</v>
      </c>
      <c r="C29" s="31">
        <v>3396284</v>
      </c>
      <c r="D29" s="31">
        <v>3434858</v>
      </c>
      <c r="E29" s="36">
        <f t="shared" si="0"/>
        <v>0.011357707423760792</v>
      </c>
      <c r="F29" s="36">
        <f>+D29/$D$28</f>
        <v>0.4251468612034295</v>
      </c>
      <c r="G29" s="37"/>
      <c r="H29" s="42"/>
      <c r="M29" s="32"/>
      <c r="N29" s="32"/>
      <c r="O29" s="32"/>
    </row>
    <row r="30" spans="1:15" ht="18" customHeight="1">
      <c r="A30" s="191" t="s">
        <v>484</v>
      </c>
      <c r="B30" s="32">
        <v>3271956</v>
      </c>
      <c r="C30" s="32">
        <v>3071708</v>
      </c>
      <c r="D30" s="32">
        <v>3039170</v>
      </c>
      <c r="E30" s="40">
        <f t="shared" si="0"/>
        <v>-0.010592803743064119</v>
      </c>
      <c r="F30" s="40">
        <f>+D30/$D$29</f>
        <v>0.8848022247207891</v>
      </c>
      <c r="G30" s="37"/>
      <c r="H30" s="42"/>
      <c r="M30" s="32"/>
      <c r="N30" s="32"/>
      <c r="O30" s="32"/>
    </row>
    <row r="31" spans="1:15" ht="18" customHeight="1">
      <c r="A31" s="191" t="s">
        <v>485</v>
      </c>
      <c r="B31" s="32">
        <v>67496</v>
      </c>
      <c r="C31" s="32">
        <v>59933</v>
      </c>
      <c r="D31" s="32">
        <v>59889</v>
      </c>
      <c r="E31" s="40">
        <f t="shared" si="0"/>
        <v>-0.0007341531376703986</v>
      </c>
      <c r="F31" s="40">
        <f>+D31/$D$29</f>
        <v>0.017435655273085524</v>
      </c>
      <c r="G31" s="37"/>
      <c r="H31" s="42"/>
      <c r="M31" s="32"/>
      <c r="N31" s="32"/>
      <c r="O31" s="32"/>
    </row>
    <row r="32" spans="1:15" ht="18" customHeight="1">
      <c r="A32" s="191" t="s">
        <v>486</v>
      </c>
      <c r="B32" s="32">
        <v>325441</v>
      </c>
      <c r="C32" s="32">
        <v>264643</v>
      </c>
      <c r="D32" s="32">
        <v>335799</v>
      </c>
      <c r="E32" s="40">
        <f t="shared" si="0"/>
        <v>0.2688754284073261</v>
      </c>
      <c r="F32" s="40">
        <f>+D32/$D$29</f>
        <v>0.09776212000612544</v>
      </c>
      <c r="G32" s="37"/>
      <c r="H32" s="42"/>
      <c r="M32" s="32"/>
      <c r="N32" s="32"/>
      <c r="O32" s="32"/>
    </row>
    <row r="33" spans="1:15" ht="18" customHeight="1">
      <c r="A33" s="35" t="s">
        <v>232</v>
      </c>
      <c r="B33" s="31">
        <v>4764396</v>
      </c>
      <c r="C33" s="31">
        <v>3929911</v>
      </c>
      <c r="D33" s="31">
        <v>4644369</v>
      </c>
      <c r="E33" s="36">
        <f t="shared" si="0"/>
        <v>0.18180004585345572</v>
      </c>
      <c r="F33" s="36">
        <f>+D33/$D$28</f>
        <v>0.5748531387965705</v>
      </c>
      <c r="G33" s="37"/>
      <c r="H33" s="42"/>
      <c r="M33" s="32"/>
      <c r="N33" s="32"/>
      <c r="O33" s="32"/>
    </row>
    <row r="34" spans="1:15" ht="18" customHeight="1">
      <c r="A34" s="191" t="s">
        <v>484</v>
      </c>
      <c r="B34" s="32">
        <v>1095404</v>
      </c>
      <c r="C34" s="32">
        <v>887105</v>
      </c>
      <c r="D34" s="32">
        <v>798622</v>
      </c>
      <c r="E34" s="40">
        <f t="shared" si="0"/>
        <v>-0.09974354783255646</v>
      </c>
      <c r="F34" s="40">
        <f>+D34/$D$33</f>
        <v>0.17195489850182016</v>
      </c>
      <c r="G34" s="37"/>
      <c r="H34" s="42"/>
      <c r="M34" s="32"/>
      <c r="N34" s="32"/>
      <c r="O34" s="32"/>
    </row>
    <row r="35" spans="1:15" ht="18" customHeight="1">
      <c r="A35" s="191" t="s">
        <v>485</v>
      </c>
      <c r="B35" s="32">
        <v>-94635</v>
      </c>
      <c r="C35" s="32">
        <v>-38978</v>
      </c>
      <c r="D35" s="32">
        <v>-47797</v>
      </c>
      <c r="E35" s="40">
        <f t="shared" si="0"/>
        <v>0.2262558366257889</v>
      </c>
      <c r="F35" s="40">
        <f>+D35/$D$33</f>
        <v>-0.010291387269185544</v>
      </c>
      <c r="G35" s="42"/>
      <c r="H35" s="42"/>
      <c r="M35" s="32"/>
      <c r="N35" s="32"/>
      <c r="O35" s="32"/>
    </row>
    <row r="36" spans="1:15" ht="18" customHeight="1" thickBot="1">
      <c r="A36" s="86" t="s">
        <v>486</v>
      </c>
      <c r="B36" s="86">
        <v>3763627</v>
      </c>
      <c r="C36" s="86">
        <v>3081784</v>
      </c>
      <c r="D36" s="86">
        <v>3893544</v>
      </c>
      <c r="E36" s="87">
        <f t="shared" si="0"/>
        <v>0.2634058714043554</v>
      </c>
      <c r="F36" s="87">
        <f>+D36/$D$33</f>
        <v>0.8383364887673653</v>
      </c>
      <c r="G36" s="37"/>
      <c r="H36" s="42"/>
      <c r="M36" s="32"/>
      <c r="N36" s="32"/>
      <c r="O36" s="32"/>
    </row>
    <row r="37" spans="1:15" ht="25.5" customHeight="1" thickTop="1">
      <c r="A37" s="289" t="s">
        <v>520</v>
      </c>
      <c r="B37" s="290"/>
      <c r="C37" s="290"/>
      <c r="D37" s="290"/>
      <c r="E37" s="290"/>
      <c r="F37" s="79"/>
      <c r="G37" s="79"/>
      <c r="H37" s="79"/>
      <c r="M37" s="32"/>
      <c r="N37" s="32"/>
      <c r="O37" s="32"/>
    </row>
    <row r="39" spans="1:8" ht="15.75" customHeight="1">
      <c r="A39" s="296"/>
      <c r="B39" s="296"/>
      <c r="C39" s="296"/>
      <c r="D39" s="296"/>
      <c r="E39" s="296"/>
      <c r="F39" s="44"/>
      <c r="G39" s="44"/>
      <c r="H39" s="44"/>
    </row>
    <row r="40" ht="15.75" customHeight="1"/>
    <row r="41" ht="15.75" customHeight="1">
      <c r="G41" s="44"/>
    </row>
    <row r="42" spans="8:11" ht="15.75" customHeight="1">
      <c r="H42" s="81"/>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63"/>
      <c r="B80" s="163"/>
      <c r="C80" s="163"/>
      <c r="D80" s="163"/>
      <c r="E80" s="163"/>
      <c r="F80" s="163"/>
    </row>
    <row r="81" spans="1:6" ht="26.25" customHeight="1" thickTop="1">
      <c r="A81" s="294"/>
      <c r="B81" s="295"/>
      <c r="C81" s="295"/>
      <c r="D81" s="295"/>
      <c r="E81" s="295"/>
      <c r="F81" s="38"/>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8" customWidth="1"/>
    <col min="2" max="2" width="12.140625" style="88" bestFit="1" customWidth="1"/>
    <col min="3" max="3" width="12.421875" style="112" bestFit="1" customWidth="1"/>
    <col min="4" max="4" width="11.7109375" style="88" customWidth="1"/>
    <col min="5" max="5" width="12.8515625" style="88" customWidth="1"/>
    <col min="6" max="6" width="12.7109375" style="88" customWidth="1"/>
    <col min="7" max="7" width="14.00390625" style="88" customWidth="1"/>
    <col min="8" max="16384" width="11.421875" style="88" customWidth="1"/>
  </cols>
  <sheetData>
    <row r="1" spans="1:26" ht="15.75" customHeight="1">
      <c r="A1" s="301" t="s">
        <v>289</v>
      </c>
      <c r="B1" s="301"/>
      <c r="C1" s="301"/>
      <c r="D1" s="301"/>
      <c r="U1" s="89"/>
      <c r="V1" s="89"/>
      <c r="W1" s="89"/>
      <c r="X1" s="89"/>
      <c r="Y1" s="89"/>
      <c r="Z1" s="89"/>
    </row>
    <row r="2" spans="1:256" ht="15.75" customHeight="1">
      <c r="A2" s="297" t="s">
        <v>239</v>
      </c>
      <c r="B2" s="297"/>
      <c r="C2" s="297"/>
      <c r="D2" s="297"/>
      <c r="E2" s="89"/>
      <c r="F2" s="89"/>
      <c r="G2" s="89"/>
      <c r="H2" s="89"/>
      <c r="I2" s="89"/>
      <c r="J2" s="89"/>
      <c r="K2" s="89"/>
      <c r="L2" s="89"/>
      <c r="M2" s="89"/>
      <c r="N2" s="89"/>
      <c r="O2" s="89"/>
      <c r="P2" s="89"/>
      <c r="Q2" s="297"/>
      <c r="R2" s="297"/>
      <c r="S2" s="297"/>
      <c r="T2" s="297"/>
      <c r="U2" s="89"/>
      <c r="V2" s="89" t="s">
        <v>258</v>
      </c>
      <c r="W2" s="89"/>
      <c r="X2" s="89"/>
      <c r="Y2" s="89"/>
      <c r="Z2" s="89"/>
      <c r="AA2" s="90"/>
      <c r="AB2" s="90"/>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c r="IT2" s="297"/>
      <c r="IU2" s="297"/>
      <c r="IV2" s="297"/>
    </row>
    <row r="3" spans="1:256" ht="15.75" customHeight="1" thickBot="1">
      <c r="A3" s="302" t="s">
        <v>428</v>
      </c>
      <c r="B3" s="302"/>
      <c r="C3" s="302"/>
      <c r="D3" s="302"/>
      <c r="E3" s="89"/>
      <c r="F3" s="89"/>
      <c r="M3" s="89"/>
      <c r="N3" s="89"/>
      <c r="O3" s="89"/>
      <c r="P3" s="89"/>
      <c r="Q3" s="297"/>
      <c r="R3" s="297"/>
      <c r="S3" s="297"/>
      <c r="T3" s="297"/>
      <c r="U3" s="89"/>
      <c r="V3" s="89"/>
      <c r="W3" s="89"/>
      <c r="X3" s="89"/>
      <c r="Y3" s="89"/>
      <c r="Z3" s="89"/>
      <c r="AA3" s="90"/>
      <c r="AB3" s="90"/>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c r="IT3" s="297"/>
      <c r="IU3" s="297"/>
      <c r="IV3" s="297"/>
    </row>
    <row r="4" spans="1:26" s="89" customFormat="1" ht="13.5" customHeight="1" thickTop="1">
      <c r="A4" s="113" t="s">
        <v>240</v>
      </c>
      <c r="B4" s="114" t="s">
        <v>15</v>
      </c>
      <c r="C4" s="114" t="s">
        <v>16</v>
      </c>
      <c r="D4" s="114" t="s">
        <v>47</v>
      </c>
      <c r="U4" s="88"/>
      <c r="V4" s="88" t="s">
        <v>46</v>
      </c>
      <c r="W4" s="91">
        <f>SUM(W5:W9)</f>
        <v>12143881</v>
      </c>
      <c r="X4" s="92">
        <f>SUM(X5:X9)</f>
        <v>100</v>
      </c>
      <c r="Y4" s="88"/>
      <c r="Z4" s="88"/>
    </row>
    <row r="5" spans="1:26" s="89" customFormat="1" ht="13.5" customHeight="1" thickBot="1">
      <c r="A5" s="115"/>
      <c r="B5" s="116"/>
      <c r="C5" s="117"/>
      <c r="D5" s="116"/>
      <c r="E5" s="94"/>
      <c r="F5" s="94"/>
      <c r="U5" s="88"/>
      <c r="V5" s="88" t="s">
        <v>52</v>
      </c>
      <c r="W5" s="91">
        <f>+B9</f>
        <v>3846329</v>
      </c>
      <c r="X5" s="95">
        <f>+W5/$W$4*100</f>
        <v>31.672979997086596</v>
      </c>
      <c r="Y5" s="88"/>
      <c r="Z5" s="88"/>
    </row>
    <row r="6" spans="1:24" ht="13.5" customHeight="1" thickTop="1">
      <c r="A6" s="300" t="s">
        <v>49</v>
      </c>
      <c r="B6" s="300"/>
      <c r="C6" s="300"/>
      <c r="D6" s="300"/>
      <c r="E6" s="89"/>
      <c r="F6" s="89"/>
      <c r="V6" s="88" t="s">
        <v>50</v>
      </c>
      <c r="W6" s="91">
        <f>+B21</f>
        <v>506806</v>
      </c>
      <c r="X6" s="95">
        <f>+W6/$W$4*100</f>
        <v>4.173344583992547</v>
      </c>
    </row>
    <row r="7" spans="1:24" ht="13.5" customHeight="1">
      <c r="A7" s="96">
        <v>2010</v>
      </c>
      <c r="B7" s="97">
        <v>3579655</v>
      </c>
      <c r="C7" s="98">
        <v>203925</v>
      </c>
      <c r="D7" s="97">
        <v>3375730</v>
      </c>
      <c r="E7" s="97"/>
      <c r="F7" s="97"/>
      <c r="V7" s="88" t="s">
        <v>51</v>
      </c>
      <c r="W7" s="91">
        <f>+B27</f>
        <v>3331023</v>
      </c>
      <c r="X7" s="95">
        <f>+W7/$W$4*100</f>
        <v>27.429641314831727</v>
      </c>
    </row>
    <row r="8" spans="1:24" ht="13.5" customHeight="1">
      <c r="A8" s="99" t="s">
        <v>548</v>
      </c>
      <c r="B8" s="97">
        <v>2952872</v>
      </c>
      <c r="C8" s="98">
        <v>165093</v>
      </c>
      <c r="D8" s="97">
        <v>2787779</v>
      </c>
      <c r="E8" s="97"/>
      <c r="F8" s="97"/>
      <c r="V8" s="88" t="s">
        <v>53</v>
      </c>
      <c r="W8" s="91">
        <f>+B15</f>
        <v>2927005</v>
      </c>
      <c r="X8" s="95">
        <f>+W8/$W$4*100</f>
        <v>24.102714774626</v>
      </c>
    </row>
    <row r="9" spans="1:24" ht="13.5" customHeight="1">
      <c r="A9" s="99" t="s">
        <v>549</v>
      </c>
      <c r="B9" s="97">
        <v>3846329</v>
      </c>
      <c r="C9" s="98">
        <v>242276</v>
      </c>
      <c r="D9" s="97">
        <v>3604053</v>
      </c>
      <c r="E9" s="97"/>
      <c r="F9" s="97"/>
      <c r="V9" s="88" t="s">
        <v>54</v>
      </c>
      <c r="W9" s="91">
        <f>+B33</f>
        <v>1532718</v>
      </c>
      <c r="X9" s="95">
        <f>+W9/$W$4*100</f>
        <v>12.621319329463127</v>
      </c>
    </row>
    <row r="10" spans="1:22" ht="13.5" customHeight="1">
      <c r="A10" s="100" t="s">
        <v>488</v>
      </c>
      <c r="B10" s="101">
        <f>+B9/B8*100-100</f>
        <v>30.257220766765386</v>
      </c>
      <c r="C10" s="102">
        <f>+C9/C8*100-100</f>
        <v>46.751225067083396</v>
      </c>
      <c r="D10" s="101">
        <f>+D9/D8*100-100</f>
        <v>29.280441527108138</v>
      </c>
      <c r="E10" s="101"/>
      <c r="F10" s="101"/>
      <c r="V10" s="89" t="s">
        <v>259</v>
      </c>
    </row>
    <row r="11" spans="1:24" ht="13.5" customHeight="1">
      <c r="A11" s="100"/>
      <c r="B11" s="101"/>
      <c r="C11" s="102"/>
      <c r="D11" s="101"/>
      <c r="E11" s="101"/>
      <c r="F11" s="101"/>
      <c r="V11" s="88" t="s">
        <v>48</v>
      </c>
      <c r="W11" s="91">
        <f>SUM(W12:W16)</f>
        <v>4064654</v>
      </c>
      <c r="X11" s="92">
        <f>SUM(X12:X16)</f>
        <v>100</v>
      </c>
    </row>
    <row r="12" spans="1:24" ht="13.5" customHeight="1">
      <c r="A12" s="300" t="s">
        <v>515</v>
      </c>
      <c r="B12" s="300"/>
      <c r="C12" s="300"/>
      <c r="D12" s="300"/>
      <c r="E12" s="89"/>
      <c r="F12" s="89"/>
      <c r="V12" s="88" t="s">
        <v>52</v>
      </c>
      <c r="W12" s="91">
        <f>+C9</f>
        <v>242276</v>
      </c>
      <c r="X12" s="95">
        <f>+W12/$W$11*100</f>
        <v>5.960556544296267</v>
      </c>
    </row>
    <row r="13" spans="1:24" ht="13.5" customHeight="1">
      <c r="A13" s="96">
        <f>+A7</f>
        <v>2010</v>
      </c>
      <c r="B13" s="97">
        <v>2997478</v>
      </c>
      <c r="C13" s="98">
        <v>318410</v>
      </c>
      <c r="D13" s="97">
        <v>2679068</v>
      </c>
      <c r="E13" s="97"/>
      <c r="F13" s="97"/>
      <c r="V13" s="88" t="s">
        <v>50</v>
      </c>
      <c r="W13" s="91">
        <f>+C21</f>
        <v>2246423</v>
      </c>
      <c r="X13" s="95">
        <f>+W13/$W$11*100</f>
        <v>55.26726260094955</v>
      </c>
    </row>
    <row r="14" spans="1:24" ht="13.5" customHeight="1">
      <c r="A14" s="103" t="str">
        <f>+A8</f>
        <v>enero - octubre  2010</v>
      </c>
      <c r="B14" s="97">
        <v>2633959</v>
      </c>
      <c r="C14" s="98">
        <v>264410</v>
      </c>
      <c r="D14" s="97">
        <v>2369549</v>
      </c>
      <c r="E14" s="97"/>
      <c r="F14" s="97"/>
      <c r="V14" s="88" t="s">
        <v>51</v>
      </c>
      <c r="W14" s="91">
        <f>+C27</f>
        <v>643262</v>
      </c>
      <c r="X14" s="95">
        <f>+W14/$W$11*100</f>
        <v>15.825750482082853</v>
      </c>
    </row>
    <row r="15" spans="1:24" ht="13.5" customHeight="1">
      <c r="A15" s="103" t="str">
        <f>+A9</f>
        <v>enero - octubre  2011</v>
      </c>
      <c r="B15" s="97">
        <v>2927005</v>
      </c>
      <c r="C15" s="98">
        <v>350931</v>
      </c>
      <c r="D15" s="97">
        <v>2576074</v>
      </c>
      <c r="E15" s="97"/>
      <c r="F15" s="97"/>
      <c r="V15" s="88" t="s">
        <v>53</v>
      </c>
      <c r="W15" s="91">
        <f>+C15</f>
        <v>350931</v>
      </c>
      <c r="X15" s="95">
        <f>+W15/$W$11*100</f>
        <v>8.633723805273462</v>
      </c>
    </row>
    <row r="16" spans="1:24" ht="13.5" customHeight="1">
      <c r="A16" s="100" t="str">
        <f>+A10</f>
        <v>Var. (%)   2011/2010</v>
      </c>
      <c r="B16" s="104">
        <f>+B15/B14*100-100</f>
        <v>11.125685707332565</v>
      </c>
      <c r="C16" s="105">
        <f>+C15/C14*100-100</f>
        <v>32.72228735675654</v>
      </c>
      <c r="D16" s="104">
        <f>+D15/D14*100-100</f>
        <v>8.71579359616534</v>
      </c>
      <c r="E16" s="101"/>
      <c r="F16" s="101"/>
      <c r="V16" s="88" t="s">
        <v>54</v>
      </c>
      <c r="W16" s="91">
        <f>+C33</f>
        <v>581762</v>
      </c>
      <c r="X16" s="95">
        <f>+W16/$W$11*100</f>
        <v>14.312706567397864</v>
      </c>
    </row>
    <row r="17" spans="1:6" ht="13.5" customHeight="1">
      <c r="A17" s="100"/>
      <c r="B17" s="104"/>
      <c r="C17" s="105"/>
      <c r="D17" s="104"/>
      <c r="E17" s="101"/>
      <c r="F17" s="101"/>
    </row>
    <row r="18" spans="1:6" ht="13.5" customHeight="1">
      <c r="A18" s="300" t="s">
        <v>50</v>
      </c>
      <c r="B18" s="300"/>
      <c r="C18" s="300"/>
      <c r="D18" s="300"/>
      <c r="E18" s="89"/>
      <c r="F18" s="89"/>
    </row>
    <row r="19" spans="1:6" ht="13.5" customHeight="1">
      <c r="A19" s="96">
        <f>+A7</f>
        <v>2010</v>
      </c>
      <c r="B19" s="97">
        <v>563444</v>
      </c>
      <c r="C19" s="98">
        <v>2298568</v>
      </c>
      <c r="D19" s="97">
        <v>-1735124</v>
      </c>
      <c r="E19" s="97"/>
      <c r="F19" s="97"/>
    </row>
    <row r="20" spans="1:6" ht="13.5" customHeight="1">
      <c r="A20" s="103" t="str">
        <f>+A14</f>
        <v>enero - octubre  2010</v>
      </c>
      <c r="B20" s="97">
        <v>454781</v>
      </c>
      <c r="C20" s="98">
        <v>1816670</v>
      </c>
      <c r="D20" s="97">
        <v>-1361889</v>
      </c>
      <c r="E20" s="97"/>
      <c r="F20" s="97"/>
    </row>
    <row r="21" spans="1:10" ht="13.5" customHeight="1">
      <c r="A21" s="103" t="str">
        <f>+A15</f>
        <v>enero - octubre  2011</v>
      </c>
      <c r="B21" s="97">
        <v>506806</v>
      </c>
      <c r="C21" s="98">
        <v>2246423</v>
      </c>
      <c r="D21" s="97">
        <v>-1739617</v>
      </c>
      <c r="E21" s="97"/>
      <c r="F21" s="97"/>
      <c r="G21" s="91"/>
      <c r="H21" s="91"/>
      <c r="I21" s="91"/>
      <c r="J21" s="91"/>
    </row>
    <row r="22" spans="1:10" ht="13.5" customHeight="1">
      <c r="A22" s="100" t="str">
        <f>+A16</f>
        <v>Var. (%)   2011/2010</v>
      </c>
      <c r="B22" s="104">
        <f>+B21/B20*100-100</f>
        <v>11.439572013782453</v>
      </c>
      <c r="C22" s="105">
        <f>+C21/C20*100-100</f>
        <v>23.65608503470635</v>
      </c>
      <c r="D22" s="104">
        <f>+D21/D20*100-100</f>
        <v>27.73559372313015</v>
      </c>
      <c r="E22" s="101"/>
      <c r="F22" s="101"/>
      <c r="G22" s="91"/>
      <c r="H22" s="91"/>
      <c r="I22" s="91"/>
      <c r="J22" s="91"/>
    </row>
    <row r="23" spans="1:10" ht="13.5" customHeight="1">
      <c r="A23" s="100"/>
      <c r="B23" s="104"/>
      <c r="C23" s="105"/>
      <c r="D23" s="104"/>
      <c r="E23" s="101"/>
      <c r="F23" s="101"/>
      <c r="G23" s="91"/>
      <c r="H23" s="91"/>
      <c r="I23" s="91"/>
      <c r="J23" s="91"/>
    </row>
    <row r="24" spans="1:10" ht="13.5" customHeight="1">
      <c r="A24" s="300" t="s">
        <v>51</v>
      </c>
      <c r="B24" s="300"/>
      <c r="C24" s="300"/>
      <c r="D24" s="300"/>
      <c r="E24" s="89"/>
      <c r="F24" s="89"/>
      <c r="G24" s="91"/>
      <c r="H24" s="91"/>
      <c r="I24" s="91"/>
      <c r="J24" s="91"/>
    </row>
    <row r="25" spans="1:10" ht="13.5" customHeight="1">
      <c r="A25" s="96">
        <f>+A19</f>
        <v>2010</v>
      </c>
      <c r="B25" s="97">
        <v>3721523</v>
      </c>
      <c r="C25" s="98">
        <v>581817</v>
      </c>
      <c r="D25" s="97">
        <v>3139706</v>
      </c>
      <c r="E25" s="97"/>
      <c r="F25" s="97"/>
      <c r="G25" s="91"/>
      <c r="H25" s="91"/>
      <c r="I25" s="91"/>
      <c r="J25" s="91"/>
    </row>
    <row r="26" spans="1:6" ht="13.5" customHeight="1">
      <c r="A26" s="103" t="str">
        <f>+A20</f>
        <v>enero - octubre  2010</v>
      </c>
      <c r="B26" s="97">
        <v>3201516</v>
      </c>
      <c r="C26" s="98">
        <v>476840</v>
      </c>
      <c r="D26" s="97">
        <v>2724676</v>
      </c>
      <c r="E26" s="97"/>
      <c r="F26" s="97"/>
    </row>
    <row r="27" spans="1:6" ht="13.5" customHeight="1">
      <c r="A27" s="103" t="str">
        <f>+A21</f>
        <v>enero - octubre  2011</v>
      </c>
      <c r="B27" s="97">
        <v>3331023</v>
      </c>
      <c r="C27" s="98">
        <v>643262</v>
      </c>
      <c r="D27" s="97">
        <v>2687761</v>
      </c>
      <c r="E27" s="97"/>
      <c r="F27" s="97"/>
    </row>
    <row r="28" spans="1:6" ht="13.5" customHeight="1">
      <c r="A28" s="100" t="str">
        <f>+A22</f>
        <v>Var. (%)   2011/2010</v>
      </c>
      <c r="B28" s="104">
        <f>+B27/B26*100-100</f>
        <v>4.045177347231757</v>
      </c>
      <c r="C28" s="105">
        <f>+C27/C26*100-100</f>
        <v>34.90101501551882</v>
      </c>
      <c r="D28" s="104">
        <f>+D27/D26*100-100</f>
        <v>-1.354839988314211</v>
      </c>
      <c r="E28" s="93"/>
      <c r="F28" s="101"/>
    </row>
    <row r="29" spans="1:8" ht="13.5" customHeight="1">
      <c r="A29" s="100"/>
      <c r="B29" s="104"/>
      <c r="C29" s="105"/>
      <c r="D29" s="104"/>
      <c r="E29" s="101"/>
      <c r="F29" s="106"/>
      <c r="G29" s="107"/>
      <c r="H29" s="108"/>
    </row>
    <row r="30" spans="1:6" ht="13.5" customHeight="1">
      <c r="A30" s="300" t="s">
        <v>241</v>
      </c>
      <c r="B30" s="300"/>
      <c r="C30" s="300"/>
      <c r="D30" s="300"/>
      <c r="E30" s="89"/>
      <c r="F30" s="89"/>
    </row>
    <row r="31" spans="1:8" ht="13.5" customHeight="1">
      <c r="A31" s="96">
        <f>+A25</f>
        <v>2010</v>
      </c>
      <c r="B31" s="97">
        <f>+B37-(B7+B13+B19+B25)</f>
        <v>1453151</v>
      </c>
      <c r="C31" s="98">
        <f>+C37-(C7+C13+C19+C25)</f>
        <v>483240</v>
      </c>
      <c r="D31" s="97">
        <f>+D37-(D7+D13+D19+D25)</f>
        <v>969911</v>
      </c>
      <c r="E31" s="109"/>
      <c r="F31" s="97"/>
      <c r="G31" s="97"/>
      <c r="H31" s="97"/>
    </row>
    <row r="32" spans="1:8" ht="13.5" customHeight="1">
      <c r="A32" s="103" t="str">
        <f>+A26</f>
        <v>enero - octubre  2010</v>
      </c>
      <c r="B32" s="97">
        <f aca="true" t="shared" si="0" ref="B32:D33">+B38-(B8+B14+B20+B26)</f>
        <v>1201948</v>
      </c>
      <c r="C32" s="98">
        <f t="shared" si="0"/>
        <v>395869</v>
      </c>
      <c r="D32" s="97">
        <f t="shared" si="0"/>
        <v>806079</v>
      </c>
      <c r="E32" s="110"/>
      <c r="F32" s="97"/>
      <c r="G32" s="97"/>
      <c r="H32" s="97"/>
    </row>
    <row r="33" spans="1:8" ht="13.5" customHeight="1">
      <c r="A33" s="103" t="str">
        <f>+A27</f>
        <v>enero - octubre  2011</v>
      </c>
      <c r="B33" s="97">
        <f t="shared" si="0"/>
        <v>1532718</v>
      </c>
      <c r="C33" s="98">
        <f t="shared" si="0"/>
        <v>581762</v>
      </c>
      <c r="D33" s="97">
        <f t="shared" si="0"/>
        <v>950956</v>
      </c>
      <c r="E33" s="110"/>
      <c r="F33" s="97"/>
      <c r="G33" s="97"/>
      <c r="H33" s="97"/>
    </row>
    <row r="34" spans="1:8" ht="13.5" customHeight="1">
      <c r="A34" s="100" t="str">
        <f>+A28</f>
        <v>Var. (%)   2011/2010</v>
      </c>
      <c r="B34" s="104">
        <f>(B33/B32-1)*100</f>
        <v>27.519493355785784</v>
      </c>
      <c r="C34" s="105">
        <f>(C33/C32-1)*100</f>
        <v>46.958210923310496</v>
      </c>
      <c r="D34" s="104">
        <f>(D33/D32-1)*100</f>
        <v>17.9730522690704</v>
      </c>
      <c r="E34" s="101"/>
      <c r="F34" s="97"/>
      <c r="G34" s="97"/>
      <c r="H34" s="97"/>
    </row>
    <row r="35" spans="1:8" ht="13.5" customHeight="1">
      <c r="A35" s="100"/>
      <c r="B35" s="97"/>
      <c r="C35" s="98"/>
      <c r="E35" s="101"/>
      <c r="F35" s="111"/>
      <c r="G35" s="111"/>
      <c r="H35" s="97"/>
    </row>
    <row r="36" spans="1:8" ht="13.5" customHeight="1">
      <c r="A36" s="297" t="s">
        <v>225</v>
      </c>
      <c r="B36" s="297"/>
      <c r="C36" s="297"/>
      <c r="D36" s="297"/>
      <c r="E36" s="107"/>
      <c r="F36" s="107"/>
      <c r="G36" s="107"/>
      <c r="H36" s="108"/>
    </row>
    <row r="37" spans="1:8" ht="13.5" customHeight="1">
      <c r="A37" s="96">
        <f>+A31</f>
        <v>2010</v>
      </c>
      <c r="B37" s="97">
        <f>+balanza!B8</f>
        <v>12315251</v>
      </c>
      <c r="C37" s="98">
        <f>+balanza!B13</f>
        <v>3885960</v>
      </c>
      <c r="D37" s="97">
        <f>+B37-C37</f>
        <v>8429291</v>
      </c>
      <c r="E37" s="109"/>
      <c r="F37" s="97"/>
      <c r="G37" s="97"/>
      <c r="H37" s="97"/>
    </row>
    <row r="38" spans="1:8" ht="13.5" customHeight="1">
      <c r="A38" s="103" t="str">
        <f>+A32</f>
        <v>enero - octubre  2010</v>
      </c>
      <c r="B38" s="97">
        <f>+balanza!C8</f>
        <v>10445076</v>
      </c>
      <c r="C38" s="98">
        <f>+balanza!C13</f>
        <v>3118882</v>
      </c>
      <c r="D38" s="97">
        <f>+B38-C38</f>
        <v>7326194</v>
      </c>
      <c r="E38" s="111"/>
      <c r="F38" s="97"/>
      <c r="G38" s="97"/>
      <c r="H38" s="97"/>
    </row>
    <row r="39" spans="1:8" ht="13.5" customHeight="1">
      <c r="A39" s="103" t="str">
        <f>+A33</f>
        <v>enero - octubre  2011</v>
      </c>
      <c r="B39" s="97">
        <f>+balanza!D8</f>
        <v>12143881</v>
      </c>
      <c r="C39" s="98">
        <f>+balanza!D13</f>
        <v>4064654</v>
      </c>
      <c r="D39" s="97">
        <f>+B39-C39</f>
        <v>8079227</v>
      </c>
      <c r="E39" s="111"/>
      <c r="F39" s="97"/>
      <c r="G39" s="97"/>
      <c r="H39" s="97"/>
    </row>
    <row r="40" spans="1:8" ht="13.5" customHeight="1" thickBot="1">
      <c r="A40" s="118" t="str">
        <f>+A34</f>
        <v>Var. (%)   2011/2010</v>
      </c>
      <c r="B40" s="119">
        <f>+B39/B38*100-100</f>
        <v>16.26417079205551</v>
      </c>
      <c r="C40" s="120">
        <f>+C39/C38*100-100</f>
        <v>30.324071253737714</v>
      </c>
      <c r="D40" s="119">
        <f>+D39/D38*100-100</f>
        <v>10.278638540011372</v>
      </c>
      <c r="E40" s="101"/>
      <c r="F40" s="97"/>
      <c r="G40" s="97"/>
      <c r="H40" s="97"/>
    </row>
    <row r="41" spans="1:8" ht="26.25" customHeight="1" thickTop="1">
      <c r="A41" s="294" t="s">
        <v>522</v>
      </c>
      <c r="B41" s="295"/>
      <c r="C41" s="295"/>
      <c r="D41" s="295"/>
      <c r="E41" s="101"/>
      <c r="F41" s="97"/>
      <c r="G41" s="97"/>
      <c r="H41" s="97"/>
    </row>
    <row r="42" spans="5:8" ht="13.5" customHeight="1">
      <c r="E42" s="101"/>
      <c r="F42" s="97"/>
      <c r="G42" s="97"/>
      <c r="H42" s="97"/>
    </row>
    <row r="43" ht="13.5" customHeight="1"/>
    <row r="44" spans="5:8" ht="13.5" customHeight="1">
      <c r="E44" s="109"/>
      <c r="F44" s="91"/>
      <c r="G44" s="91"/>
      <c r="H44" s="91"/>
    </row>
    <row r="45" spans="5:8" ht="13.5" customHeight="1">
      <c r="E45" s="111"/>
      <c r="F45" s="91"/>
      <c r="G45" s="91"/>
      <c r="H45" s="91"/>
    </row>
    <row r="46" spans="5:8" ht="13.5" customHeight="1">
      <c r="E46" s="111"/>
      <c r="F46" s="91"/>
      <c r="G46" s="91"/>
      <c r="H46" s="9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9"/>
      <c r="B82" s="89"/>
      <c r="C82" s="100"/>
      <c r="D82" s="89"/>
    </row>
    <row r="83" spans="1:4" ht="34.5" customHeight="1">
      <c r="A83" s="298"/>
      <c r="B83" s="299"/>
      <c r="C83" s="299"/>
      <c r="D83" s="299"/>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03" t="s">
        <v>375</v>
      </c>
      <c r="B1" s="303"/>
      <c r="C1" s="303"/>
      <c r="D1" s="303"/>
      <c r="E1" s="303"/>
      <c r="F1" s="303"/>
    </row>
    <row r="2" spans="1:6" ht="15.75" customHeight="1">
      <c r="A2" s="304" t="s">
        <v>242</v>
      </c>
      <c r="B2" s="304"/>
      <c r="C2" s="304"/>
      <c r="D2" s="304"/>
      <c r="E2" s="304"/>
      <c r="F2" s="304"/>
    </row>
    <row r="3" spans="1:6" ht="15.75" customHeight="1" thickBot="1">
      <c r="A3" s="304" t="s">
        <v>429</v>
      </c>
      <c r="B3" s="304"/>
      <c r="C3" s="304"/>
      <c r="D3" s="304"/>
      <c r="E3" s="304"/>
      <c r="F3" s="304"/>
    </row>
    <row r="4" spans="1:6" ht="12.75" customHeight="1" thickTop="1">
      <c r="A4" s="306" t="s">
        <v>36</v>
      </c>
      <c r="B4" s="164">
        <f>+'balanza productos_clase_sector'!B5</f>
        <v>2010</v>
      </c>
      <c r="C4" s="308" t="str">
        <f>+'balanza productos_clase_sector'!C5</f>
        <v>enero - octubre</v>
      </c>
      <c r="D4" s="308"/>
      <c r="E4" s="165" t="s">
        <v>237</v>
      </c>
      <c r="F4" s="166" t="s">
        <v>228</v>
      </c>
    </row>
    <row r="5" spans="1:6" ht="12" thickBot="1">
      <c r="A5" s="307"/>
      <c r="B5" s="63" t="s">
        <v>227</v>
      </c>
      <c r="C5" s="64">
        <v>2010</v>
      </c>
      <c r="D5" s="64">
        <v>2011</v>
      </c>
      <c r="E5" s="65" t="str">
        <f>+'balanza productos_clase_sector'!E6</f>
        <v> 2011-2010</v>
      </c>
      <c r="F5" s="66">
        <f>+'balanza productos_clase_sector'!F6</f>
        <v>2011</v>
      </c>
    </row>
    <row r="6" spans="1:6" ht="12" thickTop="1">
      <c r="A6" s="61"/>
      <c r="B6" s="59"/>
      <c r="C6" s="59"/>
      <c r="D6" s="59"/>
      <c r="E6" s="59"/>
      <c r="F6" s="62"/>
    </row>
    <row r="7" spans="1:6" ht="12.75" customHeight="1">
      <c r="A7" s="58" t="s">
        <v>23</v>
      </c>
      <c r="B7" s="59">
        <v>2806631</v>
      </c>
      <c r="C7" s="59">
        <v>2434051</v>
      </c>
      <c r="D7" s="59">
        <v>2460027</v>
      </c>
      <c r="E7" s="5">
        <f>+(D7-C7)/C7</f>
        <v>0.010671921007406994</v>
      </c>
      <c r="F7" s="60">
        <f>+D7/$D$23</f>
        <v>0.2025733783129133</v>
      </c>
    </row>
    <row r="8" spans="1:6" ht="11.25">
      <c r="A8" s="61" t="s">
        <v>28</v>
      </c>
      <c r="B8" s="59">
        <v>944794</v>
      </c>
      <c r="C8" s="59">
        <v>735853</v>
      </c>
      <c r="D8" s="59">
        <v>1124472</v>
      </c>
      <c r="E8" s="5">
        <f aca="true" t="shared" si="0" ref="E8:E23">+(D8-C8)/C8</f>
        <v>0.5281204262264338</v>
      </c>
      <c r="F8" s="60">
        <f aca="true" t="shared" si="1" ref="F8:F23">+D8/$D$23</f>
        <v>0.09259576901321744</v>
      </c>
    </row>
    <row r="9" spans="1:6" ht="11.25">
      <c r="A9" s="61" t="s">
        <v>24</v>
      </c>
      <c r="B9" s="59">
        <v>787504</v>
      </c>
      <c r="C9" s="59">
        <v>642996</v>
      </c>
      <c r="D9" s="59">
        <v>854858</v>
      </c>
      <c r="E9" s="5">
        <f t="shared" si="0"/>
        <v>0.3294919408518871</v>
      </c>
      <c r="F9" s="60">
        <f t="shared" si="1"/>
        <v>0.0703941351203952</v>
      </c>
    </row>
    <row r="10" spans="1:6" ht="11.25">
      <c r="A10" s="61" t="s">
        <v>26</v>
      </c>
      <c r="B10" s="59">
        <v>741791</v>
      </c>
      <c r="C10" s="59">
        <v>656243</v>
      </c>
      <c r="D10" s="59">
        <v>747845</v>
      </c>
      <c r="E10" s="5">
        <f t="shared" si="0"/>
        <v>0.13958548891188172</v>
      </c>
      <c r="F10" s="60">
        <f t="shared" si="1"/>
        <v>0.061582042841164204</v>
      </c>
    </row>
    <row r="11" spans="1:6" ht="11.25">
      <c r="A11" s="61" t="s">
        <v>25</v>
      </c>
      <c r="B11" s="59">
        <v>641122</v>
      </c>
      <c r="C11" s="59">
        <v>529311</v>
      </c>
      <c r="D11" s="59">
        <v>595046</v>
      </c>
      <c r="E11" s="5">
        <f t="shared" si="0"/>
        <v>0.12418974855992035</v>
      </c>
      <c r="F11" s="60">
        <f t="shared" si="1"/>
        <v>0.04899965669953452</v>
      </c>
    </row>
    <row r="12" spans="1:6" ht="11.25">
      <c r="A12" s="61" t="s">
        <v>143</v>
      </c>
      <c r="B12" s="59">
        <v>530872</v>
      </c>
      <c r="C12" s="59">
        <v>448970</v>
      </c>
      <c r="D12" s="59">
        <v>569338</v>
      </c>
      <c r="E12" s="5">
        <f t="shared" si="0"/>
        <v>0.2680980911864935</v>
      </c>
      <c r="F12" s="60">
        <f t="shared" si="1"/>
        <v>0.04688270578408995</v>
      </c>
    </row>
    <row r="13" spans="1:6" ht="11.25">
      <c r="A13" s="61" t="s">
        <v>27</v>
      </c>
      <c r="B13" s="59">
        <v>550665</v>
      </c>
      <c r="C13" s="59">
        <v>480123</v>
      </c>
      <c r="D13" s="59">
        <v>511715</v>
      </c>
      <c r="E13" s="5">
        <f t="shared" si="0"/>
        <v>0.06579980546651587</v>
      </c>
      <c r="F13" s="60">
        <f t="shared" si="1"/>
        <v>0.0421376823438899</v>
      </c>
    </row>
    <row r="14" spans="1:6" ht="11.25">
      <c r="A14" s="61" t="s">
        <v>29</v>
      </c>
      <c r="B14" s="59">
        <v>438677</v>
      </c>
      <c r="C14" s="59">
        <v>376992</v>
      </c>
      <c r="D14" s="59">
        <v>453678</v>
      </c>
      <c r="E14" s="5">
        <f t="shared" si="0"/>
        <v>0.20341545709192768</v>
      </c>
      <c r="F14" s="60">
        <f t="shared" si="1"/>
        <v>0.0373585676605362</v>
      </c>
    </row>
    <row r="15" spans="1:6" ht="11.25">
      <c r="A15" s="61" t="s">
        <v>30</v>
      </c>
      <c r="B15" s="59">
        <v>361846</v>
      </c>
      <c r="C15" s="59">
        <v>314002</v>
      </c>
      <c r="D15" s="59">
        <v>362336</v>
      </c>
      <c r="E15" s="5">
        <f t="shared" si="0"/>
        <v>0.15392895586652314</v>
      </c>
      <c r="F15" s="60">
        <f t="shared" si="1"/>
        <v>0.029836919515268637</v>
      </c>
    </row>
    <row r="16" spans="1:6" ht="11.25">
      <c r="A16" s="61" t="s">
        <v>33</v>
      </c>
      <c r="B16" s="59">
        <v>299001</v>
      </c>
      <c r="C16" s="59">
        <v>250270</v>
      </c>
      <c r="D16" s="59">
        <v>308762</v>
      </c>
      <c r="E16" s="5">
        <f t="shared" si="0"/>
        <v>0.23371558716586088</v>
      </c>
      <c r="F16" s="60">
        <f t="shared" si="1"/>
        <v>0.02542531502079113</v>
      </c>
    </row>
    <row r="17" spans="1:6" ht="11.25">
      <c r="A17" s="61" t="s">
        <v>260</v>
      </c>
      <c r="B17" s="59">
        <v>314560</v>
      </c>
      <c r="C17" s="59">
        <v>257788</v>
      </c>
      <c r="D17" s="59">
        <v>298900</v>
      </c>
      <c r="E17" s="5">
        <f t="shared" si="0"/>
        <v>0.15947988269430696</v>
      </c>
      <c r="F17" s="60">
        <f t="shared" si="1"/>
        <v>0.02461321878895223</v>
      </c>
    </row>
    <row r="18" spans="1:6" ht="11.25">
      <c r="A18" s="61" t="s">
        <v>40</v>
      </c>
      <c r="B18" s="59">
        <v>336354</v>
      </c>
      <c r="C18" s="59">
        <v>275905</v>
      </c>
      <c r="D18" s="59">
        <v>293738</v>
      </c>
      <c r="E18" s="5">
        <f t="shared" si="0"/>
        <v>0.06463456624562802</v>
      </c>
      <c r="F18" s="60">
        <f t="shared" si="1"/>
        <v>0.02418814874750502</v>
      </c>
    </row>
    <row r="19" spans="1:6" ht="11.25">
      <c r="A19" s="61" t="s">
        <v>517</v>
      </c>
      <c r="B19" s="59">
        <v>267992</v>
      </c>
      <c r="C19" s="59">
        <v>195496</v>
      </c>
      <c r="D19" s="59">
        <v>286138</v>
      </c>
      <c r="E19" s="5">
        <f t="shared" si="0"/>
        <v>0.4636514302082907</v>
      </c>
      <c r="F19" s="60">
        <f t="shared" si="1"/>
        <v>0.023562319163041863</v>
      </c>
    </row>
    <row r="20" spans="1:6" ht="11.25">
      <c r="A20" s="61" t="s">
        <v>32</v>
      </c>
      <c r="B20" s="59">
        <v>273769</v>
      </c>
      <c r="C20" s="59">
        <v>238154</v>
      </c>
      <c r="D20" s="59">
        <v>275949</v>
      </c>
      <c r="E20" s="5">
        <f t="shared" si="0"/>
        <v>0.1586998328812449</v>
      </c>
      <c r="F20" s="60">
        <f t="shared" si="1"/>
        <v>0.022723295789871457</v>
      </c>
    </row>
    <row r="21" spans="1:6" ht="11.25">
      <c r="A21" s="61" t="s">
        <v>475</v>
      </c>
      <c r="B21" s="59">
        <v>253026</v>
      </c>
      <c r="C21" s="59">
        <v>219622</v>
      </c>
      <c r="D21" s="59">
        <v>260834</v>
      </c>
      <c r="E21" s="5">
        <f t="shared" si="0"/>
        <v>0.18764968901111911</v>
      </c>
      <c r="F21" s="60">
        <f t="shared" si="1"/>
        <v>0.02147863603077138</v>
      </c>
    </row>
    <row r="22" spans="1:9" ht="11.25">
      <c r="A22" s="61" t="s">
        <v>34</v>
      </c>
      <c r="B22" s="59">
        <v>2766645</v>
      </c>
      <c r="C22" s="59">
        <v>2389300</v>
      </c>
      <c r="D22" s="59">
        <v>2740245</v>
      </c>
      <c r="E22" s="5">
        <f t="shared" si="0"/>
        <v>0.14688193194659524</v>
      </c>
      <c r="F22" s="60">
        <f t="shared" si="1"/>
        <v>0.22564820916805756</v>
      </c>
      <c r="I22" s="7"/>
    </row>
    <row r="23" spans="1:6" ht="12" thickBot="1">
      <c r="A23" s="167" t="s">
        <v>35</v>
      </c>
      <c r="B23" s="168">
        <f>+balanza!B8</f>
        <v>12315251</v>
      </c>
      <c r="C23" s="168">
        <f>+balanza!C8</f>
        <v>10445076</v>
      </c>
      <c r="D23" s="168">
        <f>+balanza!D8</f>
        <v>12143881</v>
      </c>
      <c r="E23" s="169">
        <f t="shared" si="0"/>
        <v>0.1626417079205551</v>
      </c>
      <c r="F23" s="170">
        <f t="shared" si="1"/>
        <v>1</v>
      </c>
    </row>
    <row r="24" spans="1:6" s="61" customFormat="1" ht="31.5" customHeight="1" thickTop="1">
      <c r="A24" s="305" t="s">
        <v>522</v>
      </c>
      <c r="B24" s="305"/>
      <c r="C24" s="305"/>
      <c r="D24" s="305"/>
      <c r="E24" s="305"/>
      <c r="F24" s="305"/>
    </row>
    <row r="25" ht="11.25"/>
    <row r="26" ht="11.25"/>
    <row r="27" ht="11.25"/>
    <row r="28" ht="11.25"/>
    <row r="29" ht="11.25"/>
    <row r="30" ht="11.25"/>
    <row r="31" ht="11.25"/>
    <row r="32" ht="11.25">
      <c r="F32" s="6"/>
    </row>
    <row r="33" ht="11.25">
      <c r="F33" s="6"/>
    </row>
    <row r="34" ht="11.25">
      <c r="F34" s="6"/>
    </row>
    <row r="35" ht="11.25">
      <c r="F35" s="6"/>
    </row>
    <row r="36" ht="11.25">
      <c r="F36" s="6"/>
    </row>
    <row r="37" ht="11.25">
      <c r="F37" s="6"/>
    </row>
    <row r="38" ht="11.25">
      <c r="F38" s="6"/>
    </row>
    <row r="39" ht="11.25"/>
    <row r="40" ht="11.25"/>
    <row r="41" ht="11.25"/>
    <row r="42" ht="11.25"/>
    <row r="43" ht="11.25"/>
    <row r="44" ht="11.25"/>
    <row r="45" ht="11.25"/>
    <row r="46" ht="11.25"/>
    <row r="49" spans="1:6" ht="15.75" customHeight="1">
      <c r="A49" s="303" t="s">
        <v>288</v>
      </c>
      <c r="B49" s="303"/>
      <c r="C49" s="303"/>
      <c r="D49" s="303"/>
      <c r="E49" s="303"/>
      <c r="F49" s="303"/>
    </row>
    <row r="50" spans="1:6" ht="15.75" customHeight="1">
      <c r="A50" s="304" t="s">
        <v>257</v>
      </c>
      <c r="B50" s="304"/>
      <c r="C50" s="304"/>
      <c r="D50" s="304"/>
      <c r="E50" s="304"/>
      <c r="F50" s="304"/>
    </row>
    <row r="51" spans="1:6" ht="15.75" customHeight="1" thickBot="1">
      <c r="A51" s="309" t="s">
        <v>430</v>
      </c>
      <c r="B51" s="309"/>
      <c r="C51" s="309"/>
      <c r="D51" s="309"/>
      <c r="E51" s="309"/>
      <c r="F51" s="309"/>
    </row>
    <row r="52" spans="1:6" ht="12.75" customHeight="1" thickTop="1">
      <c r="A52" s="306" t="s">
        <v>36</v>
      </c>
      <c r="B52" s="164">
        <f>+B4</f>
        <v>2010</v>
      </c>
      <c r="C52" s="308" t="str">
        <f>+C4</f>
        <v>enero - octubre</v>
      </c>
      <c r="D52" s="308"/>
      <c r="E52" s="165" t="s">
        <v>237</v>
      </c>
      <c r="F52" s="166" t="s">
        <v>228</v>
      </c>
    </row>
    <row r="53" spans="1:6" ht="12" thickBot="1">
      <c r="A53" s="307"/>
      <c r="B53" s="63" t="s">
        <v>227</v>
      </c>
      <c r="C53" s="64">
        <f>+balanza!C6</f>
        <v>2010</v>
      </c>
      <c r="D53" s="64">
        <f>+D5</f>
        <v>2011</v>
      </c>
      <c r="E53" s="65" t="str">
        <f>+E5</f>
        <v> 2011-2010</v>
      </c>
      <c r="F53" s="66">
        <f>+F5</f>
        <v>2011</v>
      </c>
    </row>
    <row r="54" spans="1:6" ht="12" thickTop="1">
      <c r="A54" s="61"/>
      <c r="B54" s="59"/>
      <c r="C54" s="59"/>
      <c r="D54" s="59"/>
      <c r="E54" s="59"/>
      <c r="F54" s="62"/>
    </row>
    <row r="55" spans="1:9" ht="12.75" customHeight="1">
      <c r="A55" s="61" t="s">
        <v>39</v>
      </c>
      <c r="B55" s="59">
        <v>1278283</v>
      </c>
      <c r="C55" s="59">
        <v>1049431</v>
      </c>
      <c r="D55" s="59">
        <v>1306649</v>
      </c>
      <c r="E55" s="5">
        <f>+(D55-C55)/C55</f>
        <v>0.2451023459379416</v>
      </c>
      <c r="F55" s="60">
        <f>+D55/$D$71</f>
        <v>0.32146623058198803</v>
      </c>
      <c r="I55" s="59"/>
    </row>
    <row r="56" spans="1:9" ht="11.25">
      <c r="A56" s="61" t="s">
        <v>41</v>
      </c>
      <c r="B56" s="59">
        <v>602013</v>
      </c>
      <c r="C56" s="59">
        <v>449048</v>
      </c>
      <c r="D56" s="59">
        <v>496821</v>
      </c>
      <c r="E56" s="5">
        <f aca="true" t="shared" si="2" ref="E56:E71">+(D56-C56)/C56</f>
        <v>0.10638729044556484</v>
      </c>
      <c r="F56" s="60">
        <f aca="true" t="shared" si="3" ref="F56:F71">+D56/$D$71</f>
        <v>0.12222959198987171</v>
      </c>
      <c r="I56" s="59"/>
    </row>
    <row r="57" spans="1:9" ht="11.25">
      <c r="A57" s="61" t="s">
        <v>23</v>
      </c>
      <c r="B57" s="59">
        <v>449703</v>
      </c>
      <c r="C57" s="59">
        <v>371412</v>
      </c>
      <c r="D57" s="59">
        <v>473636</v>
      </c>
      <c r="E57" s="5">
        <f t="shared" si="2"/>
        <v>0.27523074106383205</v>
      </c>
      <c r="F57" s="60">
        <f t="shared" si="3"/>
        <v>0.11652553944320967</v>
      </c>
      <c r="I57" s="59"/>
    </row>
    <row r="58" spans="1:9" ht="11.25">
      <c r="A58" s="61" t="s">
        <v>40</v>
      </c>
      <c r="B58" s="59">
        <v>342176</v>
      </c>
      <c r="C58" s="59">
        <v>259667</v>
      </c>
      <c r="D58" s="59">
        <v>381329</v>
      </c>
      <c r="E58" s="5">
        <f t="shared" si="2"/>
        <v>0.46853084912599596</v>
      </c>
      <c r="F58" s="60">
        <f t="shared" si="3"/>
        <v>0.09381585738909141</v>
      </c>
      <c r="I58" s="59"/>
    </row>
    <row r="59" spans="1:9" ht="11.25">
      <c r="A59" s="61" t="s">
        <v>33</v>
      </c>
      <c r="B59" s="59">
        <v>129363</v>
      </c>
      <c r="C59" s="59">
        <v>100563</v>
      </c>
      <c r="D59" s="59">
        <v>148852</v>
      </c>
      <c r="E59" s="5">
        <f t="shared" si="2"/>
        <v>0.480186549725048</v>
      </c>
      <c r="F59" s="60">
        <f t="shared" si="3"/>
        <v>0.0366210752501935</v>
      </c>
      <c r="I59" s="59"/>
    </row>
    <row r="60" spans="1:9" ht="11.25">
      <c r="A60" s="61" t="s">
        <v>199</v>
      </c>
      <c r="B60" s="59">
        <v>77701</v>
      </c>
      <c r="C60" s="59">
        <v>68886</v>
      </c>
      <c r="D60" s="59">
        <v>141128</v>
      </c>
      <c r="E60" s="5">
        <f t="shared" si="2"/>
        <v>1.0487181720523764</v>
      </c>
      <c r="F60" s="60">
        <f t="shared" si="3"/>
        <v>0.03472079050270946</v>
      </c>
      <c r="I60" s="59"/>
    </row>
    <row r="61" spans="1:9" ht="11.25">
      <c r="A61" s="61" t="s">
        <v>32</v>
      </c>
      <c r="B61" s="59">
        <v>92515</v>
      </c>
      <c r="C61" s="59">
        <v>74376</v>
      </c>
      <c r="D61" s="59">
        <v>116811</v>
      </c>
      <c r="E61" s="5">
        <f t="shared" si="2"/>
        <v>0.5705469506292352</v>
      </c>
      <c r="F61" s="60">
        <f t="shared" si="3"/>
        <v>0.028738239466385086</v>
      </c>
      <c r="I61" s="59"/>
    </row>
    <row r="62" spans="1:9" ht="11.25">
      <c r="A62" s="61" t="s">
        <v>28</v>
      </c>
      <c r="B62" s="59">
        <v>84485</v>
      </c>
      <c r="C62" s="59">
        <v>70001</v>
      </c>
      <c r="D62" s="59">
        <v>90524</v>
      </c>
      <c r="E62" s="5">
        <f t="shared" si="2"/>
        <v>0.2931815259782003</v>
      </c>
      <c r="F62" s="60">
        <f t="shared" si="3"/>
        <v>0.022271022330559994</v>
      </c>
      <c r="I62" s="59"/>
    </row>
    <row r="63" spans="1:9" ht="11.25">
      <c r="A63" s="61" t="s">
        <v>43</v>
      </c>
      <c r="B63" s="59">
        <v>89941</v>
      </c>
      <c r="C63" s="59">
        <v>71978</v>
      </c>
      <c r="D63" s="59">
        <v>88657</v>
      </c>
      <c r="E63" s="5">
        <f t="shared" si="2"/>
        <v>0.23172358220567396</v>
      </c>
      <c r="F63" s="60">
        <f t="shared" si="3"/>
        <v>0.02181169664133774</v>
      </c>
      <c r="I63" s="59"/>
    </row>
    <row r="64" spans="1:9" ht="11.25">
      <c r="A64" s="61" t="s">
        <v>31</v>
      </c>
      <c r="B64" s="59">
        <v>60530</v>
      </c>
      <c r="C64" s="59">
        <v>53688</v>
      </c>
      <c r="D64" s="59">
        <v>67247</v>
      </c>
      <c r="E64" s="5">
        <f t="shared" si="2"/>
        <v>0.25255178065862016</v>
      </c>
      <c r="F64" s="60">
        <f t="shared" si="3"/>
        <v>0.01654433563102788</v>
      </c>
      <c r="I64" s="59"/>
    </row>
    <row r="65" spans="1:9" ht="11.25">
      <c r="A65" s="61" t="s">
        <v>42</v>
      </c>
      <c r="B65" s="59">
        <v>70280</v>
      </c>
      <c r="C65" s="59">
        <v>58090</v>
      </c>
      <c r="D65" s="59">
        <v>66318</v>
      </c>
      <c r="E65" s="5">
        <f t="shared" si="2"/>
        <v>0.14164227922189707</v>
      </c>
      <c r="F65" s="60">
        <f t="shared" si="3"/>
        <v>0.01631577989172018</v>
      </c>
      <c r="I65" s="59"/>
    </row>
    <row r="66" spans="1:9" ht="11.25">
      <c r="A66" s="61" t="s">
        <v>382</v>
      </c>
      <c r="B66" s="59">
        <v>76095</v>
      </c>
      <c r="C66" s="59">
        <v>58523</v>
      </c>
      <c r="D66" s="59">
        <v>61624</v>
      </c>
      <c r="E66" s="5">
        <f t="shared" si="2"/>
        <v>0.052987714232011346</v>
      </c>
      <c r="F66" s="60">
        <f t="shared" si="3"/>
        <v>0.015160946048544354</v>
      </c>
      <c r="I66" s="59"/>
    </row>
    <row r="67" spans="1:9" ht="11.25">
      <c r="A67" s="61" t="s">
        <v>502</v>
      </c>
      <c r="B67" s="59">
        <v>64465</v>
      </c>
      <c r="C67" s="59">
        <v>53488</v>
      </c>
      <c r="D67" s="59">
        <v>59541</v>
      </c>
      <c r="E67" s="5">
        <f t="shared" si="2"/>
        <v>0.11316556984744242</v>
      </c>
      <c r="F67" s="60">
        <f t="shared" si="3"/>
        <v>0.014648479304757552</v>
      </c>
      <c r="I67" s="59"/>
    </row>
    <row r="68" spans="1:9" ht="11.25">
      <c r="A68" s="61" t="s">
        <v>518</v>
      </c>
      <c r="B68" s="59">
        <v>24336</v>
      </c>
      <c r="C68" s="59">
        <v>17609</v>
      </c>
      <c r="D68" s="59">
        <v>57148</v>
      </c>
      <c r="E68" s="5">
        <f t="shared" si="2"/>
        <v>2.2453858822193196</v>
      </c>
      <c r="F68" s="60">
        <f t="shared" si="3"/>
        <v>0.014059745306734595</v>
      </c>
      <c r="I68" s="59"/>
    </row>
    <row r="69" spans="1:9" ht="11.25">
      <c r="A69" s="61" t="s">
        <v>25</v>
      </c>
      <c r="B69" s="59">
        <v>39599</v>
      </c>
      <c r="C69" s="59">
        <v>31052</v>
      </c>
      <c r="D69" s="59">
        <v>52814</v>
      </c>
      <c r="E69" s="5">
        <f t="shared" si="2"/>
        <v>0.7008244235475976</v>
      </c>
      <c r="F69" s="60">
        <f t="shared" si="3"/>
        <v>0.01299347988783301</v>
      </c>
      <c r="I69" s="59"/>
    </row>
    <row r="70" spans="1:9" ht="11.25">
      <c r="A70" s="61" t="s">
        <v>34</v>
      </c>
      <c r="B70" s="59">
        <v>404473</v>
      </c>
      <c r="C70" s="59">
        <v>331068</v>
      </c>
      <c r="D70" s="59">
        <v>455556</v>
      </c>
      <c r="E70" s="5">
        <f t="shared" si="2"/>
        <v>0.37601942803291166</v>
      </c>
      <c r="F70" s="60">
        <f t="shared" si="3"/>
        <v>0.11207743635743657</v>
      </c>
      <c r="I70" s="59"/>
    </row>
    <row r="71" spans="1:9" ht="12.75" customHeight="1" thickBot="1">
      <c r="A71" s="167" t="s">
        <v>35</v>
      </c>
      <c r="B71" s="168">
        <f>+balanza!B13</f>
        <v>3885960</v>
      </c>
      <c r="C71" s="168">
        <f>+balanza!C13</f>
        <v>3118882</v>
      </c>
      <c r="D71" s="168">
        <f>+balanza!D13</f>
        <v>4064654</v>
      </c>
      <c r="E71" s="169">
        <f t="shared" si="2"/>
        <v>0.30324071253737717</v>
      </c>
      <c r="F71" s="170">
        <f t="shared" si="3"/>
        <v>1</v>
      </c>
      <c r="I71" s="7"/>
    </row>
    <row r="72" spans="1:6" ht="22.5" customHeight="1" thickTop="1">
      <c r="A72" s="305" t="s">
        <v>523</v>
      </c>
      <c r="B72" s="305"/>
      <c r="C72" s="305"/>
      <c r="D72" s="305"/>
      <c r="E72" s="305"/>
      <c r="F72" s="305"/>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03" t="s">
        <v>290</v>
      </c>
      <c r="B1" s="303"/>
      <c r="C1" s="303"/>
      <c r="D1" s="303"/>
      <c r="E1" s="303"/>
      <c r="F1" s="303"/>
      <c r="G1" s="303"/>
      <c r="H1" s="6"/>
      <c r="I1" s="6"/>
      <c r="J1" s="6"/>
    </row>
    <row r="2" spans="1:10" s="18" customFormat="1" ht="15.75" customHeight="1">
      <c r="A2" s="304" t="s">
        <v>243</v>
      </c>
      <c r="B2" s="304"/>
      <c r="C2" s="304"/>
      <c r="D2" s="304"/>
      <c r="E2" s="304"/>
      <c r="F2" s="304"/>
      <c r="G2" s="304"/>
      <c r="H2" s="6"/>
      <c r="I2" s="6"/>
      <c r="J2" s="6"/>
    </row>
    <row r="3" spans="1:10" s="18" customFormat="1" ht="15.75" customHeight="1" thickBot="1">
      <c r="A3" s="304" t="s">
        <v>431</v>
      </c>
      <c r="B3" s="304"/>
      <c r="C3" s="304"/>
      <c r="D3" s="304"/>
      <c r="E3" s="304"/>
      <c r="F3" s="304"/>
      <c r="G3" s="304"/>
      <c r="H3" s="6"/>
      <c r="I3" s="6"/>
      <c r="J3" s="6"/>
    </row>
    <row r="4" spans="1:7" ht="12.75" customHeight="1" thickTop="1">
      <c r="A4" s="306" t="s">
        <v>38</v>
      </c>
      <c r="B4" s="171" t="s">
        <v>129</v>
      </c>
      <c r="C4" s="172">
        <f>+'prin paises exp e imp'!B4</f>
        <v>2010</v>
      </c>
      <c r="D4" s="311" t="str">
        <f>+'prin paises exp e imp'!C4</f>
        <v>enero - octubre</v>
      </c>
      <c r="E4" s="311"/>
      <c r="F4" s="173" t="s">
        <v>237</v>
      </c>
      <c r="G4" s="173" t="s">
        <v>228</v>
      </c>
    </row>
    <row r="5" spans="1:7" ht="12.75" customHeight="1" thickBot="1">
      <c r="A5" s="310"/>
      <c r="B5" s="63" t="s">
        <v>45</v>
      </c>
      <c r="C5" s="175" t="s">
        <v>227</v>
      </c>
      <c r="D5" s="174">
        <f>+balanza!C6</f>
        <v>2010</v>
      </c>
      <c r="E5" s="174">
        <f>+balanza!D6</f>
        <v>2011</v>
      </c>
      <c r="F5" s="175" t="str">
        <f>+'prin paises exp e imp'!E5</f>
        <v> 2011-2010</v>
      </c>
      <c r="G5" s="175">
        <f>+'prin paises exp e imp'!F5</f>
        <v>2011</v>
      </c>
    </row>
    <row r="6" spans="3:7" ht="12" thickTop="1">
      <c r="C6" s="7"/>
      <c r="D6" s="7"/>
      <c r="E6" s="7"/>
      <c r="F6" s="7"/>
      <c r="G6" s="7"/>
    </row>
    <row r="7" spans="1:7" ht="12.75" customHeight="1">
      <c r="A7" s="11" t="s">
        <v>528</v>
      </c>
      <c r="B7" s="8" t="s">
        <v>144</v>
      </c>
      <c r="C7" s="7">
        <v>1306974</v>
      </c>
      <c r="D7" s="7">
        <v>1255486</v>
      </c>
      <c r="E7" s="7">
        <v>1246720</v>
      </c>
      <c r="F7" s="5">
        <f>+(E7-D7)/D7</f>
        <v>-0.0069821567106283944</v>
      </c>
      <c r="G7" s="9">
        <f>+E7/$E$23</f>
        <v>0.1026624025713032</v>
      </c>
    </row>
    <row r="8" spans="1:7" ht="12.75" customHeight="1">
      <c r="A8" s="11" t="s">
        <v>557</v>
      </c>
      <c r="B8" s="8">
        <v>47032100</v>
      </c>
      <c r="C8" s="7">
        <v>1136242</v>
      </c>
      <c r="D8" s="7">
        <v>953445</v>
      </c>
      <c r="E8" s="7">
        <v>1201814</v>
      </c>
      <c r="F8" s="5">
        <f aca="true" t="shared" si="0" ref="F8:F15">+(E8-D8)/D8</f>
        <v>0.2604964103854968</v>
      </c>
      <c r="G8" s="9">
        <f aca="true" t="shared" si="1" ref="G8:G23">+E8/$E$23</f>
        <v>0.09896457318710551</v>
      </c>
    </row>
    <row r="9" spans="1:7" ht="12.75" customHeight="1">
      <c r="A9" s="11" t="s">
        <v>138</v>
      </c>
      <c r="B9" s="8">
        <v>22042110</v>
      </c>
      <c r="C9" s="7">
        <v>1186463</v>
      </c>
      <c r="D9" s="7">
        <v>972100</v>
      </c>
      <c r="E9" s="7">
        <v>1079992</v>
      </c>
      <c r="F9" s="5">
        <f t="shared" si="0"/>
        <v>0.11098858142166444</v>
      </c>
      <c r="G9" s="9">
        <f t="shared" si="1"/>
        <v>0.08893301902414887</v>
      </c>
    </row>
    <row r="10" spans="1:7" ht="11.25">
      <c r="A10" s="11" t="s">
        <v>529</v>
      </c>
      <c r="B10" s="8">
        <v>47032900</v>
      </c>
      <c r="C10" s="7">
        <v>1052828</v>
      </c>
      <c r="D10" s="7">
        <v>862263</v>
      </c>
      <c r="E10" s="7">
        <v>1066960</v>
      </c>
      <c r="F10" s="5">
        <f t="shared" si="0"/>
        <v>0.23739508711379242</v>
      </c>
      <c r="G10" s="5">
        <f t="shared" si="1"/>
        <v>0.08785988597879046</v>
      </c>
    </row>
    <row r="11" spans="1:7" ht="12" customHeight="1">
      <c r="A11" s="11" t="s">
        <v>558</v>
      </c>
      <c r="B11" s="8" t="s">
        <v>145</v>
      </c>
      <c r="C11" s="7">
        <v>624931</v>
      </c>
      <c r="D11" s="7">
        <v>595177</v>
      </c>
      <c r="E11" s="7">
        <v>601278</v>
      </c>
      <c r="F11" s="5">
        <f t="shared" si="0"/>
        <v>0.010250732135146351</v>
      </c>
      <c r="G11" s="9">
        <f t="shared" si="1"/>
        <v>0.04951283695879431</v>
      </c>
    </row>
    <row r="12" spans="1:7" ht="11.25">
      <c r="A12" s="11" t="s">
        <v>530</v>
      </c>
      <c r="B12" s="8">
        <v>44071012</v>
      </c>
      <c r="C12" s="7">
        <v>355968</v>
      </c>
      <c r="D12" s="7">
        <v>282922</v>
      </c>
      <c r="E12" s="7">
        <v>379296</v>
      </c>
      <c r="F12" s="5">
        <f t="shared" si="0"/>
        <v>0.3406380557185373</v>
      </c>
      <c r="G12" s="9">
        <f t="shared" si="1"/>
        <v>0.03123350764059694</v>
      </c>
    </row>
    <row r="13" spans="1:7" ht="12.75" customHeight="1">
      <c r="A13" s="11" t="s">
        <v>531</v>
      </c>
      <c r="B13" s="8">
        <v>44123910</v>
      </c>
      <c r="C13" s="7">
        <v>328409</v>
      </c>
      <c r="D13" s="7">
        <v>266257</v>
      </c>
      <c r="E13" s="7">
        <v>348381</v>
      </c>
      <c r="F13" s="5">
        <f t="shared" si="0"/>
        <v>0.3084388391666698</v>
      </c>
      <c r="G13" s="9">
        <f t="shared" si="1"/>
        <v>0.028687781113797148</v>
      </c>
    </row>
    <row r="14" spans="1:7" ht="12.75" customHeight="1">
      <c r="A14" s="11" t="s">
        <v>532</v>
      </c>
      <c r="B14" s="8">
        <v>44012200</v>
      </c>
      <c r="C14" s="7">
        <v>334828</v>
      </c>
      <c r="D14" s="7">
        <v>272293</v>
      </c>
      <c r="E14" s="7">
        <v>343329</v>
      </c>
      <c r="F14" s="5">
        <f t="shared" si="0"/>
        <v>0.2608807424355382</v>
      </c>
      <c r="G14" s="9">
        <f t="shared" si="1"/>
        <v>0.02827176913212506</v>
      </c>
    </row>
    <row r="15" spans="1:7" ht="12.75" customHeight="1">
      <c r="A15" s="11" t="s">
        <v>559</v>
      </c>
      <c r="B15" s="8" t="s">
        <v>537</v>
      </c>
      <c r="C15" s="7">
        <v>297842</v>
      </c>
      <c r="D15" s="7">
        <v>244402</v>
      </c>
      <c r="E15" s="7">
        <v>300210</v>
      </c>
      <c r="F15" s="5">
        <f t="shared" si="0"/>
        <v>0.22834510355889068</v>
      </c>
      <c r="G15" s="9">
        <f t="shared" si="1"/>
        <v>0.02472109204627417</v>
      </c>
    </row>
    <row r="16" spans="1:7" ht="11.25">
      <c r="A16" s="11" t="s">
        <v>560</v>
      </c>
      <c r="B16" s="8" t="s">
        <v>177</v>
      </c>
      <c r="C16" s="7">
        <v>307722</v>
      </c>
      <c r="D16" s="7">
        <v>246467</v>
      </c>
      <c r="E16" s="7">
        <v>272672</v>
      </c>
      <c r="F16" s="5">
        <f aca="true" t="shared" si="2" ref="F16:F23">+(E16-D16)/D16</f>
        <v>0.10632255028056495</v>
      </c>
      <c r="G16" s="9">
        <f t="shared" si="1"/>
        <v>0.0224534479545707</v>
      </c>
    </row>
    <row r="17" spans="1:7" ht="12.75" customHeight="1">
      <c r="A17" s="11" t="s">
        <v>533</v>
      </c>
      <c r="B17" s="8">
        <v>47031100</v>
      </c>
      <c r="C17" s="7">
        <v>195295</v>
      </c>
      <c r="D17" s="7">
        <v>140253</v>
      </c>
      <c r="E17" s="7">
        <v>229355</v>
      </c>
      <c r="F17" s="5">
        <f t="shared" si="2"/>
        <v>0.6352947887032719</v>
      </c>
      <c r="G17" s="9">
        <f t="shared" si="1"/>
        <v>0.018886466361124586</v>
      </c>
    </row>
    <row r="18" spans="1:7" ht="12.75" customHeight="1">
      <c r="A18" s="11" t="s">
        <v>534</v>
      </c>
      <c r="B18" s="8">
        <v>22042990</v>
      </c>
      <c r="C18" s="7">
        <v>243255</v>
      </c>
      <c r="D18" s="7">
        <v>195490</v>
      </c>
      <c r="E18" s="7">
        <v>186027</v>
      </c>
      <c r="F18" s="5">
        <f t="shared" si="2"/>
        <v>-0.04840656811090081</v>
      </c>
      <c r="G18" s="9">
        <f t="shared" si="1"/>
        <v>0.01531857896170096</v>
      </c>
    </row>
    <row r="19" spans="1:7" ht="12.75" customHeight="1">
      <c r="A19" s="11" t="s">
        <v>535</v>
      </c>
      <c r="B19" s="8">
        <v>10051000</v>
      </c>
      <c r="C19" s="7">
        <v>166036</v>
      </c>
      <c r="D19" s="7">
        <v>159012</v>
      </c>
      <c r="E19" s="7">
        <v>163651</v>
      </c>
      <c r="F19" s="5">
        <f t="shared" si="2"/>
        <v>0.029173898825245893</v>
      </c>
      <c r="G19" s="9">
        <f t="shared" si="1"/>
        <v>0.013476004911444702</v>
      </c>
    </row>
    <row r="20" spans="1:7" ht="12.75" customHeight="1">
      <c r="A20" s="11" t="s">
        <v>536</v>
      </c>
      <c r="B20" s="8">
        <v>44091020</v>
      </c>
      <c r="C20" s="7">
        <v>177195</v>
      </c>
      <c r="D20" s="7">
        <v>149773</v>
      </c>
      <c r="E20" s="7">
        <v>162253</v>
      </c>
      <c r="F20" s="5">
        <f t="shared" si="2"/>
        <v>0.08332610016491623</v>
      </c>
      <c r="G20" s="9">
        <f t="shared" si="1"/>
        <v>0.013360885206302664</v>
      </c>
    </row>
    <row r="21" spans="1:7" ht="12.75" customHeight="1">
      <c r="A21" s="11" t="s">
        <v>511</v>
      </c>
      <c r="B21" s="8" t="s">
        <v>146</v>
      </c>
      <c r="C21" s="7">
        <v>149354</v>
      </c>
      <c r="D21" s="7">
        <v>146586</v>
      </c>
      <c r="E21" s="7">
        <v>156975</v>
      </c>
      <c r="F21" s="5">
        <f t="shared" si="2"/>
        <v>0.07087307109819492</v>
      </c>
      <c r="G21" s="9">
        <f t="shared" si="1"/>
        <v>0.012926263029092593</v>
      </c>
    </row>
    <row r="22" spans="1:7" ht="12.75" customHeight="1">
      <c r="A22" s="11" t="s">
        <v>37</v>
      </c>
      <c r="B22" s="11"/>
      <c r="C22" s="7">
        <v>4451908</v>
      </c>
      <c r="D22" s="7">
        <v>3703150</v>
      </c>
      <c r="E22" s="7">
        <v>4404967</v>
      </c>
      <c r="F22" s="5">
        <f t="shared" si="2"/>
        <v>0.1895189230790003</v>
      </c>
      <c r="G22" s="9">
        <f t="shared" si="1"/>
        <v>0.3627314035768302</v>
      </c>
    </row>
    <row r="23" spans="1:7" ht="12.75" customHeight="1">
      <c r="A23" s="11" t="s">
        <v>35</v>
      </c>
      <c r="B23" s="11"/>
      <c r="C23" s="7">
        <f>+balanza!B8</f>
        <v>12315251</v>
      </c>
      <c r="D23" s="7">
        <f>+balanza!C8</f>
        <v>10445076</v>
      </c>
      <c r="E23" s="7">
        <f>+balanza!D8</f>
        <v>12143881</v>
      </c>
      <c r="F23" s="5">
        <f t="shared" si="2"/>
        <v>0.1626417079205551</v>
      </c>
      <c r="G23" s="9">
        <f t="shared" si="1"/>
        <v>1</v>
      </c>
    </row>
    <row r="24" spans="1:7" ht="12" thickBot="1">
      <c r="A24" s="167"/>
      <c r="B24" s="167"/>
      <c r="C24" s="168"/>
      <c r="D24" s="168"/>
      <c r="E24" s="168"/>
      <c r="F24" s="167"/>
      <c r="G24" s="167"/>
    </row>
    <row r="25" spans="1:7" ht="33.75" customHeight="1" thickTop="1">
      <c r="A25" s="305" t="s">
        <v>522</v>
      </c>
      <c r="B25" s="305"/>
      <c r="C25" s="305"/>
      <c r="D25" s="305"/>
      <c r="E25" s="305"/>
      <c r="F25" s="305"/>
      <c r="G25" s="305"/>
    </row>
    <row r="50" spans="1:7" ht="15.75" customHeight="1">
      <c r="A50" s="303" t="s">
        <v>246</v>
      </c>
      <c r="B50" s="303"/>
      <c r="C50" s="303"/>
      <c r="D50" s="303"/>
      <c r="E50" s="303"/>
      <c r="F50" s="303"/>
      <c r="G50" s="303"/>
    </row>
    <row r="51" spans="1:7" ht="15.75" customHeight="1">
      <c r="A51" s="304" t="s">
        <v>244</v>
      </c>
      <c r="B51" s="304"/>
      <c r="C51" s="304"/>
      <c r="D51" s="304"/>
      <c r="E51" s="304"/>
      <c r="F51" s="304"/>
      <c r="G51" s="304"/>
    </row>
    <row r="52" spans="1:7" ht="15.75" customHeight="1" thickBot="1">
      <c r="A52" s="304" t="s">
        <v>432</v>
      </c>
      <c r="B52" s="304"/>
      <c r="C52" s="304"/>
      <c r="D52" s="304"/>
      <c r="E52" s="304"/>
      <c r="F52" s="304"/>
      <c r="G52" s="304"/>
    </row>
    <row r="53" spans="1:7" ht="12.75" customHeight="1" thickTop="1">
      <c r="A53" s="306" t="s">
        <v>38</v>
      </c>
      <c r="B53" s="171" t="s">
        <v>129</v>
      </c>
      <c r="C53" s="172">
        <f>+C4</f>
        <v>2010</v>
      </c>
      <c r="D53" s="311" t="str">
        <f>+D4</f>
        <v>enero - octubre</v>
      </c>
      <c r="E53" s="311"/>
      <c r="F53" s="173" t="s">
        <v>237</v>
      </c>
      <c r="G53" s="173" t="s">
        <v>228</v>
      </c>
    </row>
    <row r="54" spans="1:7" ht="12.75" customHeight="1" thickBot="1">
      <c r="A54" s="310"/>
      <c r="B54" s="63" t="s">
        <v>45</v>
      </c>
      <c r="C54" s="175" t="s">
        <v>227</v>
      </c>
      <c r="D54" s="174">
        <f>+balanza!C6</f>
        <v>2010</v>
      </c>
      <c r="E54" s="174">
        <f>+E5</f>
        <v>2011</v>
      </c>
      <c r="F54" s="175" t="str">
        <f>+F5</f>
        <v> 2011-2010</v>
      </c>
      <c r="G54" s="175">
        <f>+G5</f>
        <v>2011</v>
      </c>
    </row>
    <row r="55" spans="3:7" ht="12" thickTop="1">
      <c r="C55" s="7"/>
      <c r="D55" s="7"/>
      <c r="E55" s="7"/>
      <c r="F55" s="7"/>
      <c r="G55" s="7"/>
    </row>
    <row r="56" spans="1:7" ht="12.75" customHeight="1">
      <c r="A56" s="6" t="s">
        <v>538</v>
      </c>
      <c r="B56" s="12" t="s">
        <v>543</v>
      </c>
      <c r="C56" s="7">
        <v>675536</v>
      </c>
      <c r="D56" s="7">
        <v>501441</v>
      </c>
      <c r="E56" s="7">
        <v>601593</v>
      </c>
      <c r="F56" s="5">
        <f>+(E56-D56)/D56</f>
        <v>0.19972838280076818</v>
      </c>
      <c r="G56" s="13">
        <f>+E56/$E$72</f>
        <v>0.14800595573448563</v>
      </c>
    </row>
    <row r="57" spans="1:7" ht="12.75" customHeight="1">
      <c r="A57" s="6" t="s">
        <v>14</v>
      </c>
      <c r="B57" s="8">
        <v>17019900</v>
      </c>
      <c r="C57" s="7">
        <v>257431</v>
      </c>
      <c r="D57" s="7">
        <v>216738</v>
      </c>
      <c r="E57" s="7">
        <v>324448</v>
      </c>
      <c r="F57" s="5">
        <f aca="true" t="shared" si="3" ref="F57:F72">+(E57-D57)/D57</f>
        <v>0.4969594625769362</v>
      </c>
      <c r="G57" s="13">
        <f aca="true" t="shared" si="4" ref="G57:G72">+E57/$E$72</f>
        <v>0.07982180033036022</v>
      </c>
    </row>
    <row r="58" spans="1:7" ht="12.75" customHeight="1">
      <c r="A58" s="6" t="s">
        <v>539</v>
      </c>
      <c r="B58" s="8">
        <v>15179000</v>
      </c>
      <c r="C58" s="7">
        <v>269643</v>
      </c>
      <c r="D58" s="7">
        <v>215319</v>
      </c>
      <c r="E58" s="7">
        <v>300419</v>
      </c>
      <c r="F58" s="5">
        <f t="shared" si="3"/>
        <v>0.39522754610601013</v>
      </c>
      <c r="G58" s="13">
        <f t="shared" si="4"/>
        <v>0.07391010403345524</v>
      </c>
    </row>
    <row r="59" spans="1:7" ht="12.75" customHeight="1">
      <c r="A59" s="6" t="s">
        <v>561</v>
      </c>
      <c r="B59" s="10">
        <v>23099090</v>
      </c>
      <c r="C59" s="7">
        <v>241272</v>
      </c>
      <c r="D59" s="7">
        <v>200417</v>
      </c>
      <c r="E59" s="7">
        <v>224827</v>
      </c>
      <c r="F59" s="5">
        <f t="shared" si="3"/>
        <v>0.12179605522485618</v>
      </c>
      <c r="G59" s="13">
        <f t="shared" si="4"/>
        <v>0.05531270312307025</v>
      </c>
    </row>
    <row r="60" spans="1:7" ht="12.75" customHeight="1">
      <c r="A60" s="6" t="s">
        <v>540</v>
      </c>
      <c r="B60" s="8">
        <v>23040000</v>
      </c>
      <c r="C60" s="7">
        <v>170216</v>
      </c>
      <c r="D60" s="7">
        <v>139737</v>
      </c>
      <c r="E60" s="7">
        <v>211008</v>
      </c>
      <c r="F60" s="5">
        <f t="shared" si="3"/>
        <v>0.5100367118229245</v>
      </c>
      <c r="G60" s="13">
        <f t="shared" si="4"/>
        <v>0.05191290574794312</v>
      </c>
    </row>
    <row r="61" spans="1:7" ht="12.75" customHeight="1">
      <c r="A61" s="6" t="s">
        <v>527</v>
      </c>
      <c r="B61" s="8">
        <v>10019000</v>
      </c>
      <c r="C61" s="7">
        <v>152152</v>
      </c>
      <c r="D61" s="7">
        <v>118765</v>
      </c>
      <c r="E61" s="7">
        <v>146590</v>
      </c>
      <c r="F61" s="5">
        <f t="shared" si="3"/>
        <v>0.23428619542794593</v>
      </c>
      <c r="G61" s="13">
        <f t="shared" si="4"/>
        <v>0.03606457031767034</v>
      </c>
    </row>
    <row r="62" spans="1:7" ht="12.75" customHeight="1">
      <c r="A62" s="6" t="s">
        <v>541</v>
      </c>
      <c r="B62" s="10">
        <v>10070000</v>
      </c>
      <c r="C62" s="7">
        <v>110989</v>
      </c>
      <c r="D62" s="7">
        <v>75877</v>
      </c>
      <c r="E62" s="7">
        <v>140577</v>
      </c>
      <c r="F62" s="5">
        <f t="shared" si="3"/>
        <v>0.8526958103246043</v>
      </c>
      <c r="G62" s="13">
        <f t="shared" si="4"/>
        <v>0.03458523160888971</v>
      </c>
    </row>
    <row r="63" spans="1:7" ht="12.75" customHeight="1">
      <c r="A63" s="6" t="s">
        <v>208</v>
      </c>
      <c r="B63" s="8">
        <v>10059000</v>
      </c>
      <c r="C63" s="7">
        <v>138588</v>
      </c>
      <c r="D63" s="7">
        <v>100310</v>
      </c>
      <c r="E63" s="7">
        <v>128223</v>
      </c>
      <c r="F63" s="5">
        <f t="shared" si="3"/>
        <v>0.2782673711494367</v>
      </c>
      <c r="G63" s="13">
        <f t="shared" si="4"/>
        <v>0.03154585851587859</v>
      </c>
    </row>
    <row r="64" spans="1:7" ht="12.75" customHeight="1">
      <c r="A64" s="6" t="s">
        <v>209</v>
      </c>
      <c r="B64" s="8">
        <v>21069090</v>
      </c>
      <c r="C64" s="7">
        <v>83168</v>
      </c>
      <c r="D64" s="7">
        <v>67203</v>
      </c>
      <c r="E64" s="7">
        <v>82224</v>
      </c>
      <c r="F64" s="5">
        <f t="shared" si="3"/>
        <v>0.22351680728538906</v>
      </c>
      <c r="G64" s="13">
        <f t="shared" si="4"/>
        <v>0.020229028104237164</v>
      </c>
    </row>
    <row r="65" spans="1:7" ht="12.75" customHeight="1">
      <c r="A65" s="6" t="s">
        <v>44</v>
      </c>
      <c r="B65" s="8">
        <v>12010000</v>
      </c>
      <c r="C65" s="7">
        <v>27772</v>
      </c>
      <c r="D65" s="7">
        <v>14517</v>
      </c>
      <c r="E65" s="7">
        <v>72705</v>
      </c>
      <c r="F65" s="5">
        <f t="shared" si="3"/>
        <v>4.008266170696425</v>
      </c>
      <c r="G65" s="13">
        <f t="shared" si="4"/>
        <v>0.017887131352385715</v>
      </c>
    </row>
    <row r="66" spans="1:7" ht="12.75" customHeight="1">
      <c r="A66" s="6" t="s">
        <v>542</v>
      </c>
      <c r="B66" s="8" t="s">
        <v>544</v>
      </c>
      <c r="C66" s="7">
        <v>62336</v>
      </c>
      <c r="D66" s="7">
        <v>52669</v>
      </c>
      <c r="E66" s="7">
        <v>67009</v>
      </c>
      <c r="F66" s="5">
        <f t="shared" si="3"/>
        <v>0.27226641857639217</v>
      </c>
      <c r="G66" s="13">
        <f t="shared" si="4"/>
        <v>0.016485782061646574</v>
      </c>
    </row>
    <row r="67" spans="1:7" ht="12.75" customHeight="1">
      <c r="A67" s="6" t="s">
        <v>476</v>
      </c>
      <c r="B67" s="8">
        <v>23031000</v>
      </c>
      <c r="C67" s="7">
        <v>41506</v>
      </c>
      <c r="D67" s="7">
        <v>38177</v>
      </c>
      <c r="E67" s="7">
        <v>58975</v>
      </c>
      <c r="F67" s="5">
        <f t="shared" si="3"/>
        <v>0.5447782696387877</v>
      </c>
      <c r="G67" s="13">
        <f t="shared" si="4"/>
        <v>0.01450923005992638</v>
      </c>
    </row>
    <row r="68" spans="1:7" ht="12.75" customHeight="1">
      <c r="A68" s="6" t="s">
        <v>562</v>
      </c>
      <c r="B68" s="8">
        <v>11042300</v>
      </c>
      <c r="C68" s="7">
        <v>37992</v>
      </c>
      <c r="D68" s="7">
        <v>28465</v>
      </c>
      <c r="E68" s="7">
        <v>57450</v>
      </c>
      <c r="F68" s="5">
        <f t="shared" si="3"/>
        <v>1.0182680484805902</v>
      </c>
      <c r="G68" s="13">
        <f t="shared" si="4"/>
        <v>0.014134044373764655</v>
      </c>
    </row>
    <row r="69" spans="1:7" ht="12.75" customHeight="1">
      <c r="A69" s="6" t="s">
        <v>550</v>
      </c>
      <c r="B69" s="8">
        <v>22030000</v>
      </c>
      <c r="C69" s="7">
        <v>55013</v>
      </c>
      <c r="D69" s="7">
        <v>42231</v>
      </c>
      <c r="E69" s="7">
        <v>46747</v>
      </c>
      <c r="F69" s="5">
        <f t="shared" si="3"/>
        <v>0.10693566337524567</v>
      </c>
      <c r="G69" s="13">
        <f t="shared" si="4"/>
        <v>0.011500855915411251</v>
      </c>
    </row>
    <row r="70" spans="1:7" ht="12.75" customHeight="1">
      <c r="A70" s="6" t="s">
        <v>551</v>
      </c>
      <c r="B70" s="8" t="s">
        <v>563</v>
      </c>
      <c r="C70" s="7">
        <v>45755</v>
      </c>
      <c r="D70" s="7">
        <v>37495</v>
      </c>
      <c r="E70" s="7">
        <v>44058</v>
      </c>
      <c r="F70" s="5">
        <f t="shared" si="3"/>
        <v>0.1750366715562075</v>
      </c>
      <c r="G70" s="13">
        <f t="shared" si="4"/>
        <v>0.010839298990762806</v>
      </c>
    </row>
    <row r="71" spans="1:7" ht="12.75" customHeight="1">
      <c r="A71" s="6" t="s">
        <v>37</v>
      </c>
      <c r="B71" s="11"/>
      <c r="C71" s="7">
        <v>1516590</v>
      </c>
      <c r="D71" s="7">
        <v>1269520</v>
      </c>
      <c r="E71" s="7">
        <v>1557800</v>
      </c>
      <c r="F71" s="5">
        <f t="shared" si="3"/>
        <v>0.22707795072153256</v>
      </c>
      <c r="G71" s="13">
        <f t="shared" si="4"/>
        <v>0.38325525370671154</v>
      </c>
    </row>
    <row r="72" spans="1:7" ht="12.75" customHeight="1">
      <c r="A72" s="11" t="s">
        <v>35</v>
      </c>
      <c r="B72" s="11"/>
      <c r="C72" s="7">
        <f>+balanza!B13</f>
        <v>3885960</v>
      </c>
      <c r="D72" s="7">
        <f>+balanza!C13</f>
        <v>3118882</v>
      </c>
      <c r="E72" s="7">
        <f>+balanza!D13</f>
        <v>4064654</v>
      </c>
      <c r="F72" s="5">
        <f t="shared" si="3"/>
        <v>0.30324071253737717</v>
      </c>
      <c r="G72" s="13">
        <f t="shared" si="4"/>
        <v>1</v>
      </c>
    </row>
    <row r="73" spans="1:7" ht="12" thickBot="1">
      <c r="A73" s="176"/>
      <c r="B73" s="176"/>
      <c r="C73" s="177"/>
      <c r="D73" s="177"/>
      <c r="E73" s="177"/>
      <c r="F73" s="176"/>
      <c r="G73" s="176"/>
    </row>
    <row r="74" spans="1:7" ht="12.75" customHeight="1" thickTop="1">
      <c r="A74" s="305" t="s">
        <v>523</v>
      </c>
      <c r="B74" s="305"/>
      <c r="C74" s="305"/>
      <c r="D74" s="305"/>
      <c r="E74" s="305"/>
      <c r="F74" s="305"/>
      <c r="G74" s="305"/>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12" t="s">
        <v>447</v>
      </c>
      <c r="B1" s="312"/>
      <c r="C1" s="312"/>
      <c r="D1" s="312"/>
      <c r="E1" s="312"/>
      <c r="F1" s="312"/>
      <c r="G1" s="312"/>
      <c r="H1" s="312"/>
      <c r="I1" s="312"/>
      <c r="J1" s="312"/>
      <c r="K1" s="312"/>
      <c r="L1" s="123"/>
      <c r="M1" s="123"/>
      <c r="N1" s="123"/>
      <c r="O1" s="123"/>
    </row>
    <row r="2" spans="1:15" s="22" customFormat="1" ht="19.5" customHeight="1">
      <c r="A2" s="313" t="s">
        <v>464</v>
      </c>
      <c r="B2" s="313"/>
      <c r="C2" s="313"/>
      <c r="D2" s="313"/>
      <c r="E2" s="313"/>
      <c r="F2" s="313"/>
      <c r="G2" s="313"/>
      <c r="H2" s="313"/>
      <c r="I2" s="313"/>
      <c r="J2" s="313"/>
      <c r="K2" s="313"/>
      <c r="L2" s="125"/>
      <c r="M2" s="125"/>
      <c r="N2" s="125"/>
      <c r="O2" s="125"/>
    </row>
    <row r="3" spans="1:15" s="29" customFormat="1" ht="11.25">
      <c r="A3" s="26"/>
      <c r="B3" s="314" t="s">
        <v>466</v>
      </c>
      <c r="C3" s="314"/>
      <c r="D3" s="314"/>
      <c r="E3" s="314"/>
      <c r="F3" s="204"/>
      <c r="G3" s="314" t="s">
        <v>465</v>
      </c>
      <c r="H3" s="314"/>
      <c r="I3" s="314"/>
      <c r="J3" s="314"/>
      <c r="K3" s="314"/>
      <c r="L3" s="142"/>
      <c r="M3" s="142"/>
      <c r="N3" s="142"/>
      <c r="O3" s="142"/>
    </row>
    <row r="4" spans="1:15" s="29" customFormat="1" ht="11.25">
      <c r="A4" s="26" t="s">
        <v>474</v>
      </c>
      <c r="B4" s="205">
        <v>2010</v>
      </c>
      <c r="C4" s="315" t="str">
        <f>+balanza!C5</f>
        <v>enero - octubre</v>
      </c>
      <c r="D4" s="315"/>
      <c r="E4" s="315"/>
      <c r="F4" s="204"/>
      <c r="G4" s="205">
        <f>+B4</f>
        <v>2010</v>
      </c>
      <c r="H4" s="315" t="str">
        <f>+C4</f>
        <v>enero - octubre</v>
      </c>
      <c r="I4" s="315"/>
      <c r="J4" s="315"/>
      <c r="K4" s="315"/>
      <c r="L4" s="142"/>
      <c r="M4" s="142"/>
      <c r="N4" s="142"/>
      <c r="O4" s="142"/>
    </row>
    <row r="5" spans="1:11" s="29" customFormat="1" ht="11.25">
      <c r="A5" s="207"/>
      <c r="B5" s="207"/>
      <c r="C5" s="208">
        <v>2010</v>
      </c>
      <c r="D5" s="208">
        <v>2011</v>
      </c>
      <c r="E5" s="209" t="s">
        <v>490</v>
      </c>
      <c r="F5" s="210"/>
      <c r="G5" s="207"/>
      <c r="H5" s="208">
        <f>+C5</f>
        <v>2010</v>
      </c>
      <c r="I5" s="208">
        <f>+D5</f>
        <v>2011</v>
      </c>
      <c r="J5" s="209" t="str">
        <f>+productos!K5</f>
        <v>Var % 11/10</v>
      </c>
      <c r="K5" s="209" t="s">
        <v>491</v>
      </c>
    </row>
    <row r="7" spans="1:10" ht="12.75">
      <c r="A7" s="26" t="s">
        <v>446</v>
      </c>
      <c r="B7" s="212"/>
      <c r="C7" s="212"/>
      <c r="D7" s="212"/>
      <c r="E7" s="213"/>
      <c r="F7" s="3"/>
      <c r="G7" s="212">
        <f>+balanza!B8</f>
        <v>12315251</v>
      </c>
      <c r="H7" s="212">
        <f>+balanza!C8</f>
        <v>10445076</v>
      </c>
      <c r="I7" s="212">
        <f>+balanza!D8</f>
        <v>12143881</v>
      </c>
      <c r="J7" s="214">
        <f>+I7/H7-1</f>
        <v>0.1626417079205551</v>
      </c>
    </row>
    <row r="9" spans="1:11" s="186" customFormat="1" ht="11.25">
      <c r="A9" s="17" t="s">
        <v>503</v>
      </c>
      <c r="B9" s="198">
        <f>+productos!C11</f>
        <v>2468208.853</v>
      </c>
      <c r="C9" s="198">
        <f>+productos!D11</f>
        <v>2321274.5</v>
      </c>
      <c r="D9" s="198">
        <f>+productos!E11</f>
        <v>2490364.698</v>
      </c>
      <c r="E9" s="201">
        <f>+D9/C9-1</f>
        <v>0.0728436891026889</v>
      </c>
      <c r="G9" s="198">
        <f>+productos!H11</f>
        <v>3509764.0119999996</v>
      </c>
      <c r="H9" s="198">
        <f>+productos!I11</f>
        <v>3176299.443</v>
      </c>
      <c r="I9" s="198">
        <f>+productos!J11</f>
        <v>3271881.6789999995</v>
      </c>
      <c r="J9" s="202">
        <f aca="true" t="shared" si="0" ref="J9:J22">+I9/H9-1</f>
        <v>0.030092325271990905</v>
      </c>
      <c r="K9" s="202">
        <f aca="true" t="shared" si="1" ref="K9:K22">+I9/$I$7</f>
        <v>0.2694263620501551</v>
      </c>
    </row>
    <row r="10" spans="1:17" s="186" customFormat="1" ht="11.25">
      <c r="A10" s="18" t="s">
        <v>95</v>
      </c>
      <c r="B10" s="198">
        <f>+productos!C313</f>
        <v>3353100.6780000003</v>
      </c>
      <c r="C10" s="157">
        <f>+productos!D313</f>
        <v>2760112.478</v>
      </c>
      <c r="D10" s="157">
        <f>+productos!E313</f>
        <v>3380111.5979999998</v>
      </c>
      <c r="E10" s="201">
        <f>+D10/C10-1</f>
        <v>0.22462820806826533</v>
      </c>
      <c r="F10" s="157"/>
      <c r="G10" s="157">
        <f>+productos!H313</f>
        <v>2384364.687</v>
      </c>
      <c r="H10" s="157">
        <f>+productos!I313</f>
        <v>1955961.5780000002</v>
      </c>
      <c r="I10" s="157">
        <f>+productos!J313</f>
        <v>2498129.812</v>
      </c>
      <c r="J10" s="202">
        <f t="shared" si="0"/>
        <v>0.2771875685586702</v>
      </c>
      <c r="K10" s="202">
        <f t="shared" si="1"/>
        <v>0.2057109923919709</v>
      </c>
      <c r="L10" s="23"/>
      <c r="M10" s="23"/>
      <c r="N10" s="23"/>
      <c r="O10" s="22"/>
      <c r="P10" s="22"/>
      <c r="Q10" s="23"/>
    </row>
    <row r="11" spans="1:11" s="186" customFormat="1" ht="11.25">
      <c r="A11" s="186" t="s">
        <v>467</v>
      </c>
      <c r="B11" s="198">
        <f>+productos!C228</f>
        <v>736533.8389999999</v>
      </c>
      <c r="C11" s="198">
        <f>+productos!D228</f>
        <v>610759.5510000001</v>
      </c>
      <c r="D11" s="198">
        <f>+productos!E228</f>
        <v>539351.1740000001</v>
      </c>
      <c r="E11" s="201">
        <f>+D11/C11-1</f>
        <v>-0.11691733167837104</v>
      </c>
      <c r="G11" s="198">
        <f>+productos!H228</f>
        <v>1562926.7489999996</v>
      </c>
      <c r="H11" s="198">
        <f>+productos!I228</f>
        <v>1275439.0720000002</v>
      </c>
      <c r="I11" s="198">
        <f>+productos!J228</f>
        <v>1393446.551</v>
      </c>
      <c r="J11" s="202">
        <f t="shared" si="0"/>
        <v>0.09252302331851392</v>
      </c>
      <c r="K11" s="202">
        <f t="shared" si="1"/>
        <v>0.11474474683999292</v>
      </c>
    </row>
    <row r="12" spans="1:11" s="186" customFormat="1" ht="11.25">
      <c r="A12" s="17" t="s">
        <v>439</v>
      </c>
      <c r="B12" s="198">
        <f>+productos!C51</f>
        <v>535389.2019999999</v>
      </c>
      <c r="C12" s="198">
        <f>+productos!D51</f>
        <v>443866.43799999997</v>
      </c>
      <c r="D12" s="198">
        <f>+productos!E51</f>
        <v>517220.9919999999</v>
      </c>
      <c r="E12" s="201">
        <f>+D12/C12-1</f>
        <v>0.16526267300254838</v>
      </c>
      <c r="G12" s="198">
        <f>+productos!H51</f>
        <v>909856.545</v>
      </c>
      <c r="H12" s="198">
        <f>+productos!I51</f>
        <v>748803.576</v>
      </c>
      <c r="I12" s="198">
        <f>+productos!J51</f>
        <v>1007859.5530000001</v>
      </c>
      <c r="J12" s="202">
        <f t="shared" si="0"/>
        <v>0.3459598555656471</v>
      </c>
      <c r="K12" s="202">
        <f t="shared" si="1"/>
        <v>0.0829932006909488</v>
      </c>
    </row>
    <row r="13" spans="1:11" s="186" customFormat="1" ht="11.25">
      <c r="A13" s="186" t="s">
        <v>477</v>
      </c>
      <c r="B13" s="227" t="s">
        <v>173</v>
      </c>
      <c r="C13" s="227" t="s">
        <v>173</v>
      </c>
      <c r="D13" s="227" t="s">
        <v>173</v>
      </c>
      <c r="E13" s="227" t="s">
        <v>173</v>
      </c>
      <c r="G13" s="198">
        <f>+productos!H325</f>
        <v>925575.282</v>
      </c>
      <c r="H13" s="198">
        <f>+productos!I325</f>
        <v>773257.0689999999</v>
      </c>
      <c r="I13" s="198">
        <f>+productos!J325</f>
        <v>898759.5869999999</v>
      </c>
      <c r="J13" s="202">
        <f t="shared" si="0"/>
        <v>0.1623037448106408</v>
      </c>
      <c r="K13" s="202">
        <f t="shared" si="1"/>
        <v>0.07400925511374823</v>
      </c>
    </row>
    <row r="14" spans="1:11" s="186" customFormat="1" ht="11.25">
      <c r="A14" s="186" t="s">
        <v>85</v>
      </c>
      <c r="B14" s="198">
        <f>+productos!C281</f>
        <v>217175.261</v>
      </c>
      <c r="C14" s="198">
        <f>+productos!D281</f>
        <v>178709.398</v>
      </c>
      <c r="D14" s="198">
        <f>+productos!E281</f>
        <v>192420.872</v>
      </c>
      <c r="E14" s="201">
        <f>+D14/C14-1</f>
        <v>0.07672497447504134</v>
      </c>
      <c r="G14" s="198">
        <f>+productos!H281</f>
        <v>623452.831</v>
      </c>
      <c r="H14" s="198">
        <f>+productos!I281</f>
        <v>510767.975</v>
      </c>
      <c r="I14" s="198">
        <f>+productos!J281</f>
        <v>624364.734</v>
      </c>
      <c r="J14" s="202">
        <f t="shared" si="0"/>
        <v>0.22240384002148939</v>
      </c>
      <c r="K14" s="202">
        <f t="shared" si="1"/>
        <v>0.0514139371095616</v>
      </c>
    </row>
    <row r="15" spans="1:11" s="186" customFormat="1" ht="11.25">
      <c r="A15" s="186" t="s">
        <v>478</v>
      </c>
      <c r="B15" s="227" t="s">
        <v>173</v>
      </c>
      <c r="C15" s="227" t="s">
        <v>173</v>
      </c>
      <c r="D15" s="227" t="s">
        <v>173</v>
      </c>
      <c r="E15" s="228" t="s">
        <v>173</v>
      </c>
      <c r="G15" s="198">
        <f>+productos!H320</f>
        <v>547357.4809999999</v>
      </c>
      <c r="H15" s="198">
        <f>+productos!I320</f>
        <v>440030.59</v>
      </c>
      <c r="I15" s="198">
        <f>+productos!J320</f>
        <v>558577.1640000001</v>
      </c>
      <c r="J15" s="202">
        <f t="shared" si="0"/>
        <v>0.26940530202684343</v>
      </c>
      <c r="K15" s="202">
        <f t="shared" si="1"/>
        <v>0.04599659400483257</v>
      </c>
    </row>
    <row r="16" spans="1:11" s="186" customFormat="1" ht="11.25">
      <c r="A16" s="186" t="s">
        <v>442</v>
      </c>
      <c r="B16" s="198">
        <f>+productos!C105</f>
        <v>82803.77199999998</v>
      </c>
      <c r="C16" s="198">
        <f>+productos!D105</f>
        <v>80487.88899999998</v>
      </c>
      <c r="D16" s="198">
        <f>+productos!E105</f>
        <v>74493.562</v>
      </c>
      <c r="E16" s="201">
        <f aca="true" t="shared" si="2" ref="E16:E22">+D16/C16-1</f>
        <v>-0.07447489398063323</v>
      </c>
      <c r="G16" s="198">
        <f>+productos!H105</f>
        <v>359179.54699999996</v>
      </c>
      <c r="H16" s="198">
        <f>+productos!I105</f>
        <v>342111.50600000005</v>
      </c>
      <c r="I16" s="198">
        <f>+productos!J105</f>
        <v>388539.34</v>
      </c>
      <c r="J16" s="202">
        <f t="shared" si="0"/>
        <v>0.1357096536823288</v>
      </c>
      <c r="K16" s="202">
        <f t="shared" si="1"/>
        <v>0.03199465969734058</v>
      </c>
    </row>
    <row r="17" spans="1:11" s="186" customFormat="1" ht="11.25">
      <c r="A17" s="186" t="s">
        <v>93</v>
      </c>
      <c r="B17" s="198">
        <f>+productos!C303</f>
        <v>4614908.461</v>
      </c>
      <c r="C17" s="198">
        <f>+productos!D303</f>
        <v>3770123.081</v>
      </c>
      <c r="D17" s="198">
        <f>+productos!E303</f>
        <v>4329764.81</v>
      </c>
      <c r="E17" s="201">
        <f t="shared" si="2"/>
        <v>0.14844123573057422</v>
      </c>
      <c r="G17" s="198">
        <f>+productos!H303</f>
        <v>334827.977</v>
      </c>
      <c r="H17" s="198">
        <f>+productos!I303</f>
        <v>272292.707</v>
      </c>
      <c r="I17" s="198">
        <f>+productos!J303</f>
        <v>343329.081</v>
      </c>
      <c r="J17" s="202">
        <f t="shared" si="0"/>
        <v>0.26088239667763125</v>
      </c>
      <c r="K17" s="202">
        <f t="shared" si="1"/>
        <v>0.028271775802150893</v>
      </c>
    </row>
    <row r="18" spans="1:11" s="186" customFormat="1" ht="11.25">
      <c r="A18" s="186" t="s">
        <v>78</v>
      </c>
      <c r="B18" s="198">
        <f>+productos!C271</f>
        <v>67174.948</v>
      </c>
      <c r="C18" s="198">
        <f>+productos!D271</f>
        <v>54553.136</v>
      </c>
      <c r="D18" s="198">
        <f>+productos!E271</f>
        <v>60359.197</v>
      </c>
      <c r="E18" s="201">
        <f t="shared" si="2"/>
        <v>0.10642946356007843</v>
      </c>
      <c r="G18" s="198">
        <f>+productos!H271</f>
        <v>159099.609</v>
      </c>
      <c r="H18" s="198">
        <f>+productos!I271</f>
        <v>128162.32600000002</v>
      </c>
      <c r="I18" s="198">
        <f>+productos!J271</f>
        <v>167080.231</v>
      </c>
      <c r="J18" s="202">
        <f t="shared" si="0"/>
        <v>0.30366103842403724</v>
      </c>
      <c r="K18" s="202">
        <f t="shared" si="1"/>
        <v>0.01375838836036025</v>
      </c>
    </row>
    <row r="19" spans="1:11" s="186" customFormat="1" ht="11.25">
      <c r="A19" s="186" t="s">
        <v>441</v>
      </c>
      <c r="B19" s="198">
        <f>+productos!C213</f>
        <v>132994.336</v>
      </c>
      <c r="C19" s="198">
        <f>+productos!D213</f>
        <v>108340.52399999999</v>
      </c>
      <c r="D19" s="198">
        <f>+productos!E213</f>
        <v>107794.787</v>
      </c>
      <c r="E19" s="201">
        <f t="shared" si="2"/>
        <v>-0.005037237959085283</v>
      </c>
      <c r="G19" s="198">
        <f>+productos!H213</f>
        <v>187710.212</v>
      </c>
      <c r="H19" s="198">
        <f>+productos!I213</f>
        <v>148323.456</v>
      </c>
      <c r="I19" s="198">
        <f>+productos!J213</f>
        <v>145401.122</v>
      </c>
      <c r="J19" s="202">
        <f t="shared" si="0"/>
        <v>-0.019702440051019288</v>
      </c>
      <c r="K19" s="202">
        <f t="shared" si="1"/>
        <v>0.011973200494965325</v>
      </c>
    </row>
    <row r="20" spans="1:11" s="186" customFormat="1" ht="11.25">
      <c r="A20" s="186" t="s">
        <v>440</v>
      </c>
      <c r="B20" s="198">
        <f>+productos!C196</f>
        <v>95069.925</v>
      </c>
      <c r="C20" s="198">
        <f>+productos!D196</f>
        <v>93136.24600000001</v>
      </c>
      <c r="D20" s="198">
        <f>+productos!E196</f>
        <v>96813.35299999997</v>
      </c>
      <c r="E20" s="201">
        <f t="shared" si="2"/>
        <v>0.03948094493737653</v>
      </c>
      <c r="G20" s="198">
        <f>+productos!H196</f>
        <v>64407.61700000001</v>
      </c>
      <c r="H20" s="198">
        <f>+productos!I196</f>
        <v>58894.19799999999</v>
      </c>
      <c r="I20" s="198">
        <f>+productos!J196</f>
        <v>70207.53899999999</v>
      </c>
      <c r="J20" s="202">
        <f t="shared" si="0"/>
        <v>0.19209601937358922</v>
      </c>
      <c r="K20" s="202">
        <f t="shared" si="1"/>
        <v>0.0057813098629672</v>
      </c>
    </row>
    <row r="21" spans="1:11" s="186" customFormat="1" ht="11.25">
      <c r="A21" s="186" t="s">
        <v>445</v>
      </c>
      <c r="B21" s="198">
        <f>+productos!C266</f>
        <v>8601.466</v>
      </c>
      <c r="C21" s="198">
        <f>+productos!D266</f>
        <v>8046.051</v>
      </c>
      <c r="D21" s="198">
        <f>+productos!E266</f>
        <v>7200.061</v>
      </c>
      <c r="E21" s="201">
        <f t="shared" si="2"/>
        <v>-0.10514350455894461</v>
      </c>
      <c r="G21" s="198">
        <f>+productos!H266</f>
        <v>28985.636</v>
      </c>
      <c r="H21" s="198">
        <f>+productos!I266</f>
        <v>26965.777</v>
      </c>
      <c r="I21" s="198">
        <f>+productos!J266</f>
        <v>26878.08</v>
      </c>
      <c r="J21" s="202">
        <f t="shared" si="0"/>
        <v>-0.003252159209059524</v>
      </c>
      <c r="K21" s="202">
        <f t="shared" si="1"/>
        <v>0.0022133023207325567</v>
      </c>
    </row>
    <row r="22" spans="1:17" s="22" customFormat="1" ht="11.25">
      <c r="A22" s="199" t="s">
        <v>443</v>
      </c>
      <c r="B22" s="200">
        <f>+productos!C161</f>
        <v>12206.795999999998</v>
      </c>
      <c r="C22" s="200">
        <f>+productos!D161</f>
        <v>10873.404999999999</v>
      </c>
      <c r="D22" s="200">
        <f>+productos!E161</f>
        <v>10770.012999999999</v>
      </c>
      <c r="E22" s="203">
        <f t="shared" si="2"/>
        <v>-0.009508704954887648</v>
      </c>
      <c r="F22" s="199"/>
      <c r="G22" s="200">
        <f>+productos!H161</f>
        <v>37269.713</v>
      </c>
      <c r="H22" s="200">
        <f>+productos!I161</f>
        <v>32228.607</v>
      </c>
      <c r="I22" s="200">
        <f>+productos!J161</f>
        <v>35238.350999999995</v>
      </c>
      <c r="J22" s="203">
        <f t="shared" si="0"/>
        <v>0.09338734373471347</v>
      </c>
      <c r="K22" s="203">
        <f t="shared" si="1"/>
        <v>0.0029017371794074725</v>
      </c>
      <c r="L22" s="186"/>
      <c r="M22" s="186"/>
      <c r="N22" s="186"/>
      <c r="O22" s="186"/>
      <c r="P22" s="186"/>
      <c r="Q22" s="186"/>
    </row>
    <row r="23" spans="1:17" s="22" customFormat="1" ht="11.25">
      <c r="A23" s="17" t="s">
        <v>525</v>
      </c>
      <c r="B23" s="17"/>
      <c r="C23" s="17"/>
      <c r="D23" s="17"/>
      <c r="E23" s="17"/>
      <c r="F23" s="17"/>
      <c r="G23" s="17"/>
      <c r="H23" s="17"/>
      <c r="I23" s="17"/>
      <c r="J23" s="17"/>
      <c r="K23" s="17"/>
      <c r="L23" s="23"/>
      <c r="M23" s="23"/>
      <c r="N23" s="23"/>
      <c r="Q23" s="23"/>
    </row>
    <row r="24" s="186" customFormat="1" ht="11.25">
      <c r="A24" s="186" t="s">
        <v>473</v>
      </c>
    </row>
    <row r="25" s="186" customFormat="1" ht="11.25"/>
    <row r="26" s="186" customFormat="1" ht="11.25"/>
    <row r="27" s="186" customFormat="1" ht="11.25"/>
    <row r="28" s="186" customFormat="1" ht="11.25"/>
    <row r="29" s="186" customFormat="1" ht="11.25"/>
    <row r="30" s="186" customFormat="1" ht="11.25"/>
    <row r="31" s="186" customFormat="1" ht="11.25"/>
    <row r="32" s="186" customFormat="1" ht="11.25"/>
    <row r="33" s="186" customFormat="1" ht="11.25"/>
    <row r="34" s="186" customFormat="1" ht="11.25"/>
    <row r="35" s="186" customFormat="1" ht="11.25"/>
    <row r="36" spans="9:10" s="186" customFormat="1" ht="11.25">
      <c r="I36" s="202"/>
      <c r="J36" s="202"/>
    </row>
    <row r="37" s="18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AA451"/>
  <sheetViews>
    <sheetView zoomScalePageLayoutView="0" workbookViewId="0" topLeftCell="A1">
      <selection activeCell="Q11" sqref="Q1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2" t="s">
        <v>448</v>
      </c>
      <c r="B1" s="312"/>
      <c r="C1" s="312"/>
      <c r="D1" s="312"/>
      <c r="E1" s="312"/>
      <c r="F1" s="312"/>
      <c r="G1" s="312"/>
      <c r="H1" s="312"/>
      <c r="I1" s="312"/>
      <c r="J1" s="312"/>
      <c r="K1" s="312"/>
      <c r="L1" s="312"/>
      <c r="M1" s="29"/>
      <c r="P1" s="123"/>
      <c r="Q1" s="123"/>
      <c r="R1" s="123"/>
      <c r="S1" s="123"/>
      <c r="T1" s="123"/>
      <c r="U1" s="123"/>
    </row>
    <row r="2" spans="1:21" ht="19.5" customHeight="1">
      <c r="A2" s="313" t="s">
        <v>245</v>
      </c>
      <c r="B2" s="313"/>
      <c r="C2" s="313"/>
      <c r="D2" s="313"/>
      <c r="E2" s="313"/>
      <c r="F2" s="313"/>
      <c r="G2" s="313"/>
      <c r="H2" s="313"/>
      <c r="I2" s="313"/>
      <c r="J2" s="313"/>
      <c r="K2" s="313"/>
      <c r="L2" s="313"/>
      <c r="P2" s="125"/>
      <c r="Q2" s="125"/>
      <c r="R2" s="125"/>
      <c r="S2" s="125"/>
      <c r="T2" s="125"/>
      <c r="U2" s="125"/>
    </row>
    <row r="3" spans="1:21" s="29" customFormat="1" ht="11.25">
      <c r="A3" s="26"/>
      <c r="B3" s="26"/>
      <c r="C3" s="314" t="s">
        <v>141</v>
      </c>
      <c r="D3" s="314"/>
      <c r="E3" s="314"/>
      <c r="F3" s="314"/>
      <c r="G3" s="204"/>
      <c r="H3" s="314" t="s">
        <v>142</v>
      </c>
      <c r="I3" s="314"/>
      <c r="J3" s="314"/>
      <c r="K3" s="314"/>
      <c r="L3" s="204"/>
      <c r="M3" s="316" t="s">
        <v>286</v>
      </c>
      <c r="N3" s="316"/>
      <c r="O3" s="316"/>
      <c r="P3" s="142"/>
      <c r="Q3" s="142"/>
      <c r="R3" s="142"/>
      <c r="S3" s="142"/>
      <c r="T3" s="142"/>
      <c r="U3" s="142"/>
    </row>
    <row r="4" spans="1:21" s="29" customFormat="1" ht="11.25">
      <c r="A4" s="26" t="s">
        <v>457</v>
      </c>
      <c r="B4" s="206" t="s">
        <v>129</v>
      </c>
      <c r="C4" s="205">
        <v>2010</v>
      </c>
      <c r="D4" s="315" t="str">
        <f>+balanza!C5</f>
        <v>enero - octubre</v>
      </c>
      <c r="E4" s="315"/>
      <c r="F4" s="315"/>
      <c r="G4" s="204"/>
      <c r="H4" s="205">
        <f>+C4</f>
        <v>2010</v>
      </c>
      <c r="I4" s="315" t="str">
        <f>+D4</f>
        <v>enero - octubre</v>
      </c>
      <c r="J4" s="315"/>
      <c r="K4" s="315"/>
      <c r="L4" s="206" t="s">
        <v>320</v>
      </c>
      <c r="M4" s="317" t="s">
        <v>285</v>
      </c>
      <c r="N4" s="317"/>
      <c r="O4" s="317"/>
      <c r="P4" s="142"/>
      <c r="Q4" s="142"/>
      <c r="R4" s="142"/>
      <c r="S4" s="142"/>
      <c r="T4" s="142"/>
      <c r="U4" s="142"/>
    </row>
    <row r="5" spans="1:15" s="29" customFormat="1" ht="11.25">
      <c r="A5" s="207"/>
      <c r="B5" s="210" t="s">
        <v>45</v>
      </c>
      <c r="C5" s="207"/>
      <c r="D5" s="208">
        <v>2010</v>
      </c>
      <c r="E5" s="208">
        <v>2011</v>
      </c>
      <c r="F5" s="209" t="s">
        <v>490</v>
      </c>
      <c r="G5" s="210"/>
      <c r="H5" s="207"/>
      <c r="I5" s="208">
        <f>+D5</f>
        <v>2010</v>
      </c>
      <c r="J5" s="208">
        <f>+E5</f>
        <v>2011</v>
      </c>
      <c r="K5" s="209" t="str">
        <f>+F5</f>
        <v>Var % 11/10</v>
      </c>
      <c r="L5" s="210">
        <v>2011</v>
      </c>
      <c r="M5" s="211">
        <v>2010</v>
      </c>
      <c r="N5" s="211">
        <v>2011</v>
      </c>
      <c r="O5" s="210" t="s">
        <v>490</v>
      </c>
    </row>
    <row r="6" spans="1:12" ht="11.25">
      <c r="A6" s="17"/>
      <c r="B6" s="17"/>
      <c r="C6" s="17"/>
      <c r="D6" s="17"/>
      <c r="E6" s="17"/>
      <c r="F6" s="17"/>
      <c r="G6" s="17"/>
      <c r="H6" s="17"/>
      <c r="I6" s="17"/>
      <c r="J6" s="17"/>
      <c r="K6" s="17"/>
      <c r="L6" s="17"/>
    </row>
    <row r="7" spans="1:15" s="29" customFormat="1" ht="11.25">
      <c r="A7" s="26" t="s">
        <v>450</v>
      </c>
      <c r="B7" s="26"/>
      <c r="C7" s="26"/>
      <c r="D7" s="26"/>
      <c r="E7" s="26"/>
      <c r="F7" s="26"/>
      <c r="G7" s="26"/>
      <c r="H7" s="27">
        <f>+balanza!B9</f>
        <v>6983707</v>
      </c>
      <c r="I7" s="27">
        <f>+balanza!C9</f>
        <v>6068810</v>
      </c>
      <c r="J7" s="27">
        <f>+balanza!D9</f>
        <v>6687623</v>
      </c>
      <c r="K7" s="25">
        <f>+J7/I7*100-100</f>
        <v>10.196611856360633</v>
      </c>
      <c r="L7" s="26"/>
      <c r="M7" s="28"/>
      <c r="N7" s="28"/>
      <c r="O7" s="28"/>
    </row>
    <row r="8" spans="1:15" s="29" customFormat="1" ht="11.25">
      <c r="A8" s="26"/>
      <c r="B8" s="26"/>
      <c r="C8" s="26"/>
      <c r="D8" s="26"/>
      <c r="E8" s="26"/>
      <c r="F8" s="26"/>
      <c r="G8" s="26"/>
      <c r="H8" s="27"/>
      <c r="I8" s="27"/>
      <c r="J8" s="27"/>
      <c r="K8" s="25"/>
      <c r="L8" s="26"/>
      <c r="M8" s="28"/>
      <c r="N8" s="28"/>
      <c r="O8" s="28"/>
    </row>
    <row r="9" spans="1:18" s="128" customFormat="1" ht="11.25">
      <c r="A9" s="126" t="s">
        <v>506</v>
      </c>
      <c r="B9" s="126"/>
      <c r="C9" s="126">
        <f>+C11+C51</f>
        <v>3003598.055</v>
      </c>
      <c r="D9" s="126">
        <f>+D11+D51</f>
        <v>2765140.938</v>
      </c>
      <c r="E9" s="126">
        <f>+E11+E51</f>
        <v>3007585.69</v>
      </c>
      <c r="F9" s="127">
        <f>+E9/D9*100-100</f>
        <v>8.767898542464806</v>
      </c>
      <c r="G9" s="126"/>
      <c r="H9" s="126">
        <f>+H11+H51</f>
        <v>4419620.557</v>
      </c>
      <c r="I9" s="126">
        <f>+I11+I51</f>
        <v>3925103.019</v>
      </c>
      <c r="J9" s="126">
        <f>+J11+J51</f>
        <v>4279741.232</v>
      </c>
      <c r="K9" s="127">
        <f>+J9/I9*100-100</f>
        <v>9.035131340077584</v>
      </c>
      <c r="L9" s="127">
        <f>+J9/$J$7*100</f>
        <v>63.99495354328436</v>
      </c>
      <c r="M9" s="127"/>
      <c r="N9" s="127"/>
      <c r="O9" s="127"/>
      <c r="R9" s="28"/>
    </row>
    <row r="10" spans="1:20" ht="11.25" customHeight="1">
      <c r="A10" s="17"/>
      <c r="B10" s="17"/>
      <c r="C10" s="19"/>
      <c r="D10" s="19"/>
      <c r="E10" s="19"/>
      <c r="F10" s="20"/>
      <c r="G10" s="20"/>
      <c r="H10" s="19"/>
      <c r="I10" s="19"/>
      <c r="J10" s="19"/>
      <c r="K10" s="20"/>
      <c r="R10" s="23"/>
      <c r="T10" s="21"/>
    </row>
    <row r="11" spans="1:18" ht="11.25" customHeight="1">
      <c r="A11" s="26" t="s">
        <v>451</v>
      </c>
      <c r="B11" s="26"/>
      <c r="C11" s="27">
        <f>+C13+C29</f>
        <v>2468208.853</v>
      </c>
      <c r="D11" s="27">
        <f>+D13+D29</f>
        <v>2321274.5</v>
      </c>
      <c r="E11" s="27">
        <f>+E13+E29</f>
        <v>2490364.698</v>
      </c>
      <c r="F11" s="25">
        <f>+E11/D11*100-100</f>
        <v>7.2843689102688955</v>
      </c>
      <c r="G11" s="25"/>
      <c r="H11" s="27">
        <f>+H13+H29</f>
        <v>3509764.0119999996</v>
      </c>
      <c r="I11" s="27">
        <f>+I13+I29</f>
        <v>3176299.443</v>
      </c>
      <c r="J11" s="27">
        <f>+J13+J29</f>
        <v>3271881.6789999995</v>
      </c>
      <c r="K11" s="25">
        <f>+J11/I11*100-100</f>
        <v>3.0092325271990887</v>
      </c>
      <c r="L11" s="25">
        <f>+J11/J9*100</f>
        <v>76.45045580176328</v>
      </c>
      <c r="M11" s="23">
        <f>+I11/D11</f>
        <v>1.3683428836184603</v>
      </c>
      <c r="N11" s="23">
        <f>+J11/E11</f>
        <v>1.313816278245364</v>
      </c>
      <c r="O11" s="23">
        <f>+N11/M11*100-100</f>
        <v>-3.9848641759224677</v>
      </c>
      <c r="R11" s="28"/>
    </row>
    <row r="12" spans="1:18" ht="11.25" customHeight="1">
      <c r="A12" s="17"/>
      <c r="B12" s="17"/>
      <c r="C12" s="19"/>
      <c r="D12" s="19"/>
      <c r="E12" s="19"/>
      <c r="F12" s="20"/>
      <c r="G12" s="20"/>
      <c r="H12" s="19"/>
      <c r="I12" s="19"/>
      <c r="J12" s="19"/>
      <c r="K12" s="20"/>
      <c r="L12" s="20"/>
      <c r="R12" s="23"/>
    </row>
    <row r="13" spans="1:18" s="29" customFormat="1" ht="11.25" customHeight="1">
      <c r="A13" s="26" t="s">
        <v>303</v>
      </c>
      <c r="B13" s="26"/>
      <c r="C13" s="27">
        <f>SUM(C14:C27)</f>
        <v>2437747.669</v>
      </c>
      <c r="D13" s="27">
        <f>SUM(D14:D27)</f>
        <v>2293783.985</v>
      </c>
      <c r="E13" s="27">
        <f>SUM(E14:E27)</f>
        <v>2453348.2679999997</v>
      </c>
      <c r="F13" s="25">
        <f>+E13/D13*100-100</f>
        <v>6.956377934603111</v>
      </c>
      <c r="G13" s="25"/>
      <c r="H13" s="27">
        <f>SUM(H14:H27)</f>
        <v>3301112.195</v>
      </c>
      <c r="I13" s="27">
        <f>SUM(I14:I27)</f>
        <v>2993771.579</v>
      </c>
      <c r="J13" s="27">
        <f>SUM(J14:J27)</f>
        <v>3039183.3109999998</v>
      </c>
      <c r="K13" s="25">
        <f>+J13/I13*100-100</f>
        <v>1.516873642549868</v>
      </c>
      <c r="L13" s="25">
        <f>+J13/J11*100</f>
        <v>92.88793450284179</v>
      </c>
      <c r="M13" s="28"/>
      <c r="N13" s="28"/>
      <c r="O13" s="28"/>
      <c r="R13" s="28"/>
    </row>
    <row r="14" spans="1:18" ht="11.25" customHeight="1">
      <c r="A14" s="18" t="s">
        <v>291</v>
      </c>
      <c r="B14" s="129" t="s">
        <v>144</v>
      </c>
      <c r="C14" s="19">
        <v>781085.135</v>
      </c>
      <c r="D14" s="19">
        <v>763617.746</v>
      </c>
      <c r="E14" s="19">
        <v>829120.844</v>
      </c>
      <c r="F14" s="20">
        <f aca="true" t="shared" si="0" ref="F14:F42">+E14/D14*100-100</f>
        <v>8.577995776436538</v>
      </c>
      <c r="G14" s="20"/>
      <c r="H14" s="19">
        <v>1306974.416</v>
      </c>
      <c r="I14" s="19">
        <v>1255486.238</v>
      </c>
      <c r="J14" s="19">
        <v>1246719.884</v>
      </c>
      <c r="K14" s="20">
        <f aca="true" t="shared" si="1" ref="K14:K27">+J14/I14*100-100</f>
        <v>-0.698243734950438</v>
      </c>
      <c r="L14" s="20">
        <f>+J14/$J$13*100</f>
        <v>41.021542843027284</v>
      </c>
      <c r="M14" s="23">
        <f>+I14/D14</f>
        <v>1.6441292054519643</v>
      </c>
      <c r="N14" s="23">
        <f>+J14/E14</f>
        <v>1.5036648674580904</v>
      </c>
      <c r="O14" s="23">
        <f>+N14/M14*100-100</f>
        <v>-8.543388045665239</v>
      </c>
      <c r="R14" s="23"/>
    </row>
    <row r="15" spans="1:18" ht="11.25" customHeight="1">
      <c r="A15" s="18" t="s">
        <v>130</v>
      </c>
      <c r="B15" s="129" t="s">
        <v>145</v>
      </c>
      <c r="C15" s="19">
        <v>837149.04</v>
      </c>
      <c r="D15" s="19">
        <v>793772.6</v>
      </c>
      <c r="E15" s="19">
        <v>788406.923</v>
      </c>
      <c r="F15" s="20">
        <f t="shared" si="0"/>
        <v>-0.6759715565893885</v>
      </c>
      <c r="G15" s="20"/>
      <c r="H15" s="19">
        <v>624930.927</v>
      </c>
      <c r="I15" s="19">
        <v>595177.289</v>
      </c>
      <c r="J15" s="19">
        <v>601278.416</v>
      </c>
      <c r="K15" s="20">
        <f t="shared" si="1"/>
        <v>1.025094053950042</v>
      </c>
      <c r="L15" s="20">
        <f aca="true" t="shared" si="2" ref="L15:L27">+J15/$J$13*100</f>
        <v>19.78421024568465</v>
      </c>
      <c r="M15" s="23">
        <f aca="true" t="shared" si="3" ref="M15:M27">+I15/D15</f>
        <v>0.7498083065603424</v>
      </c>
      <c r="N15" s="23">
        <f aca="true" t="shared" si="4" ref="N15:N27">+J15/E15</f>
        <v>0.7626498429415745</v>
      </c>
      <c r="O15" s="23">
        <f aca="true" t="shared" si="5" ref="O15:O27">+N15/M15*100-100</f>
        <v>1.712642587295548</v>
      </c>
      <c r="R15" s="23"/>
    </row>
    <row r="16" spans="1:18" ht="11.25" customHeight="1">
      <c r="A16" s="18" t="s">
        <v>131</v>
      </c>
      <c r="B16" s="129" t="s">
        <v>146</v>
      </c>
      <c r="C16" s="19">
        <v>181869.98</v>
      </c>
      <c r="D16" s="19">
        <v>178669.607</v>
      </c>
      <c r="E16" s="19">
        <v>177230.104</v>
      </c>
      <c r="F16" s="20">
        <f t="shared" si="0"/>
        <v>-0.8056787184851117</v>
      </c>
      <c r="G16" s="20"/>
      <c r="H16" s="19">
        <v>149354.157</v>
      </c>
      <c r="I16" s="19">
        <v>146585.743</v>
      </c>
      <c r="J16" s="19">
        <v>156974.53</v>
      </c>
      <c r="K16" s="20">
        <f t="shared" si="1"/>
        <v>7.087174228123956</v>
      </c>
      <c r="L16" s="20">
        <f t="shared" si="2"/>
        <v>5.165023426913653</v>
      </c>
      <c r="M16" s="23">
        <f t="shared" si="3"/>
        <v>0.8204290895429126</v>
      </c>
      <c r="N16" s="23">
        <f t="shared" si="4"/>
        <v>0.8857103079959825</v>
      </c>
      <c r="O16" s="23">
        <f t="shared" si="5"/>
        <v>7.956960483865856</v>
      </c>
      <c r="R16" s="23"/>
    </row>
    <row r="17" spans="1:18" ht="11.25" customHeight="1">
      <c r="A17" s="18" t="s">
        <v>136</v>
      </c>
      <c r="B17" s="129" t="s">
        <v>174</v>
      </c>
      <c r="C17" s="19">
        <v>107921.734</v>
      </c>
      <c r="D17" s="19">
        <v>75640.267</v>
      </c>
      <c r="E17" s="19">
        <v>73988.78</v>
      </c>
      <c r="F17" s="20">
        <f t="shared" si="0"/>
        <v>-2.183343694437255</v>
      </c>
      <c r="G17" s="20"/>
      <c r="H17" s="19">
        <v>173603.935</v>
      </c>
      <c r="I17" s="19">
        <v>117447.534</v>
      </c>
      <c r="J17" s="19">
        <v>125476.031</v>
      </c>
      <c r="K17" s="20">
        <f t="shared" si="1"/>
        <v>6.835815726875978</v>
      </c>
      <c r="L17" s="20">
        <f t="shared" si="2"/>
        <v>4.128610161350021</v>
      </c>
      <c r="M17" s="23">
        <f t="shared" si="3"/>
        <v>1.5527117851130798</v>
      </c>
      <c r="N17" s="23">
        <f t="shared" si="4"/>
        <v>1.695879172490748</v>
      </c>
      <c r="O17" s="23">
        <f t="shared" si="5"/>
        <v>9.220474060306145</v>
      </c>
      <c r="R17" s="23"/>
    </row>
    <row r="18" spans="1:18" ht="11.25" customHeight="1">
      <c r="A18" s="18" t="s">
        <v>132</v>
      </c>
      <c r="B18" s="129" t="s">
        <v>175</v>
      </c>
      <c r="C18" s="19">
        <v>74398.585</v>
      </c>
      <c r="D18" s="19">
        <v>73502.622</v>
      </c>
      <c r="E18" s="19">
        <v>100001.561</v>
      </c>
      <c r="F18" s="20">
        <f t="shared" si="0"/>
        <v>36.0516921423565</v>
      </c>
      <c r="G18" s="20"/>
      <c r="H18" s="19">
        <v>111384.491</v>
      </c>
      <c r="I18" s="19">
        <v>110154.321</v>
      </c>
      <c r="J18" s="19">
        <v>117144.716</v>
      </c>
      <c r="K18" s="20">
        <f t="shared" si="1"/>
        <v>6.34600162439385</v>
      </c>
      <c r="L18" s="20">
        <f t="shared" si="2"/>
        <v>3.8544801024672384</v>
      </c>
      <c r="M18" s="23">
        <f t="shared" si="3"/>
        <v>1.4986447830391683</v>
      </c>
      <c r="N18" s="23">
        <f t="shared" si="4"/>
        <v>1.171428873995277</v>
      </c>
      <c r="O18" s="23">
        <f t="shared" si="5"/>
        <v>-21.83412058328564</v>
      </c>
      <c r="R18" s="23"/>
    </row>
    <row r="19" spans="1:18" ht="11.25" customHeight="1">
      <c r="A19" s="18" t="s">
        <v>292</v>
      </c>
      <c r="B19" s="129" t="s">
        <v>176</v>
      </c>
      <c r="C19" s="19">
        <v>116281.41</v>
      </c>
      <c r="D19" s="19">
        <v>115375.56</v>
      </c>
      <c r="E19" s="19">
        <v>133326.953</v>
      </c>
      <c r="F19" s="20">
        <f t="shared" si="0"/>
        <v>15.559095011109818</v>
      </c>
      <c r="G19" s="20"/>
      <c r="H19" s="19">
        <v>106949.118</v>
      </c>
      <c r="I19" s="19">
        <v>106138.712</v>
      </c>
      <c r="J19" s="19">
        <v>120038.846</v>
      </c>
      <c r="K19" s="20">
        <f t="shared" si="1"/>
        <v>13.096196230457366</v>
      </c>
      <c r="L19" s="20">
        <f t="shared" si="2"/>
        <v>3.9497073297794247</v>
      </c>
      <c r="M19" s="23">
        <f t="shared" si="3"/>
        <v>0.9199410343057056</v>
      </c>
      <c r="N19" s="23">
        <f t="shared" si="4"/>
        <v>0.900334428253228</v>
      </c>
      <c r="O19" s="23">
        <f t="shared" si="5"/>
        <v>-2.1312894328357856</v>
      </c>
      <c r="R19" s="23"/>
    </row>
    <row r="20" spans="1:18" ht="11.25" customHeight="1">
      <c r="A20" s="18" t="s">
        <v>369</v>
      </c>
      <c r="B20" s="129" t="s">
        <v>177</v>
      </c>
      <c r="C20" s="19">
        <v>55011.49</v>
      </c>
      <c r="D20" s="19">
        <v>43080.462</v>
      </c>
      <c r="E20" s="19">
        <v>56722.718</v>
      </c>
      <c r="F20" s="20">
        <f t="shared" si="0"/>
        <v>31.666921306461376</v>
      </c>
      <c r="G20" s="20"/>
      <c r="H20" s="19">
        <v>307721.892</v>
      </c>
      <c r="I20" s="19">
        <v>246467.325</v>
      </c>
      <c r="J20" s="19">
        <v>272672.016</v>
      </c>
      <c r="K20" s="20">
        <f t="shared" si="1"/>
        <v>10.632115636423606</v>
      </c>
      <c r="L20" s="20">
        <f t="shared" si="2"/>
        <v>8.971884486634707</v>
      </c>
      <c r="M20" s="23">
        <f t="shared" si="3"/>
        <v>5.721092893572033</v>
      </c>
      <c r="N20" s="23">
        <f t="shared" si="4"/>
        <v>4.807104201177384</v>
      </c>
      <c r="O20" s="23">
        <f t="shared" si="5"/>
        <v>-15.975770878000702</v>
      </c>
      <c r="R20" s="23"/>
    </row>
    <row r="21" spans="1:18" ht="11.25" customHeight="1">
      <c r="A21" s="18" t="s">
        <v>293</v>
      </c>
      <c r="B21" s="129" t="s">
        <v>178</v>
      </c>
      <c r="C21" s="19">
        <v>55203.45</v>
      </c>
      <c r="D21" s="19">
        <v>50501.03</v>
      </c>
      <c r="E21" s="19">
        <v>57242.478</v>
      </c>
      <c r="F21" s="20">
        <f t="shared" si="0"/>
        <v>13.349129710819767</v>
      </c>
      <c r="G21" s="20"/>
      <c r="H21" s="19">
        <v>77394.058</v>
      </c>
      <c r="I21" s="19">
        <v>70936.195</v>
      </c>
      <c r="J21" s="19">
        <v>66915.004</v>
      </c>
      <c r="K21" s="20">
        <f t="shared" si="1"/>
        <v>-5.668743580058106</v>
      </c>
      <c r="L21" s="20">
        <f t="shared" si="2"/>
        <v>2.2017429405395945</v>
      </c>
      <c r="M21" s="23">
        <f t="shared" si="3"/>
        <v>1.404648479446855</v>
      </c>
      <c r="N21" s="23">
        <f t="shared" si="4"/>
        <v>1.1689746205606262</v>
      </c>
      <c r="O21" s="23">
        <f t="shared" si="5"/>
        <v>-16.77813789960007</v>
      </c>
      <c r="R21" s="23"/>
    </row>
    <row r="22" spans="1:18" ht="11.25" customHeight="1">
      <c r="A22" s="18" t="s">
        <v>133</v>
      </c>
      <c r="B22" s="129" t="s">
        <v>304</v>
      </c>
      <c r="C22" s="19">
        <v>36636.158</v>
      </c>
      <c r="D22" s="19">
        <v>32248.97</v>
      </c>
      <c r="E22" s="19">
        <v>33432.195</v>
      </c>
      <c r="F22" s="20">
        <f t="shared" si="0"/>
        <v>3.6690319101664386</v>
      </c>
      <c r="G22" s="20"/>
      <c r="H22" s="19">
        <v>49179.766</v>
      </c>
      <c r="I22" s="19">
        <v>42531.23</v>
      </c>
      <c r="J22" s="19">
        <v>34623.488</v>
      </c>
      <c r="K22" s="20">
        <f t="shared" si="1"/>
        <v>-18.592789345617334</v>
      </c>
      <c r="L22" s="20">
        <f t="shared" si="2"/>
        <v>1.1392365795996569</v>
      </c>
      <c r="M22" s="23">
        <f t="shared" si="3"/>
        <v>1.3188399505472579</v>
      </c>
      <c r="N22" s="23">
        <f t="shared" si="4"/>
        <v>1.0356331075479788</v>
      </c>
      <c r="O22" s="23">
        <f t="shared" si="5"/>
        <v>-21.473935702490763</v>
      </c>
      <c r="R22" s="23"/>
    </row>
    <row r="23" spans="1:18" ht="11.25" customHeight="1">
      <c r="A23" s="18" t="s">
        <v>294</v>
      </c>
      <c r="B23" s="129" t="s">
        <v>181</v>
      </c>
      <c r="C23" s="19">
        <v>44967.804</v>
      </c>
      <c r="D23" s="19">
        <v>43917.172</v>
      </c>
      <c r="E23" s="19">
        <v>46535.502</v>
      </c>
      <c r="F23" s="20">
        <f t="shared" si="0"/>
        <v>5.961973143443757</v>
      </c>
      <c r="G23" s="20"/>
      <c r="H23" s="19">
        <v>43651.207</v>
      </c>
      <c r="I23" s="19">
        <v>42780.554</v>
      </c>
      <c r="J23" s="19">
        <v>37237.164</v>
      </c>
      <c r="K23" s="20">
        <f t="shared" si="1"/>
        <v>-12.957733085924971</v>
      </c>
      <c r="L23" s="20">
        <f t="shared" si="2"/>
        <v>1.2252358673208048</v>
      </c>
      <c r="M23" s="23">
        <f t="shared" si="3"/>
        <v>0.9741190530209913</v>
      </c>
      <c r="N23" s="23">
        <f t="shared" si="4"/>
        <v>0.8001882949495204</v>
      </c>
      <c r="O23" s="23">
        <f t="shared" si="5"/>
        <v>-17.85518490086683</v>
      </c>
      <c r="R23" s="23"/>
    </row>
    <row r="24" spans="1:18" ht="11.25" customHeight="1">
      <c r="A24" s="18" t="s">
        <v>313</v>
      </c>
      <c r="B24" s="129" t="s">
        <v>182</v>
      </c>
      <c r="C24" s="19">
        <v>39721.663</v>
      </c>
      <c r="D24" s="19">
        <v>39684.442</v>
      </c>
      <c r="E24" s="19">
        <v>47210.08</v>
      </c>
      <c r="F24" s="20">
        <f t="shared" si="0"/>
        <v>18.963698670627636</v>
      </c>
      <c r="G24" s="20"/>
      <c r="H24" s="19">
        <v>46451.026</v>
      </c>
      <c r="I24" s="19">
        <v>46393.931</v>
      </c>
      <c r="J24" s="19">
        <v>46420.744</v>
      </c>
      <c r="K24" s="20">
        <f t="shared" si="1"/>
        <v>0.05779419726256663</v>
      </c>
      <c r="L24" s="20">
        <f t="shared" si="2"/>
        <v>1.5274084926692335</v>
      </c>
      <c r="R24" s="23"/>
    </row>
    <row r="25" spans="1:18" ht="11.25" customHeight="1">
      <c r="A25" s="18" t="s">
        <v>134</v>
      </c>
      <c r="B25" s="129" t="s">
        <v>183</v>
      </c>
      <c r="C25" s="19">
        <v>44112.113</v>
      </c>
      <c r="D25" s="19">
        <v>23034.211</v>
      </c>
      <c r="E25" s="19">
        <v>36488.286</v>
      </c>
      <c r="F25" s="20">
        <f t="shared" si="0"/>
        <v>58.40909853608619</v>
      </c>
      <c r="G25" s="20"/>
      <c r="H25" s="19">
        <v>227855.093</v>
      </c>
      <c r="I25" s="19">
        <v>142302.554</v>
      </c>
      <c r="J25" s="19">
        <v>134695.43</v>
      </c>
      <c r="K25" s="20">
        <f t="shared" si="1"/>
        <v>-5.345739613359299</v>
      </c>
      <c r="L25" s="20">
        <f t="shared" si="2"/>
        <v>4.431961359898374</v>
      </c>
      <c r="M25" s="23">
        <f t="shared" si="3"/>
        <v>6.177878374041117</v>
      </c>
      <c r="N25" s="23">
        <f t="shared" si="4"/>
        <v>3.69147046260271</v>
      </c>
      <c r="O25" s="23">
        <f t="shared" si="5"/>
        <v>-40.24695471322431</v>
      </c>
      <c r="R25" s="23"/>
    </row>
    <row r="26" spans="1:18" ht="11.25" customHeight="1">
      <c r="A26" s="18" t="s">
        <v>137</v>
      </c>
      <c r="B26" s="129" t="s">
        <v>185</v>
      </c>
      <c r="C26" s="19">
        <v>52732.827</v>
      </c>
      <c r="D26" s="19">
        <v>52236.103</v>
      </c>
      <c r="E26" s="19">
        <v>61225.989</v>
      </c>
      <c r="F26" s="20">
        <f t="shared" si="0"/>
        <v>17.21010083772903</v>
      </c>
      <c r="G26" s="20"/>
      <c r="H26" s="19">
        <v>50230.79</v>
      </c>
      <c r="I26" s="19">
        <v>49858.705</v>
      </c>
      <c r="J26" s="19">
        <v>52102.672</v>
      </c>
      <c r="K26" s="20">
        <f t="shared" si="1"/>
        <v>4.5006523935990685</v>
      </c>
      <c r="L26" s="20">
        <f t="shared" si="2"/>
        <v>1.7143642442171863</v>
      </c>
      <c r="M26" s="23">
        <f t="shared" si="3"/>
        <v>0.9544874547781637</v>
      </c>
      <c r="N26" s="23">
        <f t="shared" si="4"/>
        <v>0.8509894711541531</v>
      </c>
      <c r="O26" s="23">
        <f t="shared" si="5"/>
        <v>-10.843304760675437</v>
      </c>
      <c r="R26" s="23"/>
    </row>
    <row r="27" spans="1:18" ht="11.25" customHeight="1">
      <c r="A27" s="18" t="s">
        <v>10</v>
      </c>
      <c r="B27" s="129" t="s">
        <v>173</v>
      </c>
      <c r="C27" s="19">
        <v>10656.28</v>
      </c>
      <c r="D27" s="19">
        <v>8503.193</v>
      </c>
      <c r="E27" s="19">
        <v>12415.855</v>
      </c>
      <c r="F27" s="20">
        <f t="shared" si="0"/>
        <v>46.01403261104389</v>
      </c>
      <c r="G27" s="20"/>
      <c r="H27" s="19">
        <v>25431.319</v>
      </c>
      <c r="I27" s="19">
        <v>21511.248</v>
      </c>
      <c r="J27" s="19">
        <v>26884.37</v>
      </c>
      <c r="K27" s="20">
        <f t="shared" si="1"/>
        <v>24.978197452793054</v>
      </c>
      <c r="L27" s="20">
        <f t="shared" si="2"/>
        <v>0.8845919198981809</v>
      </c>
      <c r="M27" s="23">
        <f t="shared" si="3"/>
        <v>2.5297847526217505</v>
      </c>
      <c r="N27" s="23">
        <f t="shared" si="4"/>
        <v>2.1653257065260507</v>
      </c>
      <c r="O27" s="23">
        <f t="shared" si="5"/>
        <v>-14.406721588387768</v>
      </c>
      <c r="R27" s="23"/>
    </row>
    <row r="28" spans="1:18" ht="11.25" customHeight="1">
      <c r="A28" s="17"/>
      <c r="B28" s="24"/>
      <c r="C28" s="19"/>
      <c r="D28" s="19"/>
      <c r="E28" s="19"/>
      <c r="F28" s="20"/>
      <c r="G28" s="20"/>
      <c r="H28" s="19"/>
      <c r="I28" s="19"/>
      <c r="J28" s="19"/>
      <c r="K28" s="20"/>
      <c r="L28" s="20"/>
      <c r="R28" s="23"/>
    </row>
    <row r="29" spans="1:18" s="29" customFormat="1" ht="11.25" customHeight="1">
      <c r="A29" s="130" t="s">
        <v>302</v>
      </c>
      <c r="B29" s="131"/>
      <c r="C29" s="27">
        <f>SUM(C30:C42)</f>
        <v>30461.184000000005</v>
      </c>
      <c r="D29" s="27">
        <f>SUM(D30:D42)</f>
        <v>27490.515000000003</v>
      </c>
      <c r="E29" s="27">
        <f>SUM(E30:E42)</f>
        <v>37016.43000000001</v>
      </c>
      <c r="F29" s="25">
        <f t="shared" si="0"/>
        <v>34.65164257563018</v>
      </c>
      <c r="G29" s="25"/>
      <c r="H29" s="27">
        <f>SUM(H30:H42)</f>
        <v>208651.81699999998</v>
      </c>
      <c r="I29" s="27">
        <f>SUM(I30:I42)</f>
        <v>182527.864</v>
      </c>
      <c r="J29" s="27">
        <f>SUM(J30:J42)</f>
        <v>232698.368</v>
      </c>
      <c r="K29" s="25">
        <f>+J29/I29*100-100</f>
        <v>27.486490500979073</v>
      </c>
      <c r="L29" s="25">
        <f>+J29/$J$11*100</f>
        <v>7.112065497158218</v>
      </c>
      <c r="M29" s="28"/>
      <c r="N29" s="28"/>
      <c r="O29" s="28"/>
      <c r="R29" s="28"/>
    </row>
    <row r="30" spans="1:18" ht="11.25" customHeight="1">
      <c r="A30" s="18" t="s">
        <v>295</v>
      </c>
      <c r="B30" s="129" t="s">
        <v>308</v>
      </c>
      <c r="C30" s="19">
        <v>443.98</v>
      </c>
      <c r="D30" s="19">
        <v>439.06</v>
      </c>
      <c r="E30" s="19">
        <v>481.999</v>
      </c>
      <c r="F30" s="20">
        <f t="shared" si="0"/>
        <v>9.779756753063367</v>
      </c>
      <c r="G30" s="20"/>
      <c r="H30" s="19">
        <v>1867.593</v>
      </c>
      <c r="I30" s="19">
        <v>1840.84</v>
      </c>
      <c r="J30" s="19">
        <v>1972.451</v>
      </c>
      <c r="K30" s="20">
        <f>+J30/I30*100-100</f>
        <v>7.149507833380426</v>
      </c>
      <c r="L30" s="20">
        <f aca="true" t="shared" si="6" ref="L30:L41">+J30/$J$29*100</f>
        <v>0.8476428163002845</v>
      </c>
      <c r="R30" s="23"/>
    </row>
    <row r="31" spans="1:18" ht="11.25" customHeight="1">
      <c r="A31" s="18" t="s">
        <v>296</v>
      </c>
      <c r="B31" s="129" t="s">
        <v>179</v>
      </c>
      <c r="C31" s="19">
        <v>6245.301</v>
      </c>
      <c r="D31" s="19">
        <v>5193.334</v>
      </c>
      <c r="E31" s="19">
        <v>6629.587</v>
      </c>
      <c r="F31" s="20">
        <f t="shared" si="0"/>
        <v>27.655702483221773</v>
      </c>
      <c r="G31" s="20"/>
      <c r="H31" s="19">
        <v>39344.084</v>
      </c>
      <c r="I31" s="19">
        <v>32472.247</v>
      </c>
      <c r="J31" s="19">
        <v>40339.796</v>
      </c>
      <c r="K31" s="20">
        <f>+J31/I31*100-100</f>
        <v>24.22853275290744</v>
      </c>
      <c r="L31" s="20">
        <f t="shared" si="6"/>
        <v>17.335659182620482</v>
      </c>
      <c r="M31" s="23">
        <f>+I31/D31</f>
        <v>6.252678337268506</v>
      </c>
      <c r="N31" s="23">
        <f>+J31/E31</f>
        <v>6.084812824690286</v>
      </c>
      <c r="O31" s="23">
        <f>+N31/M31*100-100</f>
        <v>-2.6846977170994535</v>
      </c>
      <c r="R31" s="23"/>
    </row>
    <row r="32" spans="1:18" ht="11.25" customHeight="1">
      <c r="A32" s="18" t="s">
        <v>297</v>
      </c>
      <c r="B32" s="129" t="s">
        <v>306</v>
      </c>
      <c r="C32" s="19">
        <v>2203.131</v>
      </c>
      <c r="D32" s="19">
        <v>2195.181</v>
      </c>
      <c r="E32" s="19">
        <v>4924.89</v>
      </c>
      <c r="F32" s="20">
        <f t="shared" si="0"/>
        <v>124.35006498325194</v>
      </c>
      <c r="G32" s="20"/>
      <c r="H32" s="19">
        <v>6422.474</v>
      </c>
      <c r="I32" s="19">
        <v>6397.362</v>
      </c>
      <c r="J32" s="19">
        <v>15515.022</v>
      </c>
      <c r="K32" s="20">
        <f aca="true" t="shared" si="7" ref="K32:K42">+J32/I32*100-100</f>
        <v>142.5221833624547</v>
      </c>
      <c r="L32" s="20">
        <f t="shared" si="6"/>
        <v>6.667439111562656</v>
      </c>
      <c r="M32" s="23">
        <f>+I32/D32</f>
        <v>2.914275405991579</v>
      </c>
      <c r="N32" s="23">
        <f aca="true" t="shared" si="8" ref="N32:N41">+J32/E32</f>
        <v>3.1503286367817354</v>
      </c>
      <c r="O32" s="23">
        <f>+N32/M32*100-100</f>
        <v>8.099894413027855</v>
      </c>
      <c r="R32" s="23"/>
    </row>
    <row r="33" spans="1:25" ht="11.25" customHeight="1">
      <c r="A33" s="18" t="s">
        <v>298</v>
      </c>
      <c r="B33" s="129" t="s">
        <v>309</v>
      </c>
      <c r="C33" s="19">
        <v>47.651</v>
      </c>
      <c r="D33" s="19">
        <v>39.591</v>
      </c>
      <c r="E33" s="19">
        <v>65.56</v>
      </c>
      <c r="F33" s="20">
        <f t="shared" si="0"/>
        <v>65.5931903715491</v>
      </c>
      <c r="G33" s="20"/>
      <c r="H33" s="19">
        <v>315.721</v>
      </c>
      <c r="I33" s="19">
        <v>262.404</v>
      </c>
      <c r="J33" s="19">
        <v>498.113</v>
      </c>
      <c r="K33" s="20">
        <f t="shared" si="7"/>
        <v>89.82675568969984</v>
      </c>
      <c r="L33" s="20">
        <f t="shared" si="6"/>
        <v>0.21405951587937225</v>
      </c>
      <c r="M33" s="23">
        <f>+I33/D33</f>
        <v>6.627869970447829</v>
      </c>
      <c r="N33" s="23">
        <f t="shared" si="8"/>
        <v>7.597818791946309</v>
      </c>
      <c r="O33" s="23">
        <f>+N33/M33*100-100</f>
        <v>14.634397262216382</v>
      </c>
      <c r="R33" s="23"/>
      <c r="T33" s="21"/>
      <c r="U33" s="21"/>
      <c r="V33" s="21"/>
      <c r="W33" s="21"/>
      <c r="X33" s="21"/>
      <c r="Y33" s="21"/>
    </row>
    <row r="34" spans="1:18" ht="11.25" customHeight="1">
      <c r="A34" s="18" t="s">
        <v>299</v>
      </c>
      <c r="B34" s="129" t="s">
        <v>307</v>
      </c>
      <c r="C34" s="19">
        <v>124.279</v>
      </c>
      <c r="D34" s="19">
        <v>124.279</v>
      </c>
      <c r="E34" s="19">
        <v>422.1</v>
      </c>
      <c r="F34" s="20">
        <f t="shared" si="0"/>
        <v>239.63903797101682</v>
      </c>
      <c r="G34" s="20"/>
      <c r="H34" s="19">
        <v>107.777</v>
      </c>
      <c r="I34" s="19">
        <v>107.777</v>
      </c>
      <c r="J34" s="19">
        <v>543.72</v>
      </c>
      <c r="K34" s="20">
        <f t="shared" si="7"/>
        <v>404.48611484825153</v>
      </c>
      <c r="L34" s="20">
        <f t="shared" si="6"/>
        <v>0.23365870791152263</v>
      </c>
      <c r="N34" s="23">
        <f t="shared" si="8"/>
        <v>1.288130774697939</v>
      </c>
      <c r="R34" s="23"/>
    </row>
    <row r="35" spans="1:18" ht="11.25" customHeight="1">
      <c r="A35" s="18" t="s">
        <v>300</v>
      </c>
      <c r="B35" s="129" t="s">
        <v>310</v>
      </c>
      <c r="C35" s="19">
        <v>1.104</v>
      </c>
      <c r="D35" s="19">
        <v>1.104</v>
      </c>
      <c r="E35" s="19">
        <v>4.709</v>
      </c>
      <c r="F35" s="20">
        <f t="shared" si="0"/>
        <v>326.5398550724637</v>
      </c>
      <c r="G35" s="20"/>
      <c r="H35" s="19">
        <v>13.984</v>
      </c>
      <c r="I35" s="19">
        <v>13.984</v>
      </c>
      <c r="J35" s="19">
        <v>12.182</v>
      </c>
      <c r="K35" s="20">
        <f t="shared" si="7"/>
        <v>-12.886155606407328</v>
      </c>
      <c r="L35" s="20">
        <f t="shared" si="6"/>
        <v>0.005235103324832944</v>
      </c>
      <c r="M35" s="23">
        <f>+I35/D35</f>
        <v>12.666666666666666</v>
      </c>
      <c r="N35" s="23">
        <f t="shared" si="8"/>
        <v>2.5869611382459126</v>
      </c>
      <c r="O35" s="23">
        <f>+N35/M35*100-100</f>
        <v>-79.57662259279543</v>
      </c>
      <c r="R35" s="23"/>
    </row>
    <row r="36" spans="1:18" ht="11.25" customHeight="1">
      <c r="A36" s="18" t="s">
        <v>505</v>
      </c>
      <c r="B36" s="129" t="s">
        <v>508</v>
      </c>
      <c r="C36" s="19">
        <v>0</v>
      </c>
      <c r="D36" s="19">
        <v>0</v>
      </c>
      <c r="E36" s="19">
        <v>2.03</v>
      </c>
      <c r="F36" s="20"/>
      <c r="G36" s="20"/>
      <c r="H36" s="19">
        <v>0</v>
      </c>
      <c r="I36" s="19">
        <v>0</v>
      </c>
      <c r="J36" s="19">
        <v>1.8</v>
      </c>
      <c r="K36" s="20"/>
      <c r="L36" s="20"/>
      <c r="R36" s="23"/>
    </row>
    <row r="37" spans="1:18" ht="11.25" customHeight="1">
      <c r="A37" s="18" t="s">
        <v>468</v>
      </c>
      <c r="B37" s="129" t="s">
        <v>469</v>
      </c>
      <c r="C37" s="19">
        <v>180.375</v>
      </c>
      <c r="D37" s="19">
        <v>180.375</v>
      </c>
      <c r="E37" s="19">
        <v>0</v>
      </c>
      <c r="F37" s="20">
        <f t="shared" si="0"/>
        <v>-100</v>
      </c>
      <c r="G37" s="20"/>
      <c r="H37" s="19">
        <v>840.336</v>
      </c>
      <c r="I37" s="19">
        <v>840.336</v>
      </c>
      <c r="J37" s="19">
        <v>0</v>
      </c>
      <c r="K37" s="20">
        <f t="shared" si="7"/>
        <v>-100</v>
      </c>
      <c r="L37" s="20"/>
      <c r="R37" s="23"/>
    </row>
    <row r="38" spans="1:18" ht="11.25" customHeight="1">
      <c r="A38" s="18" t="s">
        <v>504</v>
      </c>
      <c r="B38" s="129" t="s">
        <v>507</v>
      </c>
      <c r="C38" s="19">
        <v>0</v>
      </c>
      <c r="D38" s="19">
        <v>0</v>
      </c>
      <c r="E38" s="19">
        <v>5.12</v>
      </c>
      <c r="F38" s="20"/>
      <c r="G38" s="20"/>
      <c r="H38" s="19">
        <v>0</v>
      </c>
      <c r="I38" s="19">
        <v>0</v>
      </c>
      <c r="J38" s="19">
        <v>75.896</v>
      </c>
      <c r="K38" s="20"/>
      <c r="L38" s="20"/>
      <c r="R38" s="23"/>
    </row>
    <row r="39" spans="1:18" ht="11.25" customHeight="1">
      <c r="A39" s="18" t="s">
        <v>135</v>
      </c>
      <c r="B39" s="129" t="s">
        <v>184</v>
      </c>
      <c r="C39" s="19">
        <v>12832.814</v>
      </c>
      <c r="D39" s="19">
        <v>12248.364</v>
      </c>
      <c r="E39" s="19">
        <v>17349.471</v>
      </c>
      <c r="F39" s="20">
        <f t="shared" si="0"/>
        <v>41.64725182889731</v>
      </c>
      <c r="G39" s="20"/>
      <c r="H39" s="19">
        <v>56875.643</v>
      </c>
      <c r="I39" s="19">
        <v>54745.041</v>
      </c>
      <c r="J39" s="19">
        <v>79232.882</v>
      </c>
      <c r="K39" s="20">
        <f t="shared" si="7"/>
        <v>44.73070172693815</v>
      </c>
      <c r="L39" s="20">
        <f t="shared" si="6"/>
        <v>34.049607945681856</v>
      </c>
      <c r="N39" s="23">
        <f t="shared" si="8"/>
        <v>4.566875958350545</v>
      </c>
      <c r="R39" s="23"/>
    </row>
    <row r="40" spans="1:18" ht="11.25" customHeight="1">
      <c r="A40" s="18" t="s">
        <v>301</v>
      </c>
      <c r="B40" s="129" t="s">
        <v>180</v>
      </c>
      <c r="C40" s="19">
        <v>8379.023</v>
      </c>
      <c r="D40" s="19">
        <v>7065.701</v>
      </c>
      <c r="E40" s="19">
        <v>7126.814</v>
      </c>
      <c r="F40" s="20">
        <f t="shared" si="0"/>
        <v>0.8649247965630167</v>
      </c>
      <c r="G40" s="20"/>
      <c r="H40" s="19">
        <v>102825.701</v>
      </c>
      <c r="I40" s="19">
        <v>85809.369</v>
      </c>
      <c r="J40" s="19">
        <v>94450.636</v>
      </c>
      <c r="K40" s="20">
        <f t="shared" si="7"/>
        <v>10.070307124621777</v>
      </c>
      <c r="L40" s="20">
        <f t="shared" si="6"/>
        <v>40.58929884716682</v>
      </c>
      <c r="M40" s="23">
        <f>+I40/D40</f>
        <v>12.144494792519525</v>
      </c>
      <c r="N40" s="23">
        <f t="shared" si="8"/>
        <v>13.252855483530228</v>
      </c>
      <c r="O40" s="23">
        <f>+N40/M40*100-100</f>
        <v>9.126445438417122</v>
      </c>
      <c r="R40" s="23"/>
    </row>
    <row r="41" spans="1:18" ht="11.25" customHeight="1">
      <c r="A41" s="18" t="s">
        <v>312</v>
      </c>
      <c r="B41" s="129" t="s">
        <v>305</v>
      </c>
      <c r="C41" s="19">
        <v>3</v>
      </c>
      <c r="D41" s="19">
        <v>3</v>
      </c>
      <c r="E41" s="19">
        <v>3.65</v>
      </c>
      <c r="F41" s="20">
        <f t="shared" si="0"/>
        <v>21.666666666666657</v>
      </c>
      <c r="G41" s="20"/>
      <c r="H41" s="19">
        <v>34</v>
      </c>
      <c r="I41" s="19">
        <v>34</v>
      </c>
      <c r="J41" s="19">
        <v>49.02</v>
      </c>
      <c r="K41" s="20">
        <f t="shared" si="7"/>
        <v>44.176470588235304</v>
      </c>
      <c r="L41" s="20">
        <f t="shared" si="6"/>
        <v>0.021065897634486207</v>
      </c>
      <c r="N41" s="23">
        <f t="shared" si="8"/>
        <v>13.43013698630137</v>
      </c>
      <c r="R41" s="23"/>
    </row>
    <row r="42" spans="1:18" ht="11.25" customHeight="1">
      <c r="A42" s="18" t="s">
        <v>426</v>
      </c>
      <c r="B42" s="129" t="s">
        <v>470</v>
      </c>
      <c r="C42" s="19">
        <v>0.526</v>
      </c>
      <c r="D42" s="19">
        <v>0.526</v>
      </c>
      <c r="E42" s="19">
        <v>0.5</v>
      </c>
      <c r="F42" s="20">
        <f t="shared" si="0"/>
        <v>-4.942965779467684</v>
      </c>
      <c r="G42" s="20"/>
      <c r="H42" s="19">
        <v>4.504</v>
      </c>
      <c r="I42" s="19">
        <v>4.504</v>
      </c>
      <c r="J42" s="19">
        <v>6.85</v>
      </c>
      <c r="K42" s="20">
        <f t="shared" si="7"/>
        <v>52.08703374777977</v>
      </c>
      <c r="L42" s="20"/>
      <c r="R42" s="23"/>
    </row>
    <row r="43" spans="1:18" ht="11.25">
      <c r="A43" s="124"/>
      <c r="B43" s="124"/>
      <c r="C43" s="132"/>
      <c r="D43" s="132"/>
      <c r="E43" s="132"/>
      <c r="F43" s="132"/>
      <c r="G43" s="132"/>
      <c r="H43" s="132"/>
      <c r="I43" s="132"/>
      <c r="J43" s="132"/>
      <c r="K43" s="132"/>
      <c r="L43" s="124"/>
      <c r="R43" s="23"/>
    </row>
    <row r="44" spans="1:18" ht="11.25">
      <c r="A44" s="17" t="s">
        <v>525</v>
      </c>
      <c r="B44" s="17"/>
      <c r="C44" s="17"/>
      <c r="D44" s="17"/>
      <c r="E44" s="17"/>
      <c r="F44" s="17"/>
      <c r="G44" s="17"/>
      <c r="H44" s="17"/>
      <c r="I44" s="17"/>
      <c r="J44" s="17"/>
      <c r="K44" s="17"/>
      <c r="L44" s="17"/>
      <c r="R44" s="23"/>
    </row>
    <row r="45" spans="1:18" ht="11.25" customHeight="1">
      <c r="A45" s="17"/>
      <c r="B45" s="17"/>
      <c r="C45" s="19"/>
      <c r="D45" s="19"/>
      <c r="E45" s="19"/>
      <c r="F45" s="20"/>
      <c r="G45" s="20"/>
      <c r="H45" s="19"/>
      <c r="I45" s="19"/>
      <c r="J45" s="19"/>
      <c r="K45" s="20"/>
      <c r="L45" s="20"/>
      <c r="R45" s="23"/>
    </row>
    <row r="46" spans="1:21" ht="19.5" customHeight="1">
      <c r="A46" s="312" t="s">
        <v>449</v>
      </c>
      <c r="B46" s="312"/>
      <c r="C46" s="312"/>
      <c r="D46" s="312"/>
      <c r="E46" s="312"/>
      <c r="F46" s="312"/>
      <c r="G46" s="312"/>
      <c r="H46" s="312"/>
      <c r="I46" s="312"/>
      <c r="J46" s="312"/>
      <c r="K46" s="312"/>
      <c r="L46" s="312"/>
      <c r="M46" s="29"/>
      <c r="P46" s="123"/>
      <c r="Q46" s="123"/>
      <c r="R46" s="123"/>
      <c r="S46" s="123"/>
      <c r="T46" s="123"/>
      <c r="U46" s="123"/>
    </row>
    <row r="47" spans="1:21" ht="19.5" customHeight="1">
      <c r="A47" s="313" t="s">
        <v>245</v>
      </c>
      <c r="B47" s="313"/>
      <c r="C47" s="313"/>
      <c r="D47" s="313"/>
      <c r="E47" s="313"/>
      <c r="F47" s="313"/>
      <c r="G47" s="313"/>
      <c r="H47" s="313"/>
      <c r="I47" s="313"/>
      <c r="J47" s="313"/>
      <c r="K47" s="313"/>
      <c r="L47" s="313"/>
      <c r="P47" s="125"/>
      <c r="Q47" s="125"/>
      <c r="R47" s="125"/>
      <c r="S47" s="125"/>
      <c r="T47" s="125"/>
      <c r="U47" s="125"/>
    </row>
    <row r="48" spans="1:21" s="29" customFormat="1" ht="11.25">
      <c r="A48" s="26"/>
      <c r="B48" s="26"/>
      <c r="C48" s="314" t="s">
        <v>141</v>
      </c>
      <c r="D48" s="314"/>
      <c r="E48" s="314"/>
      <c r="F48" s="314"/>
      <c r="G48" s="204"/>
      <c r="H48" s="314" t="s">
        <v>142</v>
      </c>
      <c r="I48" s="314"/>
      <c r="J48" s="314"/>
      <c r="K48" s="314"/>
      <c r="L48" s="204"/>
      <c r="M48" s="316" t="s">
        <v>286</v>
      </c>
      <c r="N48" s="316"/>
      <c r="O48" s="316"/>
      <c r="P48" s="142"/>
      <c r="Q48" s="142"/>
      <c r="R48" s="142"/>
      <c r="S48" s="142"/>
      <c r="T48" s="142"/>
      <c r="U48" s="142"/>
    </row>
    <row r="49" spans="1:21" s="29" customFormat="1" ht="11.25">
      <c r="A49" s="26" t="s">
        <v>457</v>
      </c>
      <c r="B49" s="206" t="s">
        <v>129</v>
      </c>
      <c r="C49" s="205">
        <f>+C4</f>
        <v>2010</v>
      </c>
      <c r="D49" s="315" t="str">
        <f>+D4</f>
        <v>enero - octubre</v>
      </c>
      <c r="E49" s="315"/>
      <c r="F49" s="315"/>
      <c r="G49" s="204"/>
      <c r="H49" s="205">
        <f>+C49</f>
        <v>2010</v>
      </c>
      <c r="I49" s="315" t="str">
        <f>+D49</f>
        <v>enero - octubre</v>
      </c>
      <c r="J49" s="315"/>
      <c r="K49" s="315"/>
      <c r="L49" s="206" t="s">
        <v>320</v>
      </c>
      <c r="M49" s="317" t="s">
        <v>285</v>
      </c>
      <c r="N49" s="317"/>
      <c r="O49" s="317"/>
      <c r="P49" s="142"/>
      <c r="Q49" s="142"/>
      <c r="R49" s="142"/>
      <c r="S49" s="142"/>
      <c r="T49" s="142"/>
      <c r="U49" s="142"/>
    </row>
    <row r="50" spans="1:15" s="29" customFormat="1" ht="11.25">
      <c r="A50" s="207"/>
      <c r="B50" s="210" t="s">
        <v>45</v>
      </c>
      <c r="C50" s="207"/>
      <c r="D50" s="208">
        <f>+D5</f>
        <v>2010</v>
      </c>
      <c r="E50" s="208">
        <f>+E5</f>
        <v>2011</v>
      </c>
      <c r="F50" s="209" t="str">
        <f>+F5</f>
        <v>Var % 11/10</v>
      </c>
      <c r="G50" s="210"/>
      <c r="H50" s="207"/>
      <c r="I50" s="208">
        <f>+D50</f>
        <v>2010</v>
      </c>
      <c r="J50" s="208">
        <f>+E50</f>
        <v>2011</v>
      </c>
      <c r="K50" s="209" t="str">
        <f>+F50</f>
        <v>Var % 11/10</v>
      </c>
      <c r="L50" s="210">
        <v>2008</v>
      </c>
      <c r="M50" s="211">
        <v>2007</v>
      </c>
      <c r="N50" s="211">
        <v>2008</v>
      </c>
      <c r="O50" s="210" t="s">
        <v>261</v>
      </c>
    </row>
    <row r="51" spans="1:18" ht="11.25" customHeight="1">
      <c r="A51" s="26" t="s">
        <v>452</v>
      </c>
      <c r="B51" s="26"/>
      <c r="C51" s="27">
        <f>+C53+C59+C66+C77+C84+C89+C94</f>
        <v>535389.2019999999</v>
      </c>
      <c r="D51" s="27">
        <f>+D53+D59+D66+D77+D84+D89+D94</f>
        <v>443866.43799999997</v>
      </c>
      <c r="E51" s="27">
        <f>+E53+E59+E66+E77+E84+E89+E94</f>
        <v>517220.9919999999</v>
      </c>
      <c r="F51" s="25">
        <f>+E51/D51*100-100</f>
        <v>16.526267300254844</v>
      </c>
      <c r="G51" s="25"/>
      <c r="H51" s="27">
        <f>+H53+H59+H66+H77+H84+H89+H94</f>
        <v>909856.545</v>
      </c>
      <c r="I51" s="27">
        <f>+I53+I59+I66+I77+I84+I89+I94</f>
        <v>748803.576</v>
      </c>
      <c r="J51" s="27">
        <f>+J53+J59+J66+J77+J84+J89+J94</f>
        <v>1007859.5530000001</v>
      </c>
      <c r="K51" s="25">
        <f>+J51/I51*100-100</f>
        <v>34.5959855565647</v>
      </c>
      <c r="L51" s="25">
        <f>+J51/J9*100</f>
        <v>23.549544198236706</v>
      </c>
      <c r="M51" s="23">
        <f>+I51/D51</f>
        <v>1.687002016584097</v>
      </c>
      <c r="N51" s="23">
        <f>+J51/E51</f>
        <v>1.9486052743195703</v>
      </c>
      <c r="O51" s="23">
        <f>+N51/M51*100-100</f>
        <v>15.50699140628042</v>
      </c>
      <c r="Q51" s="23"/>
      <c r="R51" s="28"/>
    </row>
    <row r="52" spans="1:18" ht="11.25" customHeight="1">
      <c r="A52" s="17"/>
      <c r="B52" s="17"/>
      <c r="C52" s="19"/>
      <c r="D52" s="19"/>
      <c r="E52" s="19"/>
      <c r="F52" s="20"/>
      <c r="G52" s="20"/>
      <c r="H52" s="19"/>
      <c r="I52" s="19"/>
      <c r="J52" s="19"/>
      <c r="K52" s="20"/>
      <c r="L52" s="20"/>
      <c r="R52" s="23"/>
    </row>
    <row r="53" spans="1:18" s="29" customFormat="1" ht="11.25" customHeight="1">
      <c r="A53" s="26" t="s">
        <v>12</v>
      </c>
      <c r="B53" s="26"/>
      <c r="C53" s="27">
        <f>SUM(C54:C57)</f>
        <v>124728.74799999999</v>
      </c>
      <c r="D53" s="27">
        <f>SUM(D54:D57)</f>
        <v>103302.199</v>
      </c>
      <c r="E53" s="27">
        <f>SUM(E54:E57)</f>
        <v>131073.26299999998</v>
      </c>
      <c r="F53" s="25">
        <f aca="true" t="shared" si="9" ref="F53:F94">+E53/D53*100-100</f>
        <v>26.88332317107789</v>
      </c>
      <c r="G53" s="25"/>
      <c r="H53" s="27">
        <f>SUM(H54:H57)</f>
        <v>103723.60500000001</v>
      </c>
      <c r="I53" s="27">
        <f>SUM(I54:I57)</f>
        <v>84541.06800000001</v>
      </c>
      <c r="J53" s="27">
        <f>SUM(J54:J57)</f>
        <v>133323.85400000002</v>
      </c>
      <c r="K53" s="25">
        <f aca="true" t="shared" si="10" ref="K53:K94">+J53/I53*100-100</f>
        <v>57.70306332065735</v>
      </c>
      <c r="L53" s="25"/>
      <c r="M53" s="28"/>
      <c r="N53" s="28"/>
      <c r="O53" s="28"/>
      <c r="R53" s="28"/>
    </row>
    <row r="54" spans="1:18" ht="11.25" customHeight="1">
      <c r="A54" s="17" t="s">
        <v>383</v>
      </c>
      <c r="B54"/>
      <c r="C54" s="19">
        <v>696.473</v>
      </c>
      <c r="D54" s="19">
        <v>668.615</v>
      </c>
      <c r="E54" s="19">
        <v>1516.749</v>
      </c>
      <c r="F54" s="20">
        <f t="shared" si="9"/>
        <v>126.84938267912028</v>
      </c>
      <c r="G54" s="20"/>
      <c r="H54" s="19">
        <v>680.903</v>
      </c>
      <c r="I54" s="19">
        <v>653.854</v>
      </c>
      <c r="J54" s="19">
        <v>1711.599</v>
      </c>
      <c r="K54" s="20">
        <f t="shared" si="10"/>
        <v>161.77082345600087</v>
      </c>
      <c r="L54" s="20"/>
      <c r="R54" s="23"/>
    </row>
    <row r="55" spans="1:18" ht="11.25" customHeight="1">
      <c r="A55" s="17" t="s">
        <v>384</v>
      </c>
      <c r="B55"/>
      <c r="C55" s="19">
        <v>41121.22</v>
      </c>
      <c r="D55" s="19">
        <v>36040.013</v>
      </c>
      <c r="E55" s="19">
        <v>45446.42</v>
      </c>
      <c r="F55" s="20">
        <f t="shared" si="9"/>
        <v>26.09989902056917</v>
      </c>
      <c r="G55" s="20"/>
      <c r="H55" s="19">
        <v>35412.819</v>
      </c>
      <c r="I55" s="19">
        <v>30587.723</v>
      </c>
      <c r="J55" s="19">
        <v>48684.516</v>
      </c>
      <c r="K55" s="20">
        <f t="shared" si="10"/>
        <v>59.16358337624544</v>
      </c>
      <c r="L55" s="20"/>
      <c r="R55" s="23"/>
    </row>
    <row r="56" spans="1:18" ht="11.25" customHeight="1">
      <c r="A56" s="17" t="s">
        <v>385</v>
      </c>
      <c r="B56"/>
      <c r="C56" s="19">
        <v>82905.014</v>
      </c>
      <c r="D56" s="19">
        <v>66587.53</v>
      </c>
      <c r="E56" s="19">
        <v>84109.465</v>
      </c>
      <c r="F56" s="20">
        <f t="shared" si="9"/>
        <v>26.31413869834188</v>
      </c>
      <c r="G56" s="20"/>
      <c r="H56" s="19">
        <v>67617.408</v>
      </c>
      <c r="I56" s="19">
        <v>53287.016</v>
      </c>
      <c r="J56" s="19">
        <v>82921.09</v>
      </c>
      <c r="K56" s="20">
        <f>+J56/I56*100-100</f>
        <v>55.61218515219542</v>
      </c>
      <c r="L56" s="20">
        <f>+K56/J56*100-100</f>
        <v>-99.93293360573023</v>
      </c>
      <c r="M56" s="20">
        <f>+L56/K56*100-100</f>
        <v>-279.6961103618586</v>
      </c>
      <c r="N56" s="20">
        <f>+M56/L56*100-100</f>
        <v>179.8838183469685</v>
      </c>
      <c r="O56" s="20">
        <f>+N56/M56*100-100</f>
        <v>-164.31402214147442</v>
      </c>
      <c r="R56" s="23"/>
    </row>
    <row r="57" spans="1:18" ht="11.25" customHeight="1">
      <c r="A57" s="17" t="s">
        <v>241</v>
      </c>
      <c r="B57"/>
      <c r="C57" s="19">
        <v>6.041</v>
      </c>
      <c r="D57" s="19">
        <v>6.041</v>
      </c>
      <c r="E57" s="19">
        <v>0.629</v>
      </c>
      <c r="F57" s="20">
        <f t="shared" si="9"/>
        <v>-89.58781658665784</v>
      </c>
      <c r="G57" s="20"/>
      <c r="H57" s="19">
        <v>12.475</v>
      </c>
      <c r="I57" s="19">
        <v>12.475</v>
      </c>
      <c r="J57" s="19">
        <v>6.649</v>
      </c>
      <c r="K57" s="20">
        <f t="shared" si="10"/>
        <v>-46.701402805611224</v>
      </c>
      <c r="L57" s="20"/>
      <c r="R57" s="23"/>
    </row>
    <row r="58" spans="1:18" ht="11.25" customHeight="1">
      <c r="A58" s="17"/>
      <c r="B58"/>
      <c r="C58" s="19"/>
      <c r="D58" s="19"/>
      <c r="E58" s="19"/>
      <c r="F58" s="20"/>
      <c r="G58" s="20"/>
      <c r="H58" s="19"/>
      <c r="I58" s="19"/>
      <c r="J58" s="19"/>
      <c r="K58" s="20"/>
      <c r="L58" s="20"/>
      <c r="R58" s="23"/>
    </row>
    <row r="59" spans="1:18" s="29" customFormat="1" ht="11.25" customHeight="1">
      <c r="A59" s="26" t="s">
        <v>403</v>
      </c>
      <c r="B59" s="3"/>
      <c r="C59" s="27">
        <f>SUM(C60:C64)</f>
        <v>105337.07299999999</v>
      </c>
      <c r="D59" s="27">
        <f>SUM(D60:D64)</f>
        <v>95112.944</v>
      </c>
      <c r="E59" s="27">
        <f>SUM(E60:E64)</f>
        <v>113230.081</v>
      </c>
      <c r="F59" s="25">
        <f t="shared" si="9"/>
        <v>19.04802463059076</v>
      </c>
      <c r="G59" s="25"/>
      <c r="H59" s="27">
        <f>SUM(H60:H64)</f>
        <v>227251.82</v>
      </c>
      <c r="I59" s="27">
        <f>SUM(I60:I64)</f>
        <v>203988.62</v>
      </c>
      <c r="J59" s="27">
        <f>SUM(J60:J64)</f>
        <v>290770.913</v>
      </c>
      <c r="K59" s="25">
        <f t="shared" si="10"/>
        <v>42.54271292192672</v>
      </c>
      <c r="L59" s="25"/>
      <c r="M59" s="28"/>
      <c r="N59" s="28"/>
      <c r="O59" s="28"/>
      <c r="R59" s="28"/>
    </row>
    <row r="60" spans="1:18" ht="11.25" customHeight="1">
      <c r="A60" s="17" t="s">
        <v>386</v>
      </c>
      <c r="B60"/>
      <c r="C60" s="19">
        <v>45946.929</v>
      </c>
      <c r="D60" s="19">
        <v>41957.743</v>
      </c>
      <c r="E60" s="19">
        <v>46051.156</v>
      </c>
      <c r="F60" s="20">
        <f t="shared" si="9"/>
        <v>9.7560371633908</v>
      </c>
      <c r="G60" s="20"/>
      <c r="H60" s="19">
        <v>131707.534</v>
      </c>
      <c r="I60" s="19">
        <v>121234.694</v>
      </c>
      <c r="J60" s="19">
        <v>120737.675</v>
      </c>
      <c r="K60" s="20">
        <f t="shared" si="10"/>
        <v>-0.4099643291878152</v>
      </c>
      <c r="L60" s="20"/>
      <c r="R60" s="23"/>
    </row>
    <row r="61" spans="1:18" ht="11.25" customHeight="1">
      <c r="A61" s="17" t="s">
        <v>387</v>
      </c>
      <c r="B61"/>
      <c r="C61" s="19">
        <v>21704.339</v>
      </c>
      <c r="D61" s="19">
        <v>18520.535</v>
      </c>
      <c r="E61" s="19">
        <v>13744.253</v>
      </c>
      <c r="F61" s="20">
        <f t="shared" si="9"/>
        <v>-25.789114623308663</v>
      </c>
      <c r="G61" s="20"/>
      <c r="H61" s="19">
        <v>30133.675</v>
      </c>
      <c r="I61" s="19">
        <v>24938.058</v>
      </c>
      <c r="J61" s="19">
        <v>24561.863</v>
      </c>
      <c r="K61" s="20">
        <f t="shared" si="10"/>
        <v>-1.5085176239465028</v>
      </c>
      <c r="L61" s="20"/>
      <c r="R61" s="23"/>
    </row>
    <row r="62" spans="1:18" ht="11.25" customHeight="1">
      <c r="A62" s="17" t="s">
        <v>388</v>
      </c>
      <c r="B62"/>
      <c r="C62" s="19">
        <v>14835.635</v>
      </c>
      <c r="D62" s="19">
        <v>14695.852</v>
      </c>
      <c r="E62" s="19">
        <v>13638.184</v>
      </c>
      <c r="F62" s="20">
        <f t="shared" si="9"/>
        <v>-7.197051249563486</v>
      </c>
      <c r="G62" s="20"/>
      <c r="H62" s="19">
        <v>19991.523</v>
      </c>
      <c r="I62" s="19">
        <v>19768.096</v>
      </c>
      <c r="J62" s="19">
        <v>30443.588</v>
      </c>
      <c r="K62" s="20">
        <f t="shared" si="10"/>
        <v>54.003643041798256</v>
      </c>
      <c r="L62" s="20"/>
      <c r="R62" s="23"/>
    </row>
    <row r="63" spans="1:18" ht="11.25" customHeight="1">
      <c r="A63" s="17" t="s">
        <v>389</v>
      </c>
      <c r="B63"/>
      <c r="C63" s="19">
        <v>2715.962</v>
      </c>
      <c r="D63" s="19">
        <v>2280.254</v>
      </c>
      <c r="E63" s="19">
        <v>2006.134</v>
      </c>
      <c r="F63" s="20">
        <f t="shared" si="9"/>
        <v>-12.021467783852145</v>
      </c>
      <c r="G63" s="20"/>
      <c r="H63" s="19">
        <v>6048.541</v>
      </c>
      <c r="I63" s="19">
        <v>4820.543</v>
      </c>
      <c r="J63" s="19">
        <v>6031.995</v>
      </c>
      <c r="K63" s="20">
        <f t="shared" si="10"/>
        <v>25.131027770108076</v>
      </c>
      <c r="L63" s="20"/>
      <c r="R63" s="23"/>
    </row>
    <row r="64" spans="1:18" ht="11.25" customHeight="1">
      <c r="A64" s="17" t="s">
        <v>390</v>
      </c>
      <c r="B64"/>
      <c r="C64" s="19">
        <v>20134.208</v>
      </c>
      <c r="D64" s="19">
        <v>17658.56</v>
      </c>
      <c r="E64" s="19">
        <v>37790.354</v>
      </c>
      <c r="F64" s="20">
        <f t="shared" si="9"/>
        <v>114.00586457785909</v>
      </c>
      <c r="G64" s="20"/>
      <c r="H64" s="19">
        <v>39370.547</v>
      </c>
      <c r="I64" s="19">
        <v>33227.229</v>
      </c>
      <c r="J64" s="19">
        <v>108995.792</v>
      </c>
      <c r="K64" s="20">
        <f t="shared" si="10"/>
        <v>228.0315430456148</v>
      </c>
      <c r="L64" s="20"/>
      <c r="R64" s="23"/>
    </row>
    <row r="65" spans="1:18" ht="11.25" customHeight="1">
      <c r="A65" s="17"/>
      <c r="B65"/>
      <c r="C65" s="19"/>
      <c r="D65" s="19"/>
      <c r="E65" s="19"/>
      <c r="F65" s="20"/>
      <c r="G65" s="20"/>
      <c r="H65" s="19"/>
      <c r="I65" s="19"/>
      <c r="J65" s="19"/>
      <c r="K65" s="20"/>
      <c r="L65" s="20"/>
      <c r="R65" s="23"/>
    </row>
    <row r="66" spans="1:18" s="29" customFormat="1" ht="11.25" customHeight="1">
      <c r="A66" s="26" t="s">
        <v>150</v>
      </c>
      <c r="B66" s="3"/>
      <c r="C66" s="27">
        <f>SUM(C67:C75)</f>
        <v>78850.091</v>
      </c>
      <c r="D66" s="27">
        <f>SUM(D67:D75)</f>
        <v>64532.456000000006</v>
      </c>
      <c r="E66" s="27">
        <f>SUM(E67:E75)</f>
        <v>74759.306</v>
      </c>
      <c r="F66" s="25">
        <f t="shared" si="9"/>
        <v>15.847606977797327</v>
      </c>
      <c r="G66" s="25"/>
      <c r="H66" s="27">
        <f>SUM(H67:H75)</f>
        <v>110953.22699999998</v>
      </c>
      <c r="I66" s="27">
        <f>SUM(I67:I75)</f>
        <v>91094.07799999998</v>
      </c>
      <c r="J66" s="27">
        <f>SUM(J67:J75)</f>
        <v>119756.59300000001</v>
      </c>
      <c r="K66" s="25">
        <f t="shared" si="10"/>
        <v>31.46474022164213</v>
      </c>
      <c r="L66" s="25"/>
      <c r="M66" s="28"/>
      <c r="N66" s="28"/>
      <c r="O66" s="28"/>
      <c r="R66" s="28"/>
    </row>
    <row r="67" spans="1:18" ht="11.25" customHeight="1">
      <c r="A67" s="17" t="s">
        <v>391</v>
      </c>
      <c r="B67"/>
      <c r="C67" s="19">
        <v>2794.609</v>
      </c>
      <c r="D67" s="19">
        <v>2370.933</v>
      </c>
      <c r="E67" s="19">
        <v>1459.509</v>
      </c>
      <c r="F67" s="20">
        <f t="shared" si="9"/>
        <v>-38.44157553165779</v>
      </c>
      <c r="G67" s="20"/>
      <c r="H67" s="19">
        <v>5186.227</v>
      </c>
      <c r="I67" s="19">
        <v>4128.014</v>
      </c>
      <c r="J67" s="19">
        <v>3585.561</v>
      </c>
      <c r="K67" s="20">
        <f t="shared" si="10"/>
        <v>-13.140774231870338</v>
      </c>
      <c r="L67" s="20"/>
      <c r="R67" s="23"/>
    </row>
    <row r="68" spans="1:18" ht="11.25" customHeight="1">
      <c r="A68" s="17" t="s">
        <v>134</v>
      </c>
      <c r="B68"/>
      <c r="C68" s="19">
        <v>4499.683</v>
      </c>
      <c r="D68" s="19">
        <v>3540.424</v>
      </c>
      <c r="E68" s="19">
        <v>4680.044</v>
      </c>
      <c r="F68" s="20">
        <f t="shared" si="9"/>
        <v>32.18879998553845</v>
      </c>
      <c r="G68" s="20"/>
      <c r="H68" s="19">
        <v>11909.625</v>
      </c>
      <c r="I68" s="19">
        <v>9189.607</v>
      </c>
      <c r="J68" s="19">
        <v>13425.558</v>
      </c>
      <c r="K68" s="20">
        <f t="shared" si="10"/>
        <v>46.095017991520194</v>
      </c>
      <c r="L68" s="20"/>
      <c r="R68" s="23"/>
    </row>
    <row r="69" spans="1:18" ht="11.25" customHeight="1">
      <c r="A69" s="17" t="s">
        <v>383</v>
      </c>
      <c r="B69"/>
      <c r="C69" s="19">
        <v>75.726</v>
      </c>
      <c r="D69" s="19">
        <v>75.726</v>
      </c>
      <c r="E69" s="19">
        <v>136.721</v>
      </c>
      <c r="F69" s="20">
        <f t="shared" si="9"/>
        <v>80.5469719779204</v>
      </c>
      <c r="G69" s="20"/>
      <c r="H69" s="19">
        <v>94.961</v>
      </c>
      <c r="I69" s="19">
        <v>94.961</v>
      </c>
      <c r="J69" s="19">
        <v>182.659</v>
      </c>
      <c r="K69" s="20">
        <f t="shared" si="10"/>
        <v>92.35159697138823</v>
      </c>
      <c r="L69" s="20"/>
      <c r="R69" s="23"/>
    </row>
    <row r="70" spans="1:18" ht="11.25" customHeight="1">
      <c r="A70" s="17" t="s">
        <v>384</v>
      </c>
      <c r="B70"/>
      <c r="C70" s="19">
        <v>60858.489</v>
      </c>
      <c r="D70" s="19">
        <v>49909.629</v>
      </c>
      <c r="E70" s="19">
        <v>56567.125</v>
      </c>
      <c r="F70" s="20">
        <f t="shared" si="9"/>
        <v>13.339101358577523</v>
      </c>
      <c r="G70" s="20"/>
      <c r="H70" s="19">
        <v>70741.809</v>
      </c>
      <c r="I70" s="19">
        <v>58666.69</v>
      </c>
      <c r="J70" s="19">
        <v>74298.946</v>
      </c>
      <c r="K70" s="20">
        <f t="shared" si="10"/>
        <v>26.645880311297603</v>
      </c>
      <c r="L70" s="20"/>
      <c r="R70" s="23"/>
    </row>
    <row r="71" spans="1:18" ht="11.25" customHeight="1">
      <c r="A71" s="17" t="s">
        <v>482</v>
      </c>
      <c r="B71"/>
      <c r="C71" s="19">
        <v>1986.655</v>
      </c>
      <c r="D71" s="19">
        <v>1732.107</v>
      </c>
      <c r="E71" s="19">
        <v>3016.863</v>
      </c>
      <c r="F71" s="20">
        <f t="shared" si="9"/>
        <v>74.17301587026668</v>
      </c>
      <c r="G71" s="20"/>
      <c r="H71" s="19">
        <v>3966.892</v>
      </c>
      <c r="I71" s="19">
        <v>3417.482</v>
      </c>
      <c r="J71" s="19">
        <v>8229.642</v>
      </c>
      <c r="K71" s="20">
        <f t="shared" si="10"/>
        <v>140.81010521781826</v>
      </c>
      <c r="L71" s="20"/>
      <c r="R71" s="23"/>
    </row>
    <row r="72" spans="1:18" ht="11.25" customHeight="1">
      <c r="A72" s="17" t="s">
        <v>483</v>
      </c>
      <c r="B72"/>
      <c r="C72" s="19">
        <v>1188.543</v>
      </c>
      <c r="D72" s="19">
        <v>1044.057</v>
      </c>
      <c r="E72" s="19">
        <v>1030.278</v>
      </c>
      <c r="F72" s="20">
        <f t="shared" si="9"/>
        <v>-1.31975553058885</v>
      </c>
      <c r="G72" s="20"/>
      <c r="H72" s="19">
        <v>8721.556</v>
      </c>
      <c r="I72" s="19">
        <v>7528.718</v>
      </c>
      <c r="J72" s="19">
        <v>7930.217</v>
      </c>
      <c r="K72" s="20">
        <f t="shared" si="10"/>
        <v>5.332899970486338</v>
      </c>
      <c r="L72" s="20"/>
      <c r="R72" s="23"/>
    </row>
    <row r="73" spans="1:18" ht="11.25" customHeight="1">
      <c r="A73" s="17" t="s">
        <v>392</v>
      </c>
      <c r="B73"/>
      <c r="C73" s="19">
        <v>7059.839</v>
      </c>
      <c r="D73" s="19">
        <v>5555.895</v>
      </c>
      <c r="E73" s="19">
        <v>7504.491</v>
      </c>
      <c r="F73" s="20">
        <f t="shared" si="9"/>
        <v>35.07258506505252</v>
      </c>
      <c r="G73" s="20"/>
      <c r="H73" s="19">
        <v>9542.356</v>
      </c>
      <c r="I73" s="19">
        <v>7490.45</v>
      </c>
      <c r="J73" s="19">
        <v>11260.184</v>
      </c>
      <c r="K73" s="20">
        <f t="shared" si="10"/>
        <v>50.32720330554238</v>
      </c>
      <c r="L73" s="20"/>
      <c r="R73" s="23"/>
    </row>
    <row r="74" spans="1:18" ht="11.25" customHeight="1">
      <c r="A74" s="17" t="s">
        <v>393</v>
      </c>
      <c r="B74"/>
      <c r="C74" s="19">
        <v>198.6</v>
      </c>
      <c r="D74" s="19">
        <v>168.88</v>
      </c>
      <c r="E74" s="19">
        <v>144.098</v>
      </c>
      <c r="F74" s="20">
        <f t="shared" si="9"/>
        <v>-14.674324964471808</v>
      </c>
      <c r="G74" s="20"/>
      <c r="H74" s="19">
        <v>227.991</v>
      </c>
      <c r="I74" s="19">
        <v>199.9</v>
      </c>
      <c r="J74" s="19">
        <v>220.249</v>
      </c>
      <c r="K74" s="20">
        <f t="shared" si="10"/>
        <v>10.179589794897439</v>
      </c>
      <c r="L74" s="20"/>
      <c r="R74" s="23"/>
    </row>
    <row r="75" spans="1:18" ht="11.25" customHeight="1">
      <c r="A75" s="17" t="s">
        <v>394</v>
      </c>
      <c r="B75"/>
      <c r="C75" s="19">
        <v>187.947</v>
      </c>
      <c r="D75" s="19">
        <v>134.805</v>
      </c>
      <c r="E75" s="19">
        <v>220.177</v>
      </c>
      <c r="F75" s="20">
        <f t="shared" si="9"/>
        <v>63.32999517822037</v>
      </c>
      <c r="G75" s="20"/>
      <c r="H75" s="19">
        <v>561.81</v>
      </c>
      <c r="I75" s="19">
        <v>378.256</v>
      </c>
      <c r="J75" s="19">
        <v>623.577</v>
      </c>
      <c r="K75" s="20">
        <f t="shared" si="10"/>
        <v>64.85581193688932</v>
      </c>
      <c r="L75" s="20"/>
      <c r="R75" s="23"/>
    </row>
    <row r="76" spans="1:18" ht="11.25" customHeight="1">
      <c r="A76" s="17"/>
      <c r="B76"/>
      <c r="C76" s="19"/>
      <c r="D76" s="19"/>
      <c r="E76" s="19"/>
      <c r="F76" s="20"/>
      <c r="G76" s="20"/>
      <c r="H76" s="19"/>
      <c r="I76" s="19"/>
      <c r="J76" s="19"/>
      <c r="K76" s="20"/>
      <c r="L76" s="20"/>
      <c r="R76" s="23"/>
    </row>
    <row r="77" spans="1:18" s="29" customFormat="1" ht="11.25" customHeight="1">
      <c r="A77" s="26" t="s">
        <v>11</v>
      </c>
      <c r="B77" s="3"/>
      <c r="C77" s="27">
        <f>SUM(C78:C82)</f>
        <v>143836.073</v>
      </c>
      <c r="D77" s="27">
        <f>SUM(D78:D82)</f>
        <v>115363.253</v>
      </c>
      <c r="E77" s="27">
        <f>SUM(E78:E82)</f>
        <v>112021.41799999999</v>
      </c>
      <c r="F77" s="25">
        <f t="shared" si="9"/>
        <v>-2.8967933142454</v>
      </c>
      <c r="G77" s="25"/>
      <c r="H77" s="27">
        <f>SUM(H78:H82)</f>
        <v>327722.655</v>
      </c>
      <c r="I77" s="27">
        <f>SUM(I78:I82)</f>
        <v>260630.18500000003</v>
      </c>
      <c r="J77" s="27">
        <f>SUM(J78:J82)</f>
        <v>275495.727</v>
      </c>
      <c r="K77" s="25">
        <f t="shared" si="10"/>
        <v>5.703691611928988</v>
      </c>
      <c r="L77" s="25"/>
      <c r="M77" s="28"/>
      <c r="N77" s="28"/>
      <c r="O77" s="28"/>
      <c r="R77" s="28"/>
    </row>
    <row r="78" spans="1:18" ht="11.25" customHeight="1">
      <c r="A78" s="17" t="s">
        <v>395</v>
      </c>
      <c r="B78"/>
      <c r="C78" s="19">
        <v>67172.131</v>
      </c>
      <c r="D78" s="19">
        <v>54523.271</v>
      </c>
      <c r="E78" s="19">
        <v>46452.087</v>
      </c>
      <c r="F78" s="20">
        <f t="shared" si="9"/>
        <v>-14.803191099814981</v>
      </c>
      <c r="G78" s="20"/>
      <c r="H78" s="19">
        <v>125521.649</v>
      </c>
      <c r="I78" s="19">
        <v>100895.259</v>
      </c>
      <c r="J78" s="19">
        <v>90185.986</v>
      </c>
      <c r="K78" s="20">
        <f t="shared" si="10"/>
        <v>-10.614247989590865</v>
      </c>
      <c r="L78" s="20"/>
      <c r="R78" s="23"/>
    </row>
    <row r="79" spans="1:18" ht="11.25" customHeight="1">
      <c r="A79" s="17" t="s">
        <v>130</v>
      </c>
      <c r="B79"/>
      <c r="C79" s="19">
        <v>6423.93</v>
      </c>
      <c r="D79" s="19">
        <v>5262.026</v>
      </c>
      <c r="E79" s="19">
        <v>4372.117</v>
      </c>
      <c r="F79" s="20">
        <f t="shared" si="9"/>
        <v>-16.91190807495059</v>
      </c>
      <c r="G79" s="20"/>
      <c r="H79" s="19">
        <v>32381.045</v>
      </c>
      <c r="I79" s="19">
        <v>26585.827</v>
      </c>
      <c r="J79" s="19">
        <v>26046.393</v>
      </c>
      <c r="K79" s="20">
        <f t="shared" si="10"/>
        <v>-2.029028474457462</v>
      </c>
      <c r="L79" s="20"/>
      <c r="R79" s="23"/>
    </row>
    <row r="80" spans="1:18" ht="11.25" customHeight="1">
      <c r="A80" s="17" t="s">
        <v>396</v>
      </c>
      <c r="B80"/>
      <c r="C80" s="19">
        <v>6339</v>
      </c>
      <c r="D80" s="19">
        <v>5068.044</v>
      </c>
      <c r="E80" s="19">
        <v>5569.963</v>
      </c>
      <c r="F80" s="20">
        <f t="shared" si="9"/>
        <v>9.903603836115082</v>
      </c>
      <c r="G80" s="20"/>
      <c r="H80" s="19">
        <v>24714.183</v>
      </c>
      <c r="I80" s="19">
        <v>19847.301</v>
      </c>
      <c r="J80" s="19">
        <v>22831.114</v>
      </c>
      <c r="K80" s="20">
        <f t="shared" si="10"/>
        <v>15.033847675308593</v>
      </c>
      <c r="L80" s="20"/>
      <c r="R80" s="23"/>
    </row>
    <row r="81" spans="1:18" ht="11.25" customHeight="1">
      <c r="A81" s="17" t="s">
        <v>397</v>
      </c>
      <c r="B81"/>
      <c r="C81" s="19">
        <v>63544.597</v>
      </c>
      <c r="D81" s="19">
        <v>50198.015</v>
      </c>
      <c r="E81" s="19">
        <v>55172.54</v>
      </c>
      <c r="F81" s="20">
        <f t="shared" si="9"/>
        <v>9.909804202417163</v>
      </c>
      <c r="G81" s="20"/>
      <c r="H81" s="19">
        <v>141181.922</v>
      </c>
      <c r="I81" s="19">
        <v>109971.709</v>
      </c>
      <c r="J81" s="19">
        <v>131340.625</v>
      </c>
      <c r="K81" s="20">
        <f t="shared" si="10"/>
        <v>19.431284822535574</v>
      </c>
      <c r="L81" s="20"/>
      <c r="R81" s="23"/>
    </row>
    <row r="82" spans="1:18" ht="11.25" customHeight="1">
      <c r="A82" s="17" t="s">
        <v>398</v>
      </c>
      <c r="B82"/>
      <c r="C82" s="19">
        <v>356.415</v>
      </c>
      <c r="D82" s="19">
        <v>311.897</v>
      </c>
      <c r="E82" s="19">
        <v>454.711</v>
      </c>
      <c r="F82" s="20">
        <f t="shared" si="9"/>
        <v>45.78883413434565</v>
      </c>
      <c r="G82" s="20"/>
      <c r="H82" s="19">
        <v>3923.856</v>
      </c>
      <c r="I82" s="19">
        <v>3330.089</v>
      </c>
      <c r="J82" s="19">
        <v>5091.609</v>
      </c>
      <c r="K82" s="20">
        <f t="shared" si="10"/>
        <v>52.89708473257022</v>
      </c>
      <c r="L82" s="20"/>
      <c r="R82" s="23"/>
    </row>
    <row r="83" spans="1:18" ht="11.25" customHeight="1">
      <c r="A83" s="17"/>
      <c r="B83"/>
      <c r="C83" s="19"/>
      <c r="D83" s="19"/>
      <c r="E83" s="19"/>
      <c r="F83" s="20"/>
      <c r="G83" s="20"/>
      <c r="H83" s="19"/>
      <c r="I83" s="19"/>
      <c r="J83" s="19"/>
      <c r="K83" s="20"/>
      <c r="L83" s="20"/>
      <c r="R83" s="23"/>
    </row>
    <row r="84" spans="1:18" s="29" customFormat="1" ht="11.25" customHeight="1">
      <c r="A84" s="26" t="s">
        <v>519</v>
      </c>
      <c r="B84" s="3"/>
      <c r="C84" s="27">
        <f>SUM(C85:C87)</f>
        <v>3357.284</v>
      </c>
      <c r="D84" s="27">
        <f>SUM(D85:D87)</f>
        <v>2685.669</v>
      </c>
      <c r="E84" s="27">
        <f>SUM(E85:E87)</f>
        <v>5996.757</v>
      </c>
      <c r="F84" s="25">
        <f t="shared" si="9"/>
        <v>123.28727032259002</v>
      </c>
      <c r="G84" s="25"/>
      <c r="H84" s="27">
        <f>SUM(H85:H87)</f>
        <v>17231.612</v>
      </c>
      <c r="I84" s="27">
        <f>SUM(I85:I87)</f>
        <v>14114.446</v>
      </c>
      <c r="J84" s="27">
        <f>SUM(J85:J87)</f>
        <v>24398.838</v>
      </c>
      <c r="K84" s="25">
        <f t="shared" si="10"/>
        <v>72.86429803904454</v>
      </c>
      <c r="L84" s="25"/>
      <c r="M84" s="28"/>
      <c r="N84" s="28"/>
      <c r="O84" s="28"/>
      <c r="R84" s="28"/>
    </row>
    <row r="85" spans="1:18" ht="11.25" customHeight="1">
      <c r="A85" s="17" t="s">
        <v>399</v>
      </c>
      <c r="B85"/>
      <c r="C85" s="19">
        <v>3022.389</v>
      </c>
      <c r="D85" s="19">
        <v>2392.735</v>
      </c>
      <c r="E85" s="19">
        <v>5764.859</v>
      </c>
      <c r="F85" s="20">
        <f t="shared" si="9"/>
        <v>140.9317789057292</v>
      </c>
      <c r="G85" s="20"/>
      <c r="H85" s="19">
        <v>12173.004</v>
      </c>
      <c r="I85" s="19">
        <v>9747.871</v>
      </c>
      <c r="J85" s="19">
        <v>20735.696</v>
      </c>
      <c r="K85" s="20">
        <f t="shared" si="10"/>
        <v>112.72025450480419</v>
      </c>
      <c r="L85" s="20"/>
      <c r="R85" s="23"/>
    </row>
    <row r="86" spans="1:18" ht="11.25" customHeight="1">
      <c r="A86" s="17" t="s">
        <v>400</v>
      </c>
      <c r="B86"/>
      <c r="C86" s="19">
        <v>321.579</v>
      </c>
      <c r="D86" s="19">
        <v>279.968</v>
      </c>
      <c r="E86" s="19">
        <v>209.221</v>
      </c>
      <c r="F86" s="20">
        <f t="shared" si="9"/>
        <v>-25.26967367699166</v>
      </c>
      <c r="G86" s="20"/>
      <c r="H86" s="19">
        <v>4988.14</v>
      </c>
      <c r="I86" s="19">
        <v>4309.483</v>
      </c>
      <c r="J86" s="19">
        <v>3495.143</v>
      </c>
      <c r="K86" s="20">
        <f t="shared" si="10"/>
        <v>-18.89646623504491</v>
      </c>
      <c r="L86" s="20"/>
      <c r="R86" s="23"/>
    </row>
    <row r="87" spans="1:18" ht="11.25" customHeight="1">
      <c r="A87" s="17" t="s">
        <v>10</v>
      </c>
      <c r="B87"/>
      <c r="C87" s="19">
        <v>13.316</v>
      </c>
      <c r="D87" s="19">
        <v>12.966</v>
      </c>
      <c r="E87" s="19">
        <v>22.677</v>
      </c>
      <c r="F87" s="20">
        <f t="shared" si="9"/>
        <v>74.89588153632579</v>
      </c>
      <c r="G87" s="20"/>
      <c r="H87" s="19">
        <v>70.468</v>
      </c>
      <c r="I87" s="19">
        <v>57.092</v>
      </c>
      <c r="J87" s="19">
        <v>167.999</v>
      </c>
      <c r="K87" s="20">
        <f t="shared" si="10"/>
        <v>194.26014152595815</v>
      </c>
      <c r="L87" s="20"/>
      <c r="R87" s="23"/>
    </row>
    <row r="88" spans="1:18" ht="11.25" customHeight="1">
      <c r="A88" s="17"/>
      <c r="B88"/>
      <c r="C88" s="19"/>
      <c r="D88" s="19"/>
      <c r="E88" s="19"/>
      <c r="F88" s="20"/>
      <c r="G88" s="20"/>
      <c r="H88" s="19"/>
      <c r="I88" s="19"/>
      <c r="J88" s="19"/>
      <c r="K88" s="20"/>
      <c r="L88" s="20"/>
      <c r="R88" s="23"/>
    </row>
    <row r="89" spans="1:18" s="29" customFormat="1" ht="11.25" customHeight="1">
      <c r="A89" s="26" t="s">
        <v>13</v>
      </c>
      <c r="B89" s="3"/>
      <c r="C89" s="27">
        <f>SUM(C90:C92)</f>
        <v>74803.16399999999</v>
      </c>
      <c r="D89" s="27">
        <f>SUM(D90:D92)</f>
        <v>58960.227</v>
      </c>
      <c r="E89" s="27">
        <f>SUM(E90:E92)</f>
        <v>76256.68299999999</v>
      </c>
      <c r="F89" s="25">
        <f t="shared" si="9"/>
        <v>29.335802930338076</v>
      </c>
      <c r="G89" s="25"/>
      <c r="H89" s="27">
        <f>SUM(H90:H92)</f>
        <v>111578.418</v>
      </c>
      <c r="I89" s="27">
        <f>SUM(I90:I92)</f>
        <v>84881.997</v>
      </c>
      <c r="J89" s="27">
        <f>SUM(J90:J92)</f>
        <v>152966.06900000002</v>
      </c>
      <c r="K89" s="25">
        <f t="shared" si="10"/>
        <v>80.21026178260158</v>
      </c>
      <c r="L89" s="25"/>
      <c r="M89" s="28"/>
      <c r="N89" s="28"/>
      <c r="O89" s="28"/>
      <c r="R89" s="28"/>
    </row>
    <row r="90" spans="1:18" ht="11.25" customHeight="1">
      <c r="A90" s="17" t="s">
        <v>130</v>
      </c>
      <c r="B90"/>
      <c r="C90" s="19">
        <v>37732.325</v>
      </c>
      <c r="D90" s="19">
        <v>29979.256</v>
      </c>
      <c r="E90" s="19">
        <v>51458.794</v>
      </c>
      <c r="F90" s="20">
        <f t="shared" si="9"/>
        <v>71.6480022052582</v>
      </c>
      <c r="G90" s="20"/>
      <c r="H90" s="19">
        <v>39846.543</v>
      </c>
      <c r="I90" s="19">
        <v>30678.52</v>
      </c>
      <c r="J90" s="19">
        <v>93986.874</v>
      </c>
      <c r="K90" s="20">
        <f t="shared" si="10"/>
        <v>206.3605219547748</v>
      </c>
      <c r="L90" s="20"/>
      <c r="R90" s="23"/>
    </row>
    <row r="91" spans="1:18" ht="11.25" customHeight="1">
      <c r="A91" s="17" t="s">
        <v>401</v>
      </c>
      <c r="B91"/>
      <c r="C91" s="19">
        <v>36919.556</v>
      </c>
      <c r="D91" s="19">
        <v>28844.415</v>
      </c>
      <c r="E91" s="19">
        <v>24616.049</v>
      </c>
      <c r="F91" s="20">
        <f t="shared" si="9"/>
        <v>-14.659219124395491</v>
      </c>
      <c r="G91" s="20"/>
      <c r="H91" s="19">
        <v>71484.12</v>
      </c>
      <c r="I91" s="19">
        <v>53971.396</v>
      </c>
      <c r="J91" s="19">
        <v>58670.93</v>
      </c>
      <c r="K91" s="20">
        <f t="shared" si="10"/>
        <v>8.707453110903415</v>
      </c>
      <c r="L91" s="20"/>
      <c r="R91" s="23"/>
    </row>
    <row r="92" spans="1:18" ht="11.25" customHeight="1">
      <c r="A92" s="17" t="s">
        <v>10</v>
      </c>
      <c r="B92"/>
      <c r="C92" s="19">
        <v>151.283</v>
      </c>
      <c r="D92" s="19">
        <v>136.556</v>
      </c>
      <c r="E92" s="19">
        <v>181.84</v>
      </c>
      <c r="F92" s="20">
        <f t="shared" si="9"/>
        <v>33.16148686253257</v>
      </c>
      <c r="G92" s="20"/>
      <c r="H92" s="19">
        <v>247.755</v>
      </c>
      <c r="I92" s="19">
        <v>232.081</v>
      </c>
      <c r="J92" s="19">
        <v>308.265</v>
      </c>
      <c r="K92" s="20">
        <f t="shared" si="10"/>
        <v>32.82647006863982</v>
      </c>
      <c r="L92" s="20"/>
      <c r="R92" s="23"/>
    </row>
    <row r="93" spans="1:18" ht="11.25" customHeight="1">
      <c r="A93" s="17"/>
      <c r="B93"/>
      <c r="C93" s="19"/>
      <c r="D93" s="19"/>
      <c r="E93" s="19"/>
      <c r="F93" s="20"/>
      <c r="G93" s="20"/>
      <c r="H93" s="19"/>
      <c r="I93" s="19"/>
      <c r="J93" s="19"/>
      <c r="K93" s="20"/>
      <c r="L93" s="20"/>
      <c r="R93" s="23"/>
    </row>
    <row r="94" spans="1:18" s="29" customFormat="1" ht="11.25" customHeight="1">
      <c r="A94" s="26" t="s">
        <v>402</v>
      </c>
      <c r="B94" s="3"/>
      <c r="C94" s="27">
        <v>4476.769</v>
      </c>
      <c r="D94" s="27">
        <v>3909.69</v>
      </c>
      <c r="E94" s="27">
        <v>3883.484</v>
      </c>
      <c r="F94" s="25">
        <f t="shared" si="9"/>
        <v>-0.6702833216955923</v>
      </c>
      <c r="G94" s="25"/>
      <c r="H94" s="27">
        <v>11395.208</v>
      </c>
      <c r="I94" s="27">
        <v>9553.182</v>
      </c>
      <c r="J94" s="27">
        <v>11147.559</v>
      </c>
      <c r="K94" s="25">
        <f t="shared" si="10"/>
        <v>16.689486288442936</v>
      </c>
      <c r="L94" s="25"/>
      <c r="M94" s="28"/>
      <c r="N94" s="28"/>
      <c r="O94" s="28"/>
      <c r="R94" s="28"/>
    </row>
    <row r="95" spans="1:18" ht="11.25" customHeight="1">
      <c r="A95" s="17"/>
      <c r="B95" s="17"/>
      <c r="C95" s="19"/>
      <c r="D95" s="19"/>
      <c r="E95" s="19"/>
      <c r="F95" s="20"/>
      <c r="G95" s="20"/>
      <c r="H95" s="19"/>
      <c r="I95" s="19"/>
      <c r="J95" s="19"/>
      <c r="K95" s="20"/>
      <c r="L95" s="20"/>
      <c r="R95" s="23"/>
    </row>
    <row r="96" spans="1:18" ht="11.25">
      <c r="A96" s="124"/>
      <c r="B96" s="124"/>
      <c r="C96" s="132"/>
      <c r="D96" s="132"/>
      <c r="E96" s="132"/>
      <c r="F96" s="132"/>
      <c r="G96" s="132"/>
      <c r="H96" s="132"/>
      <c r="I96" s="132"/>
      <c r="J96" s="132"/>
      <c r="K96" s="124"/>
      <c r="L96" s="124"/>
      <c r="R96" s="23"/>
    </row>
    <row r="97" spans="1:18" ht="11.25">
      <c r="A97" s="17" t="s">
        <v>525</v>
      </c>
      <c r="B97" s="17"/>
      <c r="C97" s="17"/>
      <c r="D97" s="17"/>
      <c r="E97" s="17"/>
      <c r="F97" s="17"/>
      <c r="G97" s="17"/>
      <c r="H97" s="17"/>
      <c r="I97" s="17"/>
      <c r="J97" s="17"/>
      <c r="K97" s="17"/>
      <c r="L97" s="17"/>
      <c r="R97" s="23"/>
    </row>
    <row r="98" spans="1:18" ht="19.5" customHeight="1">
      <c r="A98" s="312" t="s">
        <v>250</v>
      </c>
      <c r="B98" s="312"/>
      <c r="C98" s="312"/>
      <c r="D98" s="312"/>
      <c r="E98" s="312"/>
      <c r="F98" s="312"/>
      <c r="G98" s="312"/>
      <c r="H98" s="312"/>
      <c r="I98" s="312"/>
      <c r="J98" s="312"/>
      <c r="K98" s="312"/>
      <c r="L98" s="312"/>
      <c r="R98" s="23"/>
    </row>
    <row r="99" spans="1:18" ht="19.5" customHeight="1">
      <c r="A99" s="313" t="s">
        <v>247</v>
      </c>
      <c r="B99" s="313"/>
      <c r="C99" s="313"/>
      <c r="D99" s="313"/>
      <c r="E99" s="313"/>
      <c r="F99" s="313"/>
      <c r="G99" s="313"/>
      <c r="H99" s="313"/>
      <c r="I99" s="313"/>
      <c r="J99" s="313"/>
      <c r="K99" s="313"/>
      <c r="L99" s="313"/>
      <c r="R99" s="23"/>
    </row>
    <row r="100" spans="1:21" s="29" customFormat="1" ht="11.25">
      <c r="A100" s="26"/>
      <c r="B100" s="26"/>
      <c r="C100" s="314" t="s">
        <v>141</v>
      </c>
      <c r="D100" s="314"/>
      <c r="E100" s="314"/>
      <c r="F100" s="314"/>
      <c r="G100" s="204"/>
      <c r="H100" s="314" t="s">
        <v>142</v>
      </c>
      <c r="I100" s="314"/>
      <c r="J100" s="314"/>
      <c r="K100" s="314"/>
      <c r="L100" s="204"/>
      <c r="M100" s="316"/>
      <c r="N100" s="316"/>
      <c r="O100" s="316"/>
      <c r="P100" s="142"/>
      <c r="Q100" s="142"/>
      <c r="R100" s="142"/>
      <c r="S100" s="142"/>
      <c r="T100" s="142"/>
      <c r="U100" s="142"/>
    </row>
    <row r="101" spans="1:21" s="29" customFormat="1" ht="11.25">
      <c r="A101" s="26" t="s">
        <v>457</v>
      </c>
      <c r="B101" s="206" t="s">
        <v>129</v>
      </c>
      <c r="C101" s="205">
        <f>+C4</f>
        <v>2010</v>
      </c>
      <c r="D101" s="315" t="str">
        <f>+D4</f>
        <v>enero - octubre</v>
      </c>
      <c r="E101" s="315"/>
      <c r="F101" s="315"/>
      <c r="G101" s="204"/>
      <c r="H101" s="205">
        <f>+C101</f>
        <v>2010</v>
      </c>
      <c r="I101" s="315" t="str">
        <f>+D101</f>
        <v>enero - octubre</v>
      </c>
      <c r="J101" s="315"/>
      <c r="K101" s="315"/>
      <c r="L101" s="206" t="s">
        <v>320</v>
      </c>
      <c r="M101" s="317"/>
      <c r="N101" s="317"/>
      <c r="O101" s="317"/>
      <c r="P101" s="142"/>
      <c r="Q101" s="142"/>
      <c r="R101" s="142"/>
      <c r="S101" s="142"/>
      <c r="T101" s="142"/>
      <c r="U101" s="142"/>
    </row>
    <row r="102" spans="1:15" s="29" customFormat="1" ht="11.25">
      <c r="A102" s="207"/>
      <c r="B102" s="210" t="s">
        <v>45</v>
      </c>
      <c r="C102" s="207"/>
      <c r="D102" s="208">
        <f>+D5</f>
        <v>2010</v>
      </c>
      <c r="E102" s="208">
        <f>+E5</f>
        <v>2011</v>
      </c>
      <c r="F102" s="209" t="str">
        <f>+F5</f>
        <v>Var % 11/10</v>
      </c>
      <c r="G102" s="210"/>
      <c r="H102" s="207"/>
      <c r="I102" s="208">
        <f>+D102</f>
        <v>2010</v>
      </c>
      <c r="J102" s="208">
        <f>+E102</f>
        <v>2011</v>
      </c>
      <c r="K102" s="209" t="str">
        <f>+F102</f>
        <v>Var % 11/10</v>
      </c>
      <c r="L102" s="210">
        <v>2008</v>
      </c>
      <c r="M102" s="211"/>
      <c r="N102" s="211"/>
      <c r="O102" s="210"/>
    </row>
    <row r="103" spans="1:18" ht="11.25">
      <c r="A103" s="17"/>
      <c r="B103" s="17"/>
      <c r="C103" s="17"/>
      <c r="D103" s="17"/>
      <c r="E103" s="17"/>
      <c r="F103" s="17"/>
      <c r="G103" s="17"/>
      <c r="H103" s="17"/>
      <c r="I103" s="17"/>
      <c r="J103" s="17"/>
      <c r="K103" s="19"/>
      <c r="L103" s="19"/>
      <c r="R103" s="23"/>
    </row>
    <row r="104" spans="1:15" s="29" customFormat="1" ht="11.25">
      <c r="A104" s="26" t="s">
        <v>450</v>
      </c>
      <c r="B104" s="26"/>
      <c r="C104" s="26"/>
      <c r="D104" s="26"/>
      <c r="E104" s="26"/>
      <c r="F104" s="26"/>
      <c r="G104" s="26"/>
      <c r="H104" s="27">
        <f>+H7</f>
        <v>6983707</v>
      </c>
      <c r="I104" s="27">
        <f>+I7</f>
        <v>6068810</v>
      </c>
      <c r="J104" s="27">
        <f>+J7</f>
        <v>6687623</v>
      </c>
      <c r="K104" s="25">
        <f>+J104/I104*100-100</f>
        <v>10.196611856360633</v>
      </c>
      <c r="L104" s="26"/>
      <c r="M104" s="28"/>
      <c r="N104" s="28"/>
      <c r="O104" s="28"/>
    </row>
    <row r="105" spans="1:18" s="128" customFormat="1" ht="11.25">
      <c r="A105" s="126" t="s">
        <v>462</v>
      </c>
      <c r="B105" s="126"/>
      <c r="C105" s="126">
        <f>+C107+C108+C112+C113+C114+C115+C116+C117+C118+C119+C122++C123+C124+C125+C126+C127+C128+C129+C138+C148+C149+C150+C151</f>
        <v>82803.77199999998</v>
      </c>
      <c r="D105" s="126">
        <f>+D107+D108+D112+D113+D114+D115+D116+D117+D118+D119+D122++D123+D124+D125+D126+D127+D128+D129+D138+D148+D149+D150+D151</f>
        <v>80487.88899999998</v>
      </c>
      <c r="E105" s="126">
        <f>+E107+E108+E112+E113+E114+E115+E116+E117+E118+E119+E122++E123+E124+E125+E126+E127+E128+E129+E138+E148+E149+E150+E151</f>
        <v>74493.562</v>
      </c>
      <c r="F105" s="127">
        <f>+E105/D105*100-100</f>
        <v>-7.447489398063325</v>
      </c>
      <c r="G105" s="126"/>
      <c r="H105" s="126">
        <f>+H107+H108+H112+H113+H114+H115+H116+H117+H118+H119+H122++H123+H124+H125+H126+H127+H128+H129+H138+H148+H149+H150+H151</f>
        <v>359179.54699999996</v>
      </c>
      <c r="I105" s="126">
        <f>+I107+I108+I112+I113+I114+I115+I116+I117+I118+I119+I122++I123+I124+I125+I126+I127+I128+I129+I138+I148+I149+I150+I151</f>
        <v>342111.50600000005</v>
      </c>
      <c r="J105" s="126">
        <f>+J107+J108+J112+J113+J114+J115+J116+J117+J118+J119+J122++J123+J124+J125+J126+J127+J128+J129+J138+J148+J149+J150+J151</f>
        <v>388539.34</v>
      </c>
      <c r="K105" s="127">
        <f>+J105/I105*100-100</f>
        <v>13.570965368232876</v>
      </c>
      <c r="L105" s="127">
        <f>+J105/$J$7*100</f>
        <v>5.809827198692271</v>
      </c>
      <c r="M105" s="133"/>
      <c r="N105" s="133"/>
      <c r="O105" s="133"/>
      <c r="R105" s="28"/>
    </row>
    <row r="106" spans="1:27" ht="11.25" customHeight="1">
      <c r="A106" s="26"/>
      <c r="B106" s="26"/>
      <c r="C106" s="27"/>
      <c r="D106" s="27"/>
      <c r="E106" s="27"/>
      <c r="F106" s="25"/>
      <c r="G106" s="25"/>
      <c r="H106" s="27"/>
      <c r="I106" s="27"/>
      <c r="J106" s="27"/>
      <c r="K106" s="20"/>
      <c r="P106" s="123"/>
      <c r="Q106" s="123"/>
      <c r="R106" s="133"/>
      <c r="S106" s="123"/>
      <c r="T106" s="123"/>
      <c r="U106" s="123"/>
      <c r="V106" s="123"/>
      <c r="W106" s="123"/>
      <c r="X106" s="123"/>
      <c r="Y106" s="123"/>
      <c r="Z106" s="123"/>
      <c r="AA106" s="123"/>
    </row>
    <row r="107" spans="1:27" s="136" customFormat="1" ht="11.25" customHeight="1">
      <c r="A107" s="134" t="s">
        <v>2</v>
      </c>
      <c r="B107" s="134">
        <v>7011000</v>
      </c>
      <c r="C107" s="271">
        <v>968.975</v>
      </c>
      <c r="D107" s="271">
        <v>968.975</v>
      </c>
      <c r="E107" s="271">
        <v>462.925</v>
      </c>
      <c r="F107" s="20">
        <f>+E107/D107*100-100</f>
        <v>-52.22528961015506</v>
      </c>
      <c r="G107" s="272"/>
      <c r="H107" s="271">
        <v>1084.382</v>
      </c>
      <c r="I107" s="271">
        <v>1084.382</v>
      </c>
      <c r="J107" s="271">
        <v>535.496</v>
      </c>
      <c r="K107" s="20">
        <f>+J107/I107*100-100</f>
        <v>-50.61740235452083</v>
      </c>
      <c r="L107" s="20">
        <f>+J107/$J$105*100</f>
        <v>0.1378228521209718</v>
      </c>
      <c r="M107" s="23"/>
      <c r="N107" s="23"/>
      <c r="O107" s="23"/>
      <c r="P107" s="273"/>
      <c r="Q107" s="273"/>
      <c r="R107" s="273"/>
      <c r="S107" s="273"/>
      <c r="T107" s="273"/>
      <c r="U107" s="273"/>
      <c r="V107" s="135"/>
      <c r="W107" s="135"/>
      <c r="X107" s="135"/>
      <c r="Y107" s="135"/>
      <c r="Z107" s="135"/>
      <c r="AA107" s="135"/>
    </row>
    <row r="108" spans="1:27" ht="11.25" customHeight="1">
      <c r="A108" s="18" t="s">
        <v>202</v>
      </c>
      <c r="B108" s="18"/>
      <c r="C108" s="19">
        <f>SUM(C109:C111)</f>
        <v>2205.864</v>
      </c>
      <c r="D108" s="19">
        <f>SUM(D109:D111)</f>
        <v>2017.044</v>
      </c>
      <c r="E108" s="19">
        <f>SUM(E109:E111)</f>
        <v>2227.466</v>
      </c>
      <c r="F108" s="20">
        <f>+E108/D108*100-100</f>
        <v>10.43219681871092</v>
      </c>
      <c r="G108" s="20"/>
      <c r="H108" s="19">
        <f>SUM(H109:H111)</f>
        <v>6744.776</v>
      </c>
      <c r="I108" s="19">
        <f>SUM(I109:I111)</f>
        <v>6258.094</v>
      </c>
      <c r="J108" s="19">
        <f>SUM(J109:J111)</f>
        <v>6884.244</v>
      </c>
      <c r="K108" s="20">
        <f>+J108/I108*100-100</f>
        <v>10.005442551677874</v>
      </c>
      <c r="L108" s="20">
        <f aca="true" t="shared" si="11" ref="L108:L151">+J108/$J$105*100</f>
        <v>1.7718267601937039</v>
      </c>
      <c r="M108" s="23">
        <f aca="true" t="shared" si="12" ref="M108:M116">+I108/D108</f>
        <v>3.102606586668412</v>
      </c>
      <c r="N108" s="23">
        <f aca="true" t="shared" si="13" ref="N108:N116">+J108/E108</f>
        <v>3.0906168713686313</v>
      </c>
      <c r="O108" s="23">
        <f aca="true" t="shared" si="14" ref="O108:O116">+N108/M108*100-100</f>
        <v>-0.3864400775560455</v>
      </c>
      <c r="P108" s="123"/>
      <c r="Q108" s="123"/>
      <c r="R108" s="133"/>
      <c r="S108" s="123"/>
      <c r="T108" s="123"/>
      <c r="U108" s="123"/>
      <c r="V108" s="123"/>
      <c r="W108" s="123"/>
      <c r="X108" s="123"/>
      <c r="Y108" s="123"/>
      <c r="Z108" s="123"/>
      <c r="AA108" s="123"/>
    </row>
    <row r="109" spans="1:27" s="136" customFormat="1" ht="11.25" customHeight="1" hidden="1" outlineLevel="1">
      <c r="A109" s="134" t="s">
        <v>347</v>
      </c>
      <c r="B109" s="134">
        <v>7133110</v>
      </c>
      <c r="C109" s="271"/>
      <c r="D109" s="271"/>
      <c r="E109" s="271"/>
      <c r="F109" s="20"/>
      <c r="G109" s="272"/>
      <c r="H109" s="271"/>
      <c r="I109" s="271"/>
      <c r="J109" s="271"/>
      <c r="K109" s="20" t="e">
        <f>+J109/I109*100-100</f>
        <v>#DIV/0!</v>
      </c>
      <c r="L109" s="20">
        <f t="shared" si="11"/>
        <v>0</v>
      </c>
      <c r="M109" s="23" t="e">
        <f t="shared" si="12"/>
        <v>#DIV/0!</v>
      </c>
      <c r="N109" s="23" t="e">
        <f t="shared" si="13"/>
        <v>#DIV/0!</v>
      </c>
      <c r="O109" s="23" t="e">
        <f t="shared" si="14"/>
        <v>#DIV/0!</v>
      </c>
      <c r="P109" s="135"/>
      <c r="Q109" s="135"/>
      <c r="R109" s="133"/>
      <c r="S109" s="135"/>
      <c r="T109" s="135"/>
      <c r="U109" s="135"/>
      <c r="V109" s="135"/>
      <c r="W109" s="135"/>
      <c r="X109" s="135"/>
      <c r="Y109" s="135"/>
      <c r="Z109" s="135"/>
      <c r="AA109" s="135"/>
    </row>
    <row r="110" spans="1:18" s="136" customFormat="1" ht="11.25" customHeight="1" hidden="1" outlineLevel="1">
      <c r="A110" s="134" t="s">
        <v>348</v>
      </c>
      <c r="B110" s="134">
        <v>7133310</v>
      </c>
      <c r="C110" s="271">
        <v>2205.864</v>
      </c>
      <c r="D110" s="271">
        <v>2017.044</v>
      </c>
      <c r="E110" s="271">
        <v>2223.739</v>
      </c>
      <c r="F110" s="20">
        <f aca="true" t="shared" si="15" ref="F110:F116">+E110/D110*100-100</f>
        <v>10.247421474196884</v>
      </c>
      <c r="G110" s="20"/>
      <c r="H110" s="271">
        <v>6744.776</v>
      </c>
      <c r="I110" s="271">
        <v>6258.094</v>
      </c>
      <c r="J110" s="271">
        <v>6876.95</v>
      </c>
      <c r="K110" s="20">
        <f>+J110/I110*100-100</f>
        <v>9.888889492551556</v>
      </c>
      <c r="L110" s="20">
        <f t="shared" si="11"/>
        <v>1.769949472812714</v>
      </c>
      <c r="M110" s="23">
        <f t="shared" si="12"/>
        <v>3.102606586668412</v>
      </c>
      <c r="N110" s="23">
        <f t="shared" si="13"/>
        <v>3.0925167027245553</v>
      </c>
      <c r="O110" s="23">
        <f t="shared" si="14"/>
        <v>-0.3252066822526558</v>
      </c>
      <c r="R110" s="23"/>
    </row>
    <row r="111" spans="1:18" s="136" customFormat="1" ht="11.25" customHeight="1" hidden="1" outlineLevel="1">
      <c r="A111" s="134" t="s">
        <v>349</v>
      </c>
      <c r="B111" s="134">
        <v>7133910</v>
      </c>
      <c r="C111" s="271">
        <v>0</v>
      </c>
      <c r="D111" s="271">
        <v>0</v>
      </c>
      <c r="E111" s="271">
        <v>3.727</v>
      </c>
      <c r="F111" s="20"/>
      <c r="G111" s="20"/>
      <c r="H111" s="271">
        <v>0</v>
      </c>
      <c r="I111" s="271">
        <v>0</v>
      </c>
      <c r="J111" s="271">
        <v>7.294</v>
      </c>
      <c r="K111" s="20" t="e">
        <f>+J111/I111*100-100</f>
        <v>#DIV/0!</v>
      </c>
      <c r="L111" s="20">
        <f t="shared" si="11"/>
        <v>0.0018772873809895284</v>
      </c>
      <c r="M111" s="23" t="e">
        <f t="shared" si="12"/>
        <v>#DIV/0!</v>
      </c>
      <c r="N111" s="23">
        <f t="shared" si="13"/>
        <v>1.9570700295143546</v>
      </c>
      <c r="O111" s="23" t="e">
        <f t="shared" si="14"/>
        <v>#DIV/0!</v>
      </c>
      <c r="R111" s="23"/>
    </row>
    <row r="112" spans="1:18" ht="11.25" customHeight="1" collapsed="1">
      <c r="A112" s="18" t="s">
        <v>200</v>
      </c>
      <c r="B112" s="18">
        <v>10011000</v>
      </c>
      <c r="C112" s="19">
        <v>0</v>
      </c>
      <c r="D112" s="19">
        <v>0</v>
      </c>
      <c r="E112" s="19">
        <v>104.2</v>
      </c>
      <c r="F112" s="20"/>
      <c r="G112" s="20"/>
      <c r="H112" s="19">
        <v>0</v>
      </c>
      <c r="I112" s="19">
        <v>0</v>
      </c>
      <c r="J112" s="19">
        <v>42.629</v>
      </c>
      <c r="K112" s="20"/>
      <c r="L112" s="20">
        <f t="shared" si="11"/>
        <v>0.010971604574198329</v>
      </c>
      <c r="R112" s="23"/>
    </row>
    <row r="113" spans="1:18" ht="11.25" customHeight="1">
      <c r="A113" s="18" t="s">
        <v>201</v>
      </c>
      <c r="B113" s="18">
        <v>10030000</v>
      </c>
      <c r="C113" s="19">
        <v>610</v>
      </c>
      <c r="D113" s="19">
        <v>456</v>
      </c>
      <c r="E113" s="19">
        <v>1001.48</v>
      </c>
      <c r="F113" s="20">
        <f t="shared" si="15"/>
        <v>119.62280701754383</v>
      </c>
      <c r="G113" s="20"/>
      <c r="H113" s="19">
        <v>236.252</v>
      </c>
      <c r="I113" s="19">
        <v>174.652</v>
      </c>
      <c r="J113" s="19">
        <v>461.832</v>
      </c>
      <c r="K113" s="20">
        <f>+J113/I113*100-100</f>
        <v>164.42983761995282</v>
      </c>
      <c r="L113" s="20">
        <f t="shared" si="11"/>
        <v>0.11886363939363256</v>
      </c>
      <c r="M113" s="23">
        <f t="shared" si="12"/>
        <v>0.3830087719298245</v>
      </c>
      <c r="N113" s="23">
        <f t="shared" si="13"/>
        <v>0.461149498741862</v>
      </c>
      <c r="O113" s="23">
        <f t="shared" si="14"/>
        <v>20.401811274012942</v>
      </c>
      <c r="R113" s="23"/>
    </row>
    <row r="114" spans="1:18" ht="11.25" customHeight="1">
      <c r="A114" s="18" t="s">
        <v>0</v>
      </c>
      <c r="B114" s="18">
        <v>10051000</v>
      </c>
      <c r="C114" s="19">
        <v>56900.577999999994</v>
      </c>
      <c r="D114" s="19">
        <v>55169.335</v>
      </c>
      <c r="E114" s="274">
        <v>47272.619999999995</v>
      </c>
      <c r="F114" s="20">
        <f t="shared" si="15"/>
        <v>-14.313594680813182</v>
      </c>
      <c r="G114" s="20"/>
      <c r="H114" s="19">
        <v>166036.173</v>
      </c>
      <c r="I114" s="19">
        <v>159012.316</v>
      </c>
      <c r="J114" s="19">
        <v>163650.57</v>
      </c>
      <c r="K114" s="20">
        <f>+J114/I114*100-100</f>
        <v>2.9169149388403355</v>
      </c>
      <c r="L114" s="20">
        <f t="shared" si="11"/>
        <v>42.119433774711204</v>
      </c>
      <c r="M114" s="23">
        <f t="shared" si="12"/>
        <v>2.8822590665629737</v>
      </c>
      <c r="N114" s="23">
        <f t="shared" si="13"/>
        <v>3.461846836498591</v>
      </c>
      <c r="O114" s="23">
        <f t="shared" si="14"/>
        <v>20.10880203863013</v>
      </c>
      <c r="R114" s="23"/>
    </row>
    <row r="115" spans="1:18" ht="11.25" customHeight="1">
      <c r="A115" s="18" t="s">
        <v>1</v>
      </c>
      <c r="B115" s="18">
        <v>10070010</v>
      </c>
      <c r="C115" s="19">
        <v>22.499</v>
      </c>
      <c r="D115" s="19">
        <v>22.499</v>
      </c>
      <c r="E115" s="19">
        <v>0</v>
      </c>
      <c r="F115" s="20">
        <f t="shared" si="15"/>
        <v>-100</v>
      </c>
      <c r="G115" s="20"/>
      <c r="H115" s="19">
        <v>69.932</v>
      </c>
      <c r="I115" s="19">
        <v>69.932</v>
      </c>
      <c r="J115" s="19">
        <v>0</v>
      </c>
      <c r="K115" s="20">
        <f>+J115/I115*100-100</f>
        <v>-100</v>
      </c>
      <c r="L115" s="20">
        <f t="shared" si="11"/>
        <v>0</v>
      </c>
      <c r="R115" s="23"/>
    </row>
    <row r="116" spans="1:18" ht="11.25">
      <c r="A116" s="18" t="s">
        <v>203</v>
      </c>
      <c r="B116" s="18">
        <v>12010010</v>
      </c>
      <c r="C116" s="19">
        <v>12778.298</v>
      </c>
      <c r="D116" s="19">
        <v>12739.274</v>
      </c>
      <c r="E116" s="19">
        <v>10738.448</v>
      </c>
      <c r="F116" s="20">
        <f t="shared" si="15"/>
        <v>-15.705965661779459</v>
      </c>
      <c r="G116" s="20"/>
      <c r="H116" s="19">
        <v>25999.787</v>
      </c>
      <c r="I116" s="19">
        <v>25906.129</v>
      </c>
      <c r="J116" s="19">
        <v>21074.868</v>
      </c>
      <c r="K116" s="20">
        <f>+J116/I116*100-100</f>
        <v>-18.649104233210608</v>
      </c>
      <c r="L116" s="20">
        <f t="shared" si="11"/>
        <v>5.42412719391555</v>
      </c>
      <c r="M116" s="23">
        <f t="shared" si="12"/>
        <v>2.033564000585905</v>
      </c>
      <c r="N116" s="23">
        <f t="shared" si="13"/>
        <v>1.9625618152641795</v>
      </c>
      <c r="O116" s="23">
        <f t="shared" si="14"/>
        <v>-3.4915146659396186</v>
      </c>
      <c r="R116" s="23"/>
    </row>
    <row r="117" spans="1:18" ht="11.25" customHeight="1">
      <c r="A117" s="18" t="s">
        <v>3</v>
      </c>
      <c r="B117" s="275">
        <v>12040010</v>
      </c>
      <c r="C117" s="19"/>
      <c r="D117" s="19"/>
      <c r="E117" s="19"/>
      <c r="F117" s="20"/>
      <c r="G117" s="20"/>
      <c r="H117" s="19"/>
      <c r="I117" s="19"/>
      <c r="J117" s="19"/>
      <c r="K117" s="20"/>
      <c r="L117" s="20"/>
      <c r="R117" s="23"/>
    </row>
    <row r="118" spans="1:18" ht="11.25" customHeight="1">
      <c r="A118" s="18" t="s">
        <v>211</v>
      </c>
      <c r="B118" s="275">
        <v>12072010</v>
      </c>
      <c r="C118" s="19"/>
      <c r="D118" s="19"/>
      <c r="E118" s="19"/>
      <c r="F118" s="20"/>
      <c r="G118" s="20"/>
      <c r="H118" s="19"/>
      <c r="I118" s="19"/>
      <c r="J118" s="19"/>
      <c r="K118" s="20"/>
      <c r="L118" s="20"/>
      <c r="R118" s="23"/>
    </row>
    <row r="119" spans="1:18" ht="12.75" customHeight="1">
      <c r="A119" s="18" t="s">
        <v>4</v>
      </c>
      <c r="B119" s="18"/>
      <c r="C119" s="19">
        <f>SUM(C120:C121)</f>
        <v>3342.771</v>
      </c>
      <c r="D119" s="19">
        <f>SUM(D120:D121)</f>
        <v>3342.771</v>
      </c>
      <c r="E119" s="19">
        <f>SUM(E120:E121)</f>
        <v>6390.088</v>
      </c>
      <c r="F119" s="20">
        <f>+E119/D119*100-100</f>
        <v>91.16140471483087</v>
      </c>
      <c r="G119" s="20"/>
      <c r="H119" s="19">
        <f>SUM(H120:H121)</f>
        <v>9665.525</v>
      </c>
      <c r="I119" s="19">
        <f>SUM(I120:I121)</f>
        <v>9665.525</v>
      </c>
      <c r="J119" s="19">
        <f>SUM(J120:J121)</f>
        <v>17593.475</v>
      </c>
      <c r="K119" s="20">
        <f>+J119/I119*100-100</f>
        <v>82.02296305684376</v>
      </c>
      <c r="L119" s="20">
        <f t="shared" si="11"/>
        <v>4.528106471792534</v>
      </c>
      <c r="R119" s="23"/>
    </row>
    <row r="120" spans="1:18" s="136" customFormat="1" ht="11.25" customHeight="1" hidden="1" outlineLevel="1">
      <c r="A120" s="134" t="s">
        <v>351</v>
      </c>
      <c r="B120" s="276" t="s">
        <v>213</v>
      </c>
      <c r="C120" s="271">
        <v>658.054</v>
      </c>
      <c r="D120" s="271">
        <v>658.054</v>
      </c>
      <c r="E120" s="271">
        <v>1150.442</v>
      </c>
      <c r="F120" s="20">
        <f aca="true" t="shared" si="16" ref="F120:F125">+E120/D120*100-100</f>
        <v>74.82486239731088</v>
      </c>
      <c r="G120" s="272"/>
      <c r="H120" s="271">
        <v>1561.267</v>
      </c>
      <c r="I120" s="271">
        <v>1561.267</v>
      </c>
      <c r="J120" s="271">
        <v>3298.379</v>
      </c>
      <c r="K120" s="20">
        <f>+J120/I120*100-100</f>
        <v>111.2629678331765</v>
      </c>
      <c r="L120" s="20">
        <f>+J120/$J$105*100</f>
        <v>0.8489176411325554</v>
      </c>
      <c r="M120" s="277"/>
      <c r="N120" s="277"/>
      <c r="O120" s="277"/>
      <c r="R120" s="23"/>
    </row>
    <row r="121" spans="1:18" s="136" customFormat="1" ht="11.25" customHeight="1" hidden="1" outlineLevel="1">
      <c r="A121" s="134" t="s">
        <v>350</v>
      </c>
      <c r="B121" s="276" t="s">
        <v>212</v>
      </c>
      <c r="C121" s="271">
        <v>2684.717</v>
      </c>
      <c r="D121" s="271">
        <v>2684.717</v>
      </c>
      <c r="E121" s="271">
        <v>5239.646</v>
      </c>
      <c r="F121" s="20">
        <f t="shared" si="16"/>
        <v>95.16567295547353</v>
      </c>
      <c r="G121" s="272"/>
      <c r="H121" s="271">
        <v>8104.258</v>
      </c>
      <c r="I121" s="271">
        <v>8104.258</v>
      </c>
      <c r="J121" s="271">
        <v>14295.096</v>
      </c>
      <c r="K121" s="20">
        <f>+J121/I121*100-100</f>
        <v>76.38994217607583</v>
      </c>
      <c r="L121" s="20">
        <f t="shared" si="11"/>
        <v>3.679188830659979</v>
      </c>
      <c r="M121" s="277"/>
      <c r="N121" s="277"/>
      <c r="O121" s="277"/>
      <c r="R121" s="23"/>
    </row>
    <row r="122" spans="1:18" s="136" customFormat="1" ht="11.25" customHeight="1" collapsed="1">
      <c r="A122" s="134" t="s">
        <v>9</v>
      </c>
      <c r="B122" s="276">
        <v>12060010</v>
      </c>
      <c r="C122" s="271">
        <v>2168.728</v>
      </c>
      <c r="D122" s="271">
        <v>2106.929</v>
      </c>
      <c r="E122" s="271">
        <v>2874.043</v>
      </c>
      <c r="F122" s="20">
        <f t="shared" si="16"/>
        <v>36.40910538513637</v>
      </c>
      <c r="G122" s="272"/>
      <c r="H122" s="271">
        <v>10267.334</v>
      </c>
      <c r="I122" s="271">
        <v>9906.654</v>
      </c>
      <c r="J122" s="271">
        <v>12881.729</v>
      </c>
      <c r="K122" s="20">
        <f>+J122/I122*100-100</f>
        <v>30.031078101647637</v>
      </c>
      <c r="L122" s="20">
        <f t="shared" si="11"/>
        <v>3.315424636280074</v>
      </c>
      <c r="M122" s="277"/>
      <c r="N122" s="277"/>
      <c r="O122" s="277"/>
      <c r="R122" s="23"/>
    </row>
    <row r="123" spans="1:18" s="136" customFormat="1" ht="11.25" customHeight="1">
      <c r="A123" s="134" t="s">
        <v>214</v>
      </c>
      <c r="B123" s="276">
        <v>12074010</v>
      </c>
      <c r="C123" s="271"/>
      <c r="D123" s="271"/>
      <c r="E123" s="271"/>
      <c r="F123" s="20"/>
      <c r="G123" s="272"/>
      <c r="H123" s="271"/>
      <c r="I123" s="271"/>
      <c r="J123" s="271"/>
      <c r="K123" s="20"/>
      <c r="L123" s="20">
        <f t="shared" si="11"/>
        <v>0</v>
      </c>
      <c r="M123" s="277"/>
      <c r="N123" s="277"/>
      <c r="O123" s="277"/>
      <c r="R123" s="23"/>
    </row>
    <row r="124" spans="1:18" s="136" customFormat="1" ht="11.25" customHeight="1">
      <c r="A124" s="134" t="s">
        <v>215</v>
      </c>
      <c r="B124" s="276">
        <v>12075010</v>
      </c>
      <c r="C124" s="271">
        <v>0</v>
      </c>
      <c r="D124" s="271">
        <v>0</v>
      </c>
      <c r="E124" s="271">
        <v>0.591</v>
      </c>
      <c r="F124" s="20"/>
      <c r="G124" s="272"/>
      <c r="H124" s="271">
        <v>0</v>
      </c>
      <c r="I124" s="271">
        <v>0</v>
      </c>
      <c r="J124" s="271">
        <v>20.585</v>
      </c>
      <c r="K124" s="20"/>
      <c r="L124" s="20">
        <f t="shared" si="11"/>
        <v>0.005298047811580675</v>
      </c>
      <c r="M124" s="277"/>
      <c r="N124" s="277"/>
      <c r="O124" s="277"/>
      <c r="R124" s="23"/>
    </row>
    <row r="125" spans="1:18" s="136" customFormat="1" ht="11.25" customHeight="1">
      <c r="A125" s="134" t="s">
        <v>216</v>
      </c>
      <c r="B125" s="276">
        <v>12079911</v>
      </c>
      <c r="C125" s="271">
        <v>0.161</v>
      </c>
      <c r="D125" s="271">
        <v>0.161</v>
      </c>
      <c r="E125" s="271">
        <v>8.215</v>
      </c>
      <c r="F125" s="20">
        <f t="shared" si="16"/>
        <v>5002.484472049689</v>
      </c>
      <c r="G125" s="272"/>
      <c r="H125" s="271">
        <v>0.465</v>
      </c>
      <c r="I125" s="271">
        <v>0.465</v>
      </c>
      <c r="J125" s="271">
        <v>14.548</v>
      </c>
      <c r="K125" s="20">
        <f>+J125/I125*100-100</f>
        <v>3028.6021505376343</v>
      </c>
      <c r="L125" s="20" t="e">
        <f>+#REF!/$J$105*100</f>
        <v>#REF!</v>
      </c>
      <c r="M125" s="277"/>
      <c r="N125" s="277"/>
      <c r="O125" s="277"/>
      <c r="R125" s="23"/>
    </row>
    <row r="126" spans="1:18" s="136" customFormat="1" ht="11.25" customHeight="1">
      <c r="A126" s="134" t="s">
        <v>217</v>
      </c>
      <c r="B126" s="276">
        <v>12079110</v>
      </c>
      <c r="C126" s="271"/>
      <c r="D126" s="271"/>
      <c r="E126" s="271"/>
      <c r="F126" s="20"/>
      <c r="G126" s="272"/>
      <c r="L126" s="20"/>
      <c r="M126" s="277"/>
      <c r="N126" s="277"/>
      <c r="O126" s="277"/>
      <c r="R126" s="23"/>
    </row>
    <row r="127" spans="1:18" s="136" customFormat="1" ht="11.25" customHeight="1">
      <c r="A127" s="134" t="s">
        <v>207</v>
      </c>
      <c r="B127" s="276">
        <v>12079900</v>
      </c>
      <c r="C127" s="271"/>
      <c r="D127" s="271"/>
      <c r="E127" s="271"/>
      <c r="F127" s="20"/>
      <c r="G127" s="272"/>
      <c r="K127" s="20"/>
      <c r="L127" s="20"/>
      <c r="M127" s="277"/>
      <c r="N127" s="277"/>
      <c r="O127" s="277"/>
      <c r="R127" s="23"/>
    </row>
    <row r="128" spans="1:18" s="136" customFormat="1" ht="11.25" customHeight="1">
      <c r="A128" s="134" t="s">
        <v>8</v>
      </c>
      <c r="B128" s="134">
        <v>12091000</v>
      </c>
      <c r="C128" s="271">
        <v>98.643</v>
      </c>
      <c r="D128" s="271">
        <v>98.643</v>
      </c>
      <c r="E128" s="271">
        <v>81.584</v>
      </c>
      <c r="F128" s="20">
        <f>+E128/D128*100-100</f>
        <v>-17.2936751720852</v>
      </c>
      <c r="G128" s="272"/>
      <c r="H128" s="271">
        <v>654.766</v>
      </c>
      <c r="I128" s="271">
        <v>654.766</v>
      </c>
      <c r="J128" s="271">
        <v>559.869</v>
      </c>
      <c r="K128" s="20">
        <f>+J128/I128*100-100</f>
        <v>-14.493269351188047</v>
      </c>
      <c r="L128" s="20" t="e">
        <f>+#REF!/$J$105*100</f>
        <v>#REF!</v>
      </c>
      <c r="M128" s="277"/>
      <c r="N128" s="277"/>
      <c r="O128" s="277"/>
      <c r="R128" s="23"/>
    </row>
    <row r="129" spans="1:18" ht="11.25" customHeight="1">
      <c r="A129" s="18" t="s">
        <v>204</v>
      </c>
      <c r="B129" s="18"/>
      <c r="C129" s="19">
        <f>SUM(C130:C137)</f>
        <v>1194.349</v>
      </c>
      <c r="D129" s="19">
        <f>SUM(D130:D137)</f>
        <v>1086.049</v>
      </c>
      <c r="E129" s="19">
        <f>SUM(E130:E137)</f>
        <v>1213.6099999999997</v>
      </c>
      <c r="F129" s="20">
        <f>+E129/D129*100-100</f>
        <v>11.745418484801306</v>
      </c>
      <c r="G129" s="20"/>
      <c r="H129" s="19">
        <f>SUM(H130:H137)</f>
        <v>2957.839</v>
      </c>
      <c r="I129" s="19">
        <f>SUM(I130:I137)</f>
        <v>2528.1240000000003</v>
      </c>
      <c r="J129" s="19">
        <f>SUM(J130:J137)</f>
        <v>4406.773999999999</v>
      </c>
      <c r="K129" s="20">
        <f>+J129/I129*100-100</f>
        <v>74.310041754281</v>
      </c>
      <c r="L129" s="20">
        <f t="shared" si="11"/>
        <v>1.1341899124037218</v>
      </c>
      <c r="R129" s="23"/>
    </row>
    <row r="130" spans="1:18" ht="11.25" hidden="1" outlineLevel="1">
      <c r="A130" s="18" t="s">
        <v>352</v>
      </c>
      <c r="B130" s="18">
        <v>12092100</v>
      </c>
      <c r="C130" s="19">
        <v>142</v>
      </c>
      <c r="D130" s="19">
        <v>90.5</v>
      </c>
      <c r="E130" s="19">
        <v>199.6</v>
      </c>
      <c r="F130" s="20">
        <f>+E130/D130*100-100</f>
        <v>120.55248618784532</v>
      </c>
      <c r="G130" s="20"/>
      <c r="H130" s="19">
        <v>745.801</v>
      </c>
      <c r="I130" s="19">
        <v>471.368</v>
      </c>
      <c r="J130" s="19">
        <v>1079.92</v>
      </c>
      <c r="K130" s="20">
        <f>+J130/I130*100-100</f>
        <v>129.10337570645441</v>
      </c>
      <c r="L130" s="20">
        <f t="shared" si="11"/>
        <v>0.27794354105815905</v>
      </c>
      <c r="R130" s="23"/>
    </row>
    <row r="131" spans="1:18" ht="11.25" hidden="1" outlineLevel="1">
      <c r="A131" s="18" t="s">
        <v>353</v>
      </c>
      <c r="B131" s="18">
        <v>12092200</v>
      </c>
      <c r="C131" s="19">
        <v>453.425</v>
      </c>
      <c r="D131" s="19">
        <v>409.425</v>
      </c>
      <c r="E131" s="19">
        <v>945.5</v>
      </c>
      <c r="F131" s="20">
        <f>+E131/D131*100-100</f>
        <v>130.93362642730656</v>
      </c>
      <c r="G131" s="20"/>
      <c r="H131" s="19">
        <v>1486.734</v>
      </c>
      <c r="I131" s="19">
        <v>1356.675</v>
      </c>
      <c r="J131" s="19">
        <v>3116.626</v>
      </c>
      <c r="K131" s="20">
        <f>+J131/I131*100-100</f>
        <v>129.7253210975363</v>
      </c>
      <c r="L131" s="20">
        <f t="shared" si="11"/>
        <v>0.8021391090024501</v>
      </c>
      <c r="R131" s="23"/>
    </row>
    <row r="132" spans="1:18" ht="11.25" hidden="1" outlineLevel="1">
      <c r="A132" s="18" t="s">
        <v>354</v>
      </c>
      <c r="B132" s="18">
        <v>12092300</v>
      </c>
      <c r="C132" s="19"/>
      <c r="D132" s="19"/>
      <c r="E132" s="19"/>
      <c r="F132" s="20"/>
      <c r="G132" s="20"/>
      <c r="H132" s="19"/>
      <c r="I132" s="19"/>
      <c r="J132" s="19"/>
      <c r="K132" s="20"/>
      <c r="L132" s="20">
        <f t="shared" si="11"/>
        <v>0</v>
      </c>
      <c r="R132" s="23"/>
    </row>
    <row r="133" spans="1:18" ht="11.25" hidden="1" outlineLevel="1">
      <c r="A133" s="18" t="s">
        <v>355</v>
      </c>
      <c r="B133" s="18">
        <v>12092400</v>
      </c>
      <c r="C133" s="19"/>
      <c r="D133" s="19"/>
      <c r="E133" s="19"/>
      <c r="F133" s="20"/>
      <c r="G133" s="20"/>
      <c r="H133" s="19"/>
      <c r="I133" s="19"/>
      <c r="J133" s="19"/>
      <c r="K133" s="20"/>
      <c r="L133" s="20">
        <f t="shared" si="11"/>
        <v>0</v>
      </c>
      <c r="R133" s="23"/>
    </row>
    <row r="134" spans="1:18" ht="11.25" hidden="1" outlineLevel="1">
      <c r="A134" s="18" t="s">
        <v>356</v>
      </c>
      <c r="B134" s="18">
        <v>12092500</v>
      </c>
      <c r="C134" s="19">
        <v>51.8</v>
      </c>
      <c r="D134" s="19">
        <v>48</v>
      </c>
      <c r="E134" s="19">
        <v>24.05</v>
      </c>
      <c r="F134" s="20">
        <f>+E134/D134*100-100</f>
        <v>-49.89583333333333</v>
      </c>
      <c r="G134" s="20"/>
      <c r="H134" s="19">
        <v>84.504</v>
      </c>
      <c r="I134" s="19">
        <v>76.564</v>
      </c>
      <c r="J134" s="19">
        <v>52.9</v>
      </c>
      <c r="K134" s="20">
        <f>+J134/I134*100-100</f>
        <v>-30.907476098427452</v>
      </c>
      <c r="L134" s="20">
        <f t="shared" si="11"/>
        <v>0.013615094934788326</v>
      </c>
      <c r="R134" s="23"/>
    </row>
    <row r="135" spans="1:18" ht="11.25" hidden="1" outlineLevel="1">
      <c r="A135" s="18" t="s">
        <v>357</v>
      </c>
      <c r="B135" s="18">
        <v>12092600</v>
      </c>
      <c r="C135" s="19"/>
      <c r="D135" s="19"/>
      <c r="E135" s="19"/>
      <c r="F135" s="20"/>
      <c r="G135" s="20"/>
      <c r="H135" s="19"/>
      <c r="I135" s="19"/>
      <c r="J135" s="19"/>
      <c r="K135" s="20"/>
      <c r="L135" s="20">
        <f t="shared" si="11"/>
        <v>0</v>
      </c>
      <c r="R135" s="23"/>
    </row>
    <row r="136" spans="1:18" ht="11.25" hidden="1" outlineLevel="1">
      <c r="A136" s="18" t="s">
        <v>358</v>
      </c>
      <c r="B136" s="18">
        <v>12092910</v>
      </c>
      <c r="C136" s="19">
        <v>175.05</v>
      </c>
      <c r="D136" s="19">
        <v>175.05</v>
      </c>
      <c r="E136" s="19">
        <v>21.1</v>
      </c>
      <c r="F136" s="20"/>
      <c r="G136" s="20"/>
      <c r="H136" s="19">
        <v>263.07</v>
      </c>
      <c r="I136" s="19">
        <v>263.07</v>
      </c>
      <c r="J136" s="19">
        <v>28.507</v>
      </c>
      <c r="K136" s="20"/>
      <c r="L136" s="20">
        <f t="shared" si="11"/>
        <v>0.007336966187259184</v>
      </c>
      <c r="R136" s="23"/>
    </row>
    <row r="137" spans="1:18" ht="11.25" hidden="1" outlineLevel="1">
      <c r="A137" s="18" t="s">
        <v>359</v>
      </c>
      <c r="B137" s="18">
        <v>12092990</v>
      </c>
      <c r="C137" s="19">
        <v>372.074</v>
      </c>
      <c r="D137" s="19">
        <v>363.074</v>
      </c>
      <c r="E137" s="19">
        <v>23.36</v>
      </c>
      <c r="F137" s="20">
        <f aca="true" t="shared" si="17" ref="F137:F151">+E137/D137*100-100</f>
        <v>-93.56604989616442</v>
      </c>
      <c r="G137" s="20"/>
      <c r="H137" s="19">
        <v>377.73</v>
      </c>
      <c r="I137" s="19">
        <v>360.447</v>
      </c>
      <c r="J137" s="19">
        <v>128.821</v>
      </c>
      <c r="K137" s="20">
        <f aca="true" t="shared" si="18" ref="K137:K151">+J137/I137*100-100</f>
        <v>-64.2607651055495</v>
      </c>
      <c r="L137" s="20">
        <f t="shared" si="11"/>
        <v>0.033155201221065536</v>
      </c>
      <c r="R137" s="23"/>
    </row>
    <row r="138" spans="1:18" ht="11.25" collapsed="1">
      <c r="A138" s="18" t="s">
        <v>205</v>
      </c>
      <c r="B138" s="18"/>
      <c r="C138" s="19">
        <f>SUM(C139:C147)</f>
        <v>2316.587</v>
      </c>
      <c r="D138" s="19">
        <f>SUM(D139:D147)</f>
        <v>2288.3720000000003</v>
      </c>
      <c r="E138" s="19">
        <f>SUM(E139:E147)</f>
        <v>1808.2360000000003</v>
      </c>
      <c r="F138" s="20">
        <f>+E138/D138*100-100</f>
        <v>-20.98155369843714</v>
      </c>
      <c r="G138" s="20"/>
      <c r="H138" s="19">
        <f>SUM(H139:H147)</f>
        <v>104164.50200000001</v>
      </c>
      <c r="I138" s="19">
        <f>SUM(I139:I147)</f>
        <v>100310.612</v>
      </c>
      <c r="J138" s="19">
        <f>SUM(J139:J147)</f>
        <v>126892.89099999999</v>
      </c>
      <c r="K138" s="20">
        <f t="shared" si="18"/>
        <v>26.49996692274192</v>
      </c>
      <c r="L138" s="20">
        <f t="shared" si="11"/>
        <v>32.65895571861526</v>
      </c>
      <c r="R138" s="23"/>
    </row>
    <row r="139" spans="1:18" ht="11.25" customHeight="1" hidden="1" outlineLevel="1" collapsed="1">
      <c r="A139" s="18" t="s">
        <v>360</v>
      </c>
      <c r="B139" s="18">
        <v>12099110</v>
      </c>
      <c r="C139" s="19">
        <v>4.815</v>
      </c>
      <c r="D139" s="19">
        <v>4.734</v>
      </c>
      <c r="E139" s="19">
        <v>7.256</v>
      </c>
      <c r="F139" s="20">
        <f t="shared" si="17"/>
        <v>53.2741867342628</v>
      </c>
      <c r="G139" s="20"/>
      <c r="H139" s="19">
        <v>7823.81</v>
      </c>
      <c r="I139" s="19">
        <v>7663.796</v>
      </c>
      <c r="J139" s="19">
        <v>7262.862</v>
      </c>
      <c r="K139" s="20">
        <f t="shared" si="18"/>
        <v>-5.2315327808830006</v>
      </c>
      <c r="L139" s="20">
        <f t="shared" si="11"/>
        <v>1.869273263294265</v>
      </c>
      <c r="R139" s="23"/>
    </row>
    <row r="140" spans="1:18" ht="11.25" customHeight="1" hidden="1" outlineLevel="1">
      <c r="A140" s="18" t="s">
        <v>361</v>
      </c>
      <c r="B140" s="18">
        <v>12099120</v>
      </c>
      <c r="C140" s="19">
        <v>90.604</v>
      </c>
      <c r="D140" s="19">
        <v>87.533</v>
      </c>
      <c r="E140" s="19">
        <v>90.735</v>
      </c>
      <c r="F140" s="20">
        <f t="shared" si="17"/>
        <v>3.6580489643905736</v>
      </c>
      <c r="G140" s="20"/>
      <c r="H140" s="19">
        <v>4172.378</v>
      </c>
      <c r="I140" s="19">
        <v>4036.318</v>
      </c>
      <c r="J140" s="19">
        <v>5286.407</v>
      </c>
      <c r="K140" s="20">
        <f t="shared" si="18"/>
        <v>30.97102359130278</v>
      </c>
      <c r="L140" s="20">
        <f t="shared" si="11"/>
        <v>1.3605847479948876</v>
      </c>
      <c r="R140" s="23"/>
    </row>
    <row r="141" spans="1:18" ht="11.25" customHeight="1" hidden="1" outlineLevel="1">
      <c r="A141" s="18" t="s">
        <v>362</v>
      </c>
      <c r="B141" s="18">
        <v>12099130</v>
      </c>
      <c r="C141" s="19">
        <v>192.589</v>
      </c>
      <c r="D141" s="19">
        <v>184.082</v>
      </c>
      <c r="E141" s="19">
        <v>195.066</v>
      </c>
      <c r="F141" s="20">
        <f t="shared" si="17"/>
        <v>5.966906052737372</v>
      </c>
      <c r="G141" s="20"/>
      <c r="H141" s="19">
        <v>11057.925</v>
      </c>
      <c r="I141" s="19">
        <v>10130.635</v>
      </c>
      <c r="J141" s="19">
        <v>10714.668</v>
      </c>
      <c r="K141" s="20">
        <f t="shared" si="18"/>
        <v>5.7650186784935045</v>
      </c>
      <c r="L141" s="20">
        <f t="shared" si="11"/>
        <v>2.757679055099028</v>
      </c>
      <c r="R141" s="23"/>
    </row>
    <row r="142" spans="1:18" ht="11.25" customHeight="1" hidden="1" outlineLevel="1">
      <c r="A142" s="18" t="s">
        <v>363</v>
      </c>
      <c r="B142" s="18">
        <v>12099140</v>
      </c>
      <c r="C142" s="19">
        <v>54.086</v>
      </c>
      <c r="D142" s="19">
        <v>53.552</v>
      </c>
      <c r="E142" s="19">
        <v>45.41</v>
      </c>
      <c r="F142" s="20">
        <f t="shared" si="17"/>
        <v>-15.203913952793556</v>
      </c>
      <c r="G142" s="20"/>
      <c r="H142" s="19">
        <v>13213.766</v>
      </c>
      <c r="I142" s="19">
        <v>12036.733</v>
      </c>
      <c r="J142" s="19">
        <v>20298.594</v>
      </c>
      <c r="K142" s="20">
        <f t="shared" si="18"/>
        <v>68.6387327857152</v>
      </c>
      <c r="L142" s="20">
        <f t="shared" si="11"/>
        <v>5.224334297783076</v>
      </c>
      <c r="R142" s="23"/>
    </row>
    <row r="143" spans="1:18" ht="11.25" customHeight="1" hidden="1" outlineLevel="1">
      <c r="A143" s="18" t="s">
        <v>364</v>
      </c>
      <c r="B143" s="18">
        <v>12099150</v>
      </c>
      <c r="C143" s="19">
        <v>232.886</v>
      </c>
      <c r="D143" s="19">
        <v>227.309</v>
      </c>
      <c r="E143" s="19">
        <v>259.838</v>
      </c>
      <c r="F143" s="20">
        <f t="shared" si="17"/>
        <v>14.310476048022736</v>
      </c>
      <c r="G143" s="20"/>
      <c r="H143" s="19">
        <v>10874.401</v>
      </c>
      <c r="I143" s="19">
        <v>10593.249</v>
      </c>
      <c r="J143" s="19">
        <v>14606.283</v>
      </c>
      <c r="K143" s="20">
        <f t="shared" si="18"/>
        <v>37.882938463921704</v>
      </c>
      <c r="L143" s="20">
        <f t="shared" si="11"/>
        <v>3.759280334392908</v>
      </c>
      <c r="R143" s="23"/>
    </row>
    <row r="144" spans="1:18" ht="11.25" customHeight="1" hidden="1" outlineLevel="1">
      <c r="A144" s="18" t="s">
        <v>365</v>
      </c>
      <c r="B144" s="18">
        <v>12099160</v>
      </c>
      <c r="C144" s="19">
        <v>55.657</v>
      </c>
      <c r="D144" s="19">
        <v>54.833</v>
      </c>
      <c r="E144" s="19">
        <v>90.162</v>
      </c>
      <c r="F144" s="20">
        <f t="shared" si="17"/>
        <v>64.43017890686266</v>
      </c>
      <c r="G144" s="20"/>
      <c r="H144" s="19">
        <v>7597.729</v>
      </c>
      <c r="I144" s="19">
        <v>7453.259</v>
      </c>
      <c r="J144" s="19">
        <v>12818.182</v>
      </c>
      <c r="K144" s="20">
        <f t="shared" si="18"/>
        <v>71.98090124065192</v>
      </c>
      <c r="L144" s="20">
        <f t="shared" si="11"/>
        <v>3.299069278287239</v>
      </c>
      <c r="R144" s="23"/>
    </row>
    <row r="145" spans="1:18" ht="11.25" customHeight="1" hidden="1" outlineLevel="1">
      <c r="A145" s="18" t="s">
        <v>366</v>
      </c>
      <c r="B145" s="18">
        <v>12099170</v>
      </c>
      <c r="C145" s="19">
        <v>61.391</v>
      </c>
      <c r="D145" s="19">
        <v>59.534</v>
      </c>
      <c r="E145" s="19">
        <v>66.939</v>
      </c>
      <c r="F145" s="20">
        <f t="shared" si="17"/>
        <v>12.438270568078735</v>
      </c>
      <c r="G145" s="20"/>
      <c r="H145" s="19">
        <v>7900.296</v>
      </c>
      <c r="I145" s="19">
        <v>7680.422</v>
      </c>
      <c r="J145" s="19">
        <v>11267.339</v>
      </c>
      <c r="K145" s="20">
        <f t="shared" si="18"/>
        <v>46.7020822553761</v>
      </c>
      <c r="L145" s="20">
        <f t="shared" si="11"/>
        <v>2.899922309025387</v>
      </c>
      <c r="R145" s="23"/>
    </row>
    <row r="146" spans="1:18" ht="11.25" customHeight="1" hidden="1" outlineLevel="1">
      <c r="A146" s="18" t="s">
        <v>367</v>
      </c>
      <c r="B146" s="18">
        <v>12099180</v>
      </c>
      <c r="C146" s="19">
        <v>280.279</v>
      </c>
      <c r="D146" s="19">
        <v>279.295</v>
      </c>
      <c r="E146" s="19">
        <v>372.903</v>
      </c>
      <c r="F146" s="20">
        <f t="shared" si="17"/>
        <v>33.51581660967793</v>
      </c>
      <c r="G146" s="20"/>
      <c r="H146" s="19">
        <v>14618.173</v>
      </c>
      <c r="I146" s="19">
        <v>14512.583</v>
      </c>
      <c r="J146" s="19">
        <v>20576.97</v>
      </c>
      <c r="K146" s="20">
        <f t="shared" si="18"/>
        <v>41.78709606690967</v>
      </c>
      <c r="L146" s="20">
        <f t="shared" si="11"/>
        <v>5.295981096791897</v>
      </c>
      <c r="R146" s="23"/>
    </row>
    <row r="147" spans="1:18" ht="11.25" customHeight="1" hidden="1" outlineLevel="1">
      <c r="A147" s="18" t="s">
        <v>368</v>
      </c>
      <c r="B147" s="18">
        <v>12099190</v>
      </c>
      <c r="C147" s="19">
        <v>1344.28</v>
      </c>
      <c r="D147" s="19">
        <v>1337.5</v>
      </c>
      <c r="E147" s="19">
        <v>679.927</v>
      </c>
      <c r="F147" s="20">
        <f t="shared" si="17"/>
        <v>-49.164336448598135</v>
      </c>
      <c r="G147" s="20"/>
      <c r="H147" s="19">
        <v>26906.024</v>
      </c>
      <c r="I147" s="19">
        <v>26203.617</v>
      </c>
      <c r="J147" s="19">
        <v>24061.586</v>
      </c>
      <c r="K147" s="20">
        <f t="shared" si="18"/>
        <v>-8.174562313286742</v>
      </c>
      <c r="L147" s="20">
        <f t="shared" si="11"/>
        <v>6.192831335946574</v>
      </c>
      <c r="M147" s="278"/>
      <c r="N147" s="279"/>
      <c r="O147" s="279"/>
      <c r="R147" s="23"/>
    </row>
    <row r="148" spans="1:18" ht="11.25" collapsed="1">
      <c r="A148" s="18" t="s">
        <v>7</v>
      </c>
      <c r="B148" s="18">
        <v>12099920</v>
      </c>
      <c r="C148" s="19">
        <v>15.963</v>
      </c>
      <c r="D148" s="19">
        <v>15.574</v>
      </c>
      <c r="E148" s="19">
        <v>18.875</v>
      </c>
      <c r="F148" s="20">
        <f t="shared" si="17"/>
        <v>21.19558238089124</v>
      </c>
      <c r="G148" s="20"/>
      <c r="H148" s="19">
        <v>5268.045</v>
      </c>
      <c r="I148" s="19">
        <v>4989.701</v>
      </c>
      <c r="J148" s="19">
        <v>5538.507</v>
      </c>
      <c r="K148" s="20">
        <f t="shared" si="18"/>
        <v>10.998775277316213</v>
      </c>
      <c r="L148" s="20">
        <f t="shared" si="11"/>
        <v>1.425468782646308</v>
      </c>
      <c r="M148" s="278"/>
      <c r="N148" s="279"/>
      <c r="O148" s="279"/>
      <c r="R148" s="23"/>
    </row>
    <row r="149" spans="1:18" ht="9.75" customHeight="1">
      <c r="A149" s="18" t="s">
        <v>6</v>
      </c>
      <c r="B149" s="18">
        <v>12099930</v>
      </c>
      <c r="C149" s="19">
        <v>31.205</v>
      </c>
      <c r="D149" s="19">
        <v>30.733</v>
      </c>
      <c r="E149" s="19">
        <v>29.725</v>
      </c>
      <c r="F149" s="20">
        <f t="shared" si="17"/>
        <v>-3.279862037549208</v>
      </c>
      <c r="G149" s="20"/>
      <c r="H149" s="19">
        <v>7342.293</v>
      </c>
      <c r="I149" s="19">
        <v>7285.144</v>
      </c>
      <c r="J149" s="19">
        <v>8139.973</v>
      </c>
      <c r="K149" s="20">
        <f t="shared" si="18"/>
        <v>11.73386552139533</v>
      </c>
      <c r="L149" s="20">
        <f t="shared" si="11"/>
        <v>2.095019001164721</v>
      </c>
      <c r="M149" s="278"/>
      <c r="N149" s="279"/>
      <c r="O149" s="279"/>
      <c r="R149" s="23"/>
    </row>
    <row r="150" spans="1:18" ht="11.25">
      <c r="A150" s="18" t="s">
        <v>5</v>
      </c>
      <c r="B150" s="18">
        <v>12099990</v>
      </c>
      <c r="C150" s="19">
        <v>121.417</v>
      </c>
      <c r="D150" s="19">
        <v>121.387</v>
      </c>
      <c r="E150" s="19">
        <v>235.608</v>
      </c>
      <c r="F150" s="20">
        <f t="shared" si="17"/>
        <v>94.09656717770437</v>
      </c>
      <c r="G150" s="20"/>
      <c r="H150" s="19">
        <v>938.709</v>
      </c>
      <c r="I150" s="19">
        <v>932.51</v>
      </c>
      <c r="J150" s="19">
        <v>1119.123</v>
      </c>
      <c r="K150" s="20">
        <f t="shared" si="18"/>
        <v>20.011903357604737</v>
      </c>
      <c r="L150" s="20">
        <f t="shared" si="11"/>
        <v>0.28803338163903813</v>
      </c>
      <c r="M150" s="278"/>
      <c r="N150" s="279"/>
      <c r="O150" s="279"/>
      <c r="R150" s="23"/>
    </row>
    <row r="151" spans="1:18" ht="11.25">
      <c r="A151" s="18" t="s">
        <v>206</v>
      </c>
      <c r="B151" s="18">
        <v>12093000</v>
      </c>
      <c r="C151" s="19">
        <v>27.734</v>
      </c>
      <c r="D151" s="19">
        <v>24.143</v>
      </c>
      <c r="E151" s="19">
        <v>25.848</v>
      </c>
      <c r="F151" s="20">
        <f t="shared" si="17"/>
        <v>7.062088390009521</v>
      </c>
      <c r="G151" s="20"/>
      <c r="H151" s="19">
        <v>17748.767</v>
      </c>
      <c r="I151" s="19">
        <v>13332.5</v>
      </c>
      <c r="J151" s="19">
        <v>18722.227</v>
      </c>
      <c r="K151" s="20">
        <f t="shared" si="18"/>
        <v>40.42547909244328</v>
      </c>
      <c r="L151" s="20">
        <f t="shared" si="11"/>
        <v>4.818618109558738</v>
      </c>
      <c r="M151" s="278"/>
      <c r="N151" s="279"/>
      <c r="O151" s="279"/>
      <c r="R151" s="23"/>
    </row>
    <row r="152" spans="1:18" ht="11.25">
      <c r="A152" s="124"/>
      <c r="B152" s="124"/>
      <c r="C152" s="132"/>
      <c r="D152" s="132"/>
      <c r="E152" s="132"/>
      <c r="F152" s="132"/>
      <c r="G152" s="132"/>
      <c r="H152" s="132"/>
      <c r="I152" s="132"/>
      <c r="J152" s="132"/>
      <c r="K152" s="124"/>
      <c r="L152" s="124"/>
      <c r="M152" s="124"/>
      <c r="N152" s="124"/>
      <c r="O152" s="124"/>
      <c r="P152" s="136"/>
      <c r="R152" s="23"/>
    </row>
    <row r="153" spans="1:18" ht="11.25">
      <c r="A153" s="17" t="s">
        <v>525</v>
      </c>
      <c r="B153" s="17"/>
      <c r="C153" s="17"/>
      <c r="D153" s="17"/>
      <c r="E153" s="17"/>
      <c r="F153" s="17"/>
      <c r="G153" s="17"/>
      <c r="H153" s="17"/>
      <c r="I153" s="17"/>
      <c r="J153" s="17"/>
      <c r="K153" s="17"/>
      <c r="L153" s="17"/>
      <c r="M153" s="137"/>
      <c r="N153" s="138"/>
      <c r="O153" s="138"/>
      <c r="P153" s="136"/>
      <c r="R153" s="23"/>
    </row>
    <row r="154" spans="1:18" ht="19.5" customHeight="1">
      <c r="A154" s="312" t="s">
        <v>252</v>
      </c>
      <c r="B154" s="312"/>
      <c r="C154" s="312"/>
      <c r="D154" s="312"/>
      <c r="E154" s="312"/>
      <c r="F154" s="312"/>
      <c r="G154" s="312"/>
      <c r="H154" s="312"/>
      <c r="I154" s="312"/>
      <c r="J154" s="312"/>
      <c r="K154" s="312"/>
      <c r="L154" s="312"/>
      <c r="M154" s="137"/>
      <c r="N154" s="138"/>
      <c r="O154" s="138"/>
      <c r="P154" s="136"/>
      <c r="R154" s="23"/>
    </row>
    <row r="155" spans="1:18" ht="19.5" customHeight="1">
      <c r="A155" s="313" t="s">
        <v>248</v>
      </c>
      <c r="B155" s="313"/>
      <c r="C155" s="313"/>
      <c r="D155" s="313"/>
      <c r="E155" s="313"/>
      <c r="F155" s="313"/>
      <c r="G155" s="313"/>
      <c r="H155" s="313"/>
      <c r="I155" s="313"/>
      <c r="J155" s="313"/>
      <c r="K155" s="313"/>
      <c r="L155" s="313"/>
      <c r="M155" s="137"/>
      <c r="N155" s="138"/>
      <c r="O155" s="138"/>
      <c r="P155" s="136"/>
      <c r="R155" s="23"/>
    </row>
    <row r="156" spans="1:21" s="29" customFormat="1" ht="11.25">
      <c r="A156" s="26"/>
      <c r="B156" s="26"/>
      <c r="C156" s="314" t="s">
        <v>141</v>
      </c>
      <c r="D156" s="314"/>
      <c r="E156" s="314"/>
      <c r="F156" s="314"/>
      <c r="G156" s="204"/>
      <c r="H156" s="314" t="s">
        <v>142</v>
      </c>
      <c r="I156" s="314"/>
      <c r="J156" s="314"/>
      <c r="K156" s="314"/>
      <c r="L156" s="204"/>
      <c r="M156" s="316"/>
      <c r="N156" s="316"/>
      <c r="O156" s="316"/>
      <c r="P156" s="142"/>
      <c r="Q156" s="142"/>
      <c r="R156" s="142"/>
      <c r="S156" s="142"/>
      <c r="T156" s="142"/>
      <c r="U156" s="142"/>
    </row>
    <row r="157" spans="1:21" s="29" customFormat="1" ht="11.25">
      <c r="A157" s="26" t="s">
        <v>457</v>
      </c>
      <c r="B157" s="206" t="s">
        <v>129</v>
      </c>
      <c r="C157" s="205">
        <f>+C101</f>
        <v>2010</v>
      </c>
      <c r="D157" s="315" t="str">
        <f>+D101</f>
        <v>enero - octubre</v>
      </c>
      <c r="E157" s="315"/>
      <c r="F157" s="315"/>
      <c r="G157" s="204"/>
      <c r="H157" s="205">
        <f>+H101</f>
        <v>2010</v>
      </c>
      <c r="I157" s="315" t="str">
        <f>+D157</f>
        <v>enero - octubre</v>
      </c>
      <c r="J157" s="315"/>
      <c r="K157" s="315"/>
      <c r="L157" s="206" t="s">
        <v>320</v>
      </c>
      <c r="M157" s="317"/>
      <c r="N157" s="317"/>
      <c r="O157" s="317"/>
      <c r="P157" s="142"/>
      <c r="Q157" s="142"/>
      <c r="R157" s="142"/>
      <c r="S157" s="142"/>
      <c r="T157" s="142"/>
      <c r="U157" s="142"/>
    </row>
    <row r="158" spans="1:15" s="29" customFormat="1" ht="11.25">
      <c r="A158" s="207"/>
      <c r="B158" s="210" t="s">
        <v>45</v>
      </c>
      <c r="C158" s="207"/>
      <c r="D158" s="208">
        <f>+D102</f>
        <v>2010</v>
      </c>
      <c r="E158" s="208">
        <f>+E102</f>
        <v>2011</v>
      </c>
      <c r="F158" s="209" t="str">
        <f>+F102</f>
        <v>Var % 11/10</v>
      </c>
      <c r="G158" s="210"/>
      <c r="H158" s="207"/>
      <c r="I158" s="208">
        <f>+I102</f>
        <v>2010</v>
      </c>
      <c r="J158" s="208">
        <f>+J102</f>
        <v>2011</v>
      </c>
      <c r="K158" s="209" t="str">
        <f>+K102</f>
        <v>Var % 11/10</v>
      </c>
      <c r="L158" s="210">
        <v>2008</v>
      </c>
      <c r="M158" s="211"/>
      <c r="N158" s="211"/>
      <c r="O158" s="210"/>
    </row>
    <row r="159" spans="1:18" ht="11.25" customHeight="1">
      <c r="A159" s="17"/>
      <c r="B159" s="17"/>
      <c r="C159" s="19"/>
      <c r="D159" s="19"/>
      <c r="E159" s="19"/>
      <c r="F159" s="20"/>
      <c r="G159" s="20"/>
      <c r="H159" s="19"/>
      <c r="I159" s="19"/>
      <c r="J159" s="19"/>
      <c r="K159" s="20"/>
      <c r="L159" s="20"/>
      <c r="M159" s="137"/>
      <c r="N159" s="138"/>
      <c r="O159" s="138"/>
      <c r="P159" s="136"/>
      <c r="R159" s="23"/>
    </row>
    <row r="160" spans="1:15" s="29" customFormat="1" ht="11.25">
      <c r="A160" s="26" t="s">
        <v>450</v>
      </c>
      <c r="B160" s="26"/>
      <c r="C160" s="26"/>
      <c r="D160" s="26"/>
      <c r="E160" s="26"/>
      <c r="F160" s="26"/>
      <c r="G160" s="26"/>
      <c r="H160" s="27">
        <f>+H104</f>
        <v>6983707</v>
      </c>
      <c r="I160" s="27">
        <f>+I104</f>
        <v>6068810</v>
      </c>
      <c r="J160" s="27">
        <f>+J104</f>
        <v>6687623</v>
      </c>
      <c r="K160" s="25">
        <f>+J160/I160*100-100</f>
        <v>10.196611856360633</v>
      </c>
      <c r="L160" s="26"/>
      <c r="M160" s="28"/>
      <c r="N160" s="28"/>
      <c r="O160" s="28"/>
    </row>
    <row r="161" spans="1:18" s="128" customFormat="1" ht="11.25">
      <c r="A161" s="126" t="s">
        <v>461</v>
      </c>
      <c r="B161" s="126"/>
      <c r="C161" s="126">
        <f>+C163+C169+C174+C183</f>
        <v>12206.795999999998</v>
      </c>
      <c r="D161" s="126">
        <f>+D163+D169+D174+D183</f>
        <v>10873.404999999999</v>
      </c>
      <c r="E161" s="126">
        <f>+E163+E169+E174+E183</f>
        <v>10770.012999999999</v>
      </c>
      <c r="F161" s="25">
        <f>+E161/D161*100-100</f>
        <v>-0.9508704954887719</v>
      </c>
      <c r="G161" s="126"/>
      <c r="H161" s="126">
        <f>+H163+H169+H174+H183</f>
        <v>37269.713</v>
      </c>
      <c r="I161" s="126">
        <f>+I163+I169+I174+I183</f>
        <v>32228.607</v>
      </c>
      <c r="J161" s="126">
        <f>+J163+J169+J174+J183</f>
        <v>35238.350999999995</v>
      </c>
      <c r="K161" s="127">
        <f>+J161/I161*100-100</f>
        <v>9.33873437347134</v>
      </c>
      <c r="L161" s="127">
        <f>+J161/$J$160*100</f>
        <v>0.5269189217155332</v>
      </c>
      <c r="M161" s="133"/>
      <c r="N161" s="133"/>
      <c r="O161" s="133"/>
      <c r="R161" s="133"/>
    </row>
    <row r="162" spans="1:26" ht="11.25" customHeight="1">
      <c r="A162" s="26"/>
      <c r="B162" s="26"/>
      <c r="C162" s="27"/>
      <c r="D162" s="27"/>
      <c r="E162" s="27"/>
      <c r="F162" s="25"/>
      <c r="G162" s="25"/>
      <c r="H162" s="27"/>
      <c r="I162" s="27"/>
      <c r="J162" s="27"/>
      <c r="K162" s="25"/>
      <c r="M162" s="137"/>
      <c r="N162" s="138"/>
      <c r="O162" s="138"/>
      <c r="P162" s="135"/>
      <c r="Q162" s="123"/>
      <c r="R162" s="133"/>
      <c r="S162" s="123"/>
      <c r="T162" s="123"/>
      <c r="U162" s="123"/>
      <c r="V162" s="123"/>
      <c r="W162" s="123"/>
      <c r="X162" s="123"/>
      <c r="Y162" s="123"/>
      <c r="Z162" s="123"/>
    </row>
    <row r="163" spans="1:26" s="29" customFormat="1" ht="11.25" customHeight="1">
      <c r="A163" s="139" t="s">
        <v>263</v>
      </c>
      <c r="B163" s="140" t="s">
        <v>186</v>
      </c>
      <c r="C163" s="27">
        <f>SUM(C164:C167)</f>
        <v>11734.457999999999</v>
      </c>
      <c r="D163" s="27">
        <f>SUM(D164:D167)</f>
        <v>10544.821</v>
      </c>
      <c r="E163" s="27">
        <f>SUM(E164:E167)</f>
        <v>10496.664999999999</v>
      </c>
      <c r="F163" s="25">
        <f>+E163/D163*100-100</f>
        <v>-0.4566791603195668</v>
      </c>
      <c r="G163" s="25"/>
      <c r="H163" s="27">
        <f>SUM(H164:H167)</f>
        <v>33123.73700000001</v>
      </c>
      <c r="I163" s="27">
        <f>SUM(I164:I167)</f>
        <v>29556.171000000002</v>
      </c>
      <c r="J163" s="27">
        <f>SUM(J164:J167)</f>
        <v>32878.778</v>
      </c>
      <c r="K163" s="25">
        <f>+J163/I163*100-100</f>
        <v>11.241669294713446</v>
      </c>
      <c r="L163" s="25">
        <f>+J163/$J$163*100</f>
        <v>100</v>
      </c>
      <c r="M163" s="137"/>
      <c r="N163" s="138"/>
      <c r="O163" s="138"/>
      <c r="P163" s="141"/>
      <c r="Q163" s="141"/>
      <c r="R163" s="141"/>
      <c r="S163" s="125"/>
      <c r="T163" s="125"/>
      <c r="U163" s="125"/>
      <c r="V163" s="142"/>
      <c r="W163" s="142"/>
      <c r="X163" s="142"/>
      <c r="Y163" s="142"/>
      <c r="Z163" s="142"/>
    </row>
    <row r="164" spans="1:26" ht="11.25" customHeight="1">
      <c r="A164" s="4" t="s">
        <v>169</v>
      </c>
      <c r="B164" s="140" t="s">
        <v>187</v>
      </c>
      <c r="C164" s="19">
        <v>10626.794</v>
      </c>
      <c r="D164" s="19">
        <v>9478.587</v>
      </c>
      <c r="E164" s="19">
        <v>9471.698</v>
      </c>
      <c r="F164" s="20">
        <f>+E164/D164*100-100</f>
        <v>-0.07267960931307016</v>
      </c>
      <c r="G164" s="25"/>
      <c r="H164" s="19">
        <v>28231.597</v>
      </c>
      <c r="I164" s="19">
        <v>24884.366</v>
      </c>
      <c r="J164" s="19">
        <v>28534.506</v>
      </c>
      <c r="K164" s="20">
        <f>+J164/I164*100-100</f>
        <v>14.66840666143554</v>
      </c>
      <c r="L164" s="20">
        <f>+J164/$J$163*100</f>
        <v>86.78700285028842</v>
      </c>
      <c r="M164" s="137"/>
      <c r="N164" s="138"/>
      <c r="O164" s="138"/>
      <c r="P164" s="135"/>
      <c r="Q164" s="123"/>
      <c r="R164" s="133"/>
      <c r="S164" s="123"/>
      <c r="T164" s="123"/>
      <c r="U164" s="123"/>
      <c r="V164" s="123"/>
      <c r="W164" s="123"/>
      <c r="X164" s="123"/>
      <c r="Y164" s="123"/>
      <c r="Z164" s="123"/>
    </row>
    <row r="165" spans="1:18" ht="11.25" customHeight="1">
      <c r="A165" s="4" t="s">
        <v>170</v>
      </c>
      <c r="B165" s="140" t="s">
        <v>188</v>
      </c>
      <c r="C165" s="19">
        <v>967.145</v>
      </c>
      <c r="D165" s="19">
        <v>967.145</v>
      </c>
      <c r="E165" s="19">
        <v>987.052</v>
      </c>
      <c r="F165" s="20">
        <f>+E165/D165*100-100</f>
        <v>2.0583263109461285</v>
      </c>
      <c r="G165" s="25"/>
      <c r="H165" s="19">
        <v>4089.111</v>
      </c>
      <c r="I165" s="19">
        <v>4089.111</v>
      </c>
      <c r="J165" s="19">
        <v>4030.01</v>
      </c>
      <c r="K165" s="20">
        <f>+J165/I165*100-100</f>
        <v>-1.445326380232757</v>
      </c>
      <c r="L165" s="20">
        <f>+J165/$J$163*100</f>
        <v>12.257176954690957</v>
      </c>
      <c r="M165" s="137"/>
      <c r="N165" s="138"/>
      <c r="O165" s="138"/>
      <c r="P165" s="136"/>
      <c r="R165" s="23"/>
    </row>
    <row r="166" spans="1:18" ht="11.25" customHeight="1">
      <c r="A166" s="4" t="s">
        <v>171</v>
      </c>
      <c r="B166" s="140" t="s">
        <v>189</v>
      </c>
      <c r="C166" s="19">
        <v>92.719</v>
      </c>
      <c r="D166" s="19">
        <v>51.289</v>
      </c>
      <c r="E166" s="19">
        <v>34.276</v>
      </c>
      <c r="F166" s="20">
        <f>+E166/D166*100-100</f>
        <v>-33.170855349100194</v>
      </c>
      <c r="G166" s="25"/>
      <c r="H166" s="19">
        <v>779.21</v>
      </c>
      <c r="I166" s="19">
        <v>558.875</v>
      </c>
      <c r="J166" s="19">
        <v>281.168</v>
      </c>
      <c r="K166" s="20">
        <f>+J166/I166*100-100</f>
        <v>-49.690360098411986</v>
      </c>
      <c r="L166" s="20">
        <f>+J166/$J$163*100</f>
        <v>0.8551656025658861</v>
      </c>
      <c r="M166" s="137"/>
      <c r="N166" s="138"/>
      <c r="O166" s="138"/>
      <c r="P166" s="136"/>
      <c r="R166" s="23"/>
    </row>
    <row r="167" spans="1:18" ht="11.25" customHeight="1">
      <c r="A167" s="4" t="s">
        <v>172</v>
      </c>
      <c r="B167" s="143" t="s">
        <v>173</v>
      </c>
      <c r="C167" s="19">
        <v>47.8</v>
      </c>
      <c r="D167" s="19">
        <v>47.8</v>
      </c>
      <c r="E167" s="19">
        <v>3.639</v>
      </c>
      <c r="F167" s="20">
        <f>+E167/D167*100-100</f>
        <v>-92.38702928870293</v>
      </c>
      <c r="G167" s="25"/>
      <c r="H167" s="19">
        <v>23.819</v>
      </c>
      <c r="I167" s="19">
        <v>23.819</v>
      </c>
      <c r="J167" s="19">
        <v>33.094</v>
      </c>
      <c r="K167" s="20">
        <f>+J167/I167*100-100</f>
        <v>38.93950207817289</v>
      </c>
      <c r="L167" s="20">
        <f>+J167/$J$163*100</f>
        <v>0.10065459245474392</v>
      </c>
      <c r="M167" s="137"/>
      <c r="N167" s="138"/>
      <c r="O167" s="138"/>
      <c r="P167" s="136"/>
      <c r="R167" s="23"/>
    </row>
    <row r="168" spans="1:18" ht="11.25" customHeight="1">
      <c r="A168" s="4"/>
      <c r="B168" s="4"/>
      <c r="C168" s="19"/>
      <c r="D168" s="19"/>
      <c r="E168" s="19"/>
      <c r="F168" s="20"/>
      <c r="G168" s="25"/>
      <c r="H168" s="19"/>
      <c r="I168" s="19"/>
      <c r="J168" s="19"/>
      <c r="K168" s="20"/>
      <c r="L168" s="20"/>
      <c r="M168" s="137"/>
      <c r="N168" s="138"/>
      <c r="O168" s="138"/>
      <c r="P168" s="136"/>
      <c r="R168" s="23"/>
    </row>
    <row r="169" spans="1:18" s="29" customFormat="1" ht="11.25" customHeight="1">
      <c r="A169" s="139" t="s">
        <v>264</v>
      </c>
      <c r="B169" s="140" t="s">
        <v>190</v>
      </c>
      <c r="C169" s="27">
        <f>SUM(C170:C172)</f>
        <v>0.891</v>
      </c>
      <c r="D169" s="27">
        <f>SUM(D170:D172)</f>
        <v>0.891</v>
      </c>
      <c r="E169" s="27">
        <f>SUM(E170:E172)</f>
        <v>82.88</v>
      </c>
      <c r="F169" s="25">
        <f>+E169/D169*100-100</f>
        <v>9201.907968574635</v>
      </c>
      <c r="G169" s="25"/>
      <c r="H169" s="27">
        <f>SUM(H170:H172)</f>
        <v>24.53</v>
      </c>
      <c r="I169" s="27">
        <f>SUM(I170:I172)</f>
        <v>24.53</v>
      </c>
      <c r="J169" s="27">
        <f>SUM(J170:J172)</f>
        <v>282.329</v>
      </c>
      <c r="K169" s="25">
        <f>+J169/I169*100-100</f>
        <v>1050.9539339584182</v>
      </c>
      <c r="L169" s="20"/>
      <c r="M169" s="28"/>
      <c r="N169" s="28"/>
      <c r="O169" s="28"/>
      <c r="R169" s="23"/>
    </row>
    <row r="170" spans="1:18" ht="11.25" customHeight="1">
      <c r="A170" s="4" t="s">
        <v>311</v>
      </c>
      <c r="B170" s="140" t="s">
        <v>191</v>
      </c>
      <c r="C170" s="19">
        <v>0.891</v>
      </c>
      <c r="D170" s="19">
        <v>0.891</v>
      </c>
      <c r="E170" s="19">
        <v>82.88</v>
      </c>
      <c r="F170" s="20">
        <f>+E170/D170*100-100</f>
        <v>9201.907968574635</v>
      </c>
      <c r="G170" s="25"/>
      <c r="H170" s="19">
        <v>24.53</v>
      </c>
      <c r="I170" s="19">
        <v>24.53</v>
      </c>
      <c r="J170" s="19">
        <v>282.329</v>
      </c>
      <c r="K170" s="20">
        <f>+J170/I170*100-100</f>
        <v>1050.9539339584182</v>
      </c>
      <c r="L170" s="20"/>
      <c r="R170" s="23"/>
    </row>
    <row r="171" spans="1:18" ht="11.25" customHeight="1">
      <c r="A171" s="4" t="s">
        <v>196</v>
      </c>
      <c r="B171" s="140" t="s">
        <v>192</v>
      </c>
      <c r="C171" s="19"/>
      <c r="D171" s="19"/>
      <c r="E171" s="19"/>
      <c r="F171" s="20"/>
      <c r="G171" s="25"/>
      <c r="H171" s="19"/>
      <c r="I171" s="19"/>
      <c r="J171" s="19"/>
      <c r="K171" s="20"/>
      <c r="L171" s="20"/>
      <c r="R171" s="23"/>
    </row>
    <row r="172" spans="1:18" ht="11.25" customHeight="1">
      <c r="A172" s="4" t="s">
        <v>172</v>
      </c>
      <c r="B172" s="143" t="s">
        <v>173</v>
      </c>
      <c r="C172" s="19"/>
      <c r="D172" s="19"/>
      <c r="E172" s="19"/>
      <c r="F172" s="20"/>
      <c r="G172" s="25"/>
      <c r="H172" s="19"/>
      <c r="I172" s="19"/>
      <c r="J172" s="19"/>
      <c r="K172" s="20"/>
      <c r="L172" s="20"/>
      <c r="R172" s="23"/>
    </row>
    <row r="173" spans="1:18" ht="11.25" customHeight="1">
      <c r="A173" s="4"/>
      <c r="B173" s="4"/>
      <c r="C173" s="19"/>
      <c r="D173" s="19"/>
      <c r="E173" s="19"/>
      <c r="F173" s="20"/>
      <c r="G173" s="25"/>
      <c r="H173" s="19"/>
      <c r="I173" s="19"/>
      <c r="J173" s="19"/>
      <c r="K173" s="20"/>
      <c r="L173" s="20"/>
      <c r="R173" s="23"/>
    </row>
    <row r="174" spans="1:18" s="29" customFormat="1" ht="11.25" customHeight="1">
      <c r="A174" s="139" t="s">
        <v>167</v>
      </c>
      <c r="B174" s="140"/>
      <c r="C174" s="27">
        <f>SUM(C175:C181)</f>
        <v>259.455</v>
      </c>
      <c r="D174" s="27">
        <f>SUM(D175:D181)</f>
        <v>150.4</v>
      </c>
      <c r="E174" s="27">
        <f>SUM(E175:E181)</f>
        <v>152.95600000000002</v>
      </c>
      <c r="F174" s="25">
        <f aca="true" t="shared" si="19" ref="F174:F181">+E174/D174*100-100</f>
        <v>1.699468085106389</v>
      </c>
      <c r="G174" s="27"/>
      <c r="H174" s="27">
        <f>SUM(H175:H181)</f>
        <v>3636.587</v>
      </c>
      <c r="I174" s="27">
        <f>SUM(I175:I181)</f>
        <v>2195.465</v>
      </c>
      <c r="J174" s="27">
        <f>SUM(J175:J181)</f>
        <v>1975.009</v>
      </c>
      <c r="K174" s="25">
        <f aca="true" t="shared" si="20" ref="K174:K181">+J174/I174*100-100</f>
        <v>-10.041426303767082</v>
      </c>
      <c r="L174" s="25">
        <f aca="true" t="shared" si="21" ref="L174:L181">+J174/$J$174*100</f>
        <v>100</v>
      </c>
      <c r="M174" s="28"/>
      <c r="N174" s="28"/>
      <c r="O174" s="28"/>
      <c r="R174" s="23"/>
    </row>
    <row r="175" spans="1:18" ht="11.25" customHeight="1">
      <c r="A175" s="22" t="s">
        <v>319</v>
      </c>
      <c r="B175" s="140" t="s">
        <v>278</v>
      </c>
      <c r="C175" s="19">
        <v>29.25</v>
      </c>
      <c r="D175" s="19">
        <v>23.708</v>
      </c>
      <c r="E175" s="19">
        <v>11.05</v>
      </c>
      <c r="F175" s="20">
        <f t="shared" si="19"/>
        <v>-53.39126033406444</v>
      </c>
      <c r="G175" s="25"/>
      <c r="H175" s="19">
        <v>384.588</v>
      </c>
      <c r="I175" s="19">
        <v>341.249</v>
      </c>
      <c r="J175" s="19">
        <v>122.096</v>
      </c>
      <c r="K175" s="20">
        <f t="shared" si="20"/>
        <v>-64.22084753361915</v>
      </c>
      <c r="L175" s="20">
        <f t="shared" si="21"/>
        <v>6.182047778010126</v>
      </c>
      <c r="R175" s="23"/>
    </row>
    <row r="176" spans="1:18" ht="11.25" customHeight="1">
      <c r="A176" s="4" t="s">
        <v>314</v>
      </c>
      <c r="B176" s="140" t="s">
        <v>277</v>
      </c>
      <c r="C176" s="19">
        <v>0.676</v>
      </c>
      <c r="D176" s="19">
        <v>0.676</v>
      </c>
      <c r="E176" s="19">
        <v>1.332</v>
      </c>
      <c r="F176" s="20">
        <f t="shared" si="19"/>
        <v>97.04142011834321</v>
      </c>
      <c r="G176" s="25"/>
      <c r="H176" s="19">
        <v>5.39</v>
      </c>
      <c r="I176" s="19">
        <v>5.39</v>
      </c>
      <c r="J176" s="19">
        <v>10.775</v>
      </c>
      <c r="K176" s="20">
        <f t="shared" si="20"/>
        <v>99.90723562152135</v>
      </c>
      <c r="L176" s="20">
        <f t="shared" si="21"/>
        <v>0.5455671341244521</v>
      </c>
      <c r="R176" s="23"/>
    </row>
    <row r="177" spans="1:18" ht="11.25" customHeight="1">
      <c r="A177" s="4" t="s">
        <v>316</v>
      </c>
      <c r="B177" s="140" t="s">
        <v>279</v>
      </c>
      <c r="C177" s="19">
        <v>132.359</v>
      </c>
      <c r="D177" s="19">
        <v>46.64</v>
      </c>
      <c r="E177" s="19">
        <v>26.855</v>
      </c>
      <c r="F177" s="20">
        <f t="shared" si="19"/>
        <v>-42.42066895368782</v>
      </c>
      <c r="G177" s="25"/>
      <c r="H177" s="19">
        <v>1842.947</v>
      </c>
      <c r="I177" s="19">
        <v>635.762</v>
      </c>
      <c r="J177" s="19">
        <v>385.729</v>
      </c>
      <c r="K177" s="20">
        <f t="shared" si="20"/>
        <v>-39.328081892280444</v>
      </c>
      <c r="L177" s="20">
        <f t="shared" si="21"/>
        <v>19.530493278764805</v>
      </c>
      <c r="R177" s="23"/>
    </row>
    <row r="178" spans="1:18" ht="11.25" customHeight="1">
      <c r="A178" s="4" t="s">
        <v>315</v>
      </c>
      <c r="B178" s="140" t="s">
        <v>280</v>
      </c>
      <c r="C178" s="144">
        <v>8.458</v>
      </c>
      <c r="D178" s="144">
        <v>6.918</v>
      </c>
      <c r="E178" s="19">
        <v>0.745</v>
      </c>
      <c r="F178" s="20">
        <f t="shared" si="19"/>
        <v>-89.23099161607401</v>
      </c>
      <c r="G178" s="25"/>
      <c r="H178" s="144">
        <v>150.463</v>
      </c>
      <c r="I178" s="144">
        <v>121.548</v>
      </c>
      <c r="J178" s="19">
        <v>13.041</v>
      </c>
      <c r="K178" s="20">
        <f t="shared" si="20"/>
        <v>-89.27090532135452</v>
      </c>
      <c r="L178" s="20">
        <f t="shared" si="21"/>
        <v>0.660300788502736</v>
      </c>
      <c r="R178" s="23"/>
    </row>
    <row r="179" spans="1:18" ht="11.25" customHeight="1">
      <c r="A179" s="4" t="s">
        <v>317</v>
      </c>
      <c r="B179" s="140" t="s">
        <v>281</v>
      </c>
      <c r="C179" s="19"/>
      <c r="D179" s="19"/>
      <c r="E179" s="19"/>
      <c r="F179" s="20"/>
      <c r="G179" s="25"/>
      <c r="H179" s="19"/>
      <c r="I179" s="19"/>
      <c r="J179" s="19"/>
      <c r="K179" s="20"/>
      <c r="L179" s="20">
        <f t="shared" si="21"/>
        <v>0</v>
      </c>
      <c r="R179" s="23"/>
    </row>
    <row r="180" spans="1:18" ht="11.25" customHeight="1">
      <c r="A180" s="4" t="s">
        <v>318</v>
      </c>
      <c r="B180" s="140" t="s">
        <v>282</v>
      </c>
      <c r="C180" s="144"/>
      <c r="D180" s="144"/>
      <c r="E180" s="19"/>
      <c r="F180" s="20"/>
      <c r="G180" s="25"/>
      <c r="H180" s="144"/>
      <c r="I180" s="144"/>
      <c r="J180" s="19"/>
      <c r="K180" s="20"/>
      <c r="L180" s="20">
        <f t="shared" si="21"/>
        <v>0</v>
      </c>
      <c r="R180" s="23"/>
    </row>
    <row r="181" spans="1:18" ht="11.25" customHeight="1">
      <c r="A181" s="4" t="s">
        <v>168</v>
      </c>
      <c r="B181" s="145" t="s">
        <v>173</v>
      </c>
      <c r="C181" s="144">
        <v>88.712</v>
      </c>
      <c r="D181" s="144">
        <v>72.458</v>
      </c>
      <c r="E181" s="144">
        <v>112.974</v>
      </c>
      <c r="F181" s="20">
        <f t="shared" si="19"/>
        <v>55.91653095586409</v>
      </c>
      <c r="G181" s="25"/>
      <c r="H181" s="144">
        <v>1253.199</v>
      </c>
      <c r="I181" s="144">
        <v>1091.516</v>
      </c>
      <c r="J181" s="144">
        <v>1443.368</v>
      </c>
      <c r="K181" s="20">
        <f t="shared" si="20"/>
        <v>32.23516650236917</v>
      </c>
      <c r="L181" s="20">
        <f t="shared" si="21"/>
        <v>73.08159102059788</v>
      </c>
      <c r="R181" s="23"/>
    </row>
    <row r="182" spans="1:18" ht="11.25" customHeight="1">
      <c r="A182" s="4"/>
      <c r="B182" s="4"/>
      <c r="C182" s="19"/>
      <c r="D182" s="19"/>
      <c r="E182" s="19"/>
      <c r="F182" s="20"/>
      <c r="G182" s="25"/>
      <c r="H182" s="19"/>
      <c r="I182" s="19"/>
      <c r="J182" s="19"/>
      <c r="K182" s="20"/>
      <c r="L182" s="20"/>
      <c r="R182" s="23"/>
    </row>
    <row r="183" spans="1:18" s="29" customFormat="1" ht="11.25" customHeight="1">
      <c r="A183" s="139" t="s">
        <v>166</v>
      </c>
      <c r="B183" s="129" t="s">
        <v>193</v>
      </c>
      <c r="C183" s="27">
        <v>211.992</v>
      </c>
      <c r="D183" s="27">
        <v>177.293</v>
      </c>
      <c r="E183" s="27">
        <v>37.512</v>
      </c>
      <c r="F183" s="25">
        <f>+E183/D183*100-100</f>
        <v>-78.84180424495045</v>
      </c>
      <c r="G183" s="25"/>
      <c r="H183" s="27">
        <v>484.859</v>
      </c>
      <c r="I183" s="27">
        <v>452.441</v>
      </c>
      <c r="J183" s="27">
        <v>102.235</v>
      </c>
      <c r="K183" s="25">
        <f>+J183/I183*100-100</f>
        <v>-77.40368357421188</v>
      </c>
      <c r="L183" s="25">
        <f>+J183/$J$160*100</f>
        <v>0.0015287195465414245</v>
      </c>
      <c r="M183" s="28"/>
      <c r="N183" s="28"/>
      <c r="O183" s="28"/>
      <c r="R183" s="23"/>
    </row>
    <row r="184" spans="1:18" ht="11.25" customHeight="1">
      <c r="A184" s="17"/>
      <c r="B184" s="17"/>
      <c r="C184" s="19"/>
      <c r="D184" s="19"/>
      <c r="E184" s="19"/>
      <c r="F184" s="20"/>
      <c r="G184" s="20"/>
      <c r="H184" s="19"/>
      <c r="I184" s="19"/>
      <c r="J184" s="19"/>
      <c r="K184" s="20"/>
      <c r="L184" s="20"/>
      <c r="R184" s="23"/>
    </row>
    <row r="185" spans="1:18" ht="11.25">
      <c r="A185" s="123"/>
      <c r="B185" s="124"/>
      <c r="C185" s="132"/>
      <c r="D185" s="132"/>
      <c r="E185" s="132"/>
      <c r="F185" s="132"/>
      <c r="G185" s="132"/>
      <c r="H185" s="132"/>
      <c r="I185" s="132"/>
      <c r="J185" s="132"/>
      <c r="K185" s="124"/>
      <c r="L185" s="124"/>
      <c r="M185" s="124"/>
      <c r="N185" s="124"/>
      <c r="O185" s="124"/>
      <c r="R185" s="23"/>
    </row>
    <row r="186" spans="1:18" ht="11.25">
      <c r="A186" s="17" t="s">
        <v>525</v>
      </c>
      <c r="B186" s="17"/>
      <c r="C186" s="17"/>
      <c r="D186" s="17"/>
      <c r="E186" s="17"/>
      <c r="F186" s="17"/>
      <c r="G186" s="17"/>
      <c r="H186" s="17"/>
      <c r="I186" s="17"/>
      <c r="J186" s="17"/>
      <c r="K186" s="17"/>
      <c r="L186" s="17"/>
      <c r="R186" s="23"/>
    </row>
    <row r="187" spans="1:18" ht="19.5" customHeight="1">
      <c r="A187" s="312" t="s">
        <v>255</v>
      </c>
      <c r="B187" s="312"/>
      <c r="C187" s="312"/>
      <c r="D187" s="312"/>
      <c r="E187" s="312"/>
      <c r="F187" s="312"/>
      <c r="G187" s="312"/>
      <c r="H187" s="312"/>
      <c r="I187" s="312"/>
      <c r="J187" s="312"/>
      <c r="K187" s="312"/>
      <c r="L187" s="312"/>
      <c r="R187" s="23"/>
    </row>
    <row r="188" spans="1:18" ht="19.5" customHeight="1">
      <c r="A188" s="313" t="s">
        <v>249</v>
      </c>
      <c r="B188" s="313"/>
      <c r="C188" s="313"/>
      <c r="D188" s="313"/>
      <c r="E188" s="313"/>
      <c r="F188" s="313"/>
      <c r="G188" s="313"/>
      <c r="H188" s="313"/>
      <c r="I188" s="313"/>
      <c r="J188" s="313"/>
      <c r="K188" s="313"/>
      <c r="L188" s="313"/>
      <c r="R188" s="23"/>
    </row>
    <row r="189" spans="1:21" s="29" customFormat="1" ht="11.25">
      <c r="A189" s="26"/>
      <c r="B189" s="26"/>
      <c r="C189" s="314" t="s">
        <v>141</v>
      </c>
      <c r="D189" s="314"/>
      <c r="E189" s="314"/>
      <c r="F189" s="314"/>
      <c r="G189" s="204"/>
      <c r="H189" s="314" t="s">
        <v>142</v>
      </c>
      <c r="I189" s="314"/>
      <c r="J189" s="314"/>
      <c r="K189" s="314"/>
      <c r="L189" s="204"/>
      <c r="M189" s="316"/>
      <c r="N189" s="316"/>
      <c r="O189" s="316"/>
      <c r="P189" s="142"/>
      <c r="Q189" s="142"/>
      <c r="R189" s="142"/>
      <c r="S189" s="142"/>
      <c r="T189" s="142"/>
      <c r="U189" s="142"/>
    </row>
    <row r="190" spans="1:21" s="29" customFormat="1" ht="11.25">
      <c r="A190" s="26" t="s">
        <v>457</v>
      </c>
      <c r="B190" s="206" t="s">
        <v>129</v>
      </c>
      <c r="C190" s="205">
        <f>+C157</f>
        <v>2010</v>
      </c>
      <c r="D190" s="315" t="str">
        <f>+D157</f>
        <v>enero - octubre</v>
      </c>
      <c r="E190" s="315"/>
      <c r="F190" s="315"/>
      <c r="G190" s="204"/>
      <c r="H190" s="205">
        <f>+H157</f>
        <v>2010</v>
      </c>
      <c r="I190" s="315" t="str">
        <f>+D190</f>
        <v>enero - octubre</v>
      </c>
      <c r="J190" s="315"/>
      <c r="K190" s="315"/>
      <c r="L190" s="206" t="s">
        <v>320</v>
      </c>
      <c r="M190" s="317"/>
      <c r="N190" s="317"/>
      <c r="O190" s="317"/>
      <c r="P190" s="142"/>
      <c r="Q190" s="142"/>
      <c r="R190" s="142"/>
      <c r="S190" s="142"/>
      <c r="T190" s="142"/>
      <c r="U190" s="142"/>
    </row>
    <row r="191" spans="1:15" s="29" customFormat="1" ht="11.25">
      <c r="A191" s="207"/>
      <c r="B191" s="210" t="s">
        <v>45</v>
      </c>
      <c r="C191" s="207"/>
      <c r="D191" s="208">
        <f>+D158</f>
        <v>2010</v>
      </c>
      <c r="E191" s="208">
        <f>+E158</f>
        <v>2011</v>
      </c>
      <c r="F191" s="209" t="str">
        <f>+F158</f>
        <v>Var % 11/10</v>
      </c>
      <c r="G191" s="210"/>
      <c r="H191" s="207"/>
      <c r="I191" s="208">
        <f>+I158</f>
        <v>2010</v>
      </c>
      <c r="J191" s="208">
        <f>+J158</f>
        <v>2011</v>
      </c>
      <c r="K191" s="209" t="str">
        <f>+K158</f>
        <v>Var % 11/10</v>
      </c>
      <c r="L191" s="210">
        <v>2008</v>
      </c>
      <c r="M191" s="211"/>
      <c r="N191" s="211"/>
      <c r="O191" s="210"/>
    </row>
    <row r="192" spans="1:18" ht="11.25">
      <c r="A192" s="17"/>
      <c r="B192" s="17"/>
      <c r="C192" s="17"/>
      <c r="D192" s="17"/>
      <c r="E192" s="17"/>
      <c r="F192" s="17"/>
      <c r="G192" s="17"/>
      <c r="H192" s="17"/>
      <c r="I192" s="17"/>
      <c r="J192" s="17"/>
      <c r="K192" s="17"/>
      <c r="L192" s="17"/>
      <c r="R192" s="23"/>
    </row>
    <row r="193" spans="1:15" s="29" customFormat="1" ht="11.25">
      <c r="A193" s="26" t="s">
        <v>450</v>
      </c>
      <c r="B193" s="26"/>
      <c r="C193" s="26"/>
      <c r="D193" s="26"/>
      <c r="E193" s="26"/>
      <c r="F193" s="26"/>
      <c r="G193" s="26"/>
      <c r="H193" s="27">
        <f>+H160</f>
        <v>6983707</v>
      </c>
      <c r="I193" s="27">
        <f>+I160</f>
        <v>6068810</v>
      </c>
      <c r="J193" s="27">
        <f>+J160</f>
        <v>6687623</v>
      </c>
      <c r="K193" s="25">
        <f>+J193/I193*100-100</f>
        <v>10.196611856360633</v>
      </c>
      <c r="L193" s="26"/>
      <c r="M193" s="28"/>
      <c r="N193" s="28"/>
      <c r="O193" s="28"/>
    </row>
    <row r="194" spans="1:18" s="128" customFormat="1" ht="11.25">
      <c r="A194" s="126" t="s">
        <v>458</v>
      </c>
      <c r="B194" s="126"/>
      <c r="C194" s="126">
        <f>+C196+C213</f>
        <v>228064.261</v>
      </c>
      <c r="D194" s="126">
        <f>+D196+D213</f>
        <v>201476.77000000002</v>
      </c>
      <c r="E194" s="126">
        <f>+E196+E213</f>
        <v>204608.13999999996</v>
      </c>
      <c r="F194" s="127">
        <f>+E194/D194*100-100</f>
        <v>1.5542089542134079</v>
      </c>
      <c r="G194" s="126"/>
      <c r="H194" s="126">
        <f>+H196+H213</f>
        <v>252117.82900000003</v>
      </c>
      <c r="I194" s="126">
        <f>+I196+I213</f>
        <v>207217.65399999998</v>
      </c>
      <c r="J194" s="126">
        <f>+J196+J213</f>
        <v>215608.661</v>
      </c>
      <c r="K194" s="127">
        <f>+J194/I194*100-100</f>
        <v>4.049368785924017</v>
      </c>
      <c r="L194" s="127">
        <f>+J194/$J$193*100</f>
        <v>3.223995446513656</v>
      </c>
      <c r="M194" s="133"/>
      <c r="N194" s="133"/>
      <c r="O194" s="133"/>
      <c r="R194" s="28"/>
    </row>
    <row r="195" spans="1:18" ht="11.25" customHeight="1">
      <c r="A195" s="26"/>
      <c r="B195" s="26"/>
      <c r="C195" s="19"/>
      <c r="D195" s="19"/>
      <c r="E195" s="19"/>
      <c r="F195" s="20"/>
      <c r="G195" s="20"/>
      <c r="H195" s="19"/>
      <c r="I195" s="19"/>
      <c r="J195" s="19"/>
      <c r="K195" s="20"/>
      <c r="R195" s="23"/>
    </row>
    <row r="196" spans="1:18" ht="11.25" customHeight="1">
      <c r="A196" s="26" t="s">
        <v>451</v>
      </c>
      <c r="B196" s="26"/>
      <c r="C196" s="27">
        <f>SUM(C198:C211)</f>
        <v>95069.925</v>
      </c>
      <c r="D196" s="27">
        <f>SUM(D198:D211)</f>
        <v>93136.24600000001</v>
      </c>
      <c r="E196" s="27">
        <f>SUM(E198:E211)</f>
        <v>96813.35299999997</v>
      </c>
      <c r="F196" s="25">
        <f>+E196/D196*100-100</f>
        <v>3.9480944937376563</v>
      </c>
      <c r="G196" s="25"/>
      <c r="H196" s="27">
        <f>SUM(H198:H211)</f>
        <v>64407.61700000001</v>
      </c>
      <c r="I196" s="27">
        <f>SUM(I198:I211)</f>
        <v>58894.19799999999</v>
      </c>
      <c r="J196" s="27">
        <f>SUM(J198:J211)</f>
        <v>70207.53899999999</v>
      </c>
      <c r="K196" s="25">
        <f>+J196/I196*100-100</f>
        <v>19.209601937358926</v>
      </c>
      <c r="L196" s="25">
        <f>+J196/J194*100</f>
        <v>32.562485511655765</v>
      </c>
      <c r="R196" s="23"/>
    </row>
    <row r="197" spans="1:18" ht="11.25" customHeight="1">
      <c r="A197" s="26"/>
      <c r="B197" s="26"/>
      <c r="C197" s="27"/>
      <c r="D197" s="27"/>
      <c r="E197" s="27"/>
      <c r="F197" s="25"/>
      <c r="G197" s="25"/>
      <c r="H197" s="27"/>
      <c r="I197" s="27"/>
      <c r="J197" s="27"/>
      <c r="K197" s="25"/>
      <c r="L197" s="20"/>
      <c r="R197" s="23"/>
    </row>
    <row r="198" spans="1:18" ht="11.25" customHeight="1">
      <c r="A198" s="134" t="s">
        <v>164</v>
      </c>
      <c r="B198" s="134"/>
      <c r="C198" s="19">
        <v>1272.534</v>
      </c>
      <c r="D198" s="19">
        <v>1272.534</v>
      </c>
      <c r="E198" s="19">
        <v>1445.48</v>
      </c>
      <c r="F198" s="20">
        <f aca="true" t="shared" si="22" ref="F198:F211">+E198/D198*100-100</f>
        <v>13.590678127264184</v>
      </c>
      <c r="G198" s="20"/>
      <c r="H198" s="19">
        <v>1138.419</v>
      </c>
      <c r="I198" s="19">
        <v>1138.419</v>
      </c>
      <c r="J198" s="19">
        <v>1419.974</v>
      </c>
      <c r="K198" s="20">
        <f aca="true" t="shared" si="23" ref="K198:K211">+J198/I198*100-100</f>
        <v>24.732106544251266</v>
      </c>
      <c r="L198" s="20">
        <f aca="true" t="shared" si="24" ref="L198:L211">+J198/$J$196*100</f>
        <v>2.0225377790268366</v>
      </c>
      <c r="R198" s="23"/>
    </row>
    <row r="199" spans="1:18" ht="11.25" customHeight="1">
      <c r="A199" s="134" t="s">
        <v>154</v>
      </c>
      <c r="B199" s="134"/>
      <c r="C199" s="19">
        <v>6156.159</v>
      </c>
      <c r="D199" s="19">
        <v>4422.033</v>
      </c>
      <c r="E199" s="19">
        <v>6915.876</v>
      </c>
      <c r="F199" s="20">
        <f t="shared" si="22"/>
        <v>56.39584779218066</v>
      </c>
      <c r="G199" s="20"/>
      <c r="H199" s="19">
        <v>18692.196</v>
      </c>
      <c r="I199" s="19">
        <v>13593.508</v>
      </c>
      <c r="J199" s="19">
        <v>22264.628</v>
      </c>
      <c r="K199" s="20">
        <f t="shared" si="23"/>
        <v>63.78868501052119</v>
      </c>
      <c r="L199" s="20">
        <f t="shared" si="24"/>
        <v>31.712588586818296</v>
      </c>
      <c r="R199" s="23"/>
    </row>
    <row r="200" spans="1:18" ht="11.25" customHeight="1">
      <c r="A200" s="134" t="s">
        <v>155</v>
      </c>
      <c r="B200" s="134"/>
      <c r="C200" s="19">
        <v>83968.499</v>
      </c>
      <c r="D200" s="19">
        <v>83943.489</v>
      </c>
      <c r="E200" s="19">
        <v>85930.666</v>
      </c>
      <c r="F200" s="20">
        <f t="shared" si="22"/>
        <v>2.3672794920401685</v>
      </c>
      <c r="G200" s="20"/>
      <c r="H200" s="19">
        <v>40121.662</v>
      </c>
      <c r="I200" s="19">
        <v>40100.507</v>
      </c>
      <c r="J200" s="19">
        <v>38744.41</v>
      </c>
      <c r="K200" s="20">
        <f t="shared" si="23"/>
        <v>-3.381745273195662</v>
      </c>
      <c r="L200" s="20">
        <f t="shared" si="24"/>
        <v>55.18554068673453</v>
      </c>
      <c r="R200" s="23"/>
    </row>
    <row r="201" spans="1:18" ht="11.25" customHeight="1">
      <c r="A201" s="134" t="s">
        <v>156</v>
      </c>
      <c r="B201" s="134"/>
      <c r="C201" s="19">
        <v>0.13</v>
      </c>
      <c r="D201" s="19">
        <v>0.093</v>
      </c>
      <c r="E201" s="19">
        <v>6.303</v>
      </c>
      <c r="F201" s="20">
        <f t="shared" si="22"/>
        <v>6677.41935483871</v>
      </c>
      <c r="G201" s="20"/>
      <c r="H201" s="19">
        <v>0.78</v>
      </c>
      <c r="I201" s="19">
        <v>0.558</v>
      </c>
      <c r="J201" s="19">
        <v>17.206</v>
      </c>
      <c r="K201" s="20">
        <f t="shared" si="23"/>
        <v>2983.512544802867</v>
      </c>
      <c r="L201" s="20">
        <f t="shared" si="24"/>
        <v>0.02450733958927118</v>
      </c>
      <c r="R201" s="23"/>
    </row>
    <row r="202" spans="1:18" ht="11.25" customHeight="1">
      <c r="A202" s="134" t="s">
        <v>157</v>
      </c>
      <c r="B202" s="134"/>
      <c r="C202" s="19">
        <v>117.022</v>
      </c>
      <c r="D202" s="19">
        <v>54.16</v>
      </c>
      <c r="E202" s="19">
        <v>5.761</v>
      </c>
      <c r="F202" s="20">
        <f t="shared" si="22"/>
        <v>-89.36299852289513</v>
      </c>
      <c r="G202" s="20"/>
      <c r="H202" s="19">
        <v>259.779</v>
      </c>
      <c r="I202" s="19">
        <v>120.482</v>
      </c>
      <c r="J202" s="19">
        <v>14.352</v>
      </c>
      <c r="K202" s="20">
        <f t="shared" si="23"/>
        <v>-88.08784714729171</v>
      </c>
      <c r="L202" s="20">
        <f t="shared" si="24"/>
        <v>0.020442249086668602</v>
      </c>
      <c r="R202" s="23"/>
    </row>
    <row r="203" spans="1:18" ht="11.25" customHeight="1">
      <c r="A203" s="134" t="s">
        <v>158</v>
      </c>
      <c r="B203" s="134"/>
      <c r="C203" s="19">
        <v>1.391</v>
      </c>
      <c r="D203" s="19">
        <v>1.391</v>
      </c>
      <c r="E203" s="19">
        <v>0.994</v>
      </c>
      <c r="F203" s="20">
        <f t="shared" si="22"/>
        <v>-28.54061826024443</v>
      </c>
      <c r="G203" s="20"/>
      <c r="H203" s="19">
        <v>19.807</v>
      </c>
      <c r="I203" s="19">
        <v>19.807</v>
      </c>
      <c r="J203" s="19">
        <v>17.261</v>
      </c>
      <c r="K203" s="20">
        <f t="shared" si="23"/>
        <v>-12.854041500479624</v>
      </c>
      <c r="L203" s="20">
        <f t="shared" si="24"/>
        <v>0.024585678754528058</v>
      </c>
      <c r="R203" s="23"/>
    </row>
    <row r="204" spans="1:18" ht="11.25" customHeight="1">
      <c r="A204" s="134" t="s">
        <v>159</v>
      </c>
      <c r="B204" s="134"/>
      <c r="C204" s="19">
        <v>9.681</v>
      </c>
      <c r="D204" s="19">
        <v>8.989</v>
      </c>
      <c r="E204" s="19">
        <v>5.855</v>
      </c>
      <c r="F204" s="20">
        <f t="shared" si="22"/>
        <v>-34.86483479808655</v>
      </c>
      <c r="G204" s="20"/>
      <c r="H204" s="19">
        <v>10.743</v>
      </c>
      <c r="I204" s="19">
        <v>9.863</v>
      </c>
      <c r="J204" s="19">
        <v>7.414</v>
      </c>
      <c r="K204" s="20">
        <f t="shared" si="23"/>
        <v>-24.83017337524079</v>
      </c>
      <c r="L204" s="20">
        <f t="shared" si="24"/>
        <v>0.010560119476627718</v>
      </c>
      <c r="R204" s="23"/>
    </row>
    <row r="205" spans="1:18" ht="11.25" customHeight="1">
      <c r="A205" s="134" t="s">
        <v>160</v>
      </c>
      <c r="B205" s="134"/>
      <c r="C205" s="19">
        <v>1.357</v>
      </c>
      <c r="D205" s="19">
        <v>1.012</v>
      </c>
      <c r="E205" s="19">
        <v>2.237</v>
      </c>
      <c r="F205" s="20">
        <f t="shared" si="22"/>
        <v>121.04743083003956</v>
      </c>
      <c r="G205" s="20"/>
      <c r="H205" s="19">
        <v>3.37</v>
      </c>
      <c r="I205" s="19">
        <v>1.815</v>
      </c>
      <c r="J205" s="19">
        <v>4.53</v>
      </c>
      <c r="K205" s="20">
        <f t="shared" si="23"/>
        <v>149.58677685950414</v>
      </c>
      <c r="L205" s="20">
        <f t="shared" si="24"/>
        <v>0.00645229852024866</v>
      </c>
      <c r="R205" s="23"/>
    </row>
    <row r="206" spans="1:18" ht="11.25" customHeight="1">
      <c r="A206" s="134" t="s">
        <v>161</v>
      </c>
      <c r="B206" s="134"/>
      <c r="C206" s="19">
        <v>957.775</v>
      </c>
      <c r="D206" s="19">
        <v>854.205</v>
      </c>
      <c r="E206" s="19">
        <v>840.234</v>
      </c>
      <c r="F206" s="20">
        <f t="shared" si="22"/>
        <v>-1.6355558677366702</v>
      </c>
      <c r="G206" s="20"/>
      <c r="H206" s="19">
        <v>2565.582</v>
      </c>
      <c r="I206" s="19">
        <v>2330.854</v>
      </c>
      <c r="J206" s="19">
        <v>2442.422</v>
      </c>
      <c r="K206" s="20">
        <f t="shared" si="23"/>
        <v>4.78657178870921</v>
      </c>
      <c r="L206" s="20">
        <f t="shared" si="24"/>
        <v>3.4788600124553577</v>
      </c>
      <c r="R206" s="23"/>
    </row>
    <row r="207" spans="1:18" ht="11.25" customHeight="1">
      <c r="A207" s="134" t="s">
        <v>165</v>
      </c>
      <c r="B207" s="134"/>
      <c r="C207" s="19">
        <v>789.025</v>
      </c>
      <c r="D207" s="19">
        <v>788.825</v>
      </c>
      <c r="E207" s="19">
        <v>200.48</v>
      </c>
      <c r="F207" s="20">
        <f t="shared" si="22"/>
        <v>-74.58498399518271</v>
      </c>
      <c r="G207" s="20"/>
      <c r="H207" s="19">
        <v>213.338</v>
      </c>
      <c r="I207" s="19">
        <v>213.082</v>
      </c>
      <c r="J207" s="19">
        <v>48.086</v>
      </c>
      <c r="K207" s="20">
        <f t="shared" si="23"/>
        <v>-77.43310087196478</v>
      </c>
      <c r="L207" s="20">
        <f t="shared" si="24"/>
        <v>0.06849122000986248</v>
      </c>
      <c r="R207" s="23"/>
    </row>
    <row r="208" spans="1:18" ht="11.25" customHeight="1">
      <c r="A208" s="18" t="s">
        <v>512</v>
      </c>
      <c r="B208" s="134"/>
      <c r="C208" s="19">
        <v>79.198</v>
      </c>
      <c r="D208" s="19">
        <v>78.562</v>
      </c>
      <c r="E208" s="19">
        <v>452.522</v>
      </c>
      <c r="F208" s="20">
        <f t="shared" si="22"/>
        <v>476.00621165448945</v>
      </c>
      <c r="G208" s="20"/>
      <c r="H208" s="19">
        <v>131.52</v>
      </c>
      <c r="I208" s="19">
        <v>129.261</v>
      </c>
      <c r="J208" s="19">
        <v>4643.649</v>
      </c>
      <c r="K208" s="20">
        <f t="shared" si="23"/>
        <v>3492.459442523267</v>
      </c>
      <c r="L208" s="20">
        <f t="shared" si="24"/>
        <v>6.614174298290104</v>
      </c>
      <c r="R208" s="23"/>
    </row>
    <row r="209" spans="1:18" ht="11.25">
      <c r="A209" s="146" t="s">
        <v>162</v>
      </c>
      <c r="B209" s="146"/>
      <c r="C209" s="19">
        <v>789.861</v>
      </c>
      <c r="D209" s="19">
        <v>788.523</v>
      </c>
      <c r="E209" s="19">
        <v>13.752</v>
      </c>
      <c r="F209" s="20">
        <f t="shared" si="22"/>
        <v>-98.2559798509365</v>
      </c>
      <c r="G209" s="20"/>
      <c r="H209" s="19">
        <v>619.182</v>
      </c>
      <c r="I209" s="19">
        <v>616.357</v>
      </c>
      <c r="J209" s="19">
        <v>21.491</v>
      </c>
      <c r="K209" s="20">
        <f t="shared" si="23"/>
        <v>-96.51322204501612</v>
      </c>
      <c r="L209" s="20">
        <f t="shared" si="24"/>
        <v>0.030610672737011912</v>
      </c>
      <c r="R209" s="23"/>
    </row>
    <row r="210" spans="1:18" ht="11.25" customHeight="1">
      <c r="A210" s="134" t="s">
        <v>163</v>
      </c>
      <c r="B210" s="134"/>
      <c r="C210" s="19">
        <v>5.049</v>
      </c>
      <c r="D210" s="19">
        <v>3.479</v>
      </c>
      <c r="E210" s="19">
        <v>330.492</v>
      </c>
      <c r="F210" s="20">
        <f t="shared" si="22"/>
        <v>9399.626329405002</v>
      </c>
      <c r="G210" s="20"/>
      <c r="H210" s="19">
        <v>9.796</v>
      </c>
      <c r="I210" s="19">
        <v>5.223</v>
      </c>
      <c r="J210" s="19">
        <v>92.78</v>
      </c>
      <c r="K210" s="20">
        <f t="shared" si="23"/>
        <v>1676.3737315718934</v>
      </c>
      <c r="L210" s="20">
        <f t="shared" si="24"/>
        <v>0.13215105004606417</v>
      </c>
      <c r="R210" s="23"/>
    </row>
    <row r="211" spans="1:18" ht="11.25" customHeight="1">
      <c r="A211" s="134" t="s">
        <v>194</v>
      </c>
      <c r="B211" s="134"/>
      <c r="C211" s="19">
        <v>922.244</v>
      </c>
      <c r="D211" s="19">
        <v>918.951</v>
      </c>
      <c r="E211" s="19">
        <v>662.701</v>
      </c>
      <c r="F211" s="20">
        <f t="shared" si="22"/>
        <v>-27.88505589525448</v>
      </c>
      <c r="G211" s="20"/>
      <c r="H211" s="19">
        <v>621.443</v>
      </c>
      <c r="I211" s="19">
        <v>614.462</v>
      </c>
      <c r="J211" s="19">
        <v>469.336</v>
      </c>
      <c r="K211" s="20">
        <f t="shared" si="23"/>
        <v>-23.61838486350662</v>
      </c>
      <c r="L211" s="20">
        <f t="shared" si="24"/>
        <v>0.6684980084546193</v>
      </c>
      <c r="R211" s="23"/>
    </row>
    <row r="212" spans="1:18" ht="11.25" customHeight="1">
      <c r="A212" s="134"/>
      <c r="B212" s="134"/>
      <c r="C212" s="19"/>
      <c r="D212" s="19"/>
      <c r="E212" s="19"/>
      <c r="F212" s="19"/>
      <c r="G212" s="19"/>
      <c r="H212" s="19"/>
      <c r="I212" s="19"/>
      <c r="J212" s="19"/>
      <c r="K212" s="20"/>
      <c r="L212" s="20"/>
      <c r="R212" s="23"/>
    </row>
    <row r="213" spans="1:18" s="29" customFormat="1" ht="11.25" customHeight="1">
      <c r="A213" s="130" t="s">
        <v>452</v>
      </c>
      <c r="B213" s="130"/>
      <c r="C213" s="27">
        <f>SUM(C215:C218)</f>
        <v>132994.336</v>
      </c>
      <c r="D213" s="27">
        <f>SUM(D215:D218)</f>
        <v>108340.52399999999</v>
      </c>
      <c r="E213" s="27">
        <f>SUM(E215:E218)</f>
        <v>107794.787</v>
      </c>
      <c r="F213" s="25">
        <f aca="true" t="shared" si="25" ref="F213:F218">+E213/D213*100-100</f>
        <v>-0.5037237959085274</v>
      </c>
      <c r="G213" s="25"/>
      <c r="H213" s="27">
        <f>SUM(H215:H218)</f>
        <v>187710.212</v>
      </c>
      <c r="I213" s="27">
        <f>SUM(I215:I218)</f>
        <v>148323.456</v>
      </c>
      <c r="J213" s="27">
        <f>SUM(J215:J218)</f>
        <v>145401.122</v>
      </c>
      <c r="K213" s="25">
        <f aca="true" t="shared" si="26" ref="K213:K218">+J213/I213*100-100</f>
        <v>-1.9702440051019323</v>
      </c>
      <c r="L213" s="25">
        <f>+J213/J194*100</f>
        <v>67.43751448834423</v>
      </c>
      <c r="M213" s="28"/>
      <c r="N213" s="28"/>
      <c r="O213" s="28"/>
      <c r="R213" s="28"/>
    </row>
    <row r="214" spans="1:18" ht="11.25" customHeight="1">
      <c r="A214" s="26"/>
      <c r="B214" s="26"/>
      <c r="C214" s="27"/>
      <c r="D214" s="27"/>
      <c r="E214" s="27"/>
      <c r="F214" s="20"/>
      <c r="G214" s="25"/>
      <c r="H214" s="27"/>
      <c r="I214" s="27"/>
      <c r="J214" s="27"/>
      <c r="K214" s="20"/>
      <c r="L214" s="20"/>
      <c r="R214" s="23"/>
    </row>
    <row r="215" spans="1:18" ht="11.25" customHeight="1">
      <c r="A215" s="17" t="s">
        <v>149</v>
      </c>
      <c r="B215" s="17"/>
      <c r="C215" s="19">
        <v>22278.035</v>
      </c>
      <c r="D215" s="19">
        <v>16753.497</v>
      </c>
      <c r="E215" s="19">
        <v>18307.139</v>
      </c>
      <c r="F215" s="20">
        <f t="shared" si="25"/>
        <v>9.27353853347752</v>
      </c>
      <c r="H215" s="19">
        <v>45178.829</v>
      </c>
      <c r="I215" s="19">
        <v>31469.535</v>
      </c>
      <c r="J215" s="19">
        <v>35971.064</v>
      </c>
      <c r="K215" s="20">
        <f t="shared" si="26"/>
        <v>14.304402654821558</v>
      </c>
      <c r="L215" s="20">
        <f>+J215/$J$213*100</f>
        <v>24.739192865375546</v>
      </c>
      <c r="R215" s="23"/>
    </row>
    <row r="216" spans="1:18" ht="11.25" customHeight="1">
      <c r="A216" s="17" t="s">
        <v>150</v>
      </c>
      <c r="B216" s="17"/>
      <c r="C216" s="19">
        <v>11697.538</v>
      </c>
      <c r="D216" s="19">
        <v>7951.872</v>
      </c>
      <c r="E216" s="19">
        <v>7232.705</v>
      </c>
      <c r="F216" s="20">
        <f t="shared" si="25"/>
        <v>-9.04399618102505</v>
      </c>
      <c r="H216" s="19">
        <v>24870.977</v>
      </c>
      <c r="I216" s="19">
        <v>16019.359</v>
      </c>
      <c r="J216" s="19">
        <v>13848.635</v>
      </c>
      <c r="K216" s="20">
        <f t="shared" si="26"/>
        <v>-13.550629585116354</v>
      </c>
      <c r="L216" s="20">
        <f>+J216/$J$213*100</f>
        <v>9.524434756425057</v>
      </c>
      <c r="R216" s="23"/>
    </row>
    <row r="217" spans="1:18" ht="11.25" customHeight="1">
      <c r="A217" s="17" t="s">
        <v>151</v>
      </c>
      <c r="B217" s="17"/>
      <c r="C217" s="19">
        <v>3138.454</v>
      </c>
      <c r="D217" s="19">
        <v>2904.925</v>
      </c>
      <c r="E217" s="19">
        <v>2665.999</v>
      </c>
      <c r="F217" s="20">
        <f t="shared" si="25"/>
        <v>-8.224859505839234</v>
      </c>
      <c r="H217" s="19">
        <v>17199.695</v>
      </c>
      <c r="I217" s="19">
        <v>15831.76</v>
      </c>
      <c r="J217" s="19">
        <v>14968.548</v>
      </c>
      <c r="K217" s="20">
        <f t="shared" si="26"/>
        <v>-5.4524070602384</v>
      </c>
      <c r="L217" s="20">
        <f>+J217/$J$213*100</f>
        <v>10.294657836271718</v>
      </c>
      <c r="R217" s="23"/>
    </row>
    <row r="218" spans="1:18" ht="11.25" customHeight="1">
      <c r="A218" s="17" t="s">
        <v>195</v>
      </c>
      <c r="B218" s="17"/>
      <c r="C218" s="19">
        <v>95880.309</v>
      </c>
      <c r="D218" s="19">
        <v>80730.23</v>
      </c>
      <c r="E218" s="19">
        <v>79588.944</v>
      </c>
      <c r="F218" s="20">
        <f t="shared" si="25"/>
        <v>-1.4137033921493725</v>
      </c>
      <c r="H218" s="19">
        <v>100460.711</v>
      </c>
      <c r="I218" s="19">
        <v>85002.802</v>
      </c>
      <c r="J218" s="19">
        <v>80612.875</v>
      </c>
      <c r="K218" s="20">
        <f t="shared" si="26"/>
        <v>-5.16444975543277</v>
      </c>
      <c r="L218" s="20">
        <f>+J218/$J$213*100</f>
        <v>55.44171454192768</v>
      </c>
      <c r="R218" s="23"/>
    </row>
    <row r="219" spans="1:18" ht="11.25">
      <c r="A219" s="124"/>
      <c r="B219" s="124"/>
      <c r="C219" s="132"/>
      <c r="D219" s="132"/>
      <c r="E219" s="132"/>
      <c r="F219" s="132"/>
      <c r="G219" s="132"/>
      <c r="H219" s="132"/>
      <c r="I219" s="132"/>
      <c r="J219" s="132"/>
      <c r="K219" s="124"/>
      <c r="L219" s="124"/>
      <c r="R219" s="23"/>
    </row>
    <row r="220" spans="1:18" ht="11.25">
      <c r="A220" s="17" t="s">
        <v>524</v>
      </c>
      <c r="B220" s="17"/>
      <c r="C220" s="17"/>
      <c r="D220" s="17"/>
      <c r="E220" s="17"/>
      <c r="F220" s="17"/>
      <c r="G220" s="17"/>
      <c r="H220" s="17"/>
      <c r="I220" s="17"/>
      <c r="J220" s="17"/>
      <c r="K220" s="17"/>
      <c r="L220" s="17"/>
      <c r="R220" s="23"/>
    </row>
    <row r="221" spans="1:18" ht="19.5" customHeight="1">
      <c r="A221" s="312" t="s">
        <v>256</v>
      </c>
      <c r="B221" s="312"/>
      <c r="C221" s="312"/>
      <c r="D221" s="312"/>
      <c r="E221" s="312"/>
      <c r="F221" s="312"/>
      <c r="G221" s="312"/>
      <c r="H221" s="312"/>
      <c r="I221" s="312"/>
      <c r="J221" s="312"/>
      <c r="K221" s="312"/>
      <c r="L221" s="312"/>
      <c r="R221" s="23"/>
    </row>
    <row r="222" spans="1:18" ht="19.5" customHeight="1">
      <c r="A222" s="313" t="s">
        <v>251</v>
      </c>
      <c r="B222" s="313"/>
      <c r="C222" s="313"/>
      <c r="D222" s="313"/>
      <c r="E222" s="313"/>
      <c r="F222" s="313"/>
      <c r="G222" s="313"/>
      <c r="H222" s="313"/>
      <c r="I222" s="313"/>
      <c r="J222" s="313"/>
      <c r="K222" s="313"/>
      <c r="L222" s="313"/>
      <c r="R222" s="23"/>
    </row>
    <row r="223" spans="1:21" s="29" customFormat="1" ht="11.25">
      <c r="A223" s="26"/>
      <c r="B223" s="26"/>
      <c r="C223" s="314" t="s">
        <v>210</v>
      </c>
      <c r="D223" s="314"/>
      <c r="E223" s="314"/>
      <c r="F223" s="314"/>
      <c r="G223" s="204"/>
      <c r="H223" s="314" t="s">
        <v>142</v>
      </c>
      <c r="I223" s="314"/>
      <c r="J223" s="314"/>
      <c r="K223" s="314"/>
      <c r="L223" s="204"/>
      <c r="M223" s="316"/>
      <c r="N223" s="316"/>
      <c r="O223" s="316"/>
      <c r="P223" s="142"/>
      <c r="Q223" s="142"/>
      <c r="R223" s="142"/>
      <c r="S223" s="142"/>
      <c r="T223" s="142"/>
      <c r="U223" s="142"/>
    </row>
    <row r="224" spans="1:21" s="29" customFormat="1" ht="11.25">
      <c r="A224" s="26" t="s">
        <v>153</v>
      </c>
      <c r="B224" s="206" t="s">
        <v>129</v>
      </c>
      <c r="C224" s="205">
        <f>+C190</f>
        <v>2010</v>
      </c>
      <c r="D224" s="315" t="str">
        <f>+D190</f>
        <v>enero - octubre</v>
      </c>
      <c r="E224" s="315"/>
      <c r="F224" s="315"/>
      <c r="G224" s="204"/>
      <c r="H224" s="205">
        <f>+H190</f>
        <v>2010</v>
      </c>
      <c r="I224" s="315" t="str">
        <f>+D224</f>
        <v>enero - octubre</v>
      </c>
      <c r="J224" s="315"/>
      <c r="K224" s="315"/>
      <c r="L224" s="206" t="s">
        <v>320</v>
      </c>
      <c r="M224" s="317"/>
      <c r="N224" s="317"/>
      <c r="O224" s="317"/>
      <c r="P224" s="142"/>
      <c r="Q224" s="142"/>
      <c r="R224" s="142"/>
      <c r="S224" s="142"/>
      <c r="T224" s="142"/>
      <c r="U224" s="142"/>
    </row>
    <row r="225" spans="1:15" s="29" customFormat="1" ht="11.25">
      <c r="A225" s="207"/>
      <c r="B225" s="210" t="s">
        <v>45</v>
      </c>
      <c r="C225" s="207"/>
      <c r="D225" s="208">
        <f>+D191</f>
        <v>2010</v>
      </c>
      <c r="E225" s="208">
        <f>+E191</f>
        <v>2011</v>
      </c>
      <c r="F225" s="209" t="str">
        <f>+F191</f>
        <v>Var % 11/10</v>
      </c>
      <c r="G225" s="210"/>
      <c r="H225" s="207"/>
      <c r="I225" s="208">
        <f>+I191</f>
        <v>2010</v>
      </c>
      <c r="J225" s="208">
        <f>+J191</f>
        <v>2011</v>
      </c>
      <c r="K225" s="209" t="str">
        <f>+K191</f>
        <v>Var % 11/10</v>
      </c>
      <c r="L225" s="210">
        <v>2008</v>
      </c>
      <c r="M225" s="211" t="s">
        <v>284</v>
      </c>
      <c r="N225" s="211" t="s">
        <v>284</v>
      </c>
      <c r="O225" s="210" t="s">
        <v>261</v>
      </c>
    </row>
    <row r="226" spans="1:18" ht="11.25" customHeight="1">
      <c r="A226" s="17"/>
      <c r="B226" s="17"/>
      <c r="C226" s="17"/>
      <c r="D226" s="17"/>
      <c r="E226" s="17"/>
      <c r="F226" s="17"/>
      <c r="G226" s="17"/>
      <c r="H226" s="17"/>
      <c r="I226" s="17"/>
      <c r="J226" s="17"/>
      <c r="K226" s="17"/>
      <c r="L226" s="17"/>
      <c r="R226" s="23"/>
    </row>
    <row r="227" spans="1:15" s="29" customFormat="1" ht="11.25">
      <c r="A227" s="26" t="s">
        <v>450</v>
      </c>
      <c r="B227" s="26"/>
      <c r="C227" s="26"/>
      <c r="D227" s="26"/>
      <c r="E227" s="26"/>
      <c r="F227" s="26"/>
      <c r="G227" s="26"/>
      <c r="H227" s="27">
        <f>+H193</f>
        <v>6983707</v>
      </c>
      <c r="I227" s="27">
        <f>+I193</f>
        <v>6068810</v>
      </c>
      <c r="J227" s="27">
        <f>+J193</f>
        <v>6687623</v>
      </c>
      <c r="K227" s="25">
        <f>+J227/I227*100-100</f>
        <v>10.196611856360633</v>
      </c>
      <c r="L227" s="26"/>
      <c r="M227" s="28"/>
      <c r="N227" s="28"/>
      <c r="O227" s="28"/>
    </row>
    <row r="228" spans="1:18" s="128" customFormat="1" ht="11.25">
      <c r="A228" s="126" t="s">
        <v>459</v>
      </c>
      <c r="B228" s="126"/>
      <c r="C228" s="126">
        <f>+C230+C245+C246+C247+C248+C249</f>
        <v>736533.8389999999</v>
      </c>
      <c r="D228" s="126">
        <f>+D230+D245+D246+D247+D248+D249</f>
        <v>610759.5510000001</v>
      </c>
      <c r="E228" s="126">
        <f>+E230+E245+E246+E247+E248+E249</f>
        <v>539351.1740000001</v>
      </c>
      <c r="F228" s="127">
        <f>+E228/D228*100-100</f>
        <v>-11.6917331678371</v>
      </c>
      <c r="G228" s="126"/>
      <c r="H228" s="126">
        <f>+H230+H245+H246+H247+H248+H249</f>
        <v>1562926.7489999996</v>
      </c>
      <c r="I228" s="126">
        <f>+I230+I245+I246+I247+I248+I249</f>
        <v>1275439.0720000002</v>
      </c>
      <c r="J228" s="126">
        <f>+J230+J245+J246+J247+J248+J249</f>
        <v>1393446.551</v>
      </c>
      <c r="K228" s="127">
        <f>+J228/I228*100-100</f>
        <v>9.252302331851396</v>
      </c>
      <c r="L228" s="127">
        <f>+J228/$J$227*100</f>
        <v>20.836200709878533</v>
      </c>
      <c r="M228" s="133"/>
      <c r="N228" s="133"/>
      <c r="O228" s="133"/>
      <c r="R228" s="28"/>
    </row>
    <row r="229" spans="1:18" ht="11.25" customHeight="1">
      <c r="A229" s="17"/>
      <c r="B229" s="17"/>
      <c r="C229" s="19"/>
      <c r="D229" s="19"/>
      <c r="E229" s="19"/>
      <c r="F229" s="20"/>
      <c r="G229" s="20"/>
      <c r="H229" s="19"/>
      <c r="I229" s="19"/>
      <c r="J229" s="19"/>
      <c r="K229" s="20"/>
      <c r="L229" s="123"/>
      <c r="R229" s="23"/>
    </row>
    <row r="230" spans="1:18" s="29" customFormat="1" ht="11.25" customHeight="1">
      <c r="A230" s="26" t="s">
        <v>138</v>
      </c>
      <c r="B230" s="26">
        <v>22042110</v>
      </c>
      <c r="C230" s="27">
        <f>SUM(C231:C242)</f>
        <v>382553.077</v>
      </c>
      <c r="D230" s="27">
        <f>SUM(D231:D242)</f>
        <v>316717.52400000003</v>
      </c>
      <c r="E230" s="27">
        <f>SUM(E231:E242)</f>
        <v>324148.052</v>
      </c>
      <c r="F230" s="25">
        <f>+E230/D230*100-100</f>
        <v>2.3461057367952804</v>
      </c>
      <c r="G230" s="25"/>
      <c r="H230" s="27">
        <f>SUM(H231:H242)</f>
        <v>1186463.2389999998</v>
      </c>
      <c r="I230" s="27">
        <f>SUM(I231:I242)</f>
        <v>972099.642</v>
      </c>
      <c r="J230" s="27">
        <f>SUM(J231:J242)</f>
        <v>1079992.304</v>
      </c>
      <c r="K230" s="25">
        <f aca="true" t="shared" si="27" ref="K230:K249">+J230/I230*100-100</f>
        <v>11.098930329613268</v>
      </c>
      <c r="L230" s="25">
        <f>+J230/J228*100</f>
        <v>77.5051115685025</v>
      </c>
      <c r="M230" s="28">
        <f>+I230/D230</f>
        <v>3.0692954078537187</v>
      </c>
      <c r="N230" s="28">
        <f>+J230/E230</f>
        <v>3.331787118066654</v>
      </c>
      <c r="O230" s="28">
        <f>+N230/M230*100-100</f>
        <v>8.55218137495892</v>
      </c>
      <c r="P230" s="27"/>
      <c r="R230" s="28"/>
    </row>
    <row r="231" spans="1:18" ht="11.25" customHeight="1">
      <c r="A231" s="17" t="s">
        <v>269</v>
      </c>
      <c r="B231" s="147">
        <v>22042111</v>
      </c>
      <c r="C231" s="19">
        <v>54396.844</v>
      </c>
      <c r="D231" s="19">
        <v>44656.832</v>
      </c>
      <c r="E231" s="19">
        <v>43736.489</v>
      </c>
      <c r="F231" s="20">
        <f aca="true" t="shared" si="28" ref="F231:F242">+E231/D231*100-100</f>
        <v>-2.060923175204181</v>
      </c>
      <c r="G231" s="20"/>
      <c r="H231" s="19">
        <v>151335.61</v>
      </c>
      <c r="I231" s="19">
        <v>123281.212</v>
      </c>
      <c r="J231" s="19">
        <v>130739.236</v>
      </c>
      <c r="K231" s="20">
        <f t="shared" si="27"/>
        <v>6.049603081449263</v>
      </c>
      <c r="L231" s="20">
        <f aca="true" t="shared" si="29" ref="L231:L242">+J231/$J$230*100</f>
        <v>12.10557107821761</v>
      </c>
      <c r="M231" s="23">
        <f aca="true" t="shared" si="30" ref="M231:M238">+I231/D231</f>
        <v>2.760634968463504</v>
      </c>
      <c r="N231" s="23">
        <f aca="true" t="shared" si="31" ref="N231:N238">+J231/E231</f>
        <v>2.989248542561338</v>
      </c>
      <c r="O231" s="23">
        <f aca="true" t="shared" si="32" ref="O231:O238">+N231/M231*100-100</f>
        <v>8.281195330401616</v>
      </c>
      <c r="P231" s="148"/>
      <c r="R231" s="23"/>
    </row>
    <row r="232" spans="1:18" ht="11.25" customHeight="1">
      <c r="A232" s="17" t="s">
        <v>270</v>
      </c>
      <c r="B232" s="147">
        <v>22042112</v>
      </c>
      <c r="C232" s="19">
        <v>35704.683</v>
      </c>
      <c r="D232" s="19">
        <v>29772.629</v>
      </c>
      <c r="E232" s="19">
        <v>29998.511</v>
      </c>
      <c r="F232" s="20">
        <f t="shared" si="28"/>
        <v>0.7586901378443827</v>
      </c>
      <c r="G232" s="20"/>
      <c r="H232" s="19">
        <v>108513.826</v>
      </c>
      <c r="I232" s="19">
        <v>90045.823</v>
      </c>
      <c r="J232" s="19">
        <v>96632.063</v>
      </c>
      <c r="K232" s="20">
        <f t="shared" si="27"/>
        <v>7.31432039884848</v>
      </c>
      <c r="L232" s="20">
        <f t="shared" si="29"/>
        <v>8.947476999799065</v>
      </c>
      <c r="M232" s="23">
        <f t="shared" si="30"/>
        <v>3.0244498394817603</v>
      </c>
      <c r="N232" s="23">
        <f t="shared" si="31"/>
        <v>3.221228646981845</v>
      </c>
      <c r="O232" s="23">
        <f t="shared" si="32"/>
        <v>6.506267848495796</v>
      </c>
      <c r="P232" s="148"/>
      <c r="R232" s="23"/>
    </row>
    <row r="233" spans="1:18" ht="11.25" customHeight="1">
      <c r="A233" s="17" t="s">
        <v>265</v>
      </c>
      <c r="B233" s="147">
        <v>22042113</v>
      </c>
      <c r="C233" s="19">
        <v>26418.064</v>
      </c>
      <c r="D233" s="19">
        <v>22216.491</v>
      </c>
      <c r="E233" s="19">
        <v>22619.218</v>
      </c>
      <c r="F233" s="20">
        <f t="shared" si="28"/>
        <v>1.8127390144555164</v>
      </c>
      <c r="G233" s="20"/>
      <c r="H233" s="19">
        <v>68599.103</v>
      </c>
      <c r="I233" s="19">
        <v>57507.712</v>
      </c>
      <c r="J233" s="19">
        <v>62323.996</v>
      </c>
      <c r="K233" s="20">
        <f t="shared" si="27"/>
        <v>8.375022814331402</v>
      </c>
      <c r="L233" s="20">
        <f t="shared" si="29"/>
        <v>5.770781492531821</v>
      </c>
      <c r="M233" s="23">
        <f t="shared" si="30"/>
        <v>2.5885146308658733</v>
      </c>
      <c r="N233" s="23">
        <f t="shared" si="31"/>
        <v>2.7553559101822174</v>
      </c>
      <c r="O233" s="23">
        <f t="shared" si="32"/>
        <v>6.445444708981029</v>
      </c>
      <c r="P233" s="148"/>
      <c r="R233" s="23"/>
    </row>
    <row r="234" spans="1:18" ht="11.25" customHeight="1">
      <c r="A234" s="17" t="s">
        <v>266</v>
      </c>
      <c r="B234" s="147">
        <v>22042119</v>
      </c>
      <c r="C234" s="19">
        <v>4428.721</v>
      </c>
      <c r="D234" s="19">
        <v>3854.052</v>
      </c>
      <c r="E234" s="19">
        <v>3636.866</v>
      </c>
      <c r="F234" s="20">
        <f t="shared" si="28"/>
        <v>-5.6352638729316595</v>
      </c>
      <c r="G234" s="20"/>
      <c r="H234" s="19">
        <v>12422.258</v>
      </c>
      <c r="I234" s="19">
        <v>10528.379</v>
      </c>
      <c r="J234" s="19">
        <v>10815.512</v>
      </c>
      <c r="K234" s="20">
        <f t="shared" si="27"/>
        <v>2.7272289494897564</v>
      </c>
      <c r="L234" s="20">
        <f t="shared" si="29"/>
        <v>1.0014434325080155</v>
      </c>
      <c r="M234" s="23">
        <f t="shared" si="30"/>
        <v>2.7317687981376486</v>
      </c>
      <c r="N234" s="23">
        <f t="shared" si="31"/>
        <v>2.9738549619370085</v>
      </c>
      <c r="O234" s="23">
        <f t="shared" si="32"/>
        <v>8.861883332308324</v>
      </c>
      <c r="P234" s="148"/>
      <c r="R234" s="23"/>
    </row>
    <row r="235" spans="1:18" ht="11.25" customHeight="1">
      <c r="A235" s="17" t="s">
        <v>271</v>
      </c>
      <c r="B235" s="147">
        <v>22042121</v>
      </c>
      <c r="C235" s="19">
        <v>82105.991</v>
      </c>
      <c r="D235" s="19">
        <v>67587.507</v>
      </c>
      <c r="E235" s="19">
        <v>65985.108</v>
      </c>
      <c r="F235" s="20">
        <f t="shared" si="28"/>
        <v>-2.3708508733722056</v>
      </c>
      <c r="G235" s="20"/>
      <c r="H235" s="19">
        <v>276470.17</v>
      </c>
      <c r="I235" s="19">
        <v>223680.32</v>
      </c>
      <c r="J235" s="19">
        <v>234510.118</v>
      </c>
      <c r="K235" s="20">
        <f t="shared" si="27"/>
        <v>4.841640963317644</v>
      </c>
      <c r="L235" s="20">
        <f t="shared" si="29"/>
        <v>21.714054547559073</v>
      </c>
      <c r="M235" s="23">
        <f t="shared" si="30"/>
        <v>3.3094920929691933</v>
      </c>
      <c r="N235" s="23">
        <f t="shared" si="31"/>
        <v>3.5539855144284984</v>
      </c>
      <c r="O235" s="23">
        <f t="shared" si="32"/>
        <v>7.387641806992562</v>
      </c>
      <c r="P235" s="148"/>
      <c r="R235" s="23"/>
    </row>
    <row r="236" spans="1:18" ht="11.25" customHeight="1">
      <c r="A236" s="17" t="s">
        <v>272</v>
      </c>
      <c r="B236" s="147">
        <v>22042122</v>
      </c>
      <c r="C236" s="19">
        <v>39201.481</v>
      </c>
      <c r="D236" s="19">
        <v>31922.506</v>
      </c>
      <c r="E236" s="19">
        <v>31707.379</v>
      </c>
      <c r="F236" s="20">
        <f t="shared" si="28"/>
        <v>-0.6739038595528797</v>
      </c>
      <c r="G236" s="20"/>
      <c r="H236" s="19">
        <v>110807.631</v>
      </c>
      <c r="I236" s="19">
        <v>88964.951</v>
      </c>
      <c r="J236" s="19">
        <v>94668.823</v>
      </c>
      <c r="K236" s="20">
        <f t="shared" si="27"/>
        <v>6.411369798877303</v>
      </c>
      <c r="L236" s="20">
        <f t="shared" si="29"/>
        <v>8.765694222946982</v>
      </c>
      <c r="M236" s="23">
        <f t="shared" si="30"/>
        <v>2.786903728673432</v>
      </c>
      <c r="N236" s="23">
        <f t="shared" si="31"/>
        <v>2.9857032017689007</v>
      </c>
      <c r="O236" s="23">
        <f t="shared" si="32"/>
        <v>7.133345549402861</v>
      </c>
      <c r="P236" s="148"/>
      <c r="R236" s="23"/>
    </row>
    <row r="237" spans="1:18" ht="11.25" customHeight="1">
      <c r="A237" s="17" t="s">
        <v>273</v>
      </c>
      <c r="B237" s="147">
        <v>22042124</v>
      </c>
      <c r="C237" s="19">
        <v>20744.565</v>
      </c>
      <c r="D237" s="19">
        <v>17210.863</v>
      </c>
      <c r="E237" s="19">
        <v>17448.379</v>
      </c>
      <c r="F237" s="20">
        <f t="shared" si="28"/>
        <v>1.3800353881150471</v>
      </c>
      <c r="G237" s="20"/>
      <c r="H237" s="19">
        <v>74250.526</v>
      </c>
      <c r="I237" s="19">
        <v>60750.344</v>
      </c>
      <c r="J237" s="19">
        <v>67485.688</v>
      </c>
      <c r="K237" s="20">
        <f t="shared" si="27"/>
        <v>11.086923227957342</v>
      </c>
      <c r="L237" s="20">
        <f t="shared" si="29"/>
        <v>6.248719342725982</v>
      </c>
      <c r="M237" s="23">
        <f t="shared" si="30"/>
        <v>3.5297674497786655</v>
      </c>
      <c r="N237" s="23">
        <f t="shared" si="31"/>
        <v>3.8677339596990636</v>
      </c>
      <c r="O237" s="23">
        <f t="shared" si="32"/>
        <v>9.574752862021853</v>
      </c>
      <c r="P237" s="148"/>
      <c r="R237" s="23"/>
    </row>
    <row r="238" spans="1:18" ht="11.25" customHeight="1">
      <c r="A238" s="17" t="s">
        <v>274</v>
      </c>
      <c r="B238" s="147">
        <v>22042125</v>
      </c>
      <c r="C238" s="19">
        <v>7258.135</v>
      </c>
      <c r="D238" s="19">
        <v>5997.513</v>
      </c>
      <c r="E238" s="19">
        <v>6289.523</v>
      </c>
      <c r="F238" s="20">
        <f t="shared" si="28"/>
        <v>4.868851472268588</v>
      </c>
      <c r="G238" s="20"/>
      <c r="H238" s="19">
        <v>29496.733</v>
      </c>
      <c r="I238" s="19">
        <v>24082.372</v>
      </c>
      <c r="J238" s="19">
        <v>28043.533</v>
      </c>
      <c r="K238" s="20">
        <f t="shared" si="27"/>
        <v>16.448383905040572</v>
      </c>
      <c r="L238" s="20">
        <f t="shared" si="29"/>
        <v>2.596641929403971</v>
      </c>
      <c r="M238" s="23">
        <f t="shared" si="30"/>
        <v>4.015393047084683</v>
      </c>
      <c r="N238" s="23">
        <f t="shared" si="31"/>
        <v>4.458769448811937</v>
      </c>
      <c r="O238" s="23">
        <f t="shared" si="32"/>
        <v>11.041917852827908</v>
      </c>
      <c r="P238" s="148"/>
      <c r="R238" s="23"/>
    </row>
    <row r="239" spans="1:18" ht="11.25" customHeight="1">
      <c r="A239" s="17" t="s">
        <v>275</v>
      </c>
      <c r="B239" s="147">
        <v>22042126</v>
      </c>
      <c r="C239" s="19">
        <v>5260.105</v>
      </c>
      <c r="D239" s="19">
        <v>4374.678</v>
      </c>
      <c r="E239" s="19">
        <v>4651.055</v>
      </c>
      <c r="F239" s="20">
        <f t="shared" si="28"/>
        <v>6.317653550729901</v>
      </c>
      <c r="G239" s="20"/>
      <c r="H239" s="19">
        <v>25519.961</v>
      </c>
      <c r="I239" s="19">
        <v>21188.782</v>
      </c>
      <c r="J239" s="19">
        <v>23604.63</v>
      </c>
      <c r="K239" s="20">
        <f t="shared" si="27"/>
        <v>11.40154257096988</v>
      </c>
      <c r="L239" s="20">
        <f t="shared" si="29"/>
        <v>2.1856294635225475</v>
      </c>
      <c r="M239" s="23">
        <f aca="true" t="shared" si="33" ref="M239:M248">+I239/D239</f>
        <v>4.84350665351827</v>
      </c>
      <c r="N239" s="23">
        <f aca="true" t="shared" si="34" ref="N239:N248">+J239/E239</f>
        <v>5.075113065745299</v>
      </c>
      <c r="O239" s="23">
        <f aca="true" t="shared" si="35" ref="O239:O248">+N239/M239*100-100</f>
        <v>4.7817919700552665</v>
      </c>
      <c r="P239" s="148"/>
      <c r="R239" s="23"/>
    </row>
    <row r="240" spans="1:18" ht="11.25" customHeight="1">
      <c r="A240" s="17" t="s">
        <v>267</v>
      </c>
      <c r="B240" s="147">
        <v>22042127</v>
      </c>
      <c r="C240" s="19">
        <v>89934.393</v>
      </c>
      <c r="D240" s="19">
        <v>74351.562</v>
      </c>
      <c r="E240" s="19">
        <v>84492.841</v>
      </c>
      <c r="F240" s="20">
        <f t="shared" si="28"/>
        <v>13.639631404112265</v>
      </c>
      <c r="G240" s="20"/>
      <c r="H240" s="19">
        <v>282239.644</v>
      </c>
      <c r="I240" s="19">
        <v>232773.982</v>
      </c>
      <c r="J240" s="19">
        <v>287888.445</v>
      </c>
      <c r="K240" s="20">
        <f t="shared" si="27"/>
        <v>23.677243705011676</v>
      </c>
      <c r="L240" s="20">
        <f t="shared" si="29"/>
        <v>26.65652745244007</v>
      </c>
      <c r="M240" s="23">
        <f t="shared" si="33"/>
        <v>3.1307208044936563</v>
      </c>
      <c r="N240" s="23">
        <f t="shared" si="34"/>
        <v>3.4072525150385227</v>
      </c>
      <c r="O240" s="23">
        <f t="shared" si="35"/>
        <v>8.832844824359569</v>
      </c>
      <c r="P240" s="148"/>
      <c r="R240" s="23"/>
    </row>
    <row r="241" spans="1:18" ht="11.25" customHeight="1">
      <c r="A241" s="17" t="s">
        <v>268</v>
      </c>
      <c r="B241" s="147">
        <v>22042129</v>
      </c>
      <c r="C241" s="19">
        <v>5232.107</v>
      </c>
      <c r="D241" s="19">
        <v>4416.436</v>
      </c>
      <c r="E241" s="19">
        <v>4360.419</v>
      </c>
      <c r="F241" s="20">
        <f t="shared" si="28"/>
        <v>-1.268375676676854</v>
      </c>
      <c r="G241" s="20"/>
      <c r="H241" s="19">
        <v>17538.435</v>
      </c>
      <c r="I241" s="19">
        <v>13710.009</v>
      </c>
      <c r="J241" s="19">
        <v>19101.699</v>
      </c>
      <c r="K241" s="20">
        <f t="shared" si="27"/>
        <v>39.32667002625601</v>
      </c>
      <c r="L241" s="20">
        <f t="shared" si="29"/>
        <v>1.7686884368761207</v>
      </c>
      <c r="M241" s="23">
        <f t="shared" si="33"/>
        <v>3.1043151083815097</v>
      </c>
      <c r="N241" s="23">
        <f t="shared" si="34"/>
        <v>4.380702634311061</v>
      </c>
      <c r="O241" s="23">
        <f t="shared" si="35"/>
        <v>41.11655812528062</v>
      </c>
      <c r="P241" s="148"/>
      <c r="R241" s="23"/>
    </row>
    <row r="242" spans="1:18" ht="11.25" customHeight="1">
      <c r="A242" s="17" t="s">
        <v>276</v>
      </c>
      <c r="B242" s="147">
        <v>22042130</v>
      </c>
      <c r="C242" s="19">
        <v>11867.988</v>
      </c>
      <c r="D242" s="19">
        <v>10356.455</v>
      </c>
      <c r="E242" s="19">
        <v>9222.264</v>
      </c>
      <c r="F242" s="20">
        <f t="shared" si="28"/>
        <v>-10.951536988284133</v>
      </c>
      <c r="G242" s="20"/>
      <c r="H242" s="19">
        <v>29269.342</v>
      </c>
      <c r="I242" s="19">
        <v>25585.756</v>
      </c>
      <c r="J242" s="19">
        <v>24178.561</v>
      </c>
      <c r="K242" s="20">
        <f t="shared" si="27"/>
        <v>-5.499915656195569</v>
      </c>
      <c r="L242" s="20">
        <f t="shared" si="29"/>
        <v>2.2387716014687453</v>
      </c>
      <c r="M242" s="23">
        <f t="shared" si="33"/>
        <v>2.470512931307093</v>
      </c>
      <c r="N242" s="23">
        <f t="shared" si="34"/>
        <v>2.6217597978110367</v>
      </c>
      <c r="O242" s="23">
        <f t="shared" si="35"/>
        <v>6.122083579782057</v>
      </c>
      <c r="P242" s="148"/>
      <c r="R242" s="23"/>
    </row>
    <row r="243" spans="1:18" ht="11.25" customHeight="1">
      <c r="A243" s="17"/>
      <c r="B243" s="147"/>
      <c r="C243" s="19"/>
      <c r="D243" s="19"/>
      <c r="E243" s="19"/>
      <c r="F243" s="20"/>
      <c r="G243" s="20"/>
      <c r="H243" s="19"/>
      <c r="I243" s="19"/>
      <c r="J243" s="19"/>
      <c r="K243" s="20"/>
      <c r="L243" s="20"/>
      <c r="P243" s="148"/>
      <c r="R243" s="23"/>
    </row>
    <row r="244" spans="1:18" s="29" customFormat="1" ht="11.25" customHeight="1">
      <c r="A244" s="26" t="s">
        <v>321</v>
      </c>
      <c r="B244" s="26"/>
      <c r="C244" s="27">
        <f>SUM(C245:C248)</f>
        <v>343179.34900000005</v>
      </c>
      <c r="D244" s="27">
        <f>SUM(D245:D248)</f>
        <v>285602.692</v>
      </c>
      <c r="E244" s="27">
        <f>SUM(E245:E248)</f>
        <v>205329.827</v>
      </c>
      <c r="F244" s="25">
        <f aca="true" t="shared" si="36" ref="F244:F249">+E244/D244*100-100</f>
        <v>-28.106480522949695</v>
      </c>
      <c r="G244" s="25"/>
      <c r="H244" s="27">
        <f>SUM(H245:H248)</f>
        <v>347878.216</v>
      </c>
      <c r="I244" s="27">
        <f>SUM(I245:I248)</f>
        <v>280925.012</v>
      </c>
      <c r="J244" s="27">
        <f>SUM(J245:J248)</f>
        <v>281384.58100000006</v>
      </c>
      <c r="K244" s="25">
        <f>+J244/I244*100-100</f>
        <v>0.16359134301650613</v>
      </c>
      <c r="L244" s="25">
        <f>+J244/J228*100</f>
        <v>20.193424770979973</v>
      </c>
      <c r="M244" s="28"/>
      <c r="N244" s="28"/>
      <c r="O244" s="28"/>
      <c r="P244" s="149"/>
      <c r="R244" s="28"/>
    </row>
    <row r="245" spans="1:18" ht="11.25" customHeight="1">
      <c r="A245" s="17" t="s">
        <v>139</v>
      </c>
      <c r="B245" s="17">
        <v>22042990</v>
      </c>
      <c r="C245" s="19">
        <v>290924.457</v>
      </c>
      <c r="D245" s="19">
        <v>242578.408</v>
      </c>
      <c r="E245" s="19">
        <v>160499.663</v>
      </c>
      <c r="F245" s="20">
        <f t="shared" si="36"/>
        <v>-33.83596490582954</v>
      </c>
      <c r="G245" s="20"/>
      <c r="H245" s="19">
        <v>243255.383</v>
      </c>
      <c r="I245" s="19">
        <v>195489.595</v>
      </c>
      <c r="J245" s="19">
        <v>186027.149</v>
      </c>
      <c r="K245" s="20">
        <f t="shared" si="27"/>
        <v>-4.84038344854109</v>
      </c>
      <c r="L245" s="20">
        <f>+J245/$J$228*100</f>
        <v>13.350146000684312</v>
      </c>
      <c r="M245" s="23">
        <f t="shared" si="33"/>
        <v>0.8058820923583603</v>
      </c>
      <c r="N245" s="23">
        <f t="shared" si="34"/>
        <v>1.1590500909649886</v>
      </c>
      <c r="O245" s="23">
        <f t="shared" si="35"/>
        <v>43.8237804209181</v>
      </c>
      <c r="R245" s="23"/>
    </row>
    <row r="246" spans="1:18" ht="11.25" customHeight="1">
      <c r="A246" s="17" t="s">
        <v>69</v>
      </c>
      <c r="B246" s="17">
        <v>22042190</v>
      </c>
      <c r="C246" s="19">
        <v>48600.438</v>
      </c>
      <c r="D246" s="19">
        <v>40319.444</v>
      </c>
      <c r="E246" s="19">
        <v>41601.387</v>
      </c>
      <c r="F246" s="20">
        <f t="shared" si="36"/>
        <v>3.1794659668422014</v>
      </c>
      <c r="G246" s="20"/>
      <c r="H246" s="19">
        <v>90073.937</v>
      </c>
      <c r="I246" s="19">
        <v>74333.027</v>
      </c>
      <c r="J246" s="19">
        <v>82545.502</v>
      </c>
      <c r="K246" s="20">
        <f t="shared" si="27"/>
        <v>11.048218176289254</v>
      </c>
      <c r="L246" s="20">
        <f>+J246/$J$228*100</f>
        <v>5.923836973923515</v>
      </c>
      <c r="M246" s="23">
        <f t="shared" si="33"/>
        <v>1.8436024812246914</v>
      </c>
      <c r="N246" s="23">
        <f t="shared" si="34"/>
        <v>1.9842007190769864</v>
      </c>
      <c r="O246" s="23">
        <f t="shared" si="35"/>
        <v>7.626277317597044</v>
      </c>
      <c r="R246" s="23"/>
    </row>
    <row r="247" spans="1:18" ht="11.25" customHeight="1">
      <c r="A247" s="17" t="s">
        <v>70</v>
      </c>
      <c r="B247" s="17">
        <v>22041000</v>
      </c>
      <c r="C247" s="19">
        <v>3306.537</v>
      </c>
      <c r="D247" s="19">
        <v>2387.04</v>
      </c>
      <c r="E247" s="19">
        <v>2948.293</v>
      </c>
      <c r="F247" s="20">
        <f t="shared" si="36"/>
        <v>23.51250921643542</v>
      </c>
      <c r="G247" s="20"/>
      <c r="H247" s="19">
        <v>12871.086</v>
      </c>
      <c r="I247" s="19">
        <v>9552.617</v>
      </c>
      <c r="J247" s="19">
        <v>11351.014</v>
      </c>
      <c r="K247" s="20">
        <f t="shared" si="27"/>
        <v>18.826223222390254</v>
      </c>
      <c r="L247" s="20">
        <f>+J247/$J$228*100</f>
        <v>0.8145998848577294</v>
      </c>
      <c r="M247" s="23">
        <f t="shared" si="33"/>
        <v>4.001867166029895</v>
      </c>
      <c r="N247" s="23">
        <f t="shared" si="34"/>
        <v>3.850029152462119</v>
      </c>
      <c r="O247" s="23">
        <f t="shared" si="35"/>
        <v>-3.794179248543344</v>
      </c>
      <c r="R247" s="23"/>
    </row>
    <row r="248" spans="1:18" ht="11.25" customHeight="1">
      <c r="A248" s="17" t="s">
        <v>71</v>
      </c>
      <c r="B248" s="17">
        <v>22082010</v>
      </c>
      <c r="C248" s="19">
        <v>347.917</v>
      </c>
      <c r="D248" s="19">
        <v>317.8</v>
      </c>
      <c r="E248" s="19">
        <v>280.484</v>
      </c>
      <c r="F248" s="20">
        <f t="shared" si="36"/>
        <v>-11.741976085588433</v>
      </c>
      <c r="G248" s="20"/>
      <c r="H248" s="19">
        <v>1677.81</v>
      </c>
      <c r="I248" s="19">
        <v>1549.773</v>
      </c>
      <c r="J248" s="19">
        <v>1460.916</v>
      </c>
      <c r="K248" s="20">
        <f t="shared" si="27"/>
        <v>-5.733549364971509</v>
      </c>
      <c r="L248" s="20">
        <f>+J248/$J$228*100</f>
        <v>0.1048419115144087</v>
      </c>
      <c r="M248" s="23">
        <f t="shared" si="33"/>
        <v>4.876567023285085</v>
      </c>
      <c r="N248" s="23">
        <f t="shared" si="34"/>
        <v>5.208553785599179</v>
      </c>
      <c r="O248" s="23">
        <f t="shared" si="35"/>
        <v>6.80779656526596</v>
      </c>
      <c r="R248" s="23"/>
    </row>
    <row r="249" spans="1:18" ht="11.25" customHeight="1">
      <c r="A249" s="17" t="s">
        <v>10</v>
      </c>
      <c r="B249" s="24" t="s">
        <v>173</v>
      </c>
      <c r="C249" s="19">
        <v>10801.413</v>
      </c>
      <c r="D249" s="19">
        <v>8439.335</v>
      </c>
      <c r="E249" s="19">
        <v>9873.295</v>
      </c>
      <c r="F249" s="20">
        <f t="shared" si="36"/>
        <v>16.99138616964491</v>
      </c>
      <c r="G249" s="20"/>
      <c r="H249" s="19">
        <v>28585.294</v>
      </c>
      <c r="I249" s="19">
        <v>22414.418</v>
      </c>
      <c r="J249" s="19">
        <v>32069.666</v>
      </c>
      <c r="K249" s="20">
        <f t="shared" si="27"/>
        <v>43.076059347157695</v>
      </c>
      <c r="L249" s="20">
        <f>+J249/$J$228*100</f>
        <v>2.3014636605175394</v>
      </c>
      <c r="R249" s="23"/>
    </row>
    <row r="250" spans="1:18" ht="11.25">
      <c r="A250" s="124"/>
      <c r="B250" s="124"/>
      <c r="C250" s="132"/>
      <c r="D250" s="132"/>
      <c r="E250" s="132"/>
      <c r="F250" s="132"/>
      <c r="G250" s="132"/>
      <c r="H250" s="132"/>
      <c r="I250" s="132"/>
      <c r="J250" s="132"/>
      <c r="K250" s="124"/>
      <c r="L250" s="124"/>
      <c r="R250" s="23"/>
    </row>
    <row r="251" spans="1:18" ht="11.25">
      <c r="A251" s="17" t="s">
        <v>525</v>
      </c>
      <c r="B251" s="17"/>
      <c r="C251" s="17"/>
      <c r="D251" s="17"/>
      <c r="E251" s="17"/>
      <c r="F251" s="17"/>
      <c r="G251" s="17"/>
      <c r="H251" s="17"/>
      <c r="I251" s="17"/>
      <c r="J251" s="17"/>
      <c r="K251" s="17"/>
      <c r="L251" s="17"/>
      <c r="R251" s="23"/>
    </row>
    <row r="252" spans="1:18" ht="19.5" customHeight="1">
      <c r="A252" s="312" t="s">
        <v>376</v>
      </c>
      <c r="B252" s="312"/>
      <c r="C252" s="312"/>
      <c r="D252" s="312"/>
      <c r="E252" s="312"/>
      <c r="F252" s="312"/>
      <c r="G252" s="312"/>
      <c r="H252" s="312"/>
      <c r="I252" s="312"/>
      <c r="J252" s="312"/>
      <c r="K252" s="312"/>
      <c r="L252" s="312"/>
      <c r="R252" s="23"/>
    </row>
    <row r="253" spans="1:18" ht="19.5" customHeight="1">
      <c r="A253" s="313" t="s">
        <v>253</v>
      </c>
      <c r="B253" s="313"/>
      <c r="C253" s="313"/>
      <c r="D253" s="313"/>
      <c r="E253" s="313"/>
      <c r="F253" s="313"/>
      <c r="G253" s="313"/>
      <c r="H253" s="313"/>
      <c r="I253" s="313"/>
      <c r="J253" s="313"/>
      <c r="K253" s="313"/>
      <c r="L253" s="313"/>
      <c r="R253" s="23"/>
    </row>
    <row r="254" spans="1:22" s="29" customFormat="1" ht="12.75">
      <c r="A254" s="26"/>
      <c r="B254" s="26"/>
      <c r="C254" s="314" t="s">
        <v>141</v>
      </c>
      <c r="D254" s="314"/>
      <c r="E254" s="314"/>
      <c r="F254" s="314"/>
      <c r="G254" s="204"/>
      <c r="H254" s="314" t="s">
        <v>142</v>
      </c>
      <c r="I254" s="314"/>
      <c r="J254" s="314"/>
      <c r="K254" s="314"/>
      <c r="L254" s="204"/>
      <c r="M254" s="316" t="s">
        <v>283</v>
      </c>
      <c r="N254" s="316" t="s">
        <v>283</v>
      </c>
      <c r="O254" s="316" t="s">
        <v>261</v>
      </c>
      <c r="P254" s="142"/>
      <c r="Q254" s="142"/>
      <c r="R254" s="35"/>
      <c r="S254" s="35"/>
      <c r="T254" s="31"/>
      <c r="U254" s="31"/>
      <c r="V254" s="31"/>
    </row>
    <row r="255" spans="1:22" s="29" customFormat="1" ht="12.75">
      <c r="A255" s="26" t="s">
        <v>153</v>
      </c>
      <c r="B255" s="206" t="s">
        <v>129</v>
      </c>
      <c r="C255" s="205">
        <f>+C224</f>
        <v>2010</v>
      </c>
      <c r="D255" s="315" t="str">
        <f>+D224</f>
        <v>enero - octubre</v>
      </c>
      <c r="E255" s="315"/>
      <c r="F255" s="315"/>
      <c r="G255" s="204"/>
      <c r="H255" s="205">
        <f>+H224</f>
        <v>2010</v>
      </c>
      <c r="I255" s="315" t="str">
        <f>+D255</f>
        <v>enero - octubre</v>
      </c>
      <c r="J255" s="315"/>
      <c r="K255" s="315"/>
      <c r="L255" s="206" t="s">
        <v>320</v>
      </c>
      <c r="M255" s="317"/>
      <c r="N255" s="317"/>
      <c r="O255" s="317"/>
      <c r="P255" s="142"/>
      <c r="Q255" s="142"/>
      <c r="R255" s="191"/>
      <c r="S255" s="191"/>
      <c r="T255" s="32"/>
      <c r="U255" s="32"/>
      <c r="V255" s="32"/>
    </row>
    <row r="256" spans="1:22" s="29" customFormat="1" ht="12.75">
      <c r="A256" s="207"/>
      <c r="B256" s="210" t="s">
        <v>45</v>
      </c>
      <c r="C256" s="207"/>
      <c r="D256" s="208">
        <f>+D225</f>
        <v>2010</v>
      </c>
      <c r="E256" s="208">
        <f>+E225</f>
        <v>2011</v>
      </c>
      <c r="F256" s="209" t="str">
        <f>+F225</f>
        <v>Var % 11/10</v>
      </c>
      <c r="G256" s="210"/>
      <c r="H256" s="207"/>
      <c r="I256" s="208">
        <f>+I225</f>
        <v>2010</v>
      </c>
      <c r="J256" s="208">
        <f>+J225</f>
        <v>2011</v>
      </c>
      <c r="K256" s="209" t="str">
        <f>+K225</f>
        <v>Var % 11/10</v>
      </c>
      <c r="L256" s="210">
        <v>2008</v>
      </c>
      <c r="M256" s="211"/>
      <c r="N256" s="211"/>
      <c r="O256" s="210"/>
      <c r="R256" s="191"/>
      <c r="S256" s="191"/>
      <c r="T256" s="32"/>
      <c r="U256" s="32"/>
      <c r="V256" s="32"/>
    </row>
    <row r="257" spans="1:22" ht="12.75">
      <c r="A257" s="17"/>
      <c r="B257" s="17"/>
      <c r="C257" s="17"/>
      <c r="D257" s="17"/>
      <c r="E257" s="17"/>
      <c r="F257" s="17"/>
      <c r="G257" s="17"/>
      <c r="H257" s="17"/>
      <c r="I257" s="17"/>
      <c r="J257" s="17"/>
      <c r="K257" s="17"/>
      <c r="L257" s="17"/>
      <c r="R257" s="191"/>
      <c r="S257" s="191"/>
      <c r="T257" s="32"/>
      <c r="U257" s="32"/>
      <c r="V257" s="32"/>
    </row>
    <row r="258" spans="1:22" s="128" customFormat="1" ht="12.75">
      <c r="A258" s="126" t="s">
        <v>463</v>
      </c>
      <c r="B258" s="126"/>
      <c r="C258" s="126"/>
      <c r="D258" s="126"/>
      <c r="E258" s="126"/>
      <c r="F258" s="126"/>
      <c r="G258" s="126"/>
      <c r="H258" s="126">
        <f>(H260+H269)</f>
        <v>1010108</v>
      </c>
      <c r="I258" s="126">
        <f>(+I260+I269)</f>
        <v>828438</v>
      </c>
      <c r="J258" s="126">
        <f>(+J260+J269)</f>
        <v>1029491</v>
      </c>
      <c r="K258" s="127">
        <f>+J258/I258*100-100</f>
        <v>24.268925375224228</v>
      </c>
      <c r="L258" s="126">
        <f>(+L260+L269)</f>
        <v>100</v>
      </c>
      <c r="M258" s="133"/>
      <c r="N258" s="133"/>
      <c r="O258" s="133"/>
      <c r="R258" s="35"/>
      <c r="S258" s="35"/>
      <c r="T258" s="31"/>
      <c r="U258" s="31"/>
      <c r="V258" s="31"/>
    </row>
    <row r="259" spans="1:22" ht="11.25" customHeight="1">
      <c r="A259" s="17"/>
      <c r="B259" s="17"/>
      <c r="C259" s="19"/>
      <c r="D259" s="19"/>
      <c r="E259" s="19"/>
      <c r="F259" s="20"/>
      <c r="G259" s="20"/>
      <c r="H259" s="19"/>
      <c r="I259" s="19"/>
      <c r="J259" s="19"/>
      <c r="K259" s="20"/>
      <c r="L259" s="20"/>
      <c r="R259" s="191"/>
      <c r="S259" s="191"/>
      <c r="T259" s="32"/>
      <c r="U259" s="32"/>
      <c r="V259" s="32"/>
    </row>
    <row r="260" spans="1:22" ht="11.25" customHeight="1">
      <c r="A260" s="26" t="s">
        <v>451</v>
      </c>
      <c r="B260" s="26"/>
      <c r="C260" s="27"/>
      <c r="D260" s="27"/>
      <c r="E260" s="27"/>
      <c r="F260" s="25"/>
      <c r="G260" s="25"/>
      <c r="H260" s="27">
        <f>SUM(H262:H267)</f>
        <v>90688</v>
      </c>
      <c r="I260" s="27">
        <f>SUM(I262:I267)</f>
        <v>78860</v>
      </c>
      <c r="J260" s="27">
        <f>SUM(J262:J267)</f>
        <v>85030</v>
      </c>
      <c r="K260" s="25">
        <f>+J260/I260*100-100</f>
        <v>7.8239918843520115</v>
      </c>
      <c r="L260" s="150">
        <f>+J260/$J$258*100</f>
        <v>8.25942140339255</v>
      </c>
      <c r="M260" s="22"/>
      <c r="R260" s="32"/>
      <c r="S260" s="191"/>
      <c r="T260" s="32"/>
      <c r="U260" s="32"/>
      <c r="V260" s="32"/>
    </row>
    <row r="261" spans="1:22" ht="11.25" customHeight="1">
      <c r="A261" s="26"/>
      <c r="B261" s="26"/>
      <c r="C261" s="19"/>
      <c r="D261" s="19"/>
      <c r="E261" s="19"/>
      <c r="F261" s="20"/>
      <c r="G261" s="20"/>
      <c r="H261" s="19"/>
      <c r="I261" s="19"/>
      <c r="J261" s="19"/>
      <c r="K261" s="20"/>
      <c r="L261" s="133"/>
      <c r="M261" s="22"/>
      <c r="R261" s="191"/>
      <c r="S261" s="191"/>
      <c r="T261" s="32"/>
      <c r="U261" s="32"/>
      <c r="V261" s="32"/>
    </row>
    <row r="262" spans="1:22" ht="11.25" customHeight="1">
      <c r="A262" s="17" t="s">
        <v>72</v>
      </c>
      <c r="B262" s="17"/>
      <c r="C262" s="19">
        <v>558454</v>
      </c>
      <c r="D262" s="19">
        <v>537254</v>
      </c>
      <c r="E262" s="19">
        <v>203620</v>
      </c>
      <c r="F262" s="20">
        <f aca="true" t="shared" si="37" ref="F262:F279">+E262/D262*100-100</f>
        <v>-62.09986337933268</v>
      </c>
      <c r="G262" s="20"/>
      <c r="H262" s="19">
        <v>1339.401</v>
      </c>
      <c r="I262" s="19">
        <v>1303.269</v>
      </c>
      <c r="J262" s="19">
        <v>346.688</v>
      </c>
      <c r="K262" s="20">
        <f aca="true" t="shared" si="38" ref="K262:K279">+J262/I262*100-100</f>
        <v>-73.39858463601912</v>
      </c>
      <c r="L262" s="133">
        <f aca="true" t="shared" si="39" ref="L262:L267">+J262/$J$260*100</f>
        <v>0.40772433258849816</v>
      </c>
      <c r="M262" s="22"/>
      <c r="R262" s="21"/>
      <c r="S262" s="32"/>
      <c r="T262" s="32"/>
      <c r="U262" s="32"/>
      <c r="V262" s="32"/>
    </row>
    <row r="263" spans="1:21" ht="11.25" customHeight="1">
      <c r="A263" s="17" t="s">
        <v>73</v>
      </c>
      <c r="B263" s="17"/>
      <c r="C263" s="19">
        <v>1209</v>
      </c>
      <c r="D263" s="19">
        <v>1191</v>
      </c>
      <c r="E263" s="19">
        <v>163</v>
      </c>
      <c r="F263" s="20">
        <f t="shared" si="37"/>
        <v>-86.31402183039462</v>
      </c>
      <c r="G263" s="20"/>
      <c r="H263" s="19">
        <v>5791.763</v>
      </c>
      <c r="I263" s="19">
        <v>4586.163</v>
      </c>
      <c r="J263" s="19">
        <v>2427.825</v>
      </c>
      <c r="K263" s="20">
        <f t="shared" si="38"/>
        <v>-47.06195571330544</v>
      </c>
      <c r="L263" s="133">
        <f t="shared" si="39"/>
        <v>2.8552569681288955</v>
      </c>
      <c r="M263" s="22"/>
      <c r="R263" s="21"/>
      <c r="S263" s="21"/>
      <c r="T263" s="21"/>
      <c r="U263" s="21"/>
    </row>
    <row r="264" spans="1:22" ht="11.25" customHeight="1">
      <c r="A264" s="17" t="s">
        <v>74</v>
      </c>
      <c r="B264" s="17"/>
      <c r="C264" s="19">
        <v>2133</v>
      </c>
      <c r="D264" s="19">
        <v>2084</v>
      </c>
      <c r="E264" s="19">
        <v>976</v>
      </c>
      <c r="F264" s="20"/>
      <c r="G264" s="20"/>
      <c r="H264" s="19">
        <v>2596.055</v>
      </c>
      <c r="I264" s="19">
        <v>2544.685</v>
      </c>
      <c r="J264" s="19">
        <v>1443.389</v>
      </c>
      <c r="K264" s="20"/>
      <c r="L264" s="133">
        <f t="shared" si="39"/>
        <v>1.6975055862636714</v>
      </c>
      <c r="M264" s="22"/>
      <c r="R264" s="21"/>
      <c r="S264" s="21"/>
      <c r="T264" s="21"/>
      <c r="U264" s="21"/>
      <c r="V264" s="21"/>
    </row>
    <row r="265" spans="1:22" ht="11.25" customHeight="1">
      <c r="A265" s="17" t="s">
        <v>75</v>
      </c>
      <c r="B265" s="17"/>
      <c r="C265" s="19">
        <v>4159.737</v>
      </c>
      <c r="D265" s="19">
        <v>3486.185</v>
      </c>
      <c r="E265" s="19">
        <v>3555.167</v>
      </c>
      <c r="F265" s="20">
        <f t="shared" si="37"/>
        <v>1.9787245943631717</v>
      </c>
      <c r="G265" s="20"/>
      <c r="H265" s="19">
        <v>11434.607</v>
      </c>
      <c r="I265" s="19">
        <v>9464.903</v>
      </c>
      <c r="J265" s="19">
        <v>13588.796</v>
      </c>
      <c r="K265" s="20">
        <f t="shared" si="38"/>
        <v>43.57036728215809</v>
      </c>
      <c r="L265" s="133">
        <f t="shared" si="39"/>
        <v>15.981178407620842</v>
      </c>
      <c r="M265" s="22"/>
      <c r="S265" s="21"/>
      <c r="T265" s="21"/>
      <c r="U265" s="21"/>
      <c r="V265" s="21"/>
    </row>
    <row r="266" spans="1:18" ht="11.25" customHeight="1">
      <c r="A266" s="17" t="s">
        <v>76</v>
      </c>
      <c r="B266" s="17"/>
      <c r="C266" s="19">
        <v>8601.466</v>
      </c>
      <c r="D266" s="19">
        <v>8046.051</v>
      </c>
      <c r="E266" s="19">
        <v>7200.061</v>
      </c>
      <c r="F266" s="20">
        <f t="shared" si="37"/>
        <v>-10.514350455894458</v>
      </c>
      <c r="G266" s="20"/>
      <c r="H266" s="19">
        <v>28985.636</v>
      </c>
      <c r="I266" s="19">
        <v>26965.777</v>
      </c>
      <c r="J266" s="19">
        <v>26878.08</v>
      </c>
      <c r="K266" s="20">
        <f t="shared" si="38"/>
        <v>-0.3252159209059471</v>
      </c>
      <c r="L266" s="133">
        <f t="shared" si="39"/>
        <v>31.610114077384456</v>
      </c>
      <c r="M266" s="22"/>
      <c r="R266" s="21"/>
    </row>
    <row r="267" spans="1:21" ht="11.25" customHeight="1">
      <c r="A267" s="17" t="s">
        <v>77</v>
      </c>
      <c r="B267" s="17"/>
      <c r="C267" s="151"/>
      <c r="D267" s="151"/>
      <c r="E267" s="19"/>
      <c r="F267" s="152"/>
      <c r="G267" s="20"/>
      <c r="H267" s="19">
        <v>40540.538</v>
      </c>
      <c r="I267" s="19">
        <v>33995.203</v>
      </c>
      <c r="J267" s="19">
        <v>40345.221999999994</v>
      </c>
      <c r="K267" s="20">
        <f t="shared" si="38"/>
        <v>18.679161880574725</v>
      </c>
      <c r="L267" s="133">
        <f t="shared" si="39"/>
        <v>47.44822062801364</v>
      </c>
      <c r="M267" s="22"/>
      <c r="R267" s="21"/>
      <c r="S267" s="21"/>
      <c r="T267" s="21"/>
      <c r="U267" s="21"/>
    </row>
    <row r="268" spans="1:20" ht="11.25" customHeight="1">
      <c r="A268" s="17"/>
      <c r="B268" s="17"/>
      <c r="C268" s="19"/>
      <c r="D268" s="19"/>
      <c r="E268" s="19"/>
      <c r="F268" s="20"/>
      <c r="G268" s="20"/>
      <c r="H268" s="19"/>
      <c r="I268" s="19"/>
      <c r="J268" s="19"/>
      <c r="K268" s="20"/>
      <c r="L268" s="133"/>
      <c r="M268" s="22"/>
      <c r="R268" s="32"/>
      <c r="S268" s="32"/>
      <c r="T268" s="32"/>
    </row>
    <row r="269" spans="1:20" ht="11.25" customHeight="1">
      <c r="A269" s="26" t="s">
        <v>452</v>
      </c>
      <c r="B269" s="26"/>
      <c r="C269" s="19"/>
      <c r="D269" s="19"/>
      <c r="E269" s="19"/>
      <c r="F269" s="20"/>
      <c r="G269" s="20"/>
      <c r="H269" s="27">
        <f>(H271+H281+H288)</f>
        <v>919420</v>
      </c>
      <c r="I269" s="27">
        <f>(I271+I281+I288)</f>
        <v>749578</v>
      </c>
      <c r="J269" s="27">
        <f>(J271+J281+J288)</f>
        <v>944461</v>
      </c>
      <c r="K269" s="25">
        <f t="shared" si="38"/>
        <v>25.99902878686406</v>
      </c>
      <c r="L269" s="150">
        <f>+J269/$J$258*100</f>
        <v>91.74057859660745</v>
      </c>
      <c r="M269" s="22"/>
      <c r="R269" s="21"/>
      <c r="T269" s="21"/>
    </row>
    <row r="270" spans="1:18" ht="11.25" customHeight="1">
      <c r="A270" s="26"/>
      <c r="B270" s="26"/>
      <c r="C270" s="19"/>
      <c r="D270" s="19"/>
      <c r="E270" s="19"/>
      <c r="F270" s="20"/>
      <c r="G270" s="20"/>
      <c r="H270" s="19"/>
      <c r="I270" s="19"/>
      <c r="J270" s="19"/>
      <c r="K270" s="20"/>
      <c r="L270" s="133"/>
      <c r="M270" s="22"/>
      <c r="R270" s="21"/>
    </row>
    <row r="271" spans="1:18" ht="11.25" customHeight="1">
      <c r="A271" s="26" t="s">
        <v>78</v>
      </c>
      <c r="B271" s="26"/>
      <c r="C271" s="27">
        <f>SUM(C272:C279)</f>
        <v>67174.948</v>
      </c>
      <c r="D271" s="27">
        <f>SUM(D272:D279)</f>
        <v>54553.136</v>
      </c>
      <c r="E271" s="27">
        <f>SUM(E272:E279)</f>
        <v>60359.197</v>
      </c>
      <c r="F271" s="25">
        <f t="shared" si="37"/>
        <v>10.64294635600784</v>
      </c>
      <c r="G271" s="20"/>
      <c r="H271" s="27">
        <f>SUM(H272:H279)</f>
        <v>159099.609</v>
      </c>
      <c r="I271" s="27">
        <f>SUM(I272:I279)</f>
        <v>128162.32600000002</v>
      </c>
      <c r="J271" s="27">
        <f>SUM(J272:J279)</f>
        <v>167080.231</v>
      </c>
      <c r="K271" s="25">
        <f t="shared" si="38"/>
        <v>30.36610384240373</v>
      </c>
      <c r="L271" s="150">
        <f>+J271/$J$258*100</f>
        <v>16.229401811186307</v>
      </c>
      <c r="M271" s="22"/>
      <c r="R271" s="21"/>
    </row>
    <row r="272" spans="1:18" ht="11.25" customHeight="1">
      <c r="A272" s="17" t="s">
        <v>79</v>
      </c>
      <c r="B272" s="17"/>
      <c r="C272" s="19">
        <v>1134.953</v>
      </c>
      <c r="D272" s="19">
        <v>1087.361</v>
      </c>
      <c r="E272" s="19">
        <v>1027.941</v>
      </c>
      <c r="F272" s="20">
        <f t="shared" si="37"/>
        <v>-5.4646065106252735</v>
      </c>
      <c r="G272" s="20"/>
      <c r="H272" s="19">
        <v>1191.352</v>
      </c>
      <c r="I272" s="19">
        <v>1112.897</v>
      </c>
      <c r="J272" s="19">
        <v>1023.545</v>
      </c>
      <c r="K272" s="20">
        <f t="shared" si="38"/>
        <v>-8.028775349380936</v>
      </c>
      <c r="L272" s="133">
        <f>+J272/$J$271*100</f>
        <v>0.6126068858499484</v>
      </c>
      <c r="M272" s="21">
        <f>+I272/D272*1000</f>
        <v>1023.484380992145</v>
      </c>
      <c r="N272" s="21">
        <f>+J272/E272*1000</f>
        <v>995.7234899668366</v>
      </c>
      <c r="O272" s="20">
        <f aca="true" t="shared" si="40" ref="O272:O286">+N272/M272*100-100</f>
        <v>-2.7123902954334937</v>
      </c>
      <c r="R272" s="21"/>
    </row>
    <row r="273" spans="1:18" ht="11.25" customHeight="1">
      <c r="A273" s="17" t="s">
        <v>80</v>
      </c>
      <c r="B273" s="17"/>
      <c r="C273" s="19">
        <v>2786.236</v>
      </c>
      <c r="D273" s="19">
        <v>2212.639</v>
      </c>
      <c r="E273" s="19">
        <v>1788.128</v>
      </c>
      <c r="F273" s="20">
        <f t="shared" si="37"/>
        <v>-19.185732512172123</v>
      </c>
      <c r="G273" s="20"/>
      <c r="H273" s="19">
        <v>8625.17</v>
      </c>
      <c r="I273" s="19">
        <v>6803.079</v>
      </c>
      <c r="J273" s="19">
        <v>6299.414</v>
      </c>
      <c r="K273" s="20">
        <f t="shared" si="38"/>
        <v>-7.403485980392105</v>
      </c>
      <c r="L273" s="133">
        <f aca="true" t="shared" si="41" ref="L273:L279">+J273/$J$271*100</f>
        <v>3.7702928481107976</v>
      </c>
      <c r="M273" s="21">
        <f aca="true" t="shared" si="42" ref="M273:M286">+I273/D273*1000</f>
        <v>3074.6448019762825</v>
      </c>
      <c r="N273" s="21">
        <f aca="true" t="shared" si="43" ref="N273:N278">+J273/E273*1000</f>
        <v>3522.909993020634</v>
      </c>
      <c r="O273" s="20">
        <f t="shared" si="40"/>
        <v>14.579413880791066</v>
      </c>
      <c r="R273" s="21"/>
    </row>
    <row r="274" spans="1:18" ht="11.25" customHeight="1">
      <c r="A274" s="17" t="s">
        <v>81</v>
      </c>
      <c r="B274" s="17"/>
      <c r="C274" s="19">
        <v>8786.905</v>
      </c>
      <c r="D274" s="19">
        <v>7387.376</v>
      </c>
      <c r="E274" s="19">
        <v>12616.776</v>
      </c>
      <c r="F274" s="20">
        <f t="shared" si="37"/>
        <v>70.78832862981389</v>
      </c>
      <c r="G274" s="20"/>
      <c r="H274" s="19">
        <v>27169.447</v>
      </c>
      <c r="I274" s="19">
        <v>22243.669</v>
      </c>
      <c r="J274" s="19">
        <v>48496.837</v>
      </c>
      <c r="K274" s="20">
        <f t="shared" si="38"/>
        <v>118.02534914541297</v>
      </c>
      <c r="L274" s="133">
        <f t="shared" si="41"/>
        <v>29.026077298157432</v>
      </c>
      <c r="M274" s="21">
        <f t="shared" si="42"/>
        <v>3011.037884087665</v>
      </c>
      <c r="N274" s="21">
        <f t="shared" si="43"/>
        <v>3843.8375223591192</v>
      </c>
      <c r="O274" s="20">
        <f t="shared" si="40"/>
        <v>27.658225181175027</v>
      </c>
      <c r="R274" s="21"/>
    </row>
    <row r="275" spans="1:18" ht="11.25" customHeight="1">
      <c r="A275" s="17" t="s">
        <v>82</v>
      </c>
      <c r="B275" s="17"/>
      <c r="C275" s="19">
        <v>36.325</v>
      </c>
      <c r="D275" s="19">
        <v>27.899</v>
      </c>
      <c r="E275" s="19">
        <v>39.459</v>
      </c>
      <c r="F275" s="20">
        <f t="shared" si="37"/>
        <v>41.43517688806051</v>
      </c>
      <c r="G275" s="20"/>
      <c r="H275" s="19">
        <v>35.362</v>
      </c>
      <c r="I275" s="19">
        <v>25.614</v>
      </c>
      <c r="J275" s="19">
        <v>21.522</v>
      </c>
      <c r="K275" s="20">
        <f t="shared" si="38"/>
        <v>-15.975638322792236</v>
      </c>
      <c r="L275" s="133">
        <f t="shared" si="41"/>
        <v>0.012881236679640452</v>
      </c>
      <c r="M275" s="21">
        <f t="shared" si="42"/>
        <v>918.097422846697</v>
      </c>
      <c r="N275" s="21">
        <f t="shared" si="43"/>
        <v>545.4268988063559</v>
      </c>
      <c r="O275" s="20">
        <f t="shared" si="40"/>
        <v>-40.59160986258091</v>
      </c>
      <c r="R275" s="21"/>
    </row>
    <row r="276" spans="1:21" ht="11.25" customHeight="1">
      <c r="A276" s="17" t="s">
        <v>83</v>
      </c>
      <c r="B276" s="17"/>
      <c r="C276" s="19">
        <v>10811.266</v>
      </c>
      <c r="D276" s="19">
        <v>8809.107</v>
      </c>
      <c r="E276" s="19">
        <v>8480.682</v>
      </c>
      <c r="F276" s="20">
        <f t="shared" si="37"/>
        <v>-3.7282439638887155</v>
      </c>
      <c r="G276" s="20"/>
      <c r="H276" s="19">
        <v>44404.016</v>
      </c>
      <c r="I276" s="19">
        <v>35890.853</v>
      </c>
      <c r="J276" s="19">
        <v>38074.303</v>
      </c>
      <c r="K276" s="20">
        <f t="shared" si="38"/>
        <v>6.083583469024816</v>
      </c>
      <c r="L276" s="133">
        <f t="shared" si="41"/>
        <v>22.78803588678304</v>
      </c>
      <c r="M276" s="21">
        <f t="shared" si="42"/>
        <v>4074.2895959828847</v>
      </c>
      <c r="N276" s="21">
        <f t="shared" si="43"/>
        <v>4489.533153111978</v>
      </c>
      <c r="O276" s="20">
        <f t="shared" si="40"/>
        <v>10.191802701960853</v>
      </c>
      <c r="R276" s="21"/>
      <c r="S276" s="32"/>
      <c r="T276" s="32"/>
      <c r="U276" s="32"/>
    </row>
    <row r="277" spans="1:21" ht="11.25" customHeight="1">
      <c r="A277" s="17" t="s">
        <v>140</v>
      </c>
      <c r="B277" s="17"/>
      <c r="C277" s="19">
        <v>28876.741</v>
      </c>
      <c r="D277" s="19">
        <v>23316.888</v>
      </c>
      <c r="E277" s="19">
        <v>22011.824</v>
      </c>
      <c r="F277" s="20">
        <f t="shared" si="37"/>
        <v>-5.597076247910948</v>
      </c>
      <c r="G277" s="20"/>
      <c r="H277" s="19">
        <v>51535.894</v>
      </c>
      <c r="I277" s="19">
        <v>41840.802</v>
      </c>
      <c r="J277" s="19">
        <v>44175.92</v>
      </c>
      <c r="K277" s="20">
        <f t="shared" si="38"/>
        <v>5.580958988310016</v>
      </c>
      <c r="L277" s="133">
        <f t="shared" si="41"/>
        <v>26.439944292392077</v>
      </c>
      <c r="M277" s="21">
        <f t="shared" si="42"/>
        <v>1794.441951258676</v>
      </c>
      <c r="N277" s="21">
        <f t="shared" si="43"/>
        <v>2006.917736576487</v>
      </c>
      <c r="O277" s="20">
        <f t="shared" si="40"/>
        <v>11.840772289612048</v>
      </c>
      <c r="R277" s="79"/>
      <c r="S277" s="32"/>
      <c r="T277" s="32"/>
      <c r="U277" s="32"/>
    </row>
    <row r="278" spans="1:15" ht="11.25" customHeight="1">
      <c r="A278" s="17" t="s">
        <v>84</v>
      </c>
      <c r="B278" s="17"/>
      <c r="C278" s="19">
        <v>4150.848</v>
      </c>
      <c r="D278" s="19">
        <v>3080.67</v>
      </c>
      <c r="E278" s="19">
        <v>3001.275</v>
      </c>
      <c r="F278" s="20">
        <f t="shared" si="37"/>
        <v>-2.5771991157767644</v>
      </c>
      <c r="G278" s="20"/>
      <c r="H278" s="19">
        <v>6922.849</v>
      </c>
      <c r="I278" s="19">
        <v>5138.696</v>
      </c>
      <c r="J278" s="19">
        <v>5570.737</v>
      </c>
      <c r="K278" s="20">
        <f t="shared" si="38"/>
        <v>8.4075999047229</v>
      </c>
      <c r="L278" s="133">
        <f t="shared" si="41"/>
        <v>3.334168840118494</v>
      </c>
      <c r="M278" s="21">
        <f t="shared" si="42"/>
        <v>1668.0449382764139</v>
      </c>
      <c r="N278" s="21">
        <f t="shared" si="43"/>
        <v>1856.1234808539705</v>
      </c>
      <c r="O278" s="20">
        <f t="shared" si="40"/>
        <v>11.275388226164807</v>
      </c>
    </row>
    <row r="279" spans="1:21" ht="11.25" customHeight="1">
      <c r="A279" s="17" t="s">
        <v>10</v>
      </c>
      <c r="B279" s="17"/>
      <c r="C279" s="229">
        <v>10591.674</v>
      </c>
      <c r="D279" s="229">
        <v>8631.196</v>
      </c>
      <c r="E279" s="229">
        <v>11393.112</v>
      </c>
      <c r="F279" s="20">
        <f t="shared" si="37"/>
        <v>31.999226990094996</v>
      </c>
      <c r="G279" s="20"/>
      <c r="H279" s="19">
        <v>19215.519</v>
      </c>
      <c r="I279" s="19">
        <v>15106.716</v>
      </c>
      <c r="J279" s="19">
        <v>23417.953</v>
      </c>
      <c r="K279" s="20">
        <f t="shared" si="38"/>
        <v>55.01683489647914</v>
      </c>
      <c r="L279" s="133">
        <f t="shared" si="41"/>
        <v>14.015992711908568</v>
      </c>
      <c r="M279" s="21"/>
      <c r="O279" s="20"/>
      <c r="S279" s="21"/>
      <c r="T279" s="21"/>
      <c r="U279" s="21"/>
    </row>
    <row r="280" spans="1:21" ht="11.25" customHeight="1">
      <c r="A280" s="17"/>
      <c r="B280" s="17"/>
      <c r="C280" s="19"/>
      <c r="D280" s="19"/>
      <c r="E280" s="19"/>
      <c r="F280" s="20"/>
      <c r="G280" s="20"/>
      <c r="H280" s="19"/>
      <c r="I280" s="19"/>
      <c r="J280" s="19"/>
      <c r="K280" s="20"/>
      <c r="L280" s="133"/>
      <c r="M280" s="21"/>
      <c r="O280" s="20"/>
      <c r="S280" s="21"/>
      <c r="T280" s="21"/>
      <c r="U280" s="21"/>
    </row>
    <row r="281" spans="1:15" ht="11.25" customHeight="1">
      <c r="A281" s="26" t="s">
        <v>85</v>
      </c>
      <c r="B281" s="26"/>
      <c r="C281" s="27">
        <f>SUM(C282:C286)</f>
        <v>217175.261</v>
      </c>
      <c r="D281" s="27">
        <f>SUM(D282:D286)</f>
        <v>178709.398</v>
      </c>
      <c r="E281" s="27">
        <f>SUM(E282:E286)</f>
        <v>192420.872</v>
      </c>
      <c r="F281" s="25">
        <f aca="true" t="shared" si="44" ref="F281:F286">+E281/D281*100-100</f>
        <v>7.672497447504128</v>
      </c>
      <c r="G281" s="25"/>
      <c r="H281" s="27">
        <f>SUM(H282:H286)</f>
        <v>623452.831</v>
      </c>
      <c r="I281" s="27">
        <f>SUM(I282:I286)</f>
        <v>510767.975</v>
      </c>
      <c r="J281" s="27">
        <f>SUM(J282:J286)</f>
        <v>624364.734</v>
      </c>
      <c r="K281" s="25">
        <f aca="true" t="shared" si="45" ref="K281:K286">+J281/I281*100-100</f>
        <v>22.240384002148943</v>
      </c>
      <c r="L281" s="150">
        <f>+J281/$J$258*100</f>
        <v>60.647906004035015</v>
      </c>
      <c r="M281" s="21">
        <f t="shared" si="42"/>
        <v>2858.0924154867334</v>
      </c>
      <c r="N281" s="21">
        <f aca="true" t="shared" si="46" ref="N281:N286">+J281/E281*1000</f>
        <v>3244.7869480603954</v>
      </c>
      <c r="O281" s="20">
        <f t="shared" si="40"/>
        <v>13.529812068998751</v>
      </c>
    </row>
    <row r="282" spans="1:20" ht="11.25" customHeight="1">
      <c r="A282" s="17" t="s">
        <v>86</v>
      </c>
      <c r="B282" s="17"/>
      <c r="C282" s="19">
        <v>4920.706</v>
      </c>
      <c r="D282" s="19">
        <v>4166.549</v>
      </c>
      <c r="E282" s="19">
        <v>3388.026</v>
      </c>
      <c r="F282" s="20">
        <f t="shared" si="44"/>
        <v>-18.685079666649784</v>
      </c>
      <c r="G282" s="20"/>
      <c r="H282" s="19">
        <v>34537.253</v>
      </c>
      <c r="I282" s="19">
        <v>28259.292</v>
      </c>
      <c r="J282" s="19">
        <v>24385.472</v>
      </c>
      <c r="K282" s="20">
        <f t="shared" si="45"/>
        <v>-13.708128285733409</v>
      </c>
      <c r="L282" s="133">
        <f>+J282/$J$281*100</f>
        <v>3.905645317885619</v>
      </c>
      <c r="M282" s="21">
        <f t="shared" si="42"/>
        <v>6782.421615586425</v>
      </c>
      <c r="N282" s="21">
        <f t="shared" si="46"/>
        <v>7197.5457095075435</v>
      </c>
      <c r="O282" s="20">
        <f t="shared" si="40"/>
        <v>6.120588153457419</v>
      </c>
      <c r="R282" s="32"/>
      <c r="S282" s="32"/>
      <c r="T282" s="32"/>
    </row>
    <row r="283" spans="1:20" ht="11.25" customHeight="1">
      <c r="A283" s="17" t="s">
        <v>87</v>
      </c>
      <c r="B283" s="17"/>
      <c r="C283" s="19">
        <v>88828.749</v>
      </c>
      <c r="D283" s="19">
        <v>71657.922</v>
      </c>
      <c r="E283" s="19">
        <v>80323.027</v>
      </c>
      <c r="F283" s="20">
        <f t="shared" si="44"/>
        <v>12.092319674020132</v>
      </c>
      <c r="G283" s="20"/>
      <c r="H283" s="19">
        <v>207557.379</v>
      </c>
      <c r="I283" s="19">
        <v>165956.993</v>
      </c>
      <c r="J283" s="19">
        <v>203552.822</v>
      </c>
      <c r="K283" s="20">
        <f t="shared" si="45"/>
        <v>22.653958908498666</v>
      </c>
      <c r="L283" s="133">
        <f>+J283/$J$281*100</f>
        <v>32.60158860926312</v>
      </c>
      <c r="M283" s="21">
        <f t="shared" si="42"/>
        <v>2315.961562491304</v>
      </c>
      <c r="N283" s="21">
        <f t="shared" si="46"/>
        <v>2534.1776773427623</v>
      </c>
      <c r="O283" s="20">
        <f t="shared" si="40"/>
        <v>9.422268416955973</v>
      </c>
      <c r="R283" s="21"/>
      <c r="S283" s="21"/>
      <c r="T283" s="21"/>
    </row>
    <row r="284" spans="1:27" ht="11.25" customHeight="1">
      <c r="A284" s="17" t="s">
        <v>88</v>
      </c>
      <c r="B284" s="17"/>
      <c r="C284" s="19">
        <v>6847.998</v>
      </c>
      <c r="D284" s="19">
        <v>6422.072</v>
      </c>
      <c r="E284" s="19">
        <v>6106.291</v>
      </c>
      <c r="F284" s="20">
        <f t="shared" si="44"/>
        <v>-4.917120206687187</v>
      </c>
      <c r="G284" s="20"/>
      <c r="H284" s="19">
        <v>32667.43</v>
      </c>
      <c r="I284" s="19">
        <v>30640.028</v>
      </c>
      <c r="J284" s="19">
        <v>42519.978</v>
      </c>
      <c r="K284" s="20">
        <f t="shared" si="45"/>
        <v>38.772647335700896</v>
      </c>
      <c r="L284" s="133">
        <f>+J284/$J$281*100</f>
        <v>6.810118458740496</v>
      </c>
      <c r="M284" s="21">
        <f t="shared" si="42"/>
        <v>4771.050215569056</v>
      </c>
      <c r="N284" s="21">
        <f t="shared" si="46"/>
        <v>6963.306858451391</v>
      </c>
      <c r="O284" s="20">
        <f t="shared" si="40"/>
        <v>45.9491420930446</v>
      </c>
      <c r="V284" s="21"/>
      <c r="W284" s="21"/>
      <c r="X284" s="21"/>
      <c r="Y284" s="21"/>
      <c r="Z284" s="21"/>
      <c r="AA284" s="21"/>
    </row>
    <row r="285" spans="1:15" ht="11.25" customHeight="1">
      <c r="A285" s="17" t="s">
        <v>89</v>
      </c>
      <c r="B285" s="17"/>
      <c r="C285" s="19">
        <v>93671.248</v>
      </c>
      <c r="D285" s="19">
        <v>77222.854</v>
      </c>
      <c r="E285" s="19">
        <v>81956.988</v>
      </c>
      <c r="F285" s="20">
        <f t="shared" si="44"/>
        <v>6.130483082119696</v>
      </c>
      <c r="G285" s="20"/>
      <c r="H285" s="19">
        <v>322378.623</v>
      </c>
      <c r="I285" s="19">
        <v>263666.881</v>
      </c>
      <c r="J285" s="19">
        <v>326794.319</v>
      </c>
      <c r="K285" s="20">
        <f t="shared" si="45"/>
        <v>23.942118843511494</v>
      </c>
      <c r="L285" s="133">
        <f>+J285/$J$281*100</f>
        <v>52.34029105173643</v>
      </c>
      <c r="M285" s="21">
        <f t="shared" si="42"/>
        <v>3414.363330834677</v>
      </c>
      <c r="N285" s="21">
        <f t="shared" si="46"/>
        <v>3987.3881041113914</v>
      </c>
      <c r="O285" s="20">
        <f t="shared" si="40"/>
        <v>16.78277083466196</v>
      </c>
    </row>
    <row r="286" spans="1:25" ht="11.25" customHeight="1">
      <c r="A286" s="17" t="s">
        <v>90</v>
      </c>
      <c r="B286" s="17"/>
      <c r="C286" s="19">
        <v>22906.56</v>
      </c>
      <c r="D286" s="19">
        <v>19240.001</v>
      </c>
      <c r="E286" s="19">
        <v>20646.54</v>
      </c>
      <c r="F286" s="20">
        <f t="shared" si="44"/>
        <v>7.31049338303049</v>
      </c>
      <c r="G286" s="20"/>
      <c r="H286" s="19">
        <v>26312.146</v>
      </c>
      <c r="I286" s="19">
        <v>22244.781</v>
      </c>
      <c r="J286" s="19">
        <v>27112.143</v>
      </c>
      <c r="K286" s="20">
        <f t="shared" si="45"/>
        <v>21.880916696819824</v>
      </c>
      <c r="L286" s="133">
        <f>+J286/$J$281*100</f>
        <v>4.3423565623743245</v>
      </c>
      <c r="M286" s="21">
        <f t="shared" si="42"/>
        <v>1156.173588556466</v>
      </c>
      <c r="N286" s="21">
        <f t="shared" si="46"/>
        <v>1313.1567323144702</v>
      </c>
      <c r="O286" s="20">
        <f t="shared" si="40"/>
        <v>13.577817839101883</v>
      </c>
      <c r="T286" s="21"/>
      <c r="U286" s="21"/>
      <c r="V286" s="21"/>
      <c r="W286" s="21"/>
      <c r="X286" s="21"/>
      <c r="Y286" s="21"/>
    </row>
    <row r="287" spans="1:25" ht="11.25" customHeight="1">
      <c r="A287" s="17"/>
      <c r="B287" s="17"/>
      <c r="C287" s="19"/>
      <c r="D287" s="19"/>
      <c r="E287" s="19"/>
      <c r="F287" s="20"/>
      <c r="G287" s="20"/>
      <c r="H287" s="19"/>
      <c r="I287" s="19"/>
      <c r="J287" s="19"/>
      <c r="K287" s="20"/>
      <c r="L287" s="133"/>
      <c r="M287" s="22"/>
      <c r="O287" s="153"/>
      <c r="Q287" s="219"/>
      <c r="R287" s="219"/>
      <c r="S287" s="219"/>
      <c r="T287" s="220"/>
      <c r="U287" s="220"/>
      <c r="V287" s="220"/>
      <c r="W287" s="21"/>
      <c r="X287" s="21"/>
      <c r="Y287" s="21"/>
    </row>
    <row r="288" spans="1:26" ht="11.25" customHeight="1">
      <c r="A288" s="26" t="s">
        <v>91</v>
      </c>
      <c r="B288" s="26"/>
      <c r="C288" s="19"/>
      <c r="D288" s="19"/>
      <c r="E288" s="19"/>
      <c r="F288" s="20"/>
      <c r="G288" s="20"/>
      <c r="H288" s="27">
        <v>136867.56000000006</v>
      </c>
      <c r="I288" s="27">
        <v>110647.69900000002</v>
      </c>
      <c r="J288" s="27">
        <v>153016.03499999992</v>
      </c>
      <c r="K288" s="25">
        <f>+J288/I288*100-100</f>
        <v>38.29120386859549</v>
      </c>
      <c r="L288" s="150">
        <f>+J288/$J$258*100</f>
        <v>14.863270781386134</v>
      </c>
      <c r="M288" s="22"/>
      <c r="O288" s="153"/>
      <c r="Q288" s="219"/>
      <c r="R288" s="32"/>
      <c r="S288" s="218"/>
      <c r="T288" s="218"/>
      <c r="U288" s="218"/>
      <c r="V288" s="218"/>
      <c r="W288" s="218"/>
      <c r="X288" s="218"/>
      <c r="Y288" s="218"/>
      <c r="Z288" s="218"/>
    </row>
    <row r="289" spans="1:26" ht="11.25" customHeight="1">
      <c r="A289" s="123" t="s">
        <v>218</v>
      </c>
      <c r="B289" s="17">
        <v>16010000</v>
      </c>
      <c r="C289" s="19">
        <v>4041.78</v>
      </c>
      <c r="D289" s="19">
        <v>3383.699</v>
      </c>
      <c r="E289" s="19">
        <v>8532.307</v>
      </c>
      <c r="F289" s="20">
        <f>+E289/D289*100-100</f>
        <v>152.15916072913106</v>
      </c>
      <c r="G289" s="20"/>
      <c r="H289" s="19">
        <v>7757.498</v>
      </c>
      <c r="I289" s="19">
        <v>6793.983</v>
      </c>
      <c r="J289" s="19">
        <v>6975.11</v>
      </c>
      <c r="K289" s="20">
        <f>+J289/I289*100-100</f>
        <v>2.6659913632400816</v>
      </c>
      <c r="L289" s="133">
        <f>+J289/$J$288*100</f>
        <v>4.5584176847870905</v>
      </c>
      <c r="M289" s="22"/>
      <c r="O289" s="153"/>
      <c r="Q289" s="219"/>
      <c r="R289" s="220"/>
      <c r="S289" s="218"/>
      <c r="T289" s="218"/>
      <c r="U289" s="218"/>
      <c r="V289" s="218"/>
      <c r="W289" s="218"/>
      <c r="X289" s="218"/>
      <c r="Y289" s="218"/>
      <c r="Z289" s="218"/>
    </row>
    <row r="290" spans="1:26" ht="15">
      <c r="A290" s="17" t="s">
        <v>10</v>
      </c>
      <c r="B290" s="17"/>
      <c r="C290" s="19"/>
      <c r="D290" s="19"/>
      <c r="E290" s="19"/>
      <c r="F290" s="19"/>
      <c r="G290" s="19"/>
      <c r="H290" s="19">
        <f>+H288-H289</f>
        <v>129110.06200000006</v>
      </c>
      <c r="I290" s="19">
        <f>+I288-I289</f>
        <v>103853.71600000001</v>
      </c>
      <c r="J290" s="19">
        <f>+J288-J289</f>
        <v>146040.92499999993</v>
      </c>
      <c r="K290" s="20">
        <f>+J290/I290*100-100</f>
        <v>40.621761671002616</v>
      </c>
      <c r="L290" s="133">
        <f>+J290/$J$288*100</f>
        <v>95.44158231521291</v>
      </c>
      <c r="M290" s="22"/>
      <c r="Q290" s="219"/>
      <c r="R290" s="220"/>
      <c r="S290" s="218"/>
      <c r="T290" s="218"/>
      <c r="U290" s="218"/>
      <c r="V290" s="218"/>
      <c r="W290" s="218"/>
      <c r="X290" s="218"/>
      <c r="Y290" s="218"/>
      <c r="Z290" s="218"/>
    </row>
    <row r="291" spans="1:26" ht="15">
      <c r="A291" s="124"/>
      <c r="B291" s="124"/>
      <c r="C291" s="132"/>
      <c r="D291" s="132"/>
      <c r="E291" s="132"/>
      <c r="F291" s="132"/>
      <c r="G291" s="132"/>
      <c r="H291" s="132"/>
      <c r="I291" s="132"/>
      <c r="J291" s="132"/>
      <c r="K291" s="124"/>
      <c r="L291" s="124"/>
      <c r="Q291" s="219"/>
      <c r="R291" s="221"/>
      <c r="S291" s="218"/>
      <c r="T291" s="218"/>
      <c r="U291" s="218"/>
      <c r="V291" s="218"/>
      <c r="W291" s="218"/>
      <c r="X291" s="218"/>
      <c r="Y291" s="218"/>
      <c r="Z291" s="218"/>
    </row>
    <row r="292" spans="1:26" ht="15">
      <c r="A292" s="17" t="s">
        <v>524</v>
      </c>
      <c r="B292" s="17"/>
      <c r="C292" s="17"/>
      <c r="D292" s="17"/>
      <c r="E292" s="17"/>
      <c r="F292" s="17"/>
      <c r="G292" s="17"/>
      <c r="H292" s="17"/>
      <c r="I292" s="17"/>
      <c r="J292" s="17"/>
      <c r="K292" s="17"/>
      <c r="L292" s="17"/>
      <c r="Q292" s="219"/>
      <c r="R292" s="221"/>
      <c r="S292" s="218"/>
      <c r="T292" s="218"/>
      <c r="U292" s="218"/>
      <c r="V292" s="218"/>
      <c r="W292" s="218"/>
      <c r="X292" s="218"/>
      <c r="Y292" s="218"/>
      <c r="Z292" s="218"/>
    </row>
    <row r="293" spans="1:26" ht="19.5" customHeight="1">
      <c r="A293" s="312" t="s">
        <v>377</v>
      </c>
      <c r="B293" s="312"/>
      <c r="C293" s="312"/>
      <c r="D293" s="312"/>
      <c r="E293" s="312"/>
      <c r="F293" s="312"/>
      <c r="G293" s="312"/>
      <c r="H293" s="312"/>
      <c r="I293" s="312"/>
      <c r="J293" s="312"/>
      <c r="K293" s="312"/>
      <c r="L293" s="312"/>
      <c r="Q293" s="219"/>
      <c r="R293" s="221"/>
      <c r="S293" s="218"/>
      <c r="T293" s="218"/>
      <c r="U293" s="218"/>
      <c r="V293" s="218"/>
      <c r="W293" s="218"/>
      <c r="X293" s="218"/>
      <c r="Y293" s="218"/>
      <c r="Z293" s="218"/>
    </row>
    <row r="294" spans="1:26" ht="19.5" customHeight="1">
      <c r="A294" s="313" t="s">
        <v>254</v>
      </c>
      <c r="B294" s="313"/>
      <c r="C294" s="313"/>
      <c r="D294" s="313"/>
      <c r="E294" s="313"/>
      <c r="F294" s="313"/>
      <c r="G294" s="313"/>
      <c r="H294" s="313"/>
      <c r="I294" s="313"/>
      <c r="J294" s="313"/>
      <c r="K294" s="313"/>
      <c r="L294" s="313"/>
      <c r="Q294" s="219"/>
      <c r="R294" s="221"/>
      <c r="S294" s="218"/>
      <c r="T294" s="218"/>
      <c r="U294" s="218"/>
      <c r="V294" s="218"/>
      <c r="W294" s="218"/>
      <c r="X294" s="218"/>
      <c r="Y294" s="218"/>
      <c r="Z294" s="218"/>
    </row>
    <row r="295" spans="1:26" s="29" customFormat="1" ht="15.75">
      <c r="A295" s="26"/>
      <c r="B295" s="26"/>
      <c r="C295" s="314" t="s">
        <v>141</v>
      </c>
      <c r="D295" s="314"/>
      <c r="E295" s="314"/>
      <c r="F295" s="314"/>
      <c r="G295" s="204"/>
      <c r="H295" s="314" t="s">
        <v>142</v>
      </c>
      <c r="I295" s="314"/>
      <c r="J295" s="314"/>
      <c r="K295" s="314"/>
      <c r="L295" s="204"/>
      <c r="M295" s="316" t="s">
        <v>283</v>
      </c>
      <c r="N295" s="316" t="s">
        <v>283</v>
      </c>
      <c r="O295" s="316" t="s">
        <v>261</v>
      </c>
      <c r="P295" s="142"/>
      <c r="Q295" s="231"/>
      <c r="R295" s="231"/>
      <c r="S295" s="232"/>
      <c r="T295" s="232"/>
      <c r="U295" s="232"/>
      <c r="V295" s="233"/>
      <c r="W295" s="233"/>
      <c r="X295" s="233"/>
      <c r="Y295" s="233"/>
      <c r="Z295" s="233"/>
    </row>
    <row r="296" spans="1:26" s="29" customFormat="1" ht="15.75">
      <c r="A296" s="26" t="s">
        <v>153</v>
      </c>
      <c r="B296" s="206" t="s">
        <v>129</v>
      </c>
      <c r="C296" s="205">
        <f>+C255</f>
        <v>2010</v>
      </c>
      <c r="D296" s="315" t="str">
        <f>+D255</f>
        <v>enero - octubre</v>
      </c>
      <c r="E296" s="315"/>
      <c r="F296" s="315"/>
      <c r="G296" s="204"/>
      <c r="H296" s="205">
        <f>+H255</f>
        <v>2010</v>
      </c>
      <c r="I296" s="315" t="str">
        <f>+D296</f>
        <v>enero - octubre</v>
      </c>
      <c r="J296" s="315"/>
      <c r="K296" s="315"/>
      <c r="L296" s="206" t="s">
        <v>320</v>
      </c>
      <c r="M296" s="317"/>
      <c r="N296" s="317"/>
      <c r="O296" s="317"/>
      <c r="P296" s="142"/>
      <c r="Q296" s="231"/>
      <c r="R296" s="231"/>
      <c r="S296" s="232"/>
      <c r="T296" s="232"/>
      <c r="U296" s="232"/>
      <c r="V296" s="233"/>
      <c r="W296" s="233"/>
      <c r="X296" s="233"/>
      <c r="Y296" s="233"/>
      <c r="Z296" s="233"/>
    </row>
    <row r="297" spans="1:15" s="29" customFormat="1" ht="11.25">
      <c r="A297" s="207"/>
      <c r="B297" s="210" t="s">
        <v>45</v>
      </c>
      <c r="C297" s="207"/>
      <c r="D297" s="208">
        <f>+D256</f>
        <v>2010</v>
      </c>
      <c r="E297" s="208">
        <f>+E256</f>
        <v>2011</v>
      </c>
      <c r="F297" s="209" t="str">
        <f>+F256</f>
        <v>Var % 11/10</v>
      </c>
      <c r="G297" s="210"/>
      <c r="H297" s="207"/>
      <c r="I297" s="208">
        <f>+I256</f>
        <v>2010</v>
      </c>
      <c r="J297" s="208">
        <f>+J256</f>
        <v>2011</v>
      </c>
      <c r="K297" s="209" t="str">
        <f>+K256</f>
        <v>Var % 11/10</v>
      </c>
      <c r="L297" s="210">
        <v>2008</v>
      </c>
      <c r="M297" s="211"/>
      <c r="N297" s="211"/>
      <c r="O297" s="210"/>
    </row>
    <row r="298" spans="1:18" ht="11.25">
      <c r="A298" s="17"/>
      <c r="B298" s="17"/>
      <c r="C298" s="19"/>
      <c r="D298" s="19"/>
      <c r="E298" s="19"/>
      <c r="F298" s="20"/>
      <c r="G298" s="20"/>
      <c r="H298" s="19"/>
      <c r="I298" s="19"/>
      <c r="J298" s="19"/>
      <c r="K298" s="20"/>
      <c r="L298" s="20"/>
      <c r="R298" s="23"/>
    </row>
    <row r="299" spans="1:18" s="128" customFormat="1" ht="11.25">
      <c r="A299" s="126" t="s">
        <v>453</v>
      </c>
      <c r="B299" s="126"/>
      <c r="C299" s="126"/>
      <c r="D299" s="126"/>
      <c r="E299" s="126"/>
      <c r="F299" s="126"/>
      <c r="G299" s="126"/>
      <c r="H299" s="126">
        <f>+H301+H311</f>
        <v>4321434.698</v>
      </c>
      <c r="I299" s="126">
        <f>+I301+I311</f>
        <v>3547828.582</v>
      </c>
      <c r="J299" s="126">
        <f>+J301+J311</f>
        <v>4426766.696</v>
      </c>
      <c r="K299" s="127">
        <f>+J299/I299*100-100</f>
        <v>24.773973535793587</v>
      </c>
      <c r="L299" s="126">
        <f>+L301+L311</f>
        <v>100</v>
      </c>
      <c r="M299" s="133"/>
      <c r="N299" s="133"/>
      <c r="O299" s="133"/>
      <c r="R299" s="133"/>
    </row>
    <row r="300" spans="1:23" ht="18">
      <c r="A300" s="17"/>
      <c r="B300" s="17"/>
      <c r="C300" s="19"/>
      <c r="D300" s="19"/>
      <c r="E300" s="19"/>
      <c r="F300" s="20"/>
      <c r="G300" s="20"/>
      <c r="H300" s="19"/>
      <c r="I300" s="19"/>
      <c r="J300" s="19"/>
      <c r="K300" s="20"/>
      <c r="L300" s="20"/>
      <c r="R300" s="222"/>
      <c r="S300" s="223"/>
      <c r="T300" s="223"/>
      <c r="U300" s="223"/>
      <c r="V300" s="223"/>
      <c r="W300" s="223"/>
    </row>
    <row r="301" spans="1:23" ht="15" customHeight="1">
      <c r="A301" s="26" t="s">
        <v>451</v>
      </c>
      <c r="B301" s="26"/>
      <c r="C301" s="27"/>
      <c r="D301" s="27"/>
      <c r="E301" s="27"/>
      <c r="F301" s="25"/>
      <c r="G301" s="25"/>
      <c r="H301" s="27">
        <f>+H303+H306+H309</f>
        <v>341654.35</v>
      </c>
      <c r="I301" s="27">
        <f>+I303+I306+I309</f>
        <v>278248.089</v>
      </c>
      <c r="J301" s="27">
        <f>+J303+J306+J309</f>
        <v>352364.696</v>
      </c>
      <c r="K301" s="25">
        <f>+J301/I301*100-100</f>
        <v>26.636879076642998</v>
      </c>
      <c r="L301" s="25">
        <f>+J301/$J$299*100</f>
        <v>7.959865974377972</v>
      </c>
      <c r="R301" s="222"/>
      <c r="S301" s="223"/>
      <c r="T301" s="223"/>
      <c r="U301" s="223"/>
      <c r="V301" s="223"/>
      <c r="W301" s="223"/>
    </row>
    <row r="302" spans="1:23" ht="18">
      <c r="A302" s="26"/>
      <c r="B302" s="26"/>
      <c r="C302" s="19"/>
      <c r="D302" s="19"/>
      <c r="E302" s="19"/>
      <c r="F302" s="20"/>
      <c r="G302" s="20"/>
      <c r="H302" s="19"/>
      <c r="I302" s="19"/>
      <c r="J302" s="19"/>
      <c r="K302" s="25"/>
      <c r="L302" s="20"/>
      <c r="R302" s="222"/>
      <c r="S302" s="223"/>
      <c r="T302" s="223"/>
      <c r="U302" s="223"/>
      <c r="V302" s="223"/>
      <c r="W302" s="223"/>
    </row>
    <row r="303" spans="1:23" ht="14.25" customHeight="1">
      <c r="A303" s="26" t="s">
        <v>93</v>
      </c>
      <c r="B303" s="26"/>
      <c r="C303" s="27">
        <f>+C304+C305</f>
        <v>4614908.461</v>
      </c>
      <c r="D303" s="27">
        <f>+D304+D305</f>
        <v>3770123.081</v>
      </c>
      <c r="E303" s="27">
        <f>+E304+E305</f>
        <v>4329764.81</v>
      </c>
      <c r="F303" s="25">
        <f aca="true" t="shared" si="47" ref="F303:F308">+E303/D303*100-100</f>
        <v>14.844123573057416</v>
      </c>
      <c r="G303" s="19"/>
      <c r="H303" s="27">
        <f>+H304+H305</f>
        <v>334827.977</v>
      </c>
      <c r="I303" s="27">
        <f>+I304+I305</f>
        <v>272292.707</v>
      </c>
      <c r="J303" s="27">
        <f>+J304+J305</f>
        <v>343329.081</v>
      </c>
      <c r="K303" s="25">
        <f aca="true" t="shared" si="48" ref="K303:K309">+J303/I303*100-100</f>
        <v>26.08823966776312</v>
      </c>
      <c r="L303" s="25">
        <f aca="true" t="shared" si="49" ref="L303:L330">+J303/$J$299*100</f>
        <v>7.755752777986472</v>
      </c>
      <c r="R303" s="222"/>
      <c r="S303" s="223"/>
      <c r="T303" s="223"/>
      <c r="U303" s="223"/>
      <c r="V303" s="223"/>
      <c r="W303" s="223"/>
    </row>
    <row r="304" spans="1:15" ht="11.25" customHeight="1">
      <c r="A304" s="17" t="s">
        <v>116</v>
      </c>
      <c r="B304" s="17"/>
      <c r="C304" s="19">
        <v>0</v>
      </c>
      <c r="D304" s="19">
        <v>0</v>
      </c>
      <c r="E304" s="19">
        <v>0</v>
      </c>
      <c r="F304" s="20"/>
      <c r="G304" s="20"/>
      <c r="H304" s="19">
        <v>0</v>
      </c>
      <c r="I304" s="19">
        <v>0</v>
      </c>
      <c r="J304" s="19">
        <v>0</v>
      </c>
      <c r="K304" s="20"/>
      <c r="L304" s="133">
        <f t="shared" si="49"/>
        <v>0</v>
      </c>
      <c r="M304" s="21"/>
      <c r="N304" s="21"/>
      <c r="O304" s="20"/>
    </row>
    <row r="305" spans="1:15" ht="11.25" customHeight="1">
      <c r="A305" s="17" t="s">
        <v>117</v>
      </c>
      <c r="B305" s="17"/>
      <c r="C305" s="19">
        <v>4614908.461</v>
      </c>
      <c r="D305" s="19">
        <v>3770123.081</v>
      </c>
      <c r="E305" s="19">
        <v>4329764.81</v>
      </c>
      <c r="F305" s="20">
        <f t="shared" si="47"/>
        <v>14.844123573057416</v>
      </c>
      <c r="G305" s="20"/>
      <c r="H305" s="19">
        <v>334827.977</v>
      </c>
      <c r="I305" s="19">
        <v>272292.707</v>
      </c>
      <c r="J305" s="19">
        <v>343329.081</v>
      </c>
      <c r="K305" s="20">
        <f t="shared" si="48"/>
        <v>26.08823966776312</v>
      </c>
      <c r="L305" s="133">
        <f t="shared" si="49"/>
        <v>7.755752777986472</v>
      </c>
      <c r="M305" s="21"/>
      <c r="N305" s="21"/>
      <c r="O305" s="20"/>
    </row>
    <row r="306" spans="1:23" ht="18">
      <c r="A306" s="26" t="s">
        <v>118</v>
      </c>
      <c r="B306" s="26"/>
      <c r="C306" s="27">
        <f>+C307+C308</f>
        <v>528478</v>
      </c>
      <c r="D306" s="27">
        <f>+D307+D308</f>
        <v>526116</v>
      </c>
      <c r="E306" s="27">
        <f>+E307+E308</f>
        <v>1028998</v>
      </c>
      <c r="F306" s="25">
        <f t="shared" si="47"/>
        <v>95.58386363463572</v>
      </c>
      <c r="G306" s="20"/>
      <c r="H306" s="27">
        <f>+H307+H308</f>
        <v>3644.583</v>
      </c>
      <c r="I306" s="27">
        <f>+I307+I308</f>
        <v>3193.365</v>
      </c>
      <c r="J306" s="27">
        <f>+J307+J308</f>
        <v>5426.29</v>
      </c>
      <c r="K306" s="25">
        <f t="shared" si="48"/>
        <v>69.9238890637306</v>
      </c>
      <c r="L306" s="20">
        <f t="shared" si="49"/>
        <v>0.12257908249158833</v>
      </c>
      <c r="R306" s="222"/>
      <c r="S306" s="223"/>
      <c r="T306" s="223"/>
      <c r="U306" s="223"/>
      <c r="V306" s="223"/>
      <c r="W306" s="223"/>
    </row>
    <row r="307" spans="1:15" ht="11.25" customHeight="1">
      <c r="A307" s="17" t="s">
        <v>116</v>
      </c>
      <c r="B307" s="17"/>
      <c r="C307" s="19">
        <v>501874</v>
      </c>
      <c r="D307" s="19">
        <v>500675</v>
      </c>
      <c r="E307" s="19">
        <v>1026900</v>
      </c>
      <c r="F307" s="20">
        <f t="shared" si="47"/>
        <v>105.10311080041944</v>
      </c>
      <c r="G307" s="20"/>
      <c r="H307" s="19">
        <v>1379.717</v>
      </c>
      <c r="I307" s="19">
        <v>1142.158</v>
      </c>
      <c r="J307" s="19">
        <v>4740.707</v>
      </c>
      <c r="K307" s="20">
        <f t="shared" si="48"/>
        <v>315.0657789902974</v>
      </c>
      <c r="L307" s="133">
        <f t="shared" si="49"/>
        <v>0.1070918646849782</v>
      </c>
      <c r="M307" s="21"/>
      <c r="N307" s="21"/>
      <c r="O307" s="20"/>
    </row>
    <row r="308" spans="1:15" ht="11.25" customHeight="1">
      <c r="A308" s="17" t="s">
        <v>117</v>
      </c>
      <c r="B308" s="17"/>
      <c r="C308" s="19">
        <v>26604</v>
      </c>
      <c r="D308" s="19">
        <v>25441</v>
      </c>
      <c r="E308" s="19">
        <v>2098</v>
      </c>
      <c r="F308" s="20">
        <f t="shared" si="47"/>
        <v>-91.75346881018828</v>
      </c>
      <c r="G308" s="20"/>
      <c r="H308" s="19">
        <v>2264.866</v>
      </c>
      <c r="I308" s="19">
        <v>2051.207</v>
      </c>
      <c r="J308" s="19">
        <v>685.583</v>
      </c>
      <c r="K308" s="20">
        <f t="shared" si="48"/>
        <v>-66.57660587156732</v>
      </c>
      <c r="L308" s="133">
        <f t="shared" si="49"/>
        <v>0.015487217806610151</v>
      </c>
      <c r="M308" s="21"/>
      <c r="N308" s="21"/>
      <c r="O308" s="20"/>
    </row>
    <row r="309" spans="1:15" ht="11.25" customHeight="1">
      <c r="A309" s="26" t="s">
        <v>94</v>
      </c>
      <c r="B309" s="26"/>
      <c r="C309" s="27"/>
      <c r="D309" s="27"/>
      <c r="E309" s="27"/>
      <c r="F309" s="25"/>
      <c r="G309" s="25"/>
      <c r="H309" s="27">
        <v>3181.79</v>
      </c>
      <c r="I309" s="27">
        <v>2762.017</v>
      </c>
      <c r="J309" s="27">
        <v>3609.325</v>
      </c>
      <c r="K309" s="25">
        <f t="shared" si="48"/>
        <v>30.677146447686596</v>
      </c>
      <c r="L309" s="150">
        <f t="shared" si="49"/>
        <v>0.08153411389991173</v>
      </c>
      <c r="M309" s="21"/>
      <c r="N309" s="21"/>
      <c r="O309" s="20"/>
    </row>
    <row r="310" spans="1:15" ht="11.25" customHeight="1">
      <c r="A310" s="17"/>
      <c r="B310" s="17"/>
      <c r="C310" s="19"/>
      <c r="D310" s="19"/>
      <c r="E310" s="19"/>
      <c r="F310" s="20"/>
      <c r="G310" s="20"/>
      <c r="H310" s="19"/>
      <c r="I310" s="19"/>
      <c r="J310" s="19"/>
      <c r="K310" s="20"/>
      <c r="L310" s="133"/>
      <c r="M310" s="21"/>
      <c r="N310" s="21"/>
      <c r="O310" s="20"/>
    </row>
    <row r="311" spans="1:15" ht="11.25" customHeight="1">
      <c r="A311" s="26" t="s">
        <v>452</v>
      </c>
      <c r="B311" s="26"/>
      <c r="C311" s="27"/>
      <c r="D311" s="27"/>
      <c r="E311" s="27"/>
      <c r="F311" s="25"/>
      <c r="G311" s="25"/>
      <c r="H311" s="27">
        <f>+H313+H320+H325+H329+H330</f>
        <v>3979780.3479999998</v>
      </c>
      <c r="I311" s="27">
        <f>+I313+I320+I325+I329+I330</f>
        <v>3269580.493</v>
      </c>
      <c r="J311" s="27">
        <f>+J313+J320+J325+J329+J330</f>
        <v>4074402</v>
      </c>
      <c r="K311" s="25">
        <f>+J311/I311*100-100</f>
        <v>24.61543640607964</v>
      </c>
      <c r="L311" s="150">
        <f t="shared" si="49"/>
        <v>92.04013402562202</v>
      </c>
      <c r="M311" s="21"/>
      <c r="N311" s="21"/>
      <c r="O311" s="20"/>
    </row>
    <row r="312" spans="1:15" ht="11.25" customHeight="1">
      <c r="A312" s="17"/>
      <c r="B312" s="17"/>
      <c r="C312" s="19"/>
      <c r="D312" s="19"/>
      <c r="E312" s="19"/>
      <c r="F312" s="20"/>
      <c r="G312" s="20"/>
      <c r="H312" s="19"/>
      <c r="I312" s="19"/>
      <c r="J312" s="19"/>
      <c r="K312" s="20"/>
      <c r="L312" s="133"/>
      <c r="M312" s="21"/>
      <c r="N312" s="21"/>
      <c r="O312" s="20"/>
    </row>
    <row r="313" spans="1:18" ht="11.25">
      <c r="A313" s="26" t="s">
        <v>95</v>
      </c>
      <c r="B313" s="26"/>
      <c r="C313" s="27">
        <f>+C314+C315+C316+C317</f>
        <v>3353100.6780000003</v>
      </c>
      <c r="D313" s="27">
        <f>+D314+D315+D316+D317</f>
        <v>2760112.478</v>
      </c>
      <c r="E313" s="27">
        <f>+E314+E315+E316+E317</f>
        <v>3380111.5979999998</v>
      </c>
      <c r="F313" s="25">
        <f>+E313/D313*100-100</f>
        <v>22.462820806826528</v>
      </c>
      <c r="G313" s="20"/>
      <c r="H313" s="27">
        <f>SUM(H314:H318)</f>
        <v>2384364.687</v>
      </c>
      <c r="I313" s="27">
        <f>SUM(I314:I318)</f>
        <v>1955961.5780000002</v>
      </c>
      <c r="J313" s="27">
        <f>SUM(J314:J318)</f>
        <v>2498129.812</v>
      </c>
      <c r="K313" s="25">
        <f>+J313/I313*100-100</f>
        <v>27.718756855867028</v>
      </c>
      <c r="L313" s="25">
        <f t="shared" si="49"/>
        <v>56.43238018975102</v>
      </c>
      <c r="M313" s="21">
        <f>+I313/D313*1000</f>
        <v>708.6528515016554</v>
      </c>
      <c r="N313" s="21">
        <f>+J313/E313*1000</f>
        <v>739.0672584532815</v>
      </c>
      <c r="O313" s="20">
        <f>+N313/M313*100-100</f>
        <v>4.29186263586989</v>
      </c>
      <c r="R313" s="23"/>
    </row>
    <row r="314" spans="1:20" ht="12.75">
      <c r="A314" s="17" t="s">
        <v>125</v>
      </c>
      <c r="B314" s="17"/>
      <c r="C314" s="19">
        <v>290095.966</v>
      </c>
      <c r="D314" s="19">
        <v>211599.861</v>
      </c>
      <c r="E314" s="19">
        <v>320351.356</v>
      </c>
      <c r="F314" s="20">
        <f>+E314/D314*100-100</f>
        <v>51.39488016960465</v>
      </c>
      <c r="G314" s="20"/>
      <c r="H314" s="19">
        <v>195294.543</v>
      </c>
      <c r="I314" s="19">
        <v>140253.103</v>
      </c>
      <c r="J314" s="19">
        <v>229355.069</v>
      </c>
      <c r="K314" s="20">
        <f>+J314/I314*100-100</f>
        <v>63.529407973241035</v>
      </c>
      <c r="L314" s="20">
        <f t="shared" si="49"/>
        <v>5.181096830949864</v>
      </c>
      <c r="M314" s="21">
        <f>+I314/D314*1000</f>
        <v>662.8222832339195</v>
      </c>
      <c r="N314" s="21">
        <f>+J314/E314*1000</f>
        <v>715.9484881343845</v>
      </c>
      <c r="O314" s="20">
        <f>+N314/M314*100-100</f>
        <v>8.015150703935518</v>
      </c>
      <c r="R314" s="32"/>
      <c r="S314" s="32"/>
      <c r="T314" s="32"/>
    </row>
    <row r="315" spans="1:18" ht="11.25">
      <c r="A315" s="17" t="s">
        <v>126</v>
      </c>
      <c r="B315" s="17"/>
      <c r="C315" s="19">
        <v>0</v>
      </c>
      <c r="D315" s="19">
        <v>0</v>
      </c>
      <c r="E315" s="19">
        <v>0</v>
      </c>
      <c r="F315" s="20"/>
      <c r="G315" s="20"/>
      <c r="H315" s="19">
        <v>0</v>
      </c>
      <c r="I315" s="19">
        <v>0</v>
      </c>
      <c r="J315" s="19">
        <v>0</v>
      </c>
      <c r="K315" s="20"/>
      <c r="L315" s="20">
        <f t="shared" si="49"/>
        <v>0</v>
      </c>
      <c r="M315" s="21"/>
      <c r="N315" s="21"/>
      <c r="O315" s="20"/>
      <c r="R315" s="23"/>
    </row>
    <row r="316" spans="1:18" ht="11.25">
      <c r="A316" s="17" t="s">
        <v>127</v>
      </c>
      <c r="B316" s="17"/>
      <c r="C316" s="19">
        <v>1545711.357</v>
      </c>
      <c r="D316" s="19">
        <v>1306100.811</v>
      </c>
      <c r="E316" s="19">
        <v>1499832.461</v>
      </c>
      <c r="F316" s="20">
        <f>+E316/D316*100-100</f>
        <v>14.832825182282193</v>
      </c>
      <c r="G316" s="20"/>
      <c r="H316" s="19">
        <v>1136241.908</v>
      </c>
      <c r="I316" s="19">
        <v>953445.494</v>
      </c>
      <c r="J316" s="19">
        <v>1201814.348</v>
      </c>
      <c r="K316" s="20">
        <f>+J316/I316*100-100</f>
        <v>26.04961222880351</v>
      </c>
      <c r="L316" s="20">
        <f t="shared" si="49"/>
        <v>27.148807030782805</v>
      </c>
      <c r="M316" s="21">
        <f>+I316/D316*1000</f>
        <v>729.9937998430657</v>
      </c>
      <c r="N316" s="21">
        <f>+J316/E316*1000</f>
        <v>801.2990645626519</v>
      </c>
      <c r="O316" s="20">
        <f>+N316/M316*100-100</f>
        <v>9.767927444714644</v>
      </c>
      <c r="R316" s="23"/>
    </row>
    <row r="317" spans="1:18" ht="11.25">
      <c r="A317" s="17" t="s">
        <v>128</v>
      </c>
      <c r="B317" s="17"/>
      <c r="C317" s="19">
        <v>1517293.355</v>
      </c>
      <c r="D317" s="19">
        <v>1242411.806</v>
      </c>
      <c r="E317" s="19">
        <v>1559927.781</v>
      </c>
      <c r="F317" s="20">
        <f>+E317/D317*100-100</f>
        <v>25.556419656237537</v>
      </c>
      <c r="G317" s="20"/>
      <c r="H317" s="19">
        <v>1052828.236</v>
      </c>
      <c r="I317" s="19">
        <v>862262.981</v>
      </c>
      <c r="J317" s="19">
        <v>1066960.395</v>
      </c>
      <c r="K317" s="20">
        <f>+J317/I317*100-100</f>
        <v>23.73955724767454</v>
      </c>
      <c r="L317" s="20">
        <f t="shared" si="49"/>
        <v>24.102476328018348</v>
      </c>
      <c r="M317" s="21">
        <f>+I317/D317*1000</f>
        <v>694.0234927226697</v>
      </c>
      <c r="N317" s="21">
        <f>+J317/E317*1000</f>
        <v>683.9806355112282</v>
      </c>
      <c r="O317" s="20">
        <f>+N317/M317*100-100</f>
        <v>-1.4470485965890134</v>
      </c>
      <c r="R317" s="23"/>
    </row>
    <row r="318" spans="1:20" ht="11.25">
      <c r="A318" s="17" t="s">
        <v>10</v>
      </c>
      <c r="B318" s="17"/>
      <c r="C318" s="19">
        <v>0</v>
      </c>
      <c r="D318" s="19">
        <v>0</v>
      </c>
      <c r="E318" s="19">
        <v>0</v>
      </c>
      <c r="F318" s="20"/>
      <c r="G318" s="20"/>
      <c r="H318" s="19">
        <v>0</v>
      </c>
      <c r="I318" s="19">
        <v>0</v>
      </c>
      <c r="J318" s="19">
        <v>0</v>
      </c>
      <c r="K318" s="20"/>
      <c r="L318" s="20">
        <f t="shared" si="49"/>
        <v>0</v>
      </c>
      <c r="M318" s="21"/>
      <c r="N318" s="21"/>
      <c r="O318" s="20"/>
      <c r="R318" s="23"/>
      <c r="T318" s="21"/>
    </row>
    <row r="319" spans="1:18" ht="11.25">
      <c r="A319" s="17"/>
      <c r="B319" s="17"/>
      <c r="C319" s="19"/>
      <c r="D319" s="19"/>
      <c r="E319" s="19"/>
      <c r="F319" s="20"/>
      <c r="G319" s="20"/>
      <c r="H319" s="19"/>
      <c r="I319" s="19"/>
      <c r="J319" s="19"/>
      <c r="K319" s="20"/>
      <c r="L319" s="20"/>
      <c r="M319" s="21"/>
      <c r="N319" s="21"/>
      <c r="O319" s="20"/>
      <c r="R319" s="23"/>
    </row>
    <row r="320" spans="1:20" ht="12.75">
      <c r="A320" s="26" t="s">
        <v>471</v>
      </c>
      <c r="B320" s="26"/>
      <c r="C320" s="19"/>
      <c r="D320" s="19"/>
      <c r="E320" s="19"/>
      <c r="F320" s="20"/>
      <c r="G320" s="20"/>
      <c r="H320" s="27">
        <f>+H321+H322+H323</f>
        <v>547357.4809999999</v>
      </c>
      <c r="I320" s="27">
        <f>+I321+I322+I323</f>
        <v>440030.59</v>
      </c>
      <c r="J320" s="27">
        <f>+J321+J322+J323</f>
        <v>558577.1640000001</v>
      </c>
      <c r="K320" s="25">
        <f aca="true" t="shared" si="50" ref="K320:K330">+J320/I320*100-100</f>
        <v>26.940530202684343</v>
      </c>
      <c r="L320" s="25">
        <f t="shared" si="49"/>
        <v>12.618174897374354</v>
      </c>
      <c r="M320" s="21"/>
      <c r="N320" s="21"/>
      <c r="O320" s="20"/>
      <c r="R320" s="32"/>
      <c r="S320" s="32"/>
      <c r="T320" s="32"/>
    </row>
    <row r="321" spans="1:18" ht="11.25">
      <c r="A321" s="17" t="s">
        <v>119</v>
      </c>
      <c r="B321" s="17"/>
      <c r="C321" s="19">
        <v>4481677</v>
      </c>
      <c r="D321" s="19">
        <v>2571289</v>
      </c>
      <c r="E321" s="19">
        <v>4214991</v>
      </c>
      <c r="F321" s="20">
        <f>+E321/D321*100-100</f>
        <v>63.92521416301318</v>
      </c>
      <c r="G321" s="20"/>
      <c r="H321" s="19">
        <v>542694.6</v>
      </c>
      <c r="I321" s="19">
        <v>435850.031</v>
      </c>
      <c r="J321" s="19">
        <v>554775.03</v>
      </c>
      <c r="K321" s="20">
        <f t="shared" si="50"/>
        <v>27.285761280581397</v>
      </c>
      <c r="L321" s="20">
        <f t="shared" si="49"/>
        <v>12.532285256896222</v>
      </c>
      <c r="M321" s="21">
        <f>+I321/D321*1000</f>
        <v>169.5064347103729</v>
      </c>
      <c r="N321" s="21">
        <f>+J321/E321*1000</f>
        <v>131.61950523737772</v>
      </c>
      <c r="O321" s="20">
        <f>+N321/M321*100-100</f>
        <v>-22.351322259671534</v>
      </c>
      <c r="R321" s="23"/>
    </row>
    <row r="322" spans="1:18" ht="11.25">
      <c r="A322" s="17" t="s">
        <v>120</v>
      </c>
      <c r="B322" s="17"/>
      <c r="C322" s="19">
        <v>67534</v>
      </c>
      <c r="D322" s="19">
        <v>6912</v>
      </c>
      <c r="E322" s="19">
        <v>171715</v>
      </c>
      <c r="F322" s="20">
        <f>+E322/D322*100-100</f>
        <v>2384.302662037037</v>
      </c>
      <c r="G322" s="20"/>
      <c r="H322" s="19">
        <v>3560.271</v>
      </c>
      <c r="I322" s="19">
        <v>3261.835</v>
      </c>
      <c r="J322" s="19">
        <v>2862.572</v>
      </c>
      <c r="K322" s="20">
        <f t="shared" si="50"/>
        <v>-12.240441346665293</v>
      </c>
      <c r="L322" s="20">
        <f t="shared" si="49"/>
        <v>0.06466507490865969</v>
      </c>
      <c r="M322" s="21">
        <f>+I322/D322*1000</f>
        <v>471.90899884259255</v>
      </c>
      <c r="N322" s="21">
        <f>+J322/E322*1000</f>
        <v>16.670483067874095</v>
      </c>
      <c r="O322" s="20">
        <f>+N322/M322*100-100</f>
        <v>-96.46743691924497</v>
      </c>
      <c r="R322" s="23"/>
    </row>
    <row r="323" spans="1:18" ht="11.25">
      <c r="A323" s="17" t="s">
        <v>121</v>
      </c>
      <c r="B323" s="17"/>
      <c r="C323" s="151"/>
      <c r="D323" s="151"/>
      <c r="E323" s="151"/>
      <c r="F323" s="20"/>
      <c r="G323" s="20"/>
      <c r="H323" s="19">
        <v>1102.61</v>
      </c>
      <c r="I323" s="19">
        <v>918.724</v>
      </c>
      <c r="J323" s="19">
        <v>939.562</v>
      </c>
      <c r="K323" s="20">
        <f t="shared" si="50"/>
        <v>2.2681458196367856</v>
      </c>
      <c r="L323" s="20">
        <f t="shared" si="49"/>
        <v>0.021224565569470433</v>
      </c>
      <c r="M323" s="21"/>
      <c r="N323" s="21"/>
      <c r="O323" s="20"/>
      <c r="R323" s="23"/>
    </row>
    <row r="324" spans="1:21" ht="12.75">
      <c r="A324" s="17"/>
      <c r="B324" s="17"/>
      <c r="C324" s="19"/>
      <c r="D324" s="19"/>
      <c r="E324" s="19"/>
      <c r="F324" s="20"/>
      <c r="G324" s="20"/>
      <c r="H324" s="19"/>
      <c r="I324" s="19"/>
      <c r="J324" s="19"/>
      <c r="K324" s="20"/>
      <c r="L324" s="20"/>
      <c r="M324" s="21"/>
      <c r="N324" s="21"/>
      <c r="O324" s="20"/>
      <c r="R324" s="23"/>
      <c r="S324" s="32"/>
      <c r="T324" s="32"/>
      <c r="U324" s="32"/>
    </row>
    <row r="325" spans="1:18" ht="11.25">
      <c r="A325" s="26" t="s">
        <v>472</v>
      </c>
      <c r="B325" s="26"/>
      <c r="C325" s="19"/>
      <c r="D325" s="19"/>
      <c r="E325" s="19"/>
      <c r="F325" s="20"/>
      <c r="G325" s="20"/>
      <c r="H325" s="27">
        <f>SUM(H326:H328)</f>
        <v>925575.282</v>
      </c>
      <c r="I325" s="27">
        <f>SUM(I326:I328)</f>
        <v>773257.0689999999</v>
      </c>
      <c r="J325" s="27">
        <f>SUM(J326:J328)</f>
        <v>898759.5869999999</v>
      </c>
      <c r="K325" s="25">
        <f t="shared" si="50"/>
        <v>16.230374481064075</v>
      </c>
      <c r="L325" s="25">
        <f t="shared" si="49"/>
        <v>20.30284514004575</v>
      </c>
      <c r="M325" s="21"/>
      <c r="N325" s="21"/>
      <c r="O325" s="20"/>
      <c r="R325" s="23"/>
    </row>
    <row r="326" spans="1:21" ht="11.25">
      <c r="A326" s="17" t="s">
        <v>122</v>
      </c>
      <c r="B326" s="17"/>
      <c r="C326" s="151"/>
      <c r="D326" s="151"/>
      <c r="E326" s="151"/>
      <c r="F326" s="20"/>
      <c r="G326" s="20"/>
      <c r="H326" s="19">
        <v>516327.529</v>
      </c>
      <c r="I326" s="19">
        <v>425122.249</v>
      </c>
      <c r="J326" s="19">
        <v>519604.147</v>
      </c>
      <c r="K326" s="20">
        <f t="shared" si="50"/>
        <v>22.224642022911382</v>
      </c>
      <c r="L326" s="20">
        <f t="shared" si="49"/>
        <v>11.737780250978917</v>
      </c>
      <c r="M326" s="21"/>
      <c r="N326" s="21"/>
      <c r="O326" s="20"/>
      <c r="R326" s="23"/>
      <c r="U326" s="21"/>
    </row>
    <row r="327" spans="1:18" ht="11.25">
      <c r="A327" s="17" t="s">
        <v>123</v>
      </c>
      <c r="B327" s="17"/>
      <c r="C327" s="151"/>
      <c r="D327" s="151"/>
      <c r="E327" s="151"/>
      <c r="F327" s="20"/>
      <c r="G327" s="20"/>
      <c r="H327" s="19">
        <v>15790.679</v>
      </c>
      <c r="I327" s="19">
        <v>13918.481</v>
      </c>
      <c r="J327" s="19">
        <v>15785.891</v>
      </c>
      <c r="K327" s="20">
        <f t="shared" si="50"/>
        <v>13.416765809429918</v>
      </c>
      <c r="L327" s="20">
        <f t="shared" si="49"/>
        <v>0.3566009253269217</v>
      </c>
      <c r="M327" s="21"/>
      <c r="N327" s="21"/>
      <c r="O327" s="20"/>
      <c r="R327" s="23"/>
    </row>
    <row r="328" spans="1:18" ht="11.25">
      <c r="A328" s="17" t="s">
        <v>124</v>
      </c>
      <c r="B328" s="17"/>
      <c r="C328" s="151"/>
      <c r="D328" s="151"/>
      <c r="E328" s="151"/>
      <c r="F328" s="20"/>
      <c r="G328" s="20"/>
      <c r="H328" s="19">
        <v>393457.074</v>
      </c>
      <c r="I328" s="19">
        <v>334216.339</v>
      </c>
      <c r="J328" s="19">
        <v>363369.549</v>
      </c>
      <c r="K328" s="20">
        <f t="shared" si="50"/>
        <v>8.722856006151176</v>
      </c>
      <c r="L328" s="20">
        <f t="shared" si="49"/>
        <v>8.208463963739913</v>
      </c>
      <c r="M328" s="21"/>
      <c r="N328" s="21"/>
      <c r="O328" s="20"/>
      <c r="R328" s="23"/>
    </row>
    <row r="329" spans="1:18" ht="11.25">
      <c r="A329" s="26" t="s">
        <v>22</v>
      </c>
      <c r="B329" s="26"/>
      <c r="C329" s="27">
        <v>203090.226</v>
      </c>
      <c r="D329" s="27">
        <v>169173.033</v>
      </c>
      <c r="E329" s="27">
        <v>177354.816</v>
      </c>
      <c r="F329" s="25">
        <f>+E329/D329*100-100</f>
        <v>4.836339962055305</v>
      </c>
      <c r="G329" s="20"/>
      <c r="H329" s="27">
        <v>121135.953</v>
      </c>
      <c r="I329" s="27">
        <v>98984.311</v>
      </c>
      <c r="J329" s="27">
        <v>118429.417</v>
      </c>
      <c r="K329" s="25">
        <f t="shared" si="50"/>
        <v>19.6446343905955</v>
      </c>
      <c r="L329" s="20">
        <f t="shared" si="49"/>
        <v>2.67530288205638</v>
      </c>
      <c r="M329" s="21">
        <f>+I329/D329*1000</f>
        <v>585.1069124001577</v>
      </c>
      <c r="N329" s="21">
        <f>+J329/E329*1000</f>
        <v>667.7541646233052</v>
      </c>
      <c r="O329" s="20">
        <f>+N329/M329*100-100</f>
        <v>14.125153962738452</v>
      </c>
      <c r="R329" s="23"/>
    </row>
    <row r="330" spans="1:18" ht="12.75">
      <c r="A330" s="26" t="s">
        <v>94</v>
      </c>
      <c r="B330" s="26"/>
      <c r="C330" s="27"/>
      <c r="D330" s="27"/>
      <c r="E330" s="27"/>
      <c r="F330" s="25"/>
      <c r="G330" s="25"/>
      <c r="H330" s="27">
        <v>1346.945</v>
      </c>
      <c r="I330" s="27">
        <v>1346.945</v>
      </c>
      <c r="J330" s="27">
        <v>506.0200000004843</v>
      </c>
      <c r="K330" s="25">
        <f t="shared" si="50"/>
        <v>-62.432022094407394</v>
      </c>
      <c r="L330" s="20">
        <f t="shared" si="49"/>
        <v>0.011430916394526074</v>
      </c>
      <c r="M330" s="21"/>
      <c r="N330" s="21"/>
      <c r="O330" s="20"/>
      <c r="R330" s="32"/>
    </row>
    <row r="331" spans="1:18" ht="11.25">
      <c r="A331" s="124"/>
      <c r="B331" s="124"/>
      <c r="C331" s="132"/>
      <c r="D331" s="132"/>
      <c r="E331" s="132"/>
      <c r="F331" s="132"/>
      <c r="G331" s="132"/>
      <c r="H331" s="132"/>
      <c r="I331" s="132"/>
      <c r="J331" s="132"/>
      <c r="K331" s="124"/>
      <c r="L331" s="124"/>
      <c r="R331" s="23"/>
    </row>
    <row r="332" spans="1:18" ht="11.25">
      <c r="A332" s="17" t="s">
        <v>524</v>
      </c>
      <c r="B332" s="17"/>
      <c r="C332" s="17"/>
      <c r="D332" s="17"/>
      <c r="E332" s="17"/>
      <c r="F332" s="17"/>
      <c r="G332" s="17"/>
      <c r="H332" s="17"/>
      <c r="I332" s="17"/>
      <c r="J332" s="17"/>
      <c r="K332" s="17"/>
      <c r="L332" s="17"/>
      <c r="R332" s="23"/>
    </row>
    <row r="333" spans="1:18" ht="11.25">
      <c r="A333" s="17"/>
      <c r="B333" s="17"/>
      <c r="C333" s="17"/>
      <c r="D333" s="17"/>
      <c r="E333" s="17"/>
      <c r="F333" s="17"/>
      <c r="G333" s="17"/>
      <c r="H333" s="17"/>
      <c r="I333" s="17"/>
      <c r="J333" s="17"/>
      <c r="K333" s="17"/>
      <c r="L333" s="17"/>
      <c r="R333" s="23"/>
    </row>
    <row r="334" spans="1:18" ht="19.5" customHeight="1">
      <c r="A334" s="312" t="s">
        <v>378</v>
      </c>
      <c r="B334" s="312"/>
      <c r="C334" s="312"/>
      <c r="D334" s="312"/>
      <c r="E334" s="312"/>
      <c r="F334" s="312"/>
      <c r="G334" s="312"/>
      <c r="H334" s="312"/>
      <c r="I334" s="312"/>
      <c r="J334" s="312"/>
      <c r="K334" s="312"/>
      <c r="L334" s="121"/>
      <c r="R334" s="23"/>
    </row>
    <row r="335" spans="1:20" ht="19.5" customHeight="1">
      <c r="A335" s="313" t="s">
        <v>510</v>
      </c>
      <c r="B335" s="313"/>
      <c r="C335" s="313"/>
      <c r="D335" s="313"/>
      <c r="E335" s="313"/>
      <c r="F335" s="313"/>
      <c r="G335" s="313"/>
      <c r="H335" s="313"/>
      <c r="I335" s="313"/>
      <c r="J335" s="313"/>
      <c r="K335" s="313"/>
      <c r="L335" s="122"/>
      <c r="R335" s="23"/>
      <c r="S335" s="21"/>
      <c r="T335" s="21"/>
    </row>
    <row r="336" spans="1:21" s="29" customFormat="1" ht="12.75">
      <c r="A336" s="26"/>
      <c r="B336" s="26"/>
      <c r="C336" s="314" t="s">
        <v>141</v>
      </c>
      <c r="D336" s="314"/>
      <c r="E336" s="314"/>
      <c r="F336" s="314"/>
      <c r="G336" s="204"/>
      <c r="H336" s="314" t="s">
        <v>287</v>
      </c>
      <c r="I336" s="314"/>
      <c r="J336" s="314"/>
      <c r="K336" s="314"/>
      <c r="L336" s="204"/>
      <c r="M336" s="316"/>
      <c r="N336" s="316"/>
      <c r="O336" s="316"/>
      <c r="P336" s="142"/>
      <c r="Q336" s="142"/>
      <c r="R336" s="31"/>
      <c r="S336" s="31"/>
      <c r="T336" s="31"/>
      <c r="U336" s="142"/>
    </row>
    <row r="337" spans="1:18" s="29" customFormat="1" ht="12.75">
      <c r="A337" s="26" t="s">
        <v>153</v>
      </c>
      <c r="B337" s="206" t="s">
        <v>129</v>
      </c>
      <c r="C337" s="205">
        <f>+C296</f>
        <v>2010</v>
      </c>
      <c r="D337" s="315" t="str">
        <f>+D296</f>
        <v>enero - octubre</v>
      </c>
      <c r="E337" s="315"/>
      <c r="F337" s="315"/>
      <c r="G337" s="204"/>
      <c r="H337" s="205">
        <f>+C337</f>
        <v>2010</v>
      </c>
      <c r="I337" s="315" t="str">
        <f>+D337</f>
        <v>enero - octubre</v>
      </c>
      <c r="J337" s="315"/>
      <c r="K337" s="315"/>
      <c r="L337" s="206" t="s">
        <v>320</v>
      </c>
      <c r="M337" s="317"/>
      <c r="N337" s="317"/>
      <c r="O337" s="317"/>
      <c r="P337" s="142"/>
      <c r="Q337" s="142"/>
      <c r="R337" s="31"/>
    </row>
    <row r="338" spans="1:18" s="29" customFormat="1" ht="12.75">
      <c r="A338" s="207"/>
      <c r="B338" s="210" t="s">
        <v>45</v>
      </c>
      <c r="C338" s="207"/>
      <c r="D338" s="208">
        <f>+D297</f>
        <v>2010</v>
      </c>
      <c r="E338" s="208">
        <f>+E297</f>
        <v>2011</v>
      </c>
      <c r="F338" s="209" t="str">
        <f>+F297</f>
        <v>Var % 11/10</v>
      </c>
      <c r="G338" s="210"/>
      <c r="H338" s="207"/>
      <c r="I338" s="208">
        <f>+D338</f>
        <v>2010</v>
      </c>
      <c r="J338" s="208">
        <f>+E338</f>
        <v>2011</v>
      </c>
      <c r="K338" s="209" t="str">
        <f>+F338</f>
        <v>Var % 11/10</v>
      </c>
      <c r="L338" s="210">
        <v>2008</v>
      </c>
      <c r="M338" s="211"/>
      <c r="N338" s="211"/>
      <c r="O338" s="210"/>
      <c r="R338" s="31"/>
    </row>
    <row r="339" spans="1:18" s="128" customFormat="1" ht="12.75">
      <c r="A339" s="126" t="s">
        <v>455</v>
      </c>
      <c r="B339" s="126"/>
      <c r="C339" s="126"/>
      <c r="D339" s="126"/>
      <c r="E339" s="126"/>
      <c r="F339" s="126"/>
      <c r="G339" s="126"/>
      <c r="H339" s="126">
        <f>+H348+H341+H354+H359</f>
        <v>713739.2860000001</v>
      </c>
      <c r="I339" s="126">
        <f>+I348+I341+I354+I359</f>
        <v>603203.253</v>
      </c>
      <c r="J339" s="126">
        <f>+J348+J341+J354+J359</f>
        <v>667340.7679999999</v>
      </c>
      <c r="K339" s="127">
        <f>+J339/I339*100-100</f>
        <v>10.632819813390483</v>
      </c>
      <c r="L339" s="126"/>
      <c r="R339" s="32"/>
    </row>
    <row r="340" spans="1:18" ht="12.75">
      <c r="A340" s="123"/>
      <c r="B340" s="128"/>
      <c r="C340" s="128"/>
      <c r="D340" s="128"/>
      <c r="F340" s="128"/>
      <c r="G340" s="128"/>
      <c r="H340" s="128"/>
      <c r="J340" s="155"/>
      <c r="K340" s="128"/>
      <c r="M340" s="22"/>
      <c r="N340" s="22"/>
      <c r="O340" s="22"/>
      <c r="R340" s="31"/>
    </row>
    <row r="341" spans="1:18" ht="12.75">
      <c r="A341" s="142" t="s">
        <v>327</v>
      </c>
      <c r="B341" s="156"/>
      <c r="C341" s="30">
        <f>SUM(C342:C346)</f>
        <v>1683057.0920000002</v>
      </c>
      <c r="D341" s="30">
        <f>SUM(D342:D346)</f>
        <v>1387204.853</v>
      </c>
      <c r="E341" s="30">
        <f>SUM(E342:E346)</f>
        <v>1261127.773</v>
      </c>
      <c r="F341" s="25">
        <f aca="true" t="shared" si="51" ref="F341:F346">+E341/D341*100-100</f>
        <v>-9.088569703843135</v>
      </c>
      <c r="G341" s="30"/>
      <c r="H341" s="30">
        <f>SUM(H342:H346)</f>
        <v>646773.2490000001</v>
      </c>
      <c r="I341" s="30">
        <f>SUM(I342:I346)</f>
        <v>546798.294</v>
      </c>
      <c r="J341" s="30">
        <f>SUM(J342:J346)</f>
        <v>598732.039</v>
      </c>
      <c r="K341" s="25">
        <f aca="true" t="shared" si="52" ref="K341:K346">+J341/I341*100-100</f>
        <v>9.497788411168656</v>
      </c>
      <c r="L341" s="28">
        <f aca="true" t="shared" si="53" ref="L341:L346">+J341/$J$419*100</f>
        <v>109.63366922178733</v>
      </c>
      <c r="M341" s="21">
        <f aca="true" t="shared" si="54" ref="M341:M346">+I341/D341*1000</f>
        <v>394.1727083908926</v>
      </c>
      <c r="N341" s="21">
        <f aca="true" t="shared" si="55" ref="N341:N346">+J341/E341*1000</f>
        <v>474.7592209278861</v>
      </c>
      <c r="O341" s="20">
        <f aca="true" t="shared" si="56" ref="O341:O346">+N341/M341*100-100</f>
        <v>20.444467823753442</v>
      </c>
      <c r="R341" s="32"/>
    </row>
    <row r="342" spans="1:18" ht="12.75">
      <c r="A342" s="123" t="s">
        <v>328</v>
      </c>
      <c r="B342" s="156" t="s">
        <v>173</v>
      </c>
      <c r="C342" s="157">
        <v>136.692</v>
      </c>
      <c r="D342" s="157">
        <v>13.492</v>
      </c>
      <c r="E342" s="157">
        <v>0</v>
      </c>
      <c r="F342" s="20">
        <f t="shared" si="51"/>
        <v>-100</v>
      </c>
      <c r="G342" s="157"/>
      <c r="H342" s="157">
        <v>88.607</v>
      </c>
      <c r="I342" s="157">
        <v>14.089</v>
      </c>
      <c r="J342" s="157">
        <v>0</v>
      </c>
      <c r="K342" s="20">
        <f t="shared" si="52"/>
        <v>-100</v>
      </c>
      <c r="L342" s="23">
        <f t="shared" si="53"/>
        <v>0</v>
      </c>
      <c r="M342" s="21">
        <f t="shared" si="54"/>
        <v>1044.2484435220872</v>
      </c>
      <c r="N342" s="21" t="e">
        <f t="shared" si="55"/>
        <v>#DIV/0!</v>
      </c>
      <c r="O342" s="20" t="e">
        <f t="shared" si="56"/>
        <v>#DIV/0!</v>
      </c>
      <c r="R342" s="32"/>
    </row>
    <row r="343" spans="1:18" ht="12.75">
      <c r="A343" s="123" t="s">
        <v>329</v>
      </c>
      <c r="B343" s="156" t="s">
        <v>173</v>
      </c>
      <c r="C343" s="157">
        <v>4.004</v>
      </c>
      <c r="D343" s="157">
        <v>4.004</v>
      </c>
      <c r="E343" s="157">
        <v>48.005</v>
      </c>
      <c r="F343" s="20">
        <f t="shared" si="51"/>
        <v>1098.9260739260742</v>
      </c>
      <c r="G343" s="157"/>
      <c r="H343" s="157">
        <v>2.107</v>
      </c>
      <c r="I343" s="157">
        <v>2.107</v>
      </c>
      <c r="J343" s="157">
        <v>53.18</v>
      </c>
      <c r="K343" s="20">
        <f t="shared" si="52"/>
        <v>2423.967726625534</v>
      </c>
      <c r="L343" s="23">
        <f t="shared" si="53"/>
        <v>0.009737776082523372</v>
      </c>
      <c r="M343" s="21">
        <f t="shared" si="54"/>
        <v>526.2237762237763</v>
      </c>
      <c r="N343" s="21">
        <f t="shared" si="55"/>
        <v>1107.8012707009686</v>
      </c>
      <c r="O343" s="20">
        <f t="shared" si="56"/>
        <v>110.51904546211097</v>
      </c>
      <c r="R343" s="32"/>
    </row>
    <row r="344" spans="1:18" ht="11.25">
      <c r="A344" s="123" t="s">
        <v>330</v>
      </c>
      <c r="B344" s="156" t="s">
        <v>173</v>
      </c>
      <c r="C344" s="157">
        <v>163095.725</v>
      </c>
      <c r="D344" s="157">
        <v>124782.975</v>
      </c>
      <c r="E344" s="157">
        <v>179963.946</v>
      </c>
      <c r="F344" s="20">
        <f t="shared" si="51"/>
        <v>44.22155426251055</v>
      </c>
      <c r="G344" s="157"/>
      <c r="H344" s="157">
        <v>63874.584</v>
      </c>
      <c r="I344" s="157">
        <v>48260.577</v>
      </c>
      <c r="J344" s="157">
        <v>82011.967</v>
      </c>
      <c r="K344" s="20">
        <f t="shared" si="52"/>
        <v>69.93573657438867</v>
      </c>
      <c r="L344" s="23">
        <f t="shared" si="53"/>
        <v>15.017190122852503</v>
      </c>
      <c r="M344" s="21">
        <f t="shared" si="54"/>
        <v>386.75610194419545</v>
      </c>
      <c r="N344" s="21">
        <f t="shared" si="55"/>
        <v>455.7133182665377</v>
      </c>
      <c r="O344" s="20">
        <f t="shared" si="56"/>
        <v>17.829638879826135</v>
      </c>
      <c r="R344" s="21"/>
    </row>
    <row r="345" spans="1:15" ht="11.25">
      <c r="A345" s="123" t="s">
        <v>331</v>
      </c>
      <c r="B345" s="156" t="s">
        <v>173</v>
      </c>
      <c r="C345" s="157">
        <v>82</v>
      </c>
      <c r="D345" s="157">
        <v>82</v>
      </c>
      <c r="E345" s="157">
        <v>25</v>
      </c>
      <c r="F345" s="20">
        <f t="shared" si="51"/>
        <v>-69.51219512195122</v>
      </c>
      <c r="G345" s="157"/>
      <c r="H345" s="157">
        <v>96.482</v>
      </c>
      <c r="I345" s="157">
        <v>96.482</v>
      </c>
      <c r="J345" s="157">
        <v>31.938</v>
      </c>
      <c r="K345" s="20">
        <f t="shared" si="52"/>
        <v>-66.89745237453619</v>
      </c>
      <c r="L345" s="23">
        <f t="shared" si="53"/>
        <v>0.005848158941775695</v>
      </c>
      <c r="M345" s="21">
        <f t="shared" si="54"/>
        <v>1176.609756097561</v>
      </c>
      <c r="N345" s="21">
        <f t="shared" si="55"/>
        <v>1277.52</v>
      </c>
      <c r="O345" s="20">
        <f t="shared" si="56"/>
        <v>8.5763562115213</v>
      </c>
    </row>
    <row r="346" spans="1:15" ht="11.25">
      <c r="A346" s="123" t="s">
        <v>333</v>
      </c>
      <c r="B346" s="156" t="s">
        <v>173</v>
      </c>
      <c r="C346" s="157">
        <v>1519738.671</v>
      </c>
      <c r="D346" s="157">
        <v>1262322.382</v>
      </c>
      <c r="E346" s="157">
        <v>1081090.822</v>
      </c>
      <c r="F346" s="20">
        <f t="shared" si="51"/>
        <v>-14.356994899580258</v>
      </c>
      <c r="G346" s="157"/>
      <c r="H346" s="157">
        <v>582711.469</v>
      </c>
      <c r="I346" s="157">
        <v>498425.039</v>
      </c>
      <c r="J346" s="157">
        <v>516634.954</v>
      </c>
      <c r="K346" s="20">
        <f t="shared" si="52"/>
        <v>3.6534912123465944</v>
      </c>
      <c r="L346" s="23">
        <f t="shared" si="53"/>
        <v>94.60089316391054</v>
      </c>
      <c r="M346" s="21">
        <f t="shared" si="54"/>
        <v>394.8476602389832</v>
      </c>
      <c r="N346" s="21">
        <f t="shared" si="55"/>
        <v>477.8830265566717</v>
      </c>
      <c r="O346" s="20">
        <f t="shared" si="56"/>
        <v>21.029722264893508</v>
      </c>
    </row>
    <row r="347" spans="1:15" ht="11.25">
      <c r="A347" s="123"/>
      <c r="B347" s="156"/>
      <c r="C347" s="128"/>
      <c r="D347" s="128"/>
      <c r="E347" s="128"/>
      <c r="F347" s="20"/>
      <c r="G347" s="128"/>
      <c r="H347" s="128"/>
      <c r="I347" s="128"/>
      <c r="J347" s="158"/>
      <c r="K347" s="20"/>
      <c r="M347" s="21"/>
      <c r="N347" s="21"/>
      <c r="O347" s="20"/>
    </row>
    <row r="348" spans="1:15" ht="11.25">
      <c r="A348" s="142" t="s">
        <v>322</v>
      </c>
      <c r="C348" s="30">
        <f>SUM(C349:C352)</f>
        <v>12931.471000000001</v>
      </c>
      <c r="D348" s="30">
        <f>SUM(D349:D352)</f>
        <v>10985.345</v>
      </c>
      <c r="E348" s="30">
        <f>SUM(E349:E352)</f>
        <v>15131.755</v>
      </c>
      <c r="F348" s="25">
        <f>+E348/D348*100-100</f>
        <v>37.74492289500239</v>
      </c>
      <c r="G348" s="30"/>
      <c r="H348" s="30">
        <f>SUM(H349:H352)</f>
        <v>60066.12300000001</v>
      </c>
      <c r="I348" s="30">
        <f>SUM(I349:I352)</f>
        <v>50535.810000000005</v>
      </c>
      <c r="J348" s="30">
        <f>SUM(J349:J352)</f>
        <v>64124.672</v>
      </c>
      <c r="K348" s="25">
        <f>+J348/I348*100-100</f>
        <v>26.889569990072374</v>
      </c>
      <c r="L348" s="28">
        <f>+J348/$J$427*100</f>
        <v>28.824657509061723</v>
      </c>
      <c r="M348" s="22"/>
      <c r="N348" s="22"/>
      <c r="O348" s="22"/>
    </row>
    <row r="349" spans="1:15" ht="11.25">
      <c r="A349" s="123" t="s">
        <v>323</v>
      </c>
      <c r="B349" s="156" t="s">
        <v>173</v>
      </c>
      <c r="C349" s="21">
        <v>262.117</v>
      </c>
      <c r="D349" s="157">
        <v>222.795</v>
      </c>
      <c r="E349" s="157">
        <v>192.409</v>
      </c>
      <c r="F349" s="20">
        <f>+E349/D349*100-100</f>
        <v>-13.638546646019876</v>
      </c>
      <c r="G349" s="21"/>
      <c r="H349" s="157">
        <v>3779.617</v>
      </c>
      <c r="I349" s="157">
        <v>3355.771</v>
      </c>
      <c r="J349" s="157">
        <v>2285.772</v>
      </c>
      <c r="K349" s="20">
        <f>+J349/I349*100-100</f>
        <v>-31.885340209448145</v>
      </c>
      <c r="L349" s="23">
        <f>+J349/$J$427*100</f>
        <v>1.0274765232920495</v>
      </c>
      <c r="M349" s="21">
        <f aca="true" t="shared" si="57" ref="M349:N352">+I349/D349*1000</f>
        <v>15062.146816580267</v>
      </c>
      <c r="N349" s="21">
        <f t="shared" si="57"/>
        <v>11879.756144463096</v>
      </c>
      <c r="O349" s="20">
        <f>+N349/M349*100-100</f>
        <v>-21.128400292938494</v>
      </c>
    </row>
    <row r="350" spans="1:15" ht="11.25">
      <c r="A350" s="123" t="s">
        <v>324</v>
      </c>
      <c r="B350" s="156" t="s">
        <v>173</v>
      </c>
      <c r="C350" s="21">
        <v>10830.22</v>
      </c>
      <c r="D350" s="157">
        <v>9340.113</v>
      </c>
      <c r="E350" s="157">
        <v>13093.903</v>
      </c>
      <c r="F350" s="20">
        <f>+E350/D350*100-100</f>
        <v>40.189984853502324</v>
      </c>
      <c r="G350" s="157"/>
      <c r="H350" s="157">
        <v>39960.944</v>
      </c>
      <c r="I350" s="157">
        <v>34669.866</v>
      </c>
      <c r="J350" s="157">
        <v>45509.928</v>
      </c>
      <c r="K350" s="20">
        <f>+J350/I350*100-100</f>
        <v>31.266524075979987</v>
      </c>
      <c r="L350" s="23">
        <f>+J350/$J$427*100</f>
        <v>20.457150843002495</v>
      </c>
      <c r="M350" s="21">
        <f t="shared" si="57"/>
        <v>3711.932178978991</v>
      </c>
      <c r="N350" s="21">
        <f t="shared" si="57"/>
        <v>3475.657945533887</v>
      </c>
      <c r="O350" s="20">
        <f>+N350/M350*100-100</f>
        <v>-6.3652626732553585</v>
      </c>
    </row>
    <row r="351" spans="1:15" ht="11.25">
      <c r="A351" s="123" t="s">
        <v>325</v>
      </c>
      <c r="B351" s="156" t="s">
        <v>173</v>
      </c>
      <c r="C351" s="21">
        <v>945.04</v>
      </c>
      <c r="D351" s="157">
        <v>751.878</v>
      </c>
      <c r="E351" s="157">
        <v>842.348</v>
      </c>
      <c r="F351" s="20">
        <f>+E351/D351*100-100</f>
        <v>12.032537193534054</v>
      </c>
      <c r="G351" s="157"/>
      <c r="H351" s="157">
        <v>12855.548</v>
      </c>
      <c r="I351" s="157">
        <v>9827.362</v>
      </c>
      <c r="J351" s="157">
        <v>12870.175</v>
      </c>
      <c r="K351" s="20">
        <f>+J351/I351*100-100</f>
        <v>30.962663225390486</v>
      </c>
      <c r="L351" s="23">
        <f>+J351/$J$427*100</f>
        <v>5.785267587126036</v>
      </c>
      <c r="M351" s="21">
        <f t="shared" si="57"/>
        <v>13070.420999151456</v>
      </c>
      <c r="N351" s="21">
        <f t="shared" si="57"/>
        <v>15278.928661313375</v>
      </c>
      <c r="O351" s="20">
        <f>+N351/M351*100-100</f>
        <v>16.896989487219244</v>
      </c>
    </row>
    <row r="352" spans="1:15" ht="11.25">
      <c r="A352" s="123" t="s">
        <v>326</v>
      </c>
      <c r="B352" s="156" t="s">
        <v>173</v>
      </c>
      <c r="C352" s="157">
        <v>894.094</v>
      </c>
      <c r="D352" s="157">
        <v>670.559</v>
      </c>
      <c r="E352" s="157">
        <v>1003.095</v>
      </c>
      <c r="F352" s="20">
        <f>+E352/D352*100-100</f>
        <v>49.5908637420421</v>
      </c>
      <c r="G352" s="157"/>
      <c r="H352" s="157">
        <v>3470.014</v>
      </c>
      <c r="I352" s="157">
        <v>2682.811</v>
      </c>
      <c r="J352" s="157">
        <v>3458.797</v>
      </c>
      <c r="K352" s="20">
        <f>+J352/I352*100-100</f>
        <v>28.92436328910236</v>
      </c>
      <c r="L352" s="23">
        <f>+J352/$J$427*100</f>
        <v>1.554762555641145</v>
      </c>
      <c r="M352" s="21">
        <f t="shared" si="57"/>
        <v>4000.857493524061</v>
      </c>
      <c r="N352" s="21">
        <f t="shared" si="57"/>
        <v>3448.125052961085</v>
      </c>
      <c r="O352" s="20">
        <f>+N352/M352*100-100</f>
        <v>-13.815349370919833</v>
      </c>
    </row>
    <row r="353" spans="1:15" ht="11.25">
      <c r="A353" s="123"/>
      <c r="B353" s="156"/>
      <c r="C353" s="157"/>
      <c r="D353" s="157"/>
      <c r="E353" s="157"/>
      <c r="F353" s="20"/>
      <c r="G353" s="157"/>
      <c r="H353" s="157"/>
      <c r="I353" s="157"/>
      <c r="J353" s="157"/>
      <c r="K353" s="20"/>
      <c r="L353" s="23"/>
      <c r="M353" s="21"/>
      <c r="N353" s="21"/>
      <c r="O353" s="20"/>
    </row>
    <row r="354" spans="1:15" ht="11.25">
      <c r="A354" s="142" t="s">
        <v>334</v>
      </c>
      <c r="B354" s="156"/>
      <c r="C354" s="30">
        <f>SUM(C355:C357)</f>
        <v>707.269</v>
      </c>
      <c r="D354" s="30">
        <f>SUM(D355:D357)</f>
        <v>602.903</v>
      </c>
      <c r="E354" s="30">
        <f>SUM(E355:E357)</f>
        <v>522.175</v>
      </c>
      <c r="F354" s="25">
        <f>+E354/D354*100-100</f>
        <v>-13.389881954476934</v>
      </c>
      <c r="G354" s="30"/>
      <c r="H354" s="30">
        <f>SUM(H355:H357)</f>
        <v>4952.494</v>
      </c>
      <c r="I354" s="30">
        <f>SUM(I355:I357)</f>
        <v>4178.051</v>
      </c>
      <c r="J354" s="30">
        <f>SUM(J355:J357)</f>
        <v>3222.864</v>
      </c>
      <c r="K354" s="25">
        <f>+J354/I354*100-100</f>
        <v>-22.86202346500798</v>
      </c>
      <c r="L354" s="28">
        <f>+J354/$J$433*100</f>
        <v>4.122940080445115</v>
      </c>
      <c r="M354" s="21">
        <f aca="true" t="shared" si="58" ref="M354:N357">+I354/D354*1000</f>
        <v>6929.889219327156</v>
      </c>
      <c r="N354" s="21">
        <f t="shared" si="58"/>
        <v>6171.999808493321</v>
      </c>
      <c r="O354" s="20">
        <f>+N354/M354*100-100</f>
        <v>-10.936529962414326</v>
      </c>
    </row>
    <row r="355" spans="1:15" ht="11.25">
      <c r="A355" s="123" t="s">
        <v>335</v>
      </c>
      <c r="B355" s="156" t="s">
        <v>173</v>
      </c>
      <c r="C355" s="157">
        <v>220.523</v>
      </c>
      <c r="D355" s="157">
        <v>196.429</v>
      </c>
      <c r="E355" s="157">
        <v>123.132</v>
      </c>
      <c r="F355" s="20">
        <f>+E355/D355*100-100</f>
        <v>-37.31475494962556</v>
      </c>
      <c r="G355" s="157"/>
      <c r="H355" s="157">
        <v>2007.878</v>
      </c>
      <c r="I355" s="157">
        <v>1665.86</v>
      </c>
      <c r="J355" s="157">
        <v>1520.433</v>
      </c>
      <c r="K355" s="20">
        <f>+J355/I355*100-100</f>
        <v>-8.729845245098616</v>
      </c>
      <c r="L355" s="23">
        <f>+J355/$J$433*100</f>
        <v>1.9450569913379554</v>
      </c>
      <c r="M355" s="21">
        <f t="shared" si="58"/>
        <v>8480.723314785495</v>
      </c>
      <c r="N355" s="21">
        <f t="shared" si="58"/>
        <v>12347.992398401715</v>
      </c>
      <c r="O355" s="20">
        <f>+N355/M355*100-100</f>
        <v>45.60069866769419</v>
      </c>
    </row>
    <row r="356" spans="1:15" ht="11.25">
      <c r="A356" s="123" t="s">
        <v>336</v>
      </c>
      <c r="B356" s="156" t="s">
        <v>173</v>
      </c>
      <c r="C356" s="157">
        <v>1.257</v>
      </c>
      <c r="D356" s="157">
        <v>1.257</v>
      </c>
      <c r="E356" s="157">
        <v>0.625</v>
      </c>
      <c r="F356" s="20">
        <f>+E356/D356*100-100</f>
        <v>-50.27844073190135</v>
      </c>
      <c r="G356" s="157"/>
      <c r="H356" s="157">
        <v>120.17</v>
      </c>
      <c r="I356" s="157">
        <v>120.17</v>
      </c>
      <c r="J356" s="157">
        <v>127.413</v>
      </c>
      <c r="K356" s="20">
        <f>+J356/I356*100-100</f>
        <v>6.027294665889983</v>
      </c>
      <c r="L356" s="23">
        <f>+J356/$J$433*100</f>
        <v>0.16299669004641631</v>
      </c>
      <c r="M356" s="21">
        <f t="shared" si="58"/>
        <v>95600.63643595863</v>
      </c>
      <c r="N356" s="21">
        <f t="shared" si="58"/>
        <v>203860.8</v>
      </c>
      <c r="O356" s="20">
        <f>+N356/M356*100-100</f>
        <v>113.24209503203795</v>
      </c>
    </row>
    <row r="357" spans="1:15" ht="11.25">
      <c r="A357" s="123" t="s">
        <v>337</v>
      </c>
      <c r="B357" s="156" t="s">
        <v>173</v>
      </c>
      <c r="C357" s="157">
        <v>485.489</v>
      </c>
      <c r="D357" s="157">
        <v>405.217</v>
      </c>
      <c r="E357" s="157">
        <v>398.418</v>
      </c>
      <c r="F357" s="20">
        <f>+E357/D357*100-100</f>
        <v>-1.6778664271242292</v>
      </c>
      <c r="G357" s="157"/>
      <c r="H357" s="157">
        <v>2824.446</v>
      </c>
      <c r="I357" s="157">
        <v>2392.021</v>
      </c>
      <c r="J357" s="157">
        <v>1575.018</v>
      </c>
      <c r="K357" s="20">
        <f>+J357/I357*100-100</f>
        <v>-34.15534395392014</v>
      </c>
      <c r="L357" s="23">
        <f>+J357/$J$433*100</f>
        <v>2.0148863990607437</v>
      </c>
      <c r="M357" s="21">
        <f t="shared" si="58"/>
        <v>5903.061816261412</v>
      </c>
      <c r="N357" s="21">
        <f t="shared" si="58"/>
        <v>3953.1798262126713</v>
      </c>
      <c r="O357" s="20">
        <f>+N357/M357*100-100</f>
        <v>-33.03170542238469</v>
      </c>
    </row>
    <row r="358" spans="1:15" ht="11.25">
      <c r="A358" s="123"/>
      <c r="C358" s="128"/>
      <c r="D358" s="128"/>
      <c r="E358" s="128"/>
      <c r="F358" s="158"/>
      <c r="G358" s="128"/>
      <c r="H358" s="128"/>
      <c r="I358" s="128"/>
      <c r="J358" s="157"/>
      <c r="K358" s="158"/>
      <c r="M358" s="21"/>
      <c r="N358" s="21"/>
      <c r="O358" s="20"/>
    </row>
    <row r="359" spans="1:15" ht="11.25">
      <c r="A359" s="142" t="s">
        <v>337</v>
      </c>
      <c r="C359" s="30"/>
      <c r="D359" s="30"/>
      <c r="E359" s="30"/>
      <c r="F359" s="158"/>
      <c r="G359" s="30"/>
      <c r="H359" s="30">
        <f>SUM(H360:H361)</f>
        <v>1947.42</v>
      </c>
      <c r="I359" s="30">
        <f>SUM(I360:I361)</f>
        <v>1691.098</v>
      </c>
      <c r="J359" s="30">
        <f>SUM(J360:J361)</f>
        <v>1261.193</v>
      </c>
      <c r="K359" s="25">
        <f>+J359/I359*100-100</f>
        <v>-25.421649129737006</v>
      </c>
      <c r="L359" s="28">
        <f>+J359/$J$438*100</f>
        <v>3.5702079833203673</v>
      </c>
      <c r="M359" s="21"/>
      <c r="N359" s="21"/>
      <c r="O359" s="20"/>
    </row>
    <row r="360" spans="1:15" ht="22.5">
      <c r="A360" s="159" t="s">
        <v>338</v>
      </c>
      <c r="C360" s="157">
        <v>6.398</v>
      </c>
      <c r="D360" s="157">
        <v>5.571</v>
      </c>
      <c r="E360" s="157">
        <v>11.701</v>
      </c>
      <c r="F360" s="20">
        <f>+E360/D360*100-100</f>
        <v>110.03410518757858</v>
      </c>
      <c r="G360" s="157"/>
      <c r="H360" s="157">
        <v>137.171</v>
      </c>
      <c r="I360" s="157">
        <v>127.402</v>
      </c>
      <c r="J360" s="157">
        <v>136.518</v>
      </c>
      <c r="K360" s="20">
        <f>+J360/I360*100-100</f>
        <v>7.155303684400565</v>
      </c>
      <c r="L360" s="23">
        <f>+J360/$J$438*100</f>
        <v>0.3864576266018998</v>
      </c>
      <c r="M360" s="21">
        <f>+I360/D360*1000</f>
        <v>22868.784778316283</v>
      </c>
      <c r="N360" s="21">
        <f>+J360/E360*1000</f>
        <v>11667.207930946071</v>
      </c>
      <c r="O360" s="20">
        <f>+N360/M360*100-100</f>
        <v>-48.981950531937834</v>
      </c>
    </row>
    <row r="361" spans="1:15" ht="11.25">
      <c r="A361" s="123" t="s">
        <v>339</v>
      </c>
      <c r="C361" s="157">
        <v>1057.24</v>
      </c>
      <c r="D361" s="157">
        <v>889.433</v>
      </c>
      <c r="E361" s="157">
        <v>527.04</v>
      </c>
      <c r="F361" s="20">
        <f>+E361/D361*100-100</f>
        <v>-40.74427191255553</v>
      </c>
      <c r="G361" s="157"/>
      <c r="H361" s="157">
        <v>1810.249</v>
      </c>
      <c r="I361" s="157">
        <v>1563.696</v>
      </c>
      <c r="J361" s="157">
        <v>1124.675</v>
      </c>
      <c r="K361" s="20">
        <f>+J361/I361*100-100</f>
        <v>-28.075853618606175</v>
      </c>
      <c r="L361" s="23">
        <f>+J361/$J$438*100</f>
        <v>3.183750356718467</v>
      </c>
      <c r="M361" s="21">
        <f>+I361/D361*1000</f>
        <v>1758.0818341572665</v>
      </c>
      <c r="N361" s="21">
        <f>+J361/E361*1000</f>
        <v>2133.9461900425017</v>
      </c>
      <c r="O361" s="20">
        <f>+N361/M361*100-100</f>
        <v>21.379229827797246</v>
      </c>
    </row>
    <row r="362" spans="1:15" ht="11.25">
      <c r="A362" s="123"/>
      <c r="C362" s="128"/>
      <c r="D362" s="128"/>
      <c r="E362" s="128"/>
      <c r="G362" s="128"/>
      <c r="H362" s="128"/>
      <c r="I362" s="128"/>
      <c r="M362" s="21"/>
      <c r="N362" s="21"/>
      <c r="O362" s="20"/>
    </row>
    <row r="363" spans="1:15" s="128" customFormat="1" ht="11.25">
      <c r="A363" s="126" t="s">
        <v>456</v>
      </c>
      <c r="B363" s="126"/>
      <c r="C363" s="126"/>
      <c r="D363" s="126"/>
      <c r="E363" s="126"/>
      <c r="F363" s="126"/>
      <c r="G363" s="126"/>
      <c r="H363" s="126">
        <f>SUM(H365:H368)</f>
        <v>27416.012</v>
      </c>
      <c r="I363" s="126">
        <f>SUM(I365:I368)</f>
        <v>21535.25</v>
      </c>
      <c r="J363" s="126">
        <f>SUM(J365:J368)</f>
        <v>16174.054</v>
      </c>
      <c r="K363" s="127">
        <f>+J363/I363*100-100</f>
        <v>-24.89497916207148</v>
      </c>
      <c r="L363" s="126"/>
      <c r="M363" s="21"/>
      <c r="N363" s="21"/>
      <c r="O363" s="20"/>
    </row>
    <row r="364" spans="1:15" ht="11.25">
      <c r="A364" s="123"/>
      <c r="C364" s="128"/>
      <c r="D364" s="128"/>
      <c r="E364" s="128"/>
      <c r="F364" s="21"/>
      <c r="G364" s="128"/>
      <c r="H364" s="128"/>
      <c r="I364" s="128"/>
      <c r="J364" s="21"/>
      <c r="K364" s="21"/>
      <c r="M364" s="21"/>
      <c r="N364" s="21"/>
      <c r="O364" s="20"/>
    </row>
    <row r="365" spans="1:15" ht="11.25">
      <c r="A365" s="123" t="s">
        <v>340</v>
      </c>
      <c r="C365" s="157">
        <v>29</v>
      </c>
      <c r="D365" s="157">
        <v>27</v>
      </c>
      <c r="E365" s="157">
        <v>23</v>
      </c>
      <c r="F365" s="20">
        <f>+E365/D365*100-100</f>
        <v>-14.81481481481481</v>
      </c>
      <c r="G365" s="157"/>
      <c r="H365" s="157">
        <v>1469.69</v>
      </c>
      <c r="I365" s="157">
        <v>1459.461</v>
      </c>
      <c r="J365" s="157">
        <v>441.81</v>
      </c>
      <c r="K365" s="20">
        <f>+J365/I365*100-100</f>
        <v>-69.72786528725331</v>
      </c>
      <c r="L365" s="23">
        <f>+J365/$J$442*100</f>
        <v>0.07134417158754967</v>
      </c>
      <c r="M365" s="21">
        <f aca="true" t="shared" si="59" ref="M365:N367">+I365/D365*1000</f>
        <v>54054.11111111111</v>
      </c>
      <c r="N365" s="21">
        <f t="shared" si="59"/>
        <v>19209.130434782608</v>
      </c>
      <c r="O365" s="20">
        <f>+N365/M365*100-100</f>
        <v>-64.46314620677563</v>
      </c>
    </row>
    <row r="366" spans="1:15" ht="11.25">
      <c r="A366" s="123" t="s">
        <v>341</v>
      </c>
      <c r="C366" s="157">
        <v>10</v>
      </c>
      <c r="D366" s="157">
        <v>2</v>
      </c>
      <c r="E366" s="157">
        <v>0</v>
      </c>
      <c r="F366" s="20">
        <f>+E366/D366*100-100</f>
        <v>-100</v>
      </c>
      <c r="G366" s="157"/>
      <c r="H366" s="157">
        <v>329.132</v>
      </c>
      <c r="I366" s="157">
        <v>28.285</v>
      </c>
      <c r="J366" s="157">
        <v>0</v>
      </c>
      <c r="K366" s="20">
        <f>+J366/I366*100-100</f>
        <v>-100</v>
      </c>
      <c r="L366" s="23">
        <f>+J366/$J$442*100</f>
        <v>0</v>
      </c>
      <c r="M366" s="21">
        <f t="shared" si="59"/>
        <v>14142.5</v>
      </c>
      <c r="N366" s="21" t="e">
        <f t="shared" si="59"/>
        <v>#DIV/0!</v>
      </c>
      <c r="O366" s="20" t="e">
        <f>+N366/M366*100-100</f>
        <v>#DIV/0!</v>
      </c>
    </row>
    <row r="367" spans="1:15" ht="22.5">
      <c r="A367" s="159" t="s">
        <v>342</v>
      </c>
      <c r="C367" s="157">
        <v>4</v>
      </c>
      <c r="D367" s="157">
        <v>3</v>
      </c>
      <c r="E367" s="157">
        <v>3</v>
      </c>
      <c r="F367" s="20">
        <f>+E367/D367*100-100</f>
        <v>0</v>
      </c>
      <c r="G367" s="157"/>
      <c r="H367" s="157">
        <v>24.458</v>
      </c>
      <c r="I367" s="157">
        <v>8.773</v>
      </c>
      <c r="J367" s="157">
        <v>37.099</v>
      </c>
      <c r="K367" s="20">
        <f>+J367/I367*100-100</f>
        <v>322.87700900490137</v>
      </c>
      <c r="L367" s="23">
        <f>+J367/$J$442*100</f>
        <v>0.0059908046937065815</v>
      </c>
      <c r="M367" s="21">
        <f t="shared" si="59"/>
        <v>2924.333333333333</v>
      </c>
      <c r="N367" s="21">
        <f t="shared" si="59"/>
        <v>12366.333333333332</v>
      </c>
      <c r="O367" s="20">
        <f>+N367/M367*100-100</f>
        <v>322.8770090049014</v>
      </c>
    </row>
    <row r="368" spans="1:15" ht="11.25">
      <c r="A368" s="123" t="s">
        <v>343</v>
      </c>
      <c r="C368" s="128"/>
      <c r="D368" s="128"/>
      <c r="E368" s="128"/>
      <c r="G368" s="128"/>
      <c r="H368" s="128">
        <v>25592.732</v>
      </c>
      <c r="I368" s="128">
        <v>20038.731</v>
      </c>
      <c r="J368" s="157">
        <v>15695.145</v>
      </c>
      <c r="K368" s="20">
        <f>+J368/I368*100-100</f>
        <v>-21.675953432380524</v>
      </c>
      <c r="L368" s="23">
        <f>+J368/$J$442*100</f>
        <v>2.5344766256342592</v>
      </c>
      <c r="M368" s="21"/>
      <c r="N368" s="21"/>
      <c r="O368" s="20"/>
    </row>
    <row r="369" spans="3:15" ht="11.25">
      <c r="C369" s="157"/>
      <c r="D369" s="157"/>
      <c r="E369" s="157"/>
      <c r="G369" s="128"/>
      <c r="H369" s="128"/>
      <c r="I369" s="128"/>
      <c r="J369" s="157"/>
      <c r="M369" s="22"/>
      <c r="N369" s="22"/>
      <c r="O369" s="22"/>
    </row>
    <row r="370" spans="1:15" ht="11.25">
      <c r="A370" s="160"/>
      <c r="B370" s="160"/>
      <c r="C370" s="160"/>
      <c r="D370" s="161"/>
      <c r="E370" s="161"/>
      <c r="F370" s="161"/>
      <c r="G370" s="161"/>
      <c r="H370" s="161"/>
      <c r="I370" s="161"/>
      <c r="J370" s="161"/>
      <c r="K370" s="161"/>
      <c r="L370" s="161"/>
      <c r="M370" s="22"/>
      <c r="N370" s="22"/>
      <c r="O370" s="22"/>
    </row>
    <row r="371" spans="1:15" ht="11.25">
      <c r="A371" s="17" t="s">
        <v>525</v>
      </c>
      <c r="B371" s="128"/>
      <c r="C371" s="128"/>
      <c r="D371" s="128"/>
      <c r="F371" s="128"/>
      <c r="G371" s="128"/>
      <c r="H371" s="128"/>
      <c r="J371" s="155"/>
      <c r="K371" s="128"/>
      <c r="M371" s="22"/>
      <c r="N371" s="22"/>
      <c r="O371" s="22"/>
    </row>
    <row r="372" spans="1:22" ht="19.5" customHeight="1">
      <c r="A372" s="312" t="s">
        <v>379</v>
      </c>
      <c r="B372" s="312"/>
      <c r="C372" s="312"/>
      <c r="D372" s="312"/>
      <c r="E372" s="312"/>
      <c r="F372" s="312"/>
      <c r="G372" s="312"/>
      <c r="H372" s="312"/>
      <c r="I372" s="312"/>
      <c r="J372" s="312"/>
      <c r="K372" s="312"/>
      <c r="L372" s="121"/>
      <c r="Q372" s="187"/>
      <c r="R372" s="187"/>
      <c r="S372" s="187"/>
      <c r="T372" s="187"/>
      <c r="U372" s="187"/>
      <c r="V372" s="187"/>
    </row>
    <row r="373" spans="1:23" ht="19.5" customHeight="1">
      <c r="A373" s="313" t="s">
        <v>344</v>
      </c>
      <c r="B373" s="313"/>
      <c r="C373" s="313"/>
      <c r="D373" s="313"/>
      <c r="E373" s="313"/>
      <c r="F373" s="313"/>
      <c r="G373" s="313"/>
      <c r="H373" s="313"/>
      <c r="I373" s="313"/>
      <c r="J373" s="313"/>
      <c r="K373" s="313"/>
      <c r="L373" s="122"/>
      <c r="Q373" s="187"/>
      <c r="R373" s="187"/>
      <c r="S373" s="187"/>
      <c r="T373" s="187"/>
      <c r="U373" s="187"/>
      <c r="V373" s="187"/>
      <c r="W373" s="187"/>
    </row>
    <row r="374" spans="1:23" s="29" customFormat="1" ht="12.75">
      <c r="A374" s="26"/>
      <c r="B374" s="26"/>
      <c r="C374" s="314" t="s">
        <v>141</v>
      </c>
      <c r="D374" s="314"/>
      <c r="E374" s="314"/>
      <c r="F374" s="314"/>
      <c r="G374" s="204"/>
      <c r="H374" s="314" t="s">
        <v>287</v>
      </c>
      <c r="I374" s="314"/>
      <c r="J374" s="314"/>
      <c r="K374" s="314"/>
      <c r="L374" s="204"/>
      <c r="M374" s="316"/>
      <c r="N374" s="316"/>
      <c r="O374" s="316"/>
      <c r="P374" s="142"/>
      <c r="Q374" s="187"/>
      <c r="R374" s="187"/>
      <c r="S374" s="35"/>
      <c r="T374" s="31"/>
      <c r="U374" s="31"/>
      <c r="V374" s="31"/>
      <c r="W374" s="187"/>
    </row>
    <row r="375" spans="1:23" s="29" customFormat="1" ht="12.75">
      <c r="A375" s="26" t="s">
        <v>153</v>
      </c>
      <c r="B375" s="206" t="s">
        <v>129</v>
      </c>
      <c r="C375" s="205">
        <f>+C296</f>
        <v>2010</v>
      </c>
      <c r="D375" s="315" t="str">
        <f>+D296</f>
        <v>enero - octubre</v>
      </c>
      <c r="E375" s="315"/>
      <c r="F375" s="315"/>
      <c r="G375" s="204"/>
      <c r="H375" s="205">
        <f>+H296</f>
        <v>2010</v>
      </c>
      <c r="I375" s="315" t="str">
        <f>+D375</f>
        <v>enero - octubre</v>
      </c>
      <c r="J375" s="315"/>
      <c r="K375" s="315"/>
      <c r="L375" s="206" t="s">
        <v>320</v>
      </c>
      <c r="M375" s="318" t="s">
        <v>283</v>
      </c>
      <c r="N375" s="317"/>
      <c r="O375" s="317"/>
      <c r="P375" s="142"/>
      <c r="Q375" s="187"/>
      <c r="R375" s="35"/>
      <c r="S375" s="35"/>
      <c r="T375" s="280"/>
      <c r="U375" s="32"/>
      <c r="V375" s="32"/>
      <c r="W375" s="187"/>
    </row>
    <row r="376" spans="1:23" s="29" customFormat="1" ht="12.75">
      <c r="A376" s="207"/>
      <c r="B376" s="210" t="s">
        <v>45</v>
      </c>
      <c r="C376" s="207"/>
      <c r="D376" s="208">
        <f>+D297</f>
        <v>2010</v>
      </c>
      <c r="E376" s="208">
        <f>+E297</f>
        <v>2011</v>
      </c>
      <c r="F376" s="209" t="str">
        <f>+F297</f>
        <v>Var % 11/10</v>
      </c>
      <c r="G376" s="210"/>
      <c r="H376" s="207"/>
      <c r="I376" s="208">
        <f>+I297</f>
        <v>2010</v>
      </c>
      <c r="J376" s="208">
        <f>+J297</f>
        <v>2011</v>
      </c>
      <c r="K376" s="209" t="str">
        <f>+K297</f>
        <v>Var % 11/10</v>
      </c>
      <c r="L376" s="210">
        <v>2008</v>
      </c>
      <c r="M376" s="211"/>
      <c r="N376" s="211"/>
      <c r="O376" s="210"/>
      <c r="Q376" s="187"/>
      <c r="R376" s="281"/>
      <c r="S376" s="191"/>
      <c r="T376" s="281"/>
      <c r="U376" s="32"/>
      <c r="V376" s="32"/>
      <c r="W376" s="187"/>
    </row>
    <row r="377" spans="1:22" ht="12.75">
      <c r="A377" s="17"/>
      <c r="B377" s="17"/>
      <c r="C377" s="17"/>
      <c r="D377" s="17"/>
      <c r="E377" s="17"/>
      <c r="F377" s="17"/>
      <c r="G377" s="17"/>
      <c r="H377" s="17"/>
      <c r="I377" s="17"/>
      <c r="J377" s="17"/>
      <c r="K377" s="17"/>
      <c r="L377" s="17"/>
      <c r="M377" s="22"/>
      <c r="N377" s="22"/>
      <c r="O377" s="22"/>
      <c r="Q377" s="187"/>
      <c r="R377" s="281"/>
      <c r="S377" s="191"/>
      <c r="T377" s="281"/>
      <c r="U377" s="32"/>
      <c r="V377" s="32"/>
    </row>
    <row r="378" spans="1:23" s="128" customFormat="1" ht="12.75">
      <c r="A378" s="126" t="s">
        <v>454</v>
      </c>
      <c r="B378" s="126"/>
      <c r="C378" s="126"/>
      <c r="D378" s="126"/>
      <c r="E378" s="126"/>
      <c r="F378" s="126"/>
      <c r="G378" s="126"/>
      <c r="H378" s="126">
        <f>+H380+H389</f>
        <v>3885960</v>
      </c>
      <c r="I378" s="126">
        <f>(I380+I389)</f>
        <v>3118882</v>
      </c>
      <c r="J378" s="126">
        <f>(J380+J389)</f>
        <v>4064654</v>
      </c>
      <c r="K378" s="127">
        <f>+J378/I378*100-100</f>
        <v>30.324071253737714</v>
      </c>
      <c r="L378" s="126">
        <f>(L380+L389)</f>
        <v>100</v>
      </c>
      <c r="M378" s="22"/>
      <c r="N378" s="22"/>
      <c r="O378" s="22"/>
      <c r="Q378" s="187"/>
      <c r="R378" s="31"/>
      <c r="S378" s="31"/>
      <c r="T378" s="31"/>
      <c r="U378" s="31"/>
      <c r="V378" s="31"/>
      <c r="W378" s="31"/>
    </row>
    <row r="379" spans="1:23" ht="12.75">
      <c r="A379" s="17"/>
      <c r="B379" s="17"/>
      <c r="C379" s="19"/>
      <c r="D379" s="19"/>
      <c r="E379" s="19"/>
      <c r="F379" s="20"/>
      <c r="G379" s="20"/>
      <c r="H379" s="19"/>
      <c r="I379" s="19"/>
      <c r="J379" s="19"/>
      <c r="K379" s="20"/>
      <c r="L379" s="20"/>
      <c r="M379" s="22"/>
      <c r="N379" s="22"/>
      <c r="O379" s="22"/>
      <c r="Q379" s="187"/>
      <c r="R379" s="32"/>
      <c r="S379" s="32"/>
      <c r="T379" s="32"/>
      <c r="U379" s="32"/>
      <c r="V379" s="32"/>
      <c r="W379" s="32"/>
    </row>
    <row r="380" spans="1:23" ht="12.75">
      <c r="A380" s="26" t="s">
        <v>451</v>
      </c>
      <c r="B380" s="26"/>
      <c r="C380" s="27"/>
      <c r="D380" s="27"/>
      <c r="E380" s="27"/>
      <c r="F380" s="25"/>
      <c r="G380" s="25"/>
      <c r="H380" s="27">
        <f>SUM(H382:H387)</f>
        <v>797947</v>
      </c>
      <c r="I380" s="27">
        <f>SUM(I382:I387)</f>
        <v>621897</v>
      </c>
      <c r="J380" s="27">
        <f>SUM(J382:J387)</f>
        <v>843323</v>
      </c>
      <c r="K380" s="25">
        <f>+J380/I380*100-100</f>
        <v>35.60493136323217</v>
      </c>
      <c r="L380" s="25">
        <f>+J380/$J$378*100</f>
        <v>20.747719240063237</v>
      </c>
      <c r="M380" s="22"/>
      <c r="N380" s="22"/>
      <c r="O380" s="22"/>
      <c r="P380" s="31"/>
      <c r="Q380" s="187"/>
      <c r="R380" s="32"/>
      <c r="S380" s="32"/>
      <c r="T380" s="32"/>
      <c r="U380" s="32"/>
      <c r="V380" s="32"/>
      <c r="W380" s="32"/>
    </row>
    <row r="381" spans="1:23" ht="12.75">
      <c r="A381" s="26"/>
      <c r="B381" s="26"/>
      <c r="C381" s="19"/>
      <c r="D381" s="19"/>
      <c r="E381" s="19"/>
      <c r="F381" s="20"/>
      <c r="G381" s="20"/>
      <c r="H381" s="19"/>
      <c r="I381" s="19"/>
      <c r="J381" s="19"/>
      <c r="K381" s="20"/>
      <c r="L381" s="25"/>
      <c r="M381" s="22"/>
      <c r="N381" s="22"/>
      <c r="O381" s="22"/>
      <c r="P381" s="32"/>
      <c r="Q381" s="187"/>
      <c r="R381" s="32"/>
      <c r="S381" s="32"/>
      <c r="T381" s="32"/>
      <c r="U381" s="32"/>
      <c r="V381" s="32"/>
      <c r="W381" s="32"/>
    </row>
    <row r="382" spans="1:25" ht="12.75">
      <c r="A382" s="17" t="s">
        <v>96</v>
      </c>
      <c r="B382" s="18">
        <v>10059000</v>
      </c>
      <c r="C382" s="19">
        <v>596478.193</v>
      </c>
      <c r="D382" s="19">
        <v>466601.125</v>
      </c>
      <c r="E382" s="19">
        <v>396417.682</v>
      </c>
      <c r="F382" s="20">
        <f>+E382/D382*100-100</f>
        <v>-15.041421728248096</v>
      </c>
      <c r="G382" s="20"/>
      <c r="H382" s="198">
        <v>138587.948</v>
      </c>
      <c r="I382" s="198">
        <v>100310.3</v>
      </c>
      <c r="J382" s="198">
        <v>128222.696</v>
      </c>
      <c r="K382" s="20">
        <f aca="true" t="shared" si="60" ref="K382:K408">+J382/I382*100-100</f>
        <v>27.82605176138442</v>
      </c>
      <c r="L382" s="20">
        <f aca="true" t="shared" si="61" ref="L382:L408">+J382/$J$378*100</f>
        <v>3.154578372476476</v>
      </c>
      <c r="M382" s="21">
        <f>+I382/D382*1000</f>
        <v>214.9808361477911</v>
      </c>
      <c r="N382" s="21">
        <f>+J382/E382*1000</f>
        <v>323.45352344802825</v>
      </c>
      <c r="O382" s="20">
        <f>+N382/M382*100-100</f>
        <v>50.45691013391831</v>
      </c>
      <c r="P382" s="31"/>
      <c r="Q382" s="187"/>
      <c r="R382" s="31"/>
      <c r="S382" s="31"/>
      <c r="T382" s="31"/>
      <c r="U382" s="31"/>
      <c r="V382" s="224"/>
      <c r="W382" s="31"/>
      <c r="X382" s="31"/>
      <c r="Y382" s="31"/>
    </row>
    <row r="383" spans="1:25" ht="12.75">
      <c r="A383" s="17" t="s">
        <v>97</v>
      </c>
      <c r="B383" s="18">
        <v>10019000</v>
      </c>
      <c r="C383" s="19">
        <v>614636.041</v>
      </c>
      <c r="D383" s="19">
        <v>497517.13</v>
      </c>
      <c r="E383" s="19">
        <v>414637.411</v>
      </c>
      <c r="F383" s="20">
        <f>+E383/D383*100-100</f>
        <v>-16.658666406119522</v>
      </c>
      <c r="G383" s="20"/>
      <c r="H383" s="198">
        <v>152151.836</v>
      </c>
      <c r="I383" s="198">
        <v>118765.203</v>
      </c>
      <c r="J383" s="198">
        <v>146590.287</v>
      </c>
      <c r="K383" s="20">
        <f t="shared" si="60"/>
        <v>23.42865022510003</v>
      </c>
      <c r="L383" s="20">
        <f t="shared" si="61"/>
        <v>3.6064640926386358</v>
      </c>
      <c r="M383" s="21">
        <f aca="true" t="shared" si="62" ref="M383:M407">+I383/D383*1000</f>
        <v>238.71580662961293</v>
      </c>
      <c r="N383" s="21">
        <f aca="true" t="shared" si="63" ref="N383:N407">+J383/E383*1000</f>
        <v>353.5384967952157</v>
      </c>
      <c r="O383" s="20">
        <f aca="true" t="shared" si="64" ref="O383:O407">+N383/M383*100-100</f>
        <v>48.10016219150478</v>
      </c>
      <c r="P383" s="32"/>
      <c r="Q383" s="187"/>
      <c r="R383" s="32"/>
      <c r="S383" s="32"/>
      <c r="T383" s="32"/>
      <c r="U383" s="217"/>
      <c r="V383" s="224"/>
      <c r="W383" s="32"/>
      <c r="X383" s="32"/>
      <c r="Y383" s="32"/>
    </row>
    <row r="384" spans="1:25" ht="12.75">
      <c r="A384" s="17" t="s">
        <v>98</v>
      </c>
      <c r="B384" s="18">
        <v>10011000</v>
      </c>
      <c r="C384" s="19">
        <v>17894.84</v>
      </c>
      <c r="D384" s="19">
        <v>5004.504</v>
      </c>
      <c r="E384" s="19">
        <v>29235.938</v>
      </c>
      <c r="F384" s="20">
        <f>+E384/D384*100-100</f>
        <v>484.1925193785438</v>
      </c>
      <c r="G384" s="20"/>
      <c r="H384" s="198">
        <v>4958.214</v>
      </c>
      <c r="I384" s="198">
        <v>1527.327</v>
      </c>
      <c r="J384" s="198">
        <v>10845.786</v>
      </c>
      <c r="K384" s="20">
        <f t="shared" si="60"/>
        <v>610.11551553793</v>
      </c>
      <c r="L384" s="20">
        <f t="shared" si="61"/>
        <v>0.2668317155654577</v>
      </c>
      <c r="M384" s="21">
        <f t="shared" si="62"/>
        <v>305.190484411642</v>
      </c>
      <c r="N384" s="21">
        <f t="shared" si="63"/>
        <v>370.97444932329523</v>
      </c>
      <c r="O384" s="20">
        <f t="shared" si="64"/>
        <v>21.555051114543787</v>
      </c>
      <c r="P384" s="31"/>
      <c r="Q384" s="187"/>
      <c r="R384" s="32"/>
      <c r="S384" s="32"/>
      <c r="T384" s="32"/>
      <c r="U384" s="270"/>
      <c r="V384" s="187"/>
      <c r="W384" s="32"/>
      <c r="X384" s="32"/>
      <c r="Y384" s="32"/>
    </row>
    <row r="385" spans="1:25" ht="12.75">
      <c r="A385" s="17" t="s">
        <v>99</v>
      </c>
      <c r="B385" s="18">
        <v>10030000</v>
      </c>
      <c r="C385" s="19">
        <v>44250.891</v>
      </c>
      <c r="D385" s="19">
        <v>43988.253</v>
      </c>
      <c r="E385" s="19">
        <v>15958.57</v>
      </c>
      <c r="F385" s="20">
        <f>+E385/D385*100-100</f>
        <v>-63.72083701528224</v>
      </c>
      <c r="G385" s="20"/>
      <c r="H385" s="198">
        <v>10721.128</v>
      </c>
      <c r="I385" s="198">
        <v>10636.584</v>
      </c>
      <c r="J385" s="198">
        <v>5290.279</v>
      </c>
      <c r="K385" s="20">
        <f t="shared" si="60"/>
        <v>-50.2633646290952</v>
      </c>
      <c r="L385" s="20">
        <f t="shared" si="61"/>
        <v>0.1301532430558665</v>
      </c>
      <c r="M385" s="21">
        <f t="shared" si="62"/>
        <v>241.80510192118794</v>
      </c>
      <c r="N385" s="21">
        <f t="shared" si="63"/>
        <v>331.50081742913056</v>
      </c>
      <c r="O385" s="20">
        <f t="shared" si="64"/>
        <v>37.09421959888064</v>
      </c>
      <c r="P385" s="32"/>
      <c r="Q385" s="191"/>
      <c r="R385" s="32"/>
      <c r="S385" s="32"/>
      <c r="T385" s="32"/>
      <c r="U385" s="217"/>
      <c r="V385" s="32"/>
      <c r="W385" s="32"/>
      <c r="X385" s="32"/>
      <c r="Y385" s="32"/>
    </row>
    <row r="386" spans="1:25" ht="12.75">
      <c r="A386" s="18" t="s">
        <v>44</v>
      </c>
      <c r="B386" s="18">
        <v>12010000</v>
      </c>
      <c r="C386" s="19">
        <v>58143.263</v>
      </c>
      <c r="D386" s="19">
        <v>33186.517</v>
      </c>
      <c r="E386" s="19">
        <v>134292.429</v>
      </c>
      <c r="F386" s="20">
        <f>+E386/D386*100-100</f>
        <v>304.65960618886277</v>
      </c>
      <c r="G386" s="20"/>
      <c r="H386" s="198">
        <v>27772.365</v>
      </c>
      <c r="I386" s="198">
        <v>14517.098</v>
      </c>
      <c r="J386" s="198">
        <v>72705.166</v>
      </c>
      <c r="K386" s="20">
        <f t="shared" si="60"/>
        <v>400.8243796384098</v>
      </c>
      <c r="L386" s="20">
        <f t="shared" si="61"/>
        <v>1.7887172192270238</v>
      </c>
      <c r="M386" s="21">
        <f t="shared" si="62"/>
        <v>437.439638513436</v>
      </c>
      <c r="N386" s="21">
        <f t="shared" si="63"/>
        <v>541.3943774894414</v>
      </c>
      <c r="O386" s="20">
        <f t="shared" si="64"/>
        <v>23.764361942433425</v>
      </c>
      <c r="P386" s="32"/>
      <c r="Q386" s="191"/>
      <c r="R386" s="217"/>
      <c r="S386" s="217"/>
      <c r="T386" s="217"/>
      <c r="U386" s="217"/>
      <c r="W386" s="31"/>
      <c r="X386" s="31"/>
      <c r="Y386" s="31"/>
    </row>
    <row r="387" spans="1:25" ht="12.75">
      <c r="A387" s="17" t="s">
        <v>100</v>
      </c>
      <c r="B387" s="24" t="s">
        <v>173</v>
      </c>
      <c r="C387" s="19"/>
      <c r="D387" s="19"/>
      <c r="E387" s="19"/>
      <c r="F387" s="20"/>
      <c r="G387" s="20"/>
      <c r="H387" s="19">
        <v>463755.509</v>
      </c>
      <c r="I387" s="19">
        <v>376140.488</v>
      </c>
      <c r="J387" s="19">
        <v>479668.78599999996</v>
      </c>
      <c r="K387" s="20">
        <f t="shared" si="60"/>
        <v>27.52383784858597</v>
      </c>
      <c r="L387" s="20">
        <f t="shared" si="61"/>
        <v>11.800974597099776</v>
      </c>
      <c r="M387" s="21"/>
      <c r="N387" s="21"/>
      <c r="O387" s="20"/>
      <c r="P387" s="32"/>
      <c r="Q387" s="191"/>
      <c r="R387" s="32"/>
      <c r="S387" s="32"/>
      <c r="T387" s="32"/>
      <c r="U387" s="31"/>
      <c r="V387" s="31"/>
      <c r="W387" s="32"/>
      <c r="X387" s="32"/>
      <c r="Y387" s="32"/>
    </row>
    <row r="388" spans="1:25" ht="12.75">
      <c r="A388" s="17"/>
      <c r="B388" s="17"/>
      <c r="C388" s="19"/>
      <c r="D388" s="19"/>
      <c r="E388" s="19"/>
      <c r="F388" s="20"/>
      <c r="G388" s="20"/>
      <c r="H388" s="19"/>
      <c r="I388" s="19"/>
      <c r="J388" s="19"/>
      <c r="K388" s="20"/>
      <c r="L388" s="25"/>
      <c r="M388" s="21"/>
      <c r="N388" s="21"/>
      <c r="O388" s="20"/>
      <c r="Q388" s="191"/>
      <c r="R388" s="217"/>
      <c r="S388" s="217"/>
      <c r="T388" s="217"/>
      <c r="U388" s="32"/>
      <c r="V388" s="32"/>
      <c r="W388" s="32"/>
      <c r="X388" s="32"/>
      <c r="Y388" s="32"/>
    </row>
    <row r="389" spans="1:25" ht="12.75">
      <c r="A389" s="26" t="s">
        <v>452</v>
      </c>
      <c r="B389" s="26"/>
      <c r="C389" s="19"/>
      <c r="D389" s="19"/>
      <c r="E389" s="19"/>
      <c r="F389" s="20"/>
      <c r="G389" s="20"/>
      <c r="H389" s="27">
        <f>SUM(H391:H408)</f>
        <v>3088013</v>
      </c>
      <c r="I389" s="27">
        <f>SUM(I391:I408)</f>
        <v>2496985</v>
      </c>
      <c r="J389" s="27">
        <f>SUM(J391:J408)-1</f>
        <v>3221331</v>
      </c>
      <c r="K389" s="25">
        <f t="shared" si="60"/>
        <v>29.008824642518874</v>
      </c>
      <c r="L389" s="25">
        <f t="shared" si="61"/>
        <v>79.25228075993677</v>
      </c>
      <c r="M389" s="21"/>
      <c r="N389" s="21"/>
      <c r="O389" s="20"/>
      <c r="P389" s="21"/>
      <c r="Q389" s="21"/>
      <c r="R389" s="31"/>
      <c r="S389" s="31"/>
      <c r="T389" s="31"/>
      <c r="U389" s="32"/>
      <c r="V389" s="32"/>
      <c r="W389" s="32"/>
      <c r="X389" s="32"/>
      <c r="Y389" s="32"/>
    </row>
    <row r="390" spans="1:23" ht="12.75">
      <c r="A390" s="17"/>
      <c r="B390" s="17"/>
      <c r="C390" s="19"/>
      <c r="D390" s="19"/>
      <c r="E390" s="19"/>
      <c r="F390" s="20"/>
      <c r="G390" s="20"/>
      <c r="H390" s="19"/>
      <c r="I390" s="19"/>
      <c r="J390" s="19"/>
      <c r="K390" s="20"/>
      <c r="L390" s="25"/>
      <c r="M390" s="21"/>
      <c r="N390" s="21"/>
      <c r="O390" s="20"/>
      <c r="P390" s="21"/>
      <c r="Q390" s="21"/>
      <c r="R390" s="32"/>
      <c r="S390" s="32"/>
      <c r="T390" s="32"/>
      <c r="U390" s="32"/>
      <c r="V390" s="32"/>
      <c r="W390" s="21"/>
    </row>
    <row r="391" spans="1:25" ht="11.25" customHeight="1">
      <c r="A391" s="17" t="s">
        <v>101</v>
      </c>
      <c r="B391" s="18">
        <v>10062000</v>
      </c>
      <c r="C391" s="215">
        <v>135.077</v>
      </c>
      <c r="D391" s="215">
        <v>134.422</v>
      </c>
      <c r="E391" s="215">
        <v>2.592</v>
      </c>
      <c r="F391" s="20"/>
      <c r="G391" s="20"/>
      <c r="H391" s="216">
        <v>89.905</v>
      </c>
      <c r="I391" s="216">
        <v>87.099</v>
      </c>
      <c r="J391" s="216">
        <v>10.96</v>
      </c>
      <c r="K391" s="20">
        <f t="shared" si="60"/>
        <v>-87.41661787161735</v>
      </c>
      <c r="L391" s="20">
        <f t="shared" si="61"/>
        <v>0.00026964164723491837</v>
      </c>
      <c r="M391" s="21"/>
      <c r="N391" s="21"/>
      <c r="O391" s="20"/>
      <c r="Q391" s="21"/>
      <c r="R391" s="32"/>
      <c r="S391" s="32"/>
      <c r="T391" s="32"/>
      <c r="U391" s="31"/>
      <c r="V391" s="31"/>
      <c r="W391" s="21"/>
      <c r="X391" s="21"/>
      <c r="Y391" s="21"/>
    </row>
    <row r="392" spans="1:22" ht="12.75">
      <c r="A392" s="17" t="s">
        <v>102</v>
      </c>
      <c r="B392" s="18">
        <v>10063000</v>
      </c>
      <c r="C392" s="215">
        <v>98412.163</v>
      </c>
      <c r="D392" s="215">
        <v>80767.268</v>
      </c>
      <c r="E392" s="215">
        <v>71962.357</v>
      </c>
      <c r="F392" s="20">
        <f aca="true" t="shared" si="65" ref="F392:F407">+E392/D392*100-100</f>
        <v>-10.901583299809019</v>
      </c>
      <c r="G392" s="20"/>
      <c r="H392" s="216">
        <v>54429.845</v>
      </c>
      <c r="I392" s="216">
        <v>45279.331</v>
      </c>
      <c r="J392" s="216">
        <v>39892.965</v>
      </c>
      <c r="K392" s="20">
        <f t="shared" si="60"/>
        <v>-11.895860387159871</v>
      </c>
      <c r="L392" s="20">
        <f t="shared" si="61"/>
        <v>0.9814602915770935</v>
      </c>
      <c r="M392" s="21">
        <f t="shared" si="62"/>
        <v>560.6148644275054</v>
      </c>
      <c r="N392" s="21">
        <f t="shared" si="63"/>
        <v>554.3587878868391</v>
      </c>
      <c r="O392" s="20">
        <f t="shared" si="64"/>
        <v>-1.1159312636233665</v>
      </c>
      <c r="R392" s="32"/>
      <c r="S392" s="32"/>
      <c r="T392" s="32"/>
      <c r="U392" s="32"/>
      <c r="V392" s="32"/>
    </row>
    <row r="393" spans="1:22" ht="12.75">
      <c r="A393" s="17" t="s">
        <v>103</v>
      </c>
      <c r="B393" s="18">
        <v>10064000</v>
      </c>
      <c r="C393" s="215">
        <v>25106.206</v>
      </c>
      <c r="D393" s="215">
        <v>21016.654</v>
      </c>
      <c r="E393" s="215">
        <v>17020.9</v>
      </c>
      <c r="F393" s="20">
        <f t="shared" si="65"/>
        <v>-19.01232232304912</v>
      </c>
      <c r="G393" s="20"/>
      <c r="H393" s="216">
        <v>9087.88</v>
      </c>
      <c r="I393" s="216">
        <v>7489.269</v>
      </c>
      <c r="J393" s="216">
        <v>7323.629</v>
      </c>
      <c r="K393" s="20">
        <f t="shared" si="60"/>
        <v>-2.211697830589344</v>
      </c>
      <c r="L393" s="20">
        <f t="shared" si="61"/>
        <v>0.18017841124976444</v>
      </c>
      <c r="M393" s="21">
        <f t="shared" si="62"/>
        <v>356.34925521445996</v>
      </c>
      <c r="N393" s="21">
        <f t="shared" si="63"/>
        <v>430.27272353400815</v>
      </c>
      <c r="O393" s="20">
        <f t="shared" si="64"/>
        <v>20.74466755235933</v>
      </c>
      <c r="Q393" s="21"/>
      <c r="R393" s="31"/>
      <c r="S393" s="31"/>
      <c r="T393" s="31"/>
      <c r="U393" s="32"/>
      <c r="V393" s="32"/>
    </row>
    <row r="394" spans="1:22" ht="12.75">
      <c r="A394" s="17" t="s">
        <v>104</v>
      </c>
      <c r="B394" s="18">
        <v>11010000</v>
      </c>
      <c r="C394" s="215">
        <v>2986.068</v>
      </c>
      <c r="D394" s="215">
        <v>2680.869</v>
      </c>
      <c r="E394" s="215">
        <v>164.069</v>
      </c>
      <c r="F394" s="20">
        <f t="shared" si="65"/>
        <v>-93.88000681868454</v>
      </c>
      <c r="G394" s="20"/>
      <c r="H394" s="216">
        <v>903.451</v>
      </c>
      <c r="I394" s="216">
        <v>764.358</v>
      </c>
      <c r="J394" s="216">
        <v>121.914</v>
      </c>
      <c r="K394" s="20">
        <f t="shared" si="60"/>
        <v>-84.05014404245131</v>
      </c>
      <c r="L394" s="20">
        <f t="shared" si="61"/>
        <v>0.002999369688047248</v>
      </c>
      <c r="M394" s="21">
        <f t="shared" si="62"/>
        <v>285.11575910646883</v>
      </c>
      <c r="N394" s="21">
        <f t="shared" si="63"/>
        <v>743.0654175986932</v>
      </c>
      <c r="O394" s="20">
        <f t="shared" si="64"/>
        <v>160.6188517700333</v>
      </c>
      <c r="P394" s="21"/>
      <c r="R394" s="32"/>
      <c r="S394" s="32"/>
      <c r="T394" s="32"/>
      <c r="U394" s="32"/>
      <c r="V394" s="32"/>
    </row>
    <row r="395" spans="1:20" ht="12.75">
      <c r="A395" s="17" t="s">
        <v>105</v>
      </c>
      <c r="B395" s="18">
        <v>15121110</v>
      </c>
      <c r="C395" s="215">
        <v>4164.135</v>
      </c>
      <c r="D395" s="215">
        <v>3301.175</v>
      </c>
      <c r="E395" s="215">
        <v>3338.441</v>
      </c>
      <c r="F395" s="20">
        <f t="shared" si="65"/>
        <v>1.1288707808583212</v>
      </c>
      <c r="G395" s="20"/>
      <c r="H395" s="216">
        <v>4986.752</v>
      </c>
      <c r="I395" s="216">
        <v>3792.325</v>
      </c>
      <c r="J395" s="216">
        <v>5203.049</v>
      </c>
      <c r="K395" s="20">
        <f t="shared" si="60"/>
        <v>37.19944888689656</v>
      </c>
      <c r="L395" s="20">
        <f t="shared" si="61"/>
        <v>0.12800718093102142</v>
      </c>
      <c r="M395" s="21">
        <f t="shared" si="62"/>
        <v>1148.7803585087127</v>
      </c>
      <c r="N395" s="21">
        <f t="shared" si="63"/>
        <v>1558.5265697371917</v>
      </c>
      <c r="O395" s="20">
        <f t="shared" si="64"/>
        <v>35.6679332296724</v>
      </c>
      <c r="R395" s="32"/>
      <c r="S395" s="32"/>
      <c r="T395" s="32"/>
    </row>
    <row r="396" spans="1:22" ht="12.75">
      <c r="A396" s="17" t="s">
        <v>106</v>
      </c>
      <c r="B396" s="18">
        <v>15121910</v>
      </c>
      <c r="C396" s="215">
        <v>7836.745</v>
      </c>
      <c r="D396" s="215">
        <v>6626.951</v>
      </c>
      <c r="E396" s="215">
        <v>10558.886</v>
      </c>
      <c r="F396" s="20">
        <f t="shared" si="65"/>
        <v>59.33248940576141</v>
      </c>
      <c r="G396" s="20"/>
      <c r="H396" s="216">
        <v>11779.57</v>
      </c>
      <c r="I396" s="216">
        <v>9679.058</v>
      </c>
      <c r="J396" s="216">
        <v>18847.625</v>
      </c>
      <c r="K396" s="20">
        <f t="shared" si="60"/>
        <v>94.72581939275494</v>
      </c>
      <c r="L396" s="20">
        <f t="shared" si="61"/>
        <v>0.46369567987828736</v>
      </c>
      <c r="M396" s="21">
        <f t="shared" si="62"/>
        <v>1460.559765720314</v>
      </c>
      <c r="N396" s="21">
        <f t="shared" si="63"/>
        <v>1785.001277596898</v>
      </c>
      <c r="O396" s="20">
        <f t="shared" si="64"/>
        <v>22.213504677542375</v>
      </c>
      <c r="R396" s="32"/>
      <c r="S396" s="32"/>
      <c r="T396" s="32"/>
      <c r="U396" s="21"/>
      <c r="V396" s="21"/>
    </row>
    <row r="397" spans="1:15" ht="11.25">
      <c r="A397" s="17" t="s">
        <v>107</v>
      </c>
      <c r="B397" s="18">
        <v>15071000</v>
      </c>
      <c r="C397" s="215">
        <v>0.001</v>
      </c>
      <c r="D397" s="215">
        <v>0.001</v>
      </c>
      <c r="E397" s="215">
        <v>0.386</v>
      </c>
      <c r="F397" s="20"/>
      <c r="G397" s="20"/>
      <c r="H397" s="216">
        <v>0.07</v>
      </c>
      <c r="I397" s="216">
        <v>0.07</v>
      </c>
      <c r="J397" s="216">
        <v>2.275</v>
      </c>
      <c r="K397" s="20"/>
      <c r="L397" s="20">
        <f t="shared" si="61"/>
        <v>5.597032367330651E-05</v>
      </c>
      <c r="M397" s="21"/>
      <c r="N397" s="21"/>
      <c r="O397" s="20"/>
    </row>
    <row r="398" spans="1:20" ht="11.25">
      <c r="A398" s="17" t="s">
        <v>108</v>
      </c>
      <c r="B398" s="18">
        <v>15079000</v>
      </c>
      <c r="C398" s="215">
        <v>3253.78</v>
      </c>
      <c r="D398" s="215">
        <v>3113.75</v>
      </c>
      <c r="E398" s="215">
        <v>2357.994</v>
      </c>
      <c r="F398" s="20">
        <f t="shared" si="65"/>
        <v>-24.271569650742663</v>
      </c>
      <c r="G398" s="20"/>
      <c r="H398" s="216">
        <v>3515.471</v>
      </c>
      <c r="I398" s="216">
        <v>3316.16</v>
      </c>
      <c r="J398" s="216">
        <v>3576.881</v>
      </c>
      <c r="K398" s="20">
        <f t="shared" si="60"/>
        <v>7.862135723246169</v>
      </c>
      <c r="L398" s="20">
        <f t="shared" si="61"/>
        <v>0.08799964277402209</v>
      </c>
      <c r="M398" s="21">
        <f t="shared" si="62"/>
        <v>1065.0052187876356</v>
      </c>
      <c r="N398" s="21">
        <f t="shared" si="63"/>
        <v>1516.916921756374</v>
      </c>
      <c r="O398" s="20">
        <f t="shared" si="64"/>
        <v>42.43281582067539</v>
      </c>
      <c r="R398" s="21"/>
      <c r="S398" s="21"/>
      <c r="T398" s="21"/>
    </row>
    <row r="399" spans="1:15" ht="11.25">
      <c r="A399" s="17" t="s">
        <v>109</v>
      </c>
      <c r="B399" s="18">
        <v>15179000</v>
      </c>
      <c r="C399" s="215">
        <v>237837.609</v>
      </c>
      <c r="D399" s="215">
        <v>197664.739</v>
      </c>
      <c r="E399" s="215">
        <v>204341.735</v>
      </c>
      <c r="F399" s="20">
        <f t="shared" si="65"/>
        <v>3.3779398560306504</v>
      </c>
      <c r="G399" s="20"/>
      <c r="H399" s="216">
        <v>269643.454</v>
      </c>
      <c r="I399" s="216">
        <v>215318.946</v>
      </c>
      <c r="J399" s="216">
        <v>300418.544</v>
      </c>
      <c r="K399" s="20">
        <f t="shared" si="60"/>
        <v>39.522577822761576</v>
      </c>
      <c r="L399" s="20">
        <f t="shared" si="61"/>
        <v>7.39099918467845</v>
      </c>
      <c r="M399" s="21">
        <f t="shared" si="62"/>
        <v>1089.3138912347943</v>
      </c>
      <c r="N399" s="21">
        <f t="shared" si="63"/>
        <v>1470.1771226519145</v>
      </c>
      <c r="O399" s="20">
        <f t="shared" si="64"/>
        <v>34.963588960147376</v>
      </c>
    </row>
    <row r="400" spans="1:15" ht="11.25">
      <c r="A400" s="17" t="s">
        <v>14</v>
      </c>
      <c r="B400" s="18">
        <v>17019900</v>
      </c>
      <c r="C400" s="215">
        <v>415147.877</v>
      </c>
      <c r="D400" s="215">
        <v>347384.63</v>
      </c>
      <c r="E400" s="215">
        <v>410910.207</v>
      </c>
      <c r="F400" s="20">
        <f t="shared" si="65"/>
        <v>18.286812804584926</v>
      </c>
      <c r="G400" s="20"/>
      <c r="H400" s="216">
        <v>257430.798</v>
      </c>
      <c r="I400" s="216">
        <v>216738.142</v>
      </c>
      <c r="J400" s="216">
        <v>324448.351</v>
      </c>
      <c r="K400" s="20">
        <f t="shared" si="60"/>
        <v>49.69601012820348</v>
      </c>
      <c r="L400" s="20">
        <f t="shared" si="61"/>
        <v>7.982188668457389</v>
      </c>
      <c r="M400" s="21">
        <f t="shared" si="62"/>
        <v>623.9140229088431</v>
      </c>
      <c r="N400" s="21">
        <f t="shared" si="63"/>
        <v>789.5845502810789</v>
      </c>
      <c r="O400" s="20">
        <f t="shared" si="64"/>
        <v>26.553422633432476</v>
      </c>
    </row>
    <row r="401" spans="1:18" ht="11.25">
      <c r="A401" s="17" t="s">
        <v>80</v>
      </c>
      <c r="B401" s="24" t="s">
        <v>173</v>
      </c>
      <c r="C401" s="215">
        <v>3513.112</v>
      </c>
      <c r="D401" s="215">
        <v>3025.153</v>
      </c>
      <c r="E401" s="215">
        <v>5938.399</v>
      </c>
      <c r="F401" s="20">
        <f t="shared" si="65"/>
        <v>96.30078214225861</v>
      </c>
      <c r="G401" s="20"/>
      <c r="H401" s="216">
        <v>10948.039</v>
      </c>
      <c r="I401" s="216">
        <v>9456.656</v>
      </c>
      <c r="J401" s="216">
        <v>20739.375</v>
      </c>
      <c r="K401" s="20">
        <f t="shared" si="60"/>
        <v>119.30981733923701</v>
      </c>
      <c r="L401" s="20">
        <f t="shared" si="61"/>
        <v>0.5102371567173983</v>
      </c>
      <c r="M401" s="21">
        <f t="shared" si="62"/>
        <v>3126.0091638340277</v>
      </c>
      <c r="N401" s="21">
        <f t="shared" si="63"/>
        <v>3492.418579485817</v>
      </c>
      <c r="O401" s="20">
        <f t="shared" si="64"/>
        <v>11.721316107800234</v>
      </c>
      <c r="R401" s="23"/>
    </row>
    <row r="402" spans="1:18" ht="11.25">
      <c r="A402" s="17" t="s">
        <v>81</v>
      </c>
      <c r="B402" s="24" t="s">
        <v>173</v>
      </c>
      <c r="C402" s="215">
        <v>1257.343</v>
      </c>
      <c r="D402" s="215">
        <v>1223.927</v>
      </c>
      <c r="E402" s="215">
        <v>3085.051</v>
      </c>
      <c r="F402" s="20">
        <f t="shared" si="65"/>
        <v>152.0616834173934</v>
      </c>
      <c r="G402" s="25"/>
      <c r="H402" s="216">
        <v>3636.074</v>
      </c>
      <c r="I402" s="216">
        <v>3497.582</v>
      </c>
      <c r="J402" s="216">
        <v>12287.209</v>
      </c>
      <c r="K402" s="20">
        <f t="shared" si="60"/>
        <v>251.30581641831418</v>
      </c>
      <c r="L402" s="20">
        <f t="shared" si="61"/>
        <v>0.3022940944050834</v>
      </c>
      <c r="M402" s="21">
        <f t="shared" si="62"/>
        <v>2857.672067043214</v>
      </c>
      <c r="N402" s="21">
        <f t="shared" si="63"/>
        <v>3982.8220019701457</v>
      </c>
      <c r="O402" s="20">
        <f t="shared" si="64"/>
        <v>39.372954927298764</v>
      </c>
      <c r="R402" s="23"/>
    </row>
    <row r="403" spans="1:18" ht="11.25">
      <c r="A403" s="17" t="s">
        <v>83</v>
      </c>
      <c r="B403" s="24" t="s">
        <v>173</v>
      </c>
      <c r="C403" s="215">
        <v>7744.452</v>
      </c>
      <c r="D403" s="215">
        <v>6336.743</v>
      </c>
      <c r="E403" s="215">
        <v>9279.782</v>
      </c>
      <c r="F403" s="20">
        <f t="shared" si="65"/>
        <v>46.44403284147705</v>
      </c>
      <c r="G403" s="20"/>
      <c r="H403" s="216">
        <v>34492.492</v>
      </c>
      <c r="I403" s="216">
        <v>27899.423</v>
      </c>
      <c r="J403" s="216">
        <v>44344.843</v>
      </c>
      <c r="K403" s="20">
        <f t="shared" si="60"/>
        <v>58.94537675564115</v>
      </c>
      <c r="L403" s="20">
        <f t="shared" si="61"/>
        <v>1.090986908110752</v>
      </c>
      <c r="M403" s="21">
        <f t="shared" si="62"/>
        <v>4402.801723219641</v>
      </c>
      <c r="N403" s="21">
        <f t="shared" si="63"/>
        <v>4778.651373491317</v>
      </c>
      <c r="O403" s="20">
        <f t="shared" si="64"/>
        <v>8.536601779941805</v>
      </c>
      <c r="R403" s="23"/>
    </row>
    <row r="404" spans="1:18" ht="11.25">
      <c r="A404" s="17" t="s">
        <v>110</v>
      </c>
      <c r="B404" s="24" t="s">
        <v>173</v>
      </c>
      <c r="C404" s="215">
        <v>126680.056</v>
      </c>
      <c r="D404" s="215">
        <v>99371.329</v>
      </c>
      <c r="E404" s="215">
        <v>97143.671</v>
      </c>
      <c r="F404" s="20">
        <f t="shared" si="65"/>
        <v>-2.241751239937628</v>
      </c>
      <c r="G404" s="20"/>
      <c r="H404" s="216">
        <v>675636.381</v>
      </c>
      <c r="I404" s="216">
        <v>501540.83</v>
      </c>
      <c r="J404" s="216">
        <v>601793.385</v>
      </c>
      <c r="K404" s="20">
        <f t="shared" si="60"/>
        <v>19.98891196953994</v>
      </c>
      <c r="L404" s="20">
        <f t="shared" si="61"/>
        <v>14.805525513364728</v>
      </c>
      <c r="M404" s="21">
        <f t="shared" si="62"/>
        <v>5047.138194156586</v>
      </c>
      <c r="N404" s="21">
        <f t="shared" si="63"/>
        <v>6194.880004071496</v>
      </c>
      <c r="O404" s="20">
        <f t="shared" si="64"/>
        <v>22.74044747266339</v>
      </c>
      <c r="P404" s="21"/>
      <c r="R404" s="23"/>
    </row>
    <row r="405" spans="1:18" ht="11.25">
      <c r="A405" s="17" t="s">
        <v>111</v>
      </c>
      <c r="B405" s="24" t="s">
        <v>173</v>
      </c>
      <c r="C405" s="215">
        <v>6491.045</v>
      </c>
      <c r="D405" s="215">
        <v>5506.42</v>
      </c>
      <c r="E405" s="215">
        <v>4940.287</v>
      </c>
      <c r="F405" s="20">
        <f t="shared" si="65"/>
        <v>-10.28132616109923</v>
      </c>
      <c r="G405" s="20"/>
      <c r="H405" s="216">
        <v>22588.865</v>
      </c>
      <c r="I405" s="216">
        <v>18506.726</v>
      </c>
      <c r="J405" s="216">
        <v>21831.177</v>
      </c>
      <c r="K405" s="20">
        <f t="shared" si="60"/>
        <v>17.963474468687778</v>
      </c>
      <c r="L405" s="20">
        <f t="shared" si="61"/>
        <v>0.5370980408172503</v>
      </c>
      <c r="M405" s="21">
        <f t="shared" si="62"/>
        <v>3360.9361436287095</v>
      </c>
      <c r="N405" s="21">
        <f t="shared" si="63"/>
        <v>4419.009867240506</v>
      </c>
      <c r="O405" s="20">
        <f t="shared" si="64"/>
        <v>31.481518195981636</v>
      </c>
      <c r="P405" s="21"/>
      <c r="Q405" s="21"/>
      <c r="R405" s="23"/>
    </row>
    <row r="406" spans="1:18" ht="11.25">
      <c r="A406" s="17" t="s">
        <v>112</v>
      </c>
      <c r="B406" s="24" t="s">
        <v>173</v>
      </c>
      <c r="C406" s="215">
        <v>12166.393</v>
      </c>
      <c r="D406" s="215">
        <v>10694.839</v>
      </c>
      <c r="E406" s="215">
        <v>12851.286</v>
      </c>
      <c r="F406" s="20">
        <f t="shared" si="65"/>
        <v>20.163435840408624</v>
      </c>
      <c r="G406" s="20"/>
      <c r="H406" s="216">
        <v>34176.692</v>
      </c>
      <c r="I406" s="216">
        <v>29664.374</v>
      </c>
      <c r="J406" s="216">
        <v>39712.87</v>
      </c>
      <c r="K406" s="20">
        <f t="shared" si="60"/>
        <v>33.87395264096929</v>
      </c>
      <c r="L406" s="20">
        <f t="shared" si="61"/>
        <v>0.9770295331410742</v>
      </c>
      <c r="M406" s="21">
        <f t="shared" si="62"/>
        <v>2773.7092629444915</v>
      </c>
      <c r="N406" s="21">
        <f t="shared" si="63"/>
        <v>3090.1864607168495</v>
      </c>
      <c r="O406" s="20">
        <f t="shared" si="64"/>
        <v>11.409890791380022</v>
      </c>
      <c r="P406" s="21"/>
      <c r="Q406" s="21"/>
      <c r="R406" s="23"/>
    </row>
    <row r="407" spans="1:18" ht="11.25">
      <c r="A407" s="17" t="s">
        <v>113</v>
      </c>
      <c r="B407" s="24" t="s">
        <v>173</v>
      </c>
      <c r="C407" s="215">
        <v>64227.376</v>
      </c>
      <c r="D407" s="215">
        <v>54334.762</v>
      </c>
      <c r="E407" s="215">
        <v>57924.225</v>
      </c>
      <c r="F407" s="20">
        <f t="shared" si="65"/>
        <v>6.606199913050133</v>
      </c>
      <c r="G407" s="20"/>
      <c r="H407" s="216">
        <v>105622.876</v>
      </c>
      <c r="I407" s="216">
        <v>89186.361</v>
      </c>
      <c r="J407" s="216">
        <v>103063.435</v>
      </c>
      <c r="K407" s="20">
        <f t="shared" si="60"/>
        <v>15.559636971845947</v>
      </c>
      <c r="L407" s="20">
        <f t="shared" si="61"/>
        <v>2.535601677289137</v>
      </c>
      <c r="M407" s="21">
        <f t="shared" si="62"/>
        <v>1641.42360649339</v>
      </c>
      <c r="N407" s="21">
        <f t="shared" si="63"/>
        <v>1779.2803442773727</v>
      </c>
      <c r="O407" s="20">
        <f t="shared" si="64"/>
        <v>8.398608210496562</v>
      </c>
      <c r="R407" s="23"/>
    </row>
    <row r="408" spans="1:21" ht="11.25">
      <c r="A408" s="17" t="s">
        <v>100</v>
      </c>
      <c r="B408" s="24" t="s">
        <v>173</v>
      </c>
      <c r="C408" s="19"/>
      <c r="D408" s="19"/>
      <c r="E408" s="19"/>
      <c r="F408" s="20"/>
      <c r="G408" s="20"/>
      <c r="H408" s="19">
        <v>1589044.385</v>
      </c>
      <c r="I408" s="19">
        <v>1314768.2899999998</v>
      </c>
      <c r="J408" s="19">
        <v>1677713.513</v>
      </c>
      <c r="K408" s="20">
        <f t="shared" si="60"/>
        <v>27.605261380315184</v>
      </c>
      <c r="L408" s="20">
        <f t="shared" si="61"/>
        <v>41.275678397226436</v>
      </c>
      <c r="M408" s="21"/>
      <c r="N408" s="21"/>
      <c r="O408" s="20"/>
      <c r="R408" s="23"/>
      <c r="S408" s="21"/>
      <c r="T408" s="21"/>
      <c r="U408" s="21"/>
    </row>
    <row r="409" spans="1:18" ht="11.25">
      <c r="A409" s="124"/>
      <c r="B409" s="124"/>
      <c r="C409" s="132"/>
      <c r="D409" s="132"/>
      <c r="E409" s="132"/>
      <c r="F409" s="132"/>
      <c r="G409" s="132"/>
      <c r="H409" s="154"/>
      <c r="I409" s="154"/>
      <c r="J409" s="154"/>
      <c r="K409" s="124"/>
      <c r="L409" s="124"/>
      <c r="R409" s="23"/>
    </row>
    <row r="410" spans="1:18" ht="11.25">
      <c r="A410" s="17" t="s">
        <v>526</v>
      </c>
      <c r="B410" s="17"/>
      <c r="C410" s="17"/>
      <c r="D410" s="17"/>
      <c r="E410" s="17"/>
      <c r="F410" s="17"/>
      <c r="G410" s="17"/>
      <c r="H410" s="17"/>
      <c r="I410" s="17"/>
      <c r="J410" s="17"/>
      <c r="K410" s="17"/>
      <c r="L410" s="17"/>
      <c r="R410" s="23"/>
    </row>
    <row r="411" ht="11.25">
      <c r="R411" s="23"/>
    </row>
    <row r="412" spans="1:18" ht="19.5" customHeight="1">
      <c r="A412" s="312" t="s">
        <v>509</v>
      </c>
      <c r="B412" s="312"/>
      <c r="C412" s="312"/>
      <c r="D412" s="312"/>
      <c r="E412" s="312"/>
      <c r="F412" s="312"/>
      <c r="G412" s="312"/>
      <c r="H412" s="312"/>
      <c r="I412" s="312"/>
      <c r="J412" s="312"/>
      <c r="K412" s="312"/>
      <c r="L412" s="121"/>
      <c r="R412" s="23"/>
    </row>
    <row r="413" spans="1:20" ht="19.5" customHeight="1">
      <c r="A413" s="313" t="s">
        <v>345</v>
      </c>
      <c r="B413" s="313"/>
      <c r="C413" s="313"/>
      <c r="D413" s="313"/>
      <c r="E413" s="313"/>
      <c r="F413" s="313"/>
      <c r="G413" s="313"/>
      <c r="H413" s="313"/>
      <c r="I413" s="313"/>
      <c r="J413" s="313"/>
      <c r="K413" s="313"/>
      <c r="L413" s="122"/>
      <c r="R413" s="23"/>
      <c r="S413" s="21"/>
      <c r="T413" s="21"/>
    </row>
    <row r="414" spans="1:21" s="29" customFormat="1" ht="12.75">
      <c r="A414" s="26"/>
      <c r="B414" s="26"/>
      <c r="C414" s="314" t="s">
        <v>141</v>
      </c>
      <c r="D414" s="314"/>
      <c r="E414" s="314"/>
      <c r="F414" s="314"/>
      <c r="G414" s="204"/>
      <c r="H414" s="314" t="s">
        <v>287</v>
      </c>
      <c r="I414" s="314"/>
      <c r="J414" s="314"/>
      <c r="K414" s="314"/>
      <c r="L414" s="204"/>
      <c r="M414" s="316"/>
      <c r="N414" s="316"/>
      <c r="O414" s="316"/>
      <c r="P414" s="142"/>
      <c r="Q414" s="142"/>
      <c r="R414" s="31"/>
      <c r="S414" s="31"/>
      <c r="T414" s="31"/>
      <c r="U414" s="142"/>
    </row>
    <row r="415" spans="1:18" s="29" customFormat="1" ht="12.75">
      <c r="A415" s="26" t="s">
        <v>153</v>
      </c>
      <c r="B415" s="206" t="s">
        <v>129</v>
      </c>
      <c r="C415" s="205">
        <f>+C375</f>
        <v>2010</v>
      </c>
      <c r="D415" s="315" t="str">
        <f>+D375</f>
        <v>enero - octubre</v>
      </c>
      <c r="E415" s="315"/>
      <c r="F415" s="315"/>
      <c r="G415" s="204"/>
      <c r="H415" s="205">
        <f>+H375</f>
        <v>2010</v>
      </c>
      <c r="I415" s="315" t="str">
        <f>+D415</f>
        <v>enero - octubre</v>
      </c>
      <c r="J415" s="315"/>
      <c r="K415" s="315"/>
      <c r="L415" s="206" t="s">
        <v>320</v>
      </c>
      <c r="M415" s="317"/>
      <c r="N415" s="317"/>
      <c r="O415" s="317"/>
      <c r="P415" s="142"/>
      <c r="Q415" s="142"/>
      <c r="R415" s="31"/>
    </row>
    <row r="416" spans="1:18" s="29" customFormat="1" ht="12.75">
      <c r="A416" s="207"/>
      <c r="B416" s="210" t="s">
        <v>45</v>
      </c>
      <c r="C416" s="207"/>
      <c r="D416" s="208">
        <f>+D376</f>
        <v>2010</v>
      </c>
      <c r="E416" s="208">
        <f>+E376</f>
        <v>2011</v>
      </c>
      <c r="F416" s="209" t="str">
        <f>+F376</f>
        <v>Var % 11/10</v>
      </c>
      <c r="G416" s="210"/>
      <c r="H416" s="207"/>
      <c r="I416" s="208">
        <f>+I376</f>
        <v>2010</v>
      </c>
      <c r="J416" s="208">
        <f>+J376</f>
        <v>2011</v>
      </c>
      <c r="K416" s="209" t="str">
        <f>+K376</f>
        <v>Var % 11/10</v>
      </c>
      <c r="L416" s="210">
        <v>2008</v>
      </c>
      <c r="M416" s="211"/>
      <c r="N416" s="211"/>
      <c r="O416" s="210"/>
      <c r="R416" s="31"/>
    </row>
    <row r="417" spans="1:18" s="128" customFormat="1" ht="12.75">
      <c r="A417" s="126" t="s">
        <v>455</v>
      </c>
      <c r="B417" s="126"/>
      <c r="C417" s="126"/>
      <c r="D417" s="126"/>
      <c r="E417" s="126"/>
      <c r="F417" s="126"/>
      <c r="G417" s="126"/>
      <c r="H417" s="126">
        <f>+H427+H419+H433+H438</f>
        <v>723207.4430000001</v>
      </c>
      <c r="I417" s="126">
        <f>+I427+I419+I433+I438</f>
        <v>641645.8099999999</v>
      </c>
      <c r="J417" s="126">
        <f>+J427+J419+J433+J438</f>
        <v>882079.782</v>
      </c>
      <c r="K417" s="127">
        <f>+J417/I417*100-100</f>
        <v>37.47144737062962</v>
      </c>
      <c r="L417" s="126"/>
      <c r="R417" s="32"/>
    </row>
    <row r="418" spans="1:18" ht="12.75">
      <c r="A418" s="123"/>
      <c r="B418" s="128"/>
      <c r="C418" s="128"/>
      <c r="D418" s="128"/>
      <c r="F418" s="128"/>
      <c r="G418" s="128"/>
      <c r="H418" s="128"/>
      <c r="J418" s="155"/>
      <c r="K418" s="128"/>
      <c r="M418" s="22"/>
      <c r="N418" s="22"/>
      <c r="O418" s="22"/>
      <c r="R418" s="31"/>
    </row>
    <row r="419" spans="1:18" ht="12.75">
      <c r="A419" s="142" t="s">
        <v>327</v>
      </c>
      <c r="B419" s="156"/>
      <c r="C419" s="30">
        <f>SUM(C420:C425)</f>
        <v>1021769.6710000001</v>
      </c>
      <c r="D419" s="30">
        <f>SUM(D420:D425)</f>
        <v>926857.851</v>
      </c>
      <c r="E419" s="30">
        <f>SUM(E420:E425)</f>
        <v>1013198.344</v>
      </c>
      <c r="F419" s="25">
        <f aca="true" t="shared" si="66" ref="F419:F436">+E419/D419*100-100</f>
        <v>9.315397491303116</v>
      </c>
      <c r="G419" s="30"/>
      <c r="H419" s="30">
        <f>SUM(H420:H425)</f>
        <v>401087.488</v>
      </c>
      <c r="I419" s="30">
        <f>SUM(I420:I425)</f>
        <v>360720.983</v>
      </c>
      <c r="J419" s="30">
        <f>SUM(J420:J425)</f>
        <v>546120.588</v>
      </c>
      <c r="K419" s="25">
        <f aca="true" t="shared" si="67" ref="K419:K436">+J419/I419*100-100</f>
        <v>51.39695602348701</v>
      </c>
      <c r="L419" s="28">
        <f aca="true" t="shared" si="68" ref="L419:L425">+J419/$J$419*100</f>
        <v>100</v>
      </c>
      <c r="M419" s="21">
        <f aca="true" t="shared" si="69" ref="M419:M446">+I419/D419*1000</f>
        <v>389.18695311348233</v>
      </c>
      <c r="N419" s="21">
        <f aca="true" t="shared" si="70" ref="N419:N446">+J419/E419*1000</f>
        <v>539.0065935599279</v>
      </c>
      <c r="O419" s="20">
        <f aca="true" t="shared" si="71" ref="O419:O446">+N419/M419*100-100</f>
        <v>38.49554545646856</v>
      </c>
      <c r="R419" s="32"/>
    </row>
    <row r="420" spans="1:18" ht="12.75">
      <c r="A420" s="123" t="s">
        <v>328</v>
      </c>
      <c r="B420" s="156" t="s">
        <v>173</v>
      </c>
      <c r="C420" s="157">
        <v>519673.036</v>
      </c>
      <c r="D420" s="157">
        <v>438490.214</v>
      </c>
      <c r="E420" s="157">
        <v>473014.544</v>
      </c>
      <c r="F420" s="20">
        <f t="shared" si="66"/>
        <v>7.8734550732755935</v>
      </c>
      <c r="G420" s="157"/>
      <c r="H420" s="157">
        <v>173389.717</v>
      </c>
      <c r="I420" s="157">
        <v>143808.891</v>
      </c>
      <c r="J420" s="157">
        <v>234708.919</v>
      </c>
      <c r="K420" s="20">
        <f t="shared" si="67"/>
        <v>63.20890688184221</v>
      </c>
      <c r="L420" s="23">
        <f t="shared" si="68"/>
        <v>42.977489616267675</v>
      </c>
      <c r="M420" s="21">
        <f t="shared" si="69"/>
        <v>327.96374105625995</v>
      </c>
      <c r="N420" s="21">
        <f t="shared" si="70"/>
        <v>496.19810210317763</v>
      </c>
      <c r="O420" s="20">
        <f t="shared" si="71"/>
        <v>51.29663434899598</v>
      </c>
      <c r="R420" s="32"/>
    </row>
    <row r="421" spans="1:18" ht="12.75">
      <c r="A421" s="123" t="s">
        <v>329</v>
      </c>
      <c r="B421" s="156" t="s">
        <v>173</v>
      </c>
      <c r="C421" s="157">
        <v>120153.337</v>
      </c>
      <c r="D421" s="157">
        <v>120149.397</v>
      </c>
      <c r="E421" s="157">
        <v>109719.707</v>
      </c>
      <c r="F421" s="20">
        <f t="shared" si="66"/>
        <v>-8.680601201852056</v>
      </c>
      <c r="G421" s="157"/>
      <c r="H421" s="157">
        <v>45125.039</v>
      </c>
      <c r="I421" s="157">
        <v>45123.503</v>
      </c>
      <c r="J421" s="157">
        <v>60522.595</v>
      </c>
      <c r="K421" s="20">
        <f t="shared" si="67"/>
        <v>34.12654376589515</v>
      </c>
      <c r="L421" s="23">
        <f t="shared" si="68"/>
        <v>11.082276758993016</v>
      </c>
      <c r="M421" s="21">
        <f t="shared" si="69"/>
        <v>375.56162683030357</v>
      </c>
      <c r="N421" s="21">
        <f t="shared" si="70"/>
        <v>551.610979055932</v>
      </c>
      <c r="O421" s="20">
        <f t="shared" si="71"/>
        <v>46.87628864308223</v>
      </c>
      <c r="R421" s="32"/>
    </row>
    <row r="422" spans="1:18" ht="11.25">
      <c r="A422" s="123" t="s">
        <v>330</v>
      </c>
      <c r="B422" s="156" t="s">
        <v>173</v>
      </c>
      <c r="C422" s="157">
        <v>22422.506</v>
      </c>
      <c r="D422" s="157">
        <v>20532.233</v>
      </c>
      <c r="E422" s="157">
        <v>15461.66</v>
      </c>
      <c r="F422" s="20">
        <f t="shared" si="66"/>
        <v>-24.695672409328296</v>
      </c>
      <c r="G422" s="157"/>
      <c r="H422" s="157">
        <v>9567.663</v>
      </c>
      <c r="I422" s="157">
        <v>8642.952</v>
      </c>
      <c r="J422" s="157">
        <v>7004.159</v>
      </c>
      <c r="K422" s="20">
        <f t="shared" si="67"/>
        <v>-18.96103322105688</v>
      </c>
      <c r="L422" s="23">
        <f t="shared" si="68"/>
        <v>1.2825297478072737</v>
      </c>
      <c r="M422" s="21">
        <f t="shared" si="69"/>
        <v>420.94554450068824</v>
      </c>
      <c r="N422" s="21">
        <f t="shared" si="70"/>
        <v>453.00174754845204</v>
      </c>
      <c r="O422" s="20">
        <f t="shared" si="71"/>
        <v>7.615285033076617</v>
      </c>
      <c r="R422" s="21"/>
    </row>
    <row r="423" spans="1:15" ht="11.25">
      <c r="A423" s="123" t="s">
        <v>331</v>
      </c>
      <c r="B423" s="156" t="s">
        <v>173</v>
      </c>
      <c r="C423" s="157">
        <v>65613.654</v>
      </c>
      <c r="D423" s="157">
        <v>65485.505</v>
      </c>
      <c r="E423" s="157">
        <v>64913.481</v>
      </c>
      <c r="F423" s="20">
        <f t="shared" si="66"/>
        <v>-0.8735123902610269</v>
      </c>
      <c r="G423" s="157"/>
      <c r="H423" s="157">
        <v>32332.54</v>
      </c>
      <c r="I423" s="157">
        <v>32193.66</v>
      </c>
      <c r="J423" s="157">
        <v>42946.052</v>
      </c>
      <c r="K423" s="20">
        <f t="shared" si="67"/>
        <v>33.39909783479109</v>
      </c>
      <c r="L423" s="23">
        <f t="shared" si="68"/>
        <v>7.863840504031685</v>
      </c>
      <c r="M423" s="21">
        <f t="shared" si="69"/>
        <v>491.6150528273394</v>
      </c>
      <c r="N423" s="21">
        <f t="shared" si="70"/>
        <v>661.589108123781</v>
      </c>
      <c r="O423" s="20">
        <f t="shared" si="71"/>
        <v>34.57462384825274</v>
      </c>
    </row>
    <row r="424" spans="1:15" ht="11.25">
      <c r="A424" s="123" t="s">
        <v>332</v>
      </c>
      <c r="B424" s="156" t="s">
        <v>173</v>
      </c>
      <c r="C424" s="157">
        <v>75650.593</v>
      </c>
      <c r="D424" s="157">
        <v>74507.453</v>
      </c>
      <c r="E424" s="157">
        <v>75019.263</v>
      </c>
      <c r="F424" s="20">
        <f t="shared" si="66"/>
        <v>0.6869245684723921</v>
      </c>
      <c r="G424" s="157"/>
      <c r="H424" s="157">
        <v>35257.499</v>
      </c>
      <c r="I424" s="157">
        <v>34200.476</v>
      </c>
      <c r="J424" s="157">
        <v>50835.481</v>
      </c>
      <c r="K424" s="20">
        <f t="shared" si="67"/>
        <v>48.639688523633396</v>
      </c>
      <c r="L424" s="23">
        <f t="shared" si="68"/>
        <v>9.308471813188628</v>
      </c>
      <c r="M424" s="21">
        <f t="shared" si="69"/>
        <v>459.0208713751093</v>
      </c>
      <c r="N424" s="21">
        <f t="shared" si="70"/>
        <v>677.632370235362</v>
      </c>
      <c r="O424" s="20">
        <f t="shared" si="71"/>
        <v>47.62561192595632</v>
      </c>
    </row>
    <row r="425" spans="1:15" ht="11.25">
      <c r="A425" s="123" t="s">
        <v>333</v>
      </c>
      <c r="B425" s="156" t="s">
        <v>173</v>
      </c>
      <c r="C425" s="157">
        <v>218256.545</v>
      </c>
      <c r="D425" s="157">
        <v>207693.049</v>
      </c>
      <c r="E425" s="157">
        <v>275069.689</v>
      </c>
      <c r="F425" s="20">
        <f t="shared" si="66"/>
        <v>32.440488655929954</v>
      </c>
      <c r="G425" s="157"/>
      <c r="H425" s="157">
        <v>105415.03</v>
      </c>
      <c r="I425" s="157">
        <v>96751.501</v>
      </c>
      <c r="J425" s="157">
        <v>150103.382</v>
      </c>
      <c r="K425" s="20">
        <f t="shared" si="67"/>
        <v>55.14320754568968</v>
      </c>
      <c r="L425" s="23">
        <f t="shared" si="68"/>
        <v>27.48539155971172</v>
      </c>
      <c r="M425" s="21">
        <f t="shared" si="69"/>
        <v>465.83889767057155</v>
      </c>
      <c r="N425" s="21">
        <f t="shared" si="70"/>
        <v>545.6921936607854</v>
      </c>
      <c r="O425" s="20">
        <f t="shared" si="71"/>
        <v>17.141826582005166</v>
      </c>
    </row>
    <row r="426" spans="1:15" ht="11.25">
      <c r="A426" s="123"/>
      <c r="B426" s="156"/>
      <c r="C426" s="128"/>
      <c r="D426" s="128"/>
      <c r="E426" s="128"/>
      <c r="F426" s="20"/>
      <c r="G426" s="128"/>
      <c r="H426" s="128"/>
      <c r="I426" s="128"/>
      <c r="J426" s="158"/>
      <c r="K426" s="20"/>
      <c r="M426" s="21"/>
      <c r="N426" s="21"/>
      <c r="O426" s="20"/>
    </row>
    <row r="427" spans="1:15" ht="11.25">
      <c r="A427" s="142" t="s">
        <v>322</v>
      </c>
      <c r="C427" s="30">
        <f>SUM(C428:C431)</f>
        <v>32754.032000000003</v>
      </c>
      <c r="D427" s="30">
        <f>SUM(D428:D431)</f>
        <v>28124.96</v>
      </c>
      <c r="E427" s="30">
        <f>SUM(E428:E431)</f>
        <v>31090.763</v>
      </c>
      <c r="F427" s="25">
        <f>+E427/D427*100-100</f>
        <v>10.545092330797985</v>
      </c>
      <c r="G427" s="30"/>
      <c r="H427" s="30">
        <f>SUM(H428:H431)</f>
        <v>225443.538</v>
      </c>
      <c r="I427" s="30">
        <f>SUM(I428:I431)</f>
        <v>200130.61699999997</v>
      </c>
      <c r="J427" s="30">
        <f>SUM(J428:J431)</f>
        <v>222464.64499999996</v>
      </c>
      <c r="K427" s="25">
        <f>+J427/I427*100-100</f>
        <v>11.15972575050823</v>
      </c>
      <c r="L427" s="28">
        <f>+J427/$J$427*100</f>
        <v>100</v>
      </c>
      <c r="M427" s="22"/>
      <c r="N427" s="22"/>
      <c r="O427" s="22"/>
    </row>
    <row r="428" spans="1:15" ht="11.25">
      <c r="A428" s="123" t="s">
        <v>323</v>
      </c>
      <c r="B428" s="156" t="s">
        <v>173</v>
      </c>
      <c r="C428" s="21">
        <v>7233.528</v>
      </c>
      <c r="D428" s="157">
        <v>6406.651</v>
      </c>
      <c r="E428" s="157">
        <v>7553.063</v>
      </c>
      <c r="F428" s="20">
        <f>+E428/D428*100-100</f>
        <v>17.894091624469638</v>
      </c>
      <c r="G428" s="21"/>
      <c r="H428" s="157">
        <v>51616.374</v>
      </c>
      <c r="I428" s="157">
        <v>47135.87</v>
      </c>
      <c r="J428" s="157">
        <v>56922.629</v>
      </c>
      <c r="K428" s="20">
        <f>+J428/I428*100-100</f>
        <v>20.762869127057584</v>
      </c>
      <c r="L428" s="23">
        <f>+J428/$J$427*100</f>
        <v>25.587269833370605</v>
      </c>
      <c r="M428" s="21">
        <f aca="true" t="shared" si="72" ref="M428:N431">+I428/D428*1000</f>
        <v>7357.333808256451</v>
      </c>
      <c r="N428" s="21">
        <f t="shared" si="72"/>
        <v>7536.363591830228</v>
      </c>
      <c r="O428" s="20">
        <f>+N428/M428*100-100</f>
        <v>2.4333513775447955</v>
      </c>
    </row>
    <row r="429" spans="1:15" ht="11.25">
      <c r="A429" s="123" t="s">
        <v>324</v>
      </c>
      <c r="B429" s="156" t="s">
        <v>173</v>
      </c>
      <c r="C429" s="21">
        <v>3726.538</v>
      </c>
      <c r="D429" s="157">
        <v>3242.769</v>
      </c>
      <c r="E429" s="157">
        <v>4569.987</v>
      </c>
      <c r="F429" s="20">
        <f>+E429/D429*100-100</f>
        <v>40.92853977572872</v>
      </c>
      <c r="G429" s="157"/>
      <c r="H429" s="157">
        <v>54884.825</v>
      </c>
      <c r="I429" s="157">
        <v>48607.633</v>
      </c>
      <c r="J429" s="157">
        <v>56639.494</v>
      </c>
      <c r="K429" s="20">
        <f>+J429/I429*100-100</f>
        <v>16.523867763731673</v>
      </c>
      <c r="L429" s="23">
        <f>+J429/$J$427*100</f>
        <v>25.459997924614047</v>
      </c>
      <c r="M429" s="21">
        <f t="shared" si="72"/>
        <v>14989.545354602811</v>
      </c>
      <c r="N429" s="21">
        <f t="shared" si="72"/>
        <v>12393.797619117953</v>
      </c>
      <c r="O429" s="20">
        <f>+N429/M429*100-100</f>
        <v>-17.31705448082711</v>
      </c>
    </row>
    <row r="430" spans="1:15" ht="11.25">
      <c r="A430" s="123" t="s">
        <v>325</v>
      </c>
      <c r="B430" s="156" t="s">
        <v>173</v>
      </c>
      <c r="C430" s="21">
        <v>7071.301</v>
      </c>
      <c r="D430" s="157">
        <v>5679.495</v>
      </c>
      <c r="E430" s="157">
        <v>5651.317</v>
      </c>
      <c r="F430" s="20">
        <f>+E430/D430*100-100</f>
        <v>-0.49613565994863507</v>
      </c>
      <c r="G430" s="157"/>
      <c r="H430" s="157">
        <v>62182.524</v>
      </c>
      <c r="I430" s="157">
        <v>53635.83</v>
      </c>
      <c r="J430" s="157">
        <v>50492.004</v>
      </c>
      <c r="K430" s="20">
        <f>+J430/I430*100-100</f>
        <v>-5.861428824724072</v>
      </c>
      <c r="L430" s="23">
        <f>+J430/$J$427*100</f>
        <v>22.69664197652621</v>
      </c>
      <c r="M430" s="21">
        <f t="shared" si="72"/>
        <v>9443.767447633989</v>
      </c>
      <c r="N430" s="21">
        <f t="shared" si="72"/>
        <v>8934.555254996314</v>
      </c>
      <c r="O430" s="20">
        <f>+N430/M430*100-100</f>
        <v>-5.3920450229346955</v>
      </c>
    </row>
    <row r="431" spans="1:15" ht="11.25">
      <c r="A431" s="123" t="s">
        <v>326</v>
      </c>
      <c r="B431" s="156" t="s">
        <v>173</v>
      </c>
      <c r="C431" s="157">
        <v>14722.665</v>
      </c>
      <c r="D431" s="157">
        <v>12796.045</v>
      </c>
      <c r="E431" s="157">
        <v>13316.396</v>
      </c>
      <c r="F431" s="20">
        <f>+E431/D431*100-100</f>
        <v>4.066498672050628</v>
      </c>
      <c r="G431" s="157"/>
      <c r="H431" s="157">
        <v>56759.815</v>
      </c>
      <c r="I431" s="157">
        <v>50751.284</v>
      </c>
      <c r="J431" s="157">
        <v>58410.518</v>
      </c>
      <c r="K431" s="20">
        <f>+J431/I431*100-100</f>
        <v>15.091704871939783</v>
      </c>
      <c r="L431" s="23">
        <f>+J431/$J$427*100</f>
        <v>26.256090265489156</v>
      </c>
      <c r="M431" s="21">
        <f t="shared" si="72"/>
        <v>3966.169546918599</v>
      </c>
      <c r="N431" s="21">
        <f t="shared" si="72"/>
        <v>4386.360844180362</v>
      </c>
      <c r="O431" s="20">
        <f>+N431/M431*100-100</f>
        <v>10.594385648193438</v>
      </c>
    </row>
    <row r="432" spans="1:15" ht="11.25">
      <c r="A432" s="123"/>
      <c r="B432" s="156"/>
      <c r="C432" s="157"/>
      <c r="D432" s="157"/>
      <c r="E432" s="157"/>
      <c r="F432" s="20"/>
      <c r="G432" s="157"/>
      <c r="H432" s="157"/>
      <c r="I432" s="157"/>
      <c r="J432" s="157"/>
      <c r="K432" s="20"/>
      <c r="L432" s="23"/>
      <c r="M432" s="21"/>
      <c r="N432" s="21"/>
      <c r="O432" s="20"/>
    </row>
    <row r="433" spans="1:15" ht="11.25">
      <c r="A433" s="142" t="s">
        <v>334</v>
      </c>
      <c r="B433" s="156"/>
      <c r="C433" s="30">
        <f>SUM(C434:C436)</f>
        <v>2903.916</v>
      </c>
      <c r="D433" s="30">
        <f>SUM(D434:D436)</f>
        <v>2504.322</v>
      </c>
      <c r="E433" s="30">
        <f>SUM(E434:E436)</f>
        <v>2327.7490000000003</v>
      </c>
      <c r="F433" s="25">
        <f t="shared" si="66"/>
        <v>-7.05073069677141</v>
      </c>
      <c r="G433" s="30"/>
      <c r="H433" s="30">
        <f>SUM(H434:H436)</f>
        <v>67057.826</v>
      </c>
      <c r="I433" s="30">
        <f>SUM(I434:I436)</f>
        <v>57238.977</v>
      </c>
      <c r="J433" s="30">
        <f>SUM(J434:J436)</f>
        <v>78169.072</v>
      </c>
      <c r="K433" s="25">
        <f t="shared" si="67"/>
        <v>36.566158406360074</v>
      </c>
      <c r="L433" s="28">
        <f>+J433/$J$433*100</f>
        <v>100</v>
      </c>
      <c r="M433" s="21">
        <f t="shared" si="69"/>
        <v>22856.07721371293</v>
      </c>
      <c r="N433" s="21">
        <f t="shared" si="70"/>
        <v>33581.400743808714</v>
      </c>
      <c r="O433" s="20">
        <f t="shared" si="71"/>
        <v>46.92547819912386</v>
      </c>
    </row>
    <row r="434" spans="1:15" ht="11.25">
      <c r="A434" s="123" t="s">
        <v>335</v>
      </c>
      <c r="B434" s="156" t="s">
        <v>173</v>
      </c>
      <c r="C434" s="157">
        <v>2179.78</v>
      </c>
      <c r="D434" s="157">
        <v>1907.436</v>
      </c>
      <c r="E434" s="157">
        <v>1617.092</v>
      </c>
      <c r="F434" s="20">
        <f t="shared" si="66"/>
        <v>-15.2216902690313</v>
      </c>
      <c r="G434" s="157"/>
      <c r="H434" s="157">
        <v>14246.345</v>
      </c>
      <c r="I434" s="157">
        <v>12159.892</v>
      </c>
      <c r="J434" s="157">
        <v>15561.922</v>
      </c>
      <c r="K434" s="20">
        <f t="shared" si="67"/>
        <v>27.977468878835438</v>
      </c>
      <c r="L434" s="23">
        <f>+J434/$J$433*100</f>
        <v>19.90802961048329</v>
      </c>
      <c r="M434" s="21">
        <f t="shared" si="69"/>
        <v>6374.9934467001785</v>
      </c>
      <c r="N434" s="21">
        <f t="shared" si="70"/>
        <v>9623.39928711539</v>
      </c>
      <c r="O434" s="20">
        <f t="shared" si="71"/>
        <v>50.95543811259367</v>
      </c>
    </row>
    <row r="435" spans="1:15" ht="11.25">
      <c r="A435" s="123" t="s">
        <v>336</v>
      </c>
      <c r="B435" s="156" t="s">
        <v>173</v>
      </c>
      <c r="C435" s="157">
        <v>151.1</v>
      </c>
      <c r="D435" s="157">
        <v>120.239</v>
      </c>
      <c r="E435" s="157">
        <v>159.183</v>
      </c>
      <c r="F435" s="20">
        <f t="shared" si="66"/>
        <v>32.38882558903515</v>
      </c>
      <c r="G435" s="157"/>
      <c r="H435" s="157">
        <v>39264.437</v>
      </c>
      <c r="I435" s="157">
        <v>34033.802</v>
      </c>
      <c r="J435" s="157">
        <v>48163.018</v>
      </c>
      <c r="K435" s="20">
        <f t="shared" si="67"/>
        <v>41.51524416813612</v>
      </c>
      <c r="L435" s="23">
        <f>+J435/$J$433*100</f>
        <v>61.613905305157004</v>
      </c>
      <c r="M435" s="21">
        <f t="shared" si="69"/>
        <v>283051.272881511</v>
      </c>
      <c r="N435" s="21">
        <f t="shared" si="70"/>
        <v>302563.8290520973</v>
      </c>
      <c r="O435" s="20">
        <f t="shared" si="71"/>
        <v>6.893647208134794</v>
      </c>
    </row>
    <row r="436" spans="1:15" ht="11.25">
      <c r="A436" s="123" t="s">
        <v>337</v>
      </c>
      <c r="B436" s="156" t="s">
        <v>173</v>
      </c>
      <c r="C436" s="157">
        <v>573.036</v>
      </c>
      <c r="D436" s="157">
        <v>476.647</v>
      </c>
      <c r="E436" s="157">
        <v>551.474</v>
      </c>
      <c r="F436" s="20">
        <f t="shared" si="66"/>
        <v>15.698619733261737</v>
      </c>
      <c r="G436" s="157"/>
      <c r="H436" s="157">
        <v>13547.044</v>
      </c>
      <c r="I436" s="157">
        <v>11045.283</v>
      </c>
      <c r="J436" s="157">
        <v>14444.132</v>
      </c>
      <c r="K436" s="20">
        <f t="shared" si="67"/>
        <v>30.771950342965397</v>
      </c>
      <c r="L436" s="23">
        <f>+J436/$J$433*100</f>
        <v>18.478065084359706</v>
      </c>
      <c r="M436" s="21">
        <f t="shared" si="69"/>
        <v>23172.878461419034</v>
      </c>
      <c r="N436" s="21">
        <f t="shared" si="70"/>
        <v>26191.863986334803</v>
      </c>
      <c r="O436" s="20">
        <f t="shared" si="71"/>
        <v>13.028098904251962</v>
      </c>
    </row>
    <row r="437" spans="1:15" ht="11.25">
      <c r="A437" s="123"/>
      <c r="C437" s="128"/>
      <c r="D437" s="128"/>
      <c r="E437" s="128"/>
      <c r="F437" s="158"/>
      <c r="G437" s="128"/>
      <c r="H437" s="128"/>
      <c r="I437" s="128"/>
      <c r="J437" s="157"/>
      <c r="K437" s="158"/>
      <c r="M437" s="21"/>
      <c r="N437" s="21"/>
      <c r="O437" s="20"/>
    </row>
    <row r="438" spans="1:15" ht="11.25">
      <c r="A438" s="142" t="s">
        <v>337</v>
      </c>
      <c r="C438" s="30"/>
      <c r="D438" s="30"/>
      <c r="E438" s="30"/>
      <c r="F438" s="158"/>
      <c r="G438" s="30"/>
      <c r="H438" s="30">
        <f>SUM(H439:H440)</f>
        <v>29618.591</v>
      </c>
      <c r="I438" s="30">
        <f>SUM(I439:I440)</f>
        <v>23555.233</v>
      </c>
      <c r="J438" s="30">
        <f>SUM(J439:J440)</f>
        <v>35325.477</v>
      </c>
      <c r="K438" s="25">
        <f>+J438/I438*100-100</f>
        <v>49.96870122235683</v>
      </c>
      <c r="L438" s="28">
        <f>+J438/$J$438*100</f>
        <v>100</v>
      </c>
      <c r="M438" s="21"/>
      <c r="N438" s="21"/>
      <c r="O438" s="20"/>
    </row>
    <row r="439" spans="1:15" ht="22.5">
      <c r="A439" s="159" t="s">
        <v>338</v>
      </c>
      <c r="C439" s="157">
        <v>472.89</v>
      </c>
      <c r="D439" s="157">
        <v>349.976</v>
      </c>
      <c r="E439" s="157">
        <v>686.026</v>
      </c>
      <c r="F439" s="20">
        <f>+E439/D439*100-100</f>
        <v>96.02087000251444</v>
      </c>
      <c r="G439" s="157"/>
      <c r="H439" s="157">
        <v>12950.97</v>
      </c>
      <c r="I439" s="157">
        <v>10119.998</v>
      </c>
      <c r="J439" s="157">
        <v>14364.898</v>
      </c>
      <c r="K439" s="20">
        <f>+J439/I439*100-100</f>
        <v>41.945660463569254</v>
      </c>
      <c r="L439" s="23">
        <f>+J439/$J$438*100</f>
        <v>40.664413392068276</v>
      </c>
      <c r="M439" s="21">
        <f t="shared" si="69"/>
        <v>28916.26282945116</v>
      </c>
      <c r="N439" s="21">
        <f t="shared" si="70"/>
        <v>20939.290930664432</v>
      </c>
      <c r="O439" s="20">
        <f t="shared" si="71"/>
        <v>-27.586455227064107</v>
      </c>
    </row>
    <row r="440" spans="1:15" ht="11.25">
      <c r="A440" s="123" t="s">
        <v>339</v>
      </c>
      <c r="C440" s="157">
        <v>5927.544</v>
      </c>
      <c r="D440" s="157">
        <v>4731.216</v>
      </c>
      <c r="E440" s="157">
        <v>6969.938</v>
      </c>
      <c r="F440" s="20">
        <f>+E440/D440*100-100</f>
        <v>47.31811018562669</v>
      </c>
      <c r="G440" s="157"/>
      <c r="H440" s="157">
        <v>16667.621</v>
      </c>
      <c r="I440" s="157">
        <v>13435.235</v>
      </c>
      <c r="J440" s="157">
        <v>20960.579</v>
      </c>
      <c r="K440" s="20">
        <f>+J440/I440*100-100</f>
        <v>56.012001278727155</v>
      </c>
      <c r="L440" s="23">
        <f>+J440/$J$438*100</f>
        <v>59.335586607931724</v>
      </c>
      <c r="M440" s="21">
        <f t="shared" si="69"/>
        <v>2839.700195467719</v>
      </c>
      <c r="N440" s="21">
        <f t="shared" si="70"/>
        <v>3007.2834220333093</v>
      </c>
      <c r="O440" s="20">
        <f t="shared" si="71"/>
        <v>5.901440822276243</v>
      </c>
    </row>
    <row r="441" spans="1:15" ht="11.25">
      <c r="A441" s="123"/>
      <c r="C441" s="128"/>
      <c r="D441" s="128"/>
      <c r="E441" s="128"/>
      <c r="G441" s="128"/>
      <c r="H441" s="128"/>
      <c r="I441" s="128"/>
      <c r="M441" s="21"/>
      <c r="N441" s="21"/>
      <c r="O441" s="20"/>
    </row>
    <row r="442" spans="1:15" s="128" customFormat="1" ht="11.25">
      <c r="A442" s="126" t="s">
        <v>456</v>
      </c>
      <c r="B442" s="126"/>
      <c r="C442" s="126"/>
      <c r="D442" s="126"/>
      <c r="E442" s="126"/>
      <c r="F442" s="126"/>
      <c r="G442" s="126"/>
      <c r="H442" s="126">
        <f>SUM(H444:H447)</f>
        <v>471315.83300000004</v>
      </c>
      <c r="I442" s="126">
        <f>SUM(I444:I447)</f>
        <v>362364.249</v>
      </c>
      <c r="J442" s="126">
        <f>SUM(J444:J447)</f>
        <v>619265.723</v>
      </c>
      <c r="K442" s="127">
        <f>+J442/I442*100-100</f>
        <v>70.89592163381437</v>
      </c>
      <c r="L442" s="126"/>
      <c r="M442" s="21"/>
      <c r="N442" s="21"/>
      <c r="O442" s="20"/>
    </row>
    <row r="443" spans="1:15" ht="11.25">
      <c r="A443" s="123"/>
      <c r="C443" s="128"/>
      <c r="D443" s="128"/>
      <c r="E443" s="128"/>
      <c r="F443" s="21"/>
      <c r="G443" s="128"/>
      <c r="H443" s="128"/>
      <c r="I443" s="128"/>
      <c r="J443" s="21"/>
      <c r="K443" s="21"/>
      <c r="M443" s="21"/>
      <c r="N443" s="21"/>
      <c r="O443" s="20"/>
    </row>
    <row r="444" spans="1:15" ht="11.25">
      <c r="A444" s="123" t="s">
        <v>340</v>
      </c>
      <c r="C444" s="157">
        <v>4434</v>
      </c>
      <c r="D444" s="157">
        <v>2712</v>
      </c>
      <c r="E444" s="157">
        <v>3968</v>
      </c>
      <c r="F444" s="20">
        <f>+E444/D444*100-100</f>
        <v>46.312684365781706</v>
      </c>
      <c r="G444" s="157"/>
      <c r="H444" s="157">
        <v>80113.403</v>
      </c>
      <c r="I444" s="157">
        <v>62854.532</v>
      </c>
      <c r="J444" s="157">
        <v>104749.241</v>
      </c>
      <c r="K444" s="20">
        <f>+J444/I444*100-100</f>
        <v>66.65344195069338</v>
      </c>
      <c r="L444" s="23">
        <f>+J444/$J$442*100</f>
        <v>16.915071690476882</v>
      </c>
      <c r="M444" s="21">
        <f t="shared" si="69"/>
        <v>23176.449852507376</v>
      </c>
      <c r="N444" s="21">
        <f t="shared" si="70"/>
        <v>26398.498235887095</v>
      </c>
      <c r="O444" s="20">
        <f t="shared" si="71"/>
        <v>13.902251655816642</v>
      </c>
    </row>
    <row r="445" spans="1:15" ht="11.25">
      <c r="A445" s="123" t="s">
        <v>341</v>
      </c>
      <c r="C445" s="157">
        <v>120</v>
      </c>
      <c r="D445" s="157">
        <v>55</v>
      </c>
      <c r="E445" s="157">
        <v>82</v>
      </c>
      <c r="F445" s="20">
        <f>+E445/D445*100-100</f>
        <v>49.09090909090909</v>
      </c>
      <c r="G445" s="157"/>
      <c r="H445" s="157">
        <v>10712.307</v>
      </c>
      <c r="I445" s="157">
        <v>3259.546</v>
      </c>
      <c r="J445" s="157">
        <v>7240.788</v>
      </c>
      <c r="K445" s="20">
        <f>+J445/I445*100-100</f>
        <v>122.14099754996553</v>
      </c>
      <c r="L445" s="23">
        <f>+J445/$J$442*100</f>
        <v>1.16925380027856</v>
      </c>
      <c r="M445" s="21">
        <f t="shared" si="69"/>
        <v>59264.472727272725</v>
      </c>
      <c r="N445" s="21">
        <f t="shared" si="70"/>
        <v>88302.29268292683</v>
      </c>
      <c r="O445" s="20">
        <f t="shared" si="71"/>
        <v>48.99701055180617</v>
      </c>
    </row>
    <row r="446" spans="1:15" ht="22.5">
      <c r="A446" s="159" t="s">
        <v>342</v>
      </c>
      <c r="C446" s="157">
        <v>825</v>
      </c>
      <c r="D446" s="157">
        <v>633</v>
      </c>
      <c r="E446" s="157">
        <v>524</v>
      </c>
      <c r="F446" s="20">
        <f>+E446/D446*100-100</f>
        <v>-17.219589257503955</v>
      </c>
      <c r="G446" s="157"/>
      <c r="H446" s="157">
        <v>5155.918</v>
      </c>
      <c r="I446" s="157">
        <v>4594.227</v>
      </c>
      <c r="J446" s="157">
        <v>5769.495</v>
      </c>
      <c r="K446" s="20">
        <f>+J446/I446*100-100</f>
        <v>25.58140901614135</v>
      </c>
      <c r="L446" s="23">
        <f>+J446/$J$442*100</f>
        <v>0.9316670995529975</v>
      </c>
      <c r="M446" s="21">
        <f t="shared" si="69"/>
        <v>7257.862559241706</v>
      </c>
      <c r="N446" s="21">
        <f t="shared" si="70"/>
        <v>11010.486641221372</v>
      </c>
      <c r="O446" s="20">
        <f t="shared" si="71"/>
        <v>51.70425936491881</v>
      </c>
    </row>
    <row r="447" spans="1:15" ht="11.25">
      <c r="A447" s="123" t="s">
        <v>343</v>
      </c>
      <c r="C447" s="128"/>
      <c r="D447" s="128"/>
      <c r="E447" s="128"/>
      <c r="G447" s="128"/>
      <c r="H447" s="128">
        <v>375334.205</v>
      </c>
      <c r="I447" s="128">
        <v>291655.944</v>
      </c>
      <c r="J447" s="157">
        <v>501506.199</v>
      </c>
      <c r="K447" s="20">
        <f>+J447/I447*100-100</f>
        <v>71.95130403376933</v>
      </c>
      <c r="L447" s="23">
        <f>+J447/$J$442*100</f>
        <v>80.98400740969156</v>
      </c>
      <c r="M447" s="21"/>
      <c r="N447" s="21"/>
      <c r="O447" s="20"/>
    </row>
    <row r="448" spans="3:15" ht="11.25">
      <c r="C448" s="157"/>
      <c r="D448" s="157"/>
      <c r="E448" s="157"/>
      <c r="G448" s="128"/>
      <c r="H448" s="128"/>
      <c r="I448" s="128"/>
      <c r="J448" s="157"/>
      <c r="M448" s="22"/>
      <c r="N448" s="22"/>
      <c r="O448" s="22"/>
    </row>
    <row r="449" spans="1:15" ht="11.25">
      <c r="A449" s="160"/>
      <c r="B449" s="160"/>
      <c r="C449" s="160"/>
      <c r="D449" s="161"/>
      <c r="E449" s="161"/>
      <c r="F449" s="161"/>
      <c r="G449" s="161"/>
      <c r="H449" s="161"/>
      <c r="I449" s="161"/>
      <c r="J449" s="161"/>
      <c r="K449" s="161"/>
      <c r="L449" s="161"/>
      <c r="M449" s="22"/>
      <c r="N449" s="22"/>
      <c r="O449" s="22"/>
    </row>
    <row r="450" spans="1:15" ht="11.25">
      <c r="A450" s="17" t="s">
        <v>526</v>
      </c>
      <c r="B450" s="128"/>
      <c r="C450" s="128"/>
      <c r="D450" s="128"/>
      <c r="F450" s="128"/>
      <c r="G450" s="128"/>
      <c r="H450" s="128"/>
      <c r="J450" s="155"/>
      <c r="K450" s="128"/>
      <c r="M450" s="22"/>
      <c r="N450" s="22"/>
      <c r="O450" s="22"/>
    </row>
    <row r="451" spans="13:15" ht="11.25">
      <c r="M451" s="22"/>
      <c r="N451" s="22"/>
      <c r="O451" s="22"/>
    </row>
  </sheetData>
  <sheetProtection/>
  <mergeCells count="88">
    <mergeCell ref="A334:K334"/>
    <mergeCell ref="A335:K335"/>
    <mergeCell ref="C336:F336"/>
    <mergeCell ref="H336:K336"/>
    <mergeCell ref="M336:O336"/>
    <mergeCell ref="D337:F337"/>
    <mergeCell ref="I337:K337"/>
    <mergeCell ref="M337:O337"/>
    <mergeCell ref="M414:O414"/>
    <mergeCell ref="D415:F415"/>
    <mergeCell ref="I415:K415"/>
    <mergeCell ref="M415:O415"/>
    <mergeCell ref="C414:F414"/>
    <mergeCell ref="H414:K414"/>
    <mergeCell ref="A412:K412"/>
    <mergeCell ref="A413:K413"/>
    <mergeCell ref="M374:O374"/>
    <mergeCell ref="M375:O375"/>
    <mergeCell ref="A373:K373"/>
    <mergeCell ref="A372:K372"/>
    <mergeCell ref="D375:F375"/>
    <mergeCell ref="I375:K375"/>
    <mergeCell ref="C374:F374"/>
    <mergeCell ref="H374:K374"/>
    <mergeCell ref="D190:F190"/>
    <mergeCell ref="I190:K190"/>
    <mergeCell ref="A1:L1"/>
    <mergeCell ref="A2:L2"/>
    <mergeCell ref="A98:L98"/>
    <mergeCell ref="A99:L99"/>
    <mergeCell ref="C3:F3"/>
    <mergeCell ref="H3:K3"/>
    <mergeCell ref="A154:L154"/>
    <mergeCell ref="A155:L155"/>
    <mergeCell ref="A187:L187"/>
    <mergeCell ref="A188:L188"/>
    <mergeCell ref="M223:O223"/>
    <mergeCell ref="M224:O224"/>
    <mergeCell ref="M156:O156"/>
    <mergeCell ref="M157:O157"/>
    <mergeCell ref="M189:O189"/>
    <mergeCell ref="M190:O190"/>
    <mergeCell ref="C156:F156"/>
    <mergeCell ref="H156:K156"/>
    <mergeCell ref="D157:F157"/>
    <mergeCell ref="I157:K157"/>
    <mergeCell ref="M295:O295"/>
    <mergeCell ref="M296:O296"/>
    <mergeCell ref="M254:O254"/>
    <mergeCell ref="M255:O255"/>
    <mergeCell ref="C189:F189"/>
    <mergeCell ref="H189:K189"/>
    <mergeCell ref="C254:F254"/>
    <mergeCell ref="H254:K254"/>
    <mergeCell ref="A252:L252"/>
    <mergeCell ref="A253:L253"/>
    <mergeCell ref="A221:L221"/>
    <mergeCell ref="A222:L222"/>
    <mergeCell ref="D224:F224"/>
    <mergeCell ref="I224:K224"/>
    <mergeCell ref="C223:F223"/>
    <mergeCell ref="H223:K223"/>
    <mergeCell ref="D255:F255"/>
    <mergeCell ref="I255:K255"/>
    <mergeCell ref="D296:F296"/>
    <mergeCell ref="I296:K296"/>
    <mergeCell ref="A293:L293"/>
    <mergeCell ref="A294:L294"/>
    <mergeCell ref="C295:F295"/>
    <mergeCell ref="H295:K295"/>
    <mergeCell ref="M3:O3"/>
    <mergeCell ref="M4:O4"/>
    <mergeCell ref="D101:F101"/>
    <mergeCell ref="I101:K101"/>
    <mergeCell ref="C100:F100"/>
    <mergeCell ref="H100:K100"/>
    <mergeCell ref="D4:F4"/>
    <mergeCell ref="I4:K4"/>
    <mergeCell ref="M100:O100"/>
    <mergeCell ref="M101:O101"/>
    <mergeCell ref="A46:L46"/>
    <mergeCell ref="A47:L47"/>
    <mergeCell ref="C48:F48"/>
    <mergeCell ref="H48:K48"/>
    <mergeCell ref="M48:O48"/>
    <mergeCell ref="D49:F49"/>
    <mergeCell ref="I49:K49"/>
    <mergeCell ref="M49:O49"/>
  </mergeCells>
  <printOptions horizontalCentered="1" verticalCentered="1"/>
  <pageMargins left="1.3385826771653544" right="0.7874015748031497" top="0.5118110236220472" bottom="0.7874015748031497" header="0" footer="0.5905511811023623"/>
  <pageSetup horizontalDpi="300" verticalDpi="300" orientation="landscape" paperSize="122" scale="76" r:id="rId1"/>
  <headerFooter alignWithMargins="0">
    <oddFooter>&amp;C&amp;P</oddFooter>
  </headerFooter>
  <rowBreaks count="10" manualBreakCount="10">
    <brk id="45" max="15" man="1"/>
    <brk id="97" max="15" man="1"/>
    <brk id="153" max="255" man="1"/>
    <brk id="186" max="255" man="1"/>
    <brk id="220" max="255" man="1"/>
    <brk id="251" max="255" man="1"/>
    <brk id="292" max="255" man="1"/>
    <brk id="333" max="10" man="1"/>
    <brk id="371" max="255" man="1"/>
    <brk id="4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2011-11-09T16:43:54Z</cp:lastPrinted>
  <dcterms:created xsi:type="dcterms:W3CDTF">2004-11-22T15:10:56Z</dcterms:created>
  <dcterms:modified xsi:type="dcterms:W3CDTF">2011-11-10T16:12:49Z</dcterms:modified>
  <cp:category/>
  <cp:version/>
  <cp:contentType/>
  <cp:contentStatus/>
</cp:coreProperties>
</file>