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135" windowHeight="12075"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'portada'!$A$1:$H$87</definedName>
    <definedName name="_xlnm.Print_Area" localSheetId="6">'prin paises exp e imp'!$A$1:$F$95</definedName>
    <definedName name="_xlnm.Print_Area" localSheetId="7">'prin prod exp e imp'!$A$1:$G$98</definedName>
    <definedName name="_xlnm.Print_Area" localSheetId="9">'productos'!$A$1:$K$411</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<sst xmlns="http://schemas.openxmlformats.org/spreadsheetml/2006/main" count="839" uniqueCount="556">
  <si>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</si>
  <si>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</si>
  <si>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</si>
  <si>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</si>
  <si>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</si>
  <si>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</si>
  <si>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</si>
  <si>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</si>
  <si>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</si>
  <si>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</si>
  <si>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</si>
  <si>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</si>
  <si>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</si>
  <si>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</si>
  <si>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</si>
  <si>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</si>
  <si>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</si>
  <si>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</si>
  <si>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</si>
  <si>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</si>
  <si>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</si>
  <si>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</si>
  <si>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</si>
  <si>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</si>
  <si>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</si>
  <si>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</si>
  <si>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</si>
  <si>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</si>
  <si>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</si>
  <si>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</si>
  <si>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</si>
  <si>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</si>
  <si>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</si>
  <si>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</si>
  <si>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</si>
  <si>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</si>
  <si>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</si>
  <si>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</si>
  <si>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</si>
  <si>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</si>
  <si>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</si>
  <si>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</si>
  <si>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</si>
  <si>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</si>
  <si>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</si>
  <si>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</si>
  <si>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</si>
  <si>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</si>
  <si>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</si>
  <si>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</si>
  <si>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</si>
  <si>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</si>
  <si>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</si>
  <si>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</si>
  <si>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</si>
  <si>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</si>
  <si>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</si>
  <si>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</si>
  <si>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</si>
  <si>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</si>
  <si>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</si>
  <si>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</si>
  <si>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</si>
  <si>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</si>
  <si>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</si>
  <si>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</si>
  <si>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</si>
  <si>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</si>
  <si>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</si>
  <si>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</si>
  <si>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</si>
  <si>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</si>
  <si>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</si>
  <si>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</si>
  <si>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</si>
  <si>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</si>
  <si>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</si>
  <si>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</si>
  <si>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</si>
  <si>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</si>
  <si>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</si>
  <si>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</si>
  <si>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</si>
  <si>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</si>
  <si>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</si>
  <si>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</si>
  <si>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</si>
  <si>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</si>
  <si>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</si>
  <si>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</si>
  <si>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</si>
  <si>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</si>
  <si>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</si>
  <si>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</si>
  <si>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</si>
  <si>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</si>
  <si>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</si>
  <si>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</si>
  <si>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</si>
  <si>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</si>
  <si>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</si>
  <si>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</si>
  <si>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</si>
  <si>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</si>
  <si>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</si>
  <si>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</si>
  <si>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</si>
  <si>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</si>
  <si>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</si>
  <si>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</si>
  <si>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</si>
  <si>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</si>
  <si>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</si>
  <si>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</si>
  <si>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</si>
  <si>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</si>
  <si>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</si>
  <si>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</si>
  <si>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</si>
  <si>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</si>
  <si>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</si>
  <si>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</si>
  <si>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</si>
  <si>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</si>
  <si>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</si>
  <si>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</si>
  <si>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</si>
  <si>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</si>
  <si>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</si>
  <si>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</si>
  <si>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</si>
  <si>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</si>
  <si>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</si>
  <si>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</si>
  <si>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</si>
  <si>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</si>
  <si>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</si>
  <si>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</si>
  <si>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</si>
  <si>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</si>
  <si>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</si>
  <si>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</si>
  <si>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</si>
  <si>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</si>
  <si>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</si>
  <si>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</si>
  <si>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</si>
  <si>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</si>
  <si>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</si>
  <si>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</si>
  <si>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</si>
  <si>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</si>
  <si>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</si>
  <si>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</si>
  <si>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</si>
  <si>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</si>
  <si>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</si>
  <si>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</si>
  <si>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</si>
  <si>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</si>
  <si>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</si>
  <si>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</si>
  <si>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</si>
  <si>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</si>
  <si>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</si>
  <si>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</si>
  <si>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</si>
  <si>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</si>
  <si>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</si>
  <si>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</si>
  <si>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</si>
  <si>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</si>
  <si>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</si>
  <si>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</si>
  <si>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</si>
  <si>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</si>
  <si>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</si>
  <si>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</si>
  <si>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</si>
  <si>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</si>
  <si>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</si>
  <si>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</si>
  <si>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</si>
  <si>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</si>
  <si>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</si>
  <si>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</si>
  <si>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</si>
  <si>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</si>
  <si>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</si>
  <si>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</si>
  <si>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</si>
  <si>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</si>
  <si>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</si>
  <si>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</si>
  <si>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</si>
  <si>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</si>
  <si>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</si>
  <si>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</si>
  <si>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</si>
  <si>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</si>
  <si>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</si>
  <si>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</si>
  <si>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</si>
  <si>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</si>
  <si>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</si>
  <si>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</si>
  <si>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</si>
  <si>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</si>
  <si>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</si>
  <si>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</si>
  <si>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</si>
  <si>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</si>
  <si>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</si>
  <si>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</si>
  <si>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</si>
  <si>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</si>
  <si>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</si>
  <si>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</si>
  <si>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</si>
  <si>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</si>
  <si>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</si>
  <si>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</si>
  <si>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</si>
  <si>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</si>
  <si>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</si>
  <si>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</si>
  <si>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</si>
  <si>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</si>
  <si>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</si>
  <si>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</si>
  <si>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</si>
  <si>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</si>
  <si>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</si>
  <si>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</si>
  <si>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</si>
  <si>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</si>
  <si>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</si>
  <si>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</si>
  <si>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</si>
  <si>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</si>
  <si>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</si>
  <si>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</si>
  <si>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</si>
  <si>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</si>
  <si>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</si>
  <si>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</si>
  <si>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</si>
  <si>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</si>
  <si>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</si>
  <si>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</si>
  <si>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</si>
  <si>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</si>
  <si>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</si>
  <si>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</si>
  <si>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</si>
  <si>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</si>
  <si>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</si>
  <si>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</si>
  <si>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</si>
  <si>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</si>
  <si>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</si>
  <si>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</si>
  <si>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</si>
  <si>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</si>
  <si>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</si>
  <si>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</si>
  <si>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</si>
  <si>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</si>
  <si>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</si>
  <si>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</si>
  <si>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</si>
  <si>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</si>
  <si>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</si>
  <si>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</si>
  <si>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</si>
  <si>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</si>
  <si>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</si>
  <si>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</si>
  <si>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</si>
  <si>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</si>
  <si>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</si>
  <si>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</si>
  <si>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</si>
  <si>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</si>
  <si>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</si>
  <si>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</si>
  <si>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</si>
  <si>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</si>
  <si>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</si>
  <si>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</si>
  <si>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</si>
  <si>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</si>
  <si>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</si>
  <si>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</si>
  <si>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</si>
  <si>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</si>
  <si>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</si>
  <si>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</si>
  <si>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</si>
  <si>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</si>
  <si>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</si>
  <si>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</si>
  <si>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</si>
  <si>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</si>
  <si>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</si>
  <si>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</si>
  <si>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</si>
  <si>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</si>
  <si>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</si>
  <si>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</si>
  <si>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</si>
  <si>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</si>
  <si>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</si>
  <si>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</si>
  <si>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</si>
  <si>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</si>
  <si>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</si>
  <si>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</si>
  <si>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</si>
  <si>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</si>
  <si>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</si>
  <si>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</si>
  <si>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</si>
  <si>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</si>
  <si>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</si>
  <si>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</si>
  <si>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</si>
  <si>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</si>
  <si>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</si>
  <si>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</si>
  <si>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</si>
  <si>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</si>
  <si>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</si>
  <si>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</si>
  <si>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</si>
  <si>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</si>
  <si>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</si>
  <si>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</si>
  <si>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</si>
  <si>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</si>
  <si>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</si>
  <si>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</si>
  <si>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</si>
  <si>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</si>
  <si>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</si>
  <si>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</si>
  <si>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</si>
  <si>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</si>
  <si>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</si>
  <si>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</si>
  <si>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</si>
  <si>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</si>
  <si>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</si>
  <si>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</si>
  <si>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</si>
  <si>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</si>
  <si>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</si>
  <si>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</si>
  <si>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</si>
  <si>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</si>
  <si>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</si>
  <si>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</si>
  <si>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</si>
  <si>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</si>
  <si>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</si>
  <si>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</si>
  <si>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</si>
  <si>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</si>
  <si>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</si>
  <si>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</si>
  <si>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</si>
  <si>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</si>
  <si>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</si>
  <si>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</si>
  <si>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</si>
  <si>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</si>
  <si>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</si>
  <si>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</si>
  <si>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</si>
  <si>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</si>
  <si>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</si>
  <si>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</si>
  <si>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</si>
  <si>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</si>
  <si>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</si>
  <si>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</si>
  <si>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</si>
  <si>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</si>
  <si>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</si>
  <si>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</si>
  <si>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</si>
  <si>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</si>
  <si>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</si>
  <si>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</si>
  <si>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</si>
  <si>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</si>
  <si>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</si>
  <si>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</si>
  <si>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</si>
  <si>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</si>
  <si>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</si>
  <si>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</si>
  <si>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</si>
  <si>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</si>
  <si>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</si>
  <si>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</si>
  <si>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</si>
  <si>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</si>
  <si>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</si>
  <si>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</si>
  <si>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</si>
  <si>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</si>
  <si>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</si>
  <si>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</si>
  <si>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</si>
  <si>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</si>
  <si>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</si>
  <si>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</si>
  <si>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</si>
  <si>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</si>
  <si>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</si>
  <si>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</si>
  <si>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</si>
  <si>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</si>
  <si>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</si>
  <si>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</si>
  <si>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</si>
  <si>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</si>
  <si>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</si>
  <si>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</si>
  <si>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</si>
  <si>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</si>
  <si>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</si>
  <si>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</si>
  <si>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</si>
  <si>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</si>
  <si>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</si>
  <si>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</si>
  <si>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</si>
  <si>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</si>
  <si>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</si>
  <si>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</si>
  <si>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</si>
  <si>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</si>
  <si>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</si>
  <si>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</si>
  <si>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</si>
  <si>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</si>
  <si>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</si>
  <si>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</si>
  <si>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</si>
  <si>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</si>
  <si>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</si>
  <si>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</si>
  <si>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</si>
  <si>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</si>
  <si>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</si>
  <si>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</si>
  <si>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</si>
  <si>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</si>
  <si>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</si>
  <si>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</si>
  <si>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</si>
  <si>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</si>
  <si>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</si>
  <si>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</si>
  <si>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</si>
  <si>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</si>
  <si>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</si>
  <si>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</si>
  <si>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</si>
  <si>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</si>
  <si>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</si>
  <si>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España</t>
  </si>
  <si>
    <t>Cerezas frescas</t>
  </si>
  <si>
    <t>02032900</t>
  </si>
  <si>
    <t>02013000</t>
  </si>
  <si>
    <t>08030000</t>
  </si>
  <si>
    <t>Las demás maderas contrachapadas</t>
  </si>
  <si>
    <t>Pasta química de coníferas cruda</t>
  </si>
  <si>
    <t>Las demás preparaciones para alimentar animales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</si>
  <si>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</si>
  <si>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</si>
  <si>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</si>
  <si>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</si>
  <si>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</si>
  <si>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</si>
  <si>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Tortas y residuos de soja</t>
  </si>
  <si>
    <t>Exportaciones país</t>
  </si>
  <si>
    <t>Importaciones país</t>
  </si>
  <si>
    <t>Taiwán</t>
  </si>
  <si>
    <t>Ciruelas frescas</t>
  </si>
  <si>
    <t>Residuos de la industria del almidón y residuos similares</t>
  </si>
  <si>
    <t xml:space="preserve">Uvas frescas </t>
  </si>
  <si>
    <t>Pasta química de coníferas semiblanqueada</t>
  </si>
  <si>
    <t xml:space="preserve">Torta y demás residuos de girasol </t>
  </si>
  <si>
    <t>Avance mensual enero-marzo de 2010</t>
  </si>
  <si>
    <t>abril de 2010</t>
  </si>
  <si>
    <t>Avance mensual enero - marzo de 2010</t>
  </si>
  <si>
    <t>Gustavo Rojas Le-Bert</t>
  </si>
  <si>
    <t>ene-mar</t>
  </si>
  <si>
    <t>ene-mar 06</t>
  </si>
  <si>
    <t>ene-mar 07</t>
  </si>
  <si>
    <t>ene-mar 08</t>
  </si>
  <si>
    <t>ene-mar 09</t>
  </si>
  <si>
    <t>ene-mar 10</t>
  </si>
  <si>
    <t>enero- marzo  2009</t>
  </si>
  <si>
    <t>enero-marzo 2010</t>
  </si>
  <si>
    <t>enero-marzo</t>
  </si>
  <si>
    <t>enero- marzo</t>
  </si>
  <si>
    <t>Madera simplemente aserrada (desde 2007)</t>
  </si>
  <si>
    <t>Nectarines frescos</t>
  </si>
  <si>
    <t>Cerveza de malta</t>
  </si>
  <si>
    <t>Rubros</t>
  </si>
  <si>
    <t>Fruta procesada</t>
  </si>
  <si>
    <t>Hortalizas frescas</t>
  </si>
  <si>
    <t>Hortalizas procesadas</t>
  </si>
  <si>
    <t>Vinos y alcoholes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</si>
  <si>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</si>
  <si>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</si>
  <si>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</si>
  <si>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</si>
  <si>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</si>
  <si>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</si>
  <si>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</si>
  <si>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</si>
  <si>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</si>
  <si>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</si>
  <si>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</si>
  <si>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</si>
  <si>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</si>
  <si>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</si>
  <si>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</si>
  <si>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</si>
  <si>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</si>
  <si>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</si>
  <si>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</si>
  <si>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</si>
  <si>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</si>
  <si>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</si>
  <si>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</si>
  <si>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 xml:space="preserve">Fuente: ODEPA con información del Servicio Nacional de Aduanas; Banco Central 08/03/2010
* Cifras sujetas a revisión por informes de variación de valor (IVV).
</t>
  </si>
  <si>
    <t>Pasta química de maderas distintas a las coníferas</t>
  </si>
  <si>
    <t xml:space="preserve">Arándanos </t>
  </si>
  <si>
    <t>Las demás maderas en plaquitas</t>
  </si>
  <si>
    <t xml:space="preserve">Las demás carnes porcinas congeladas </t>
  </si>
  <si>
    <t>Frambuesas,congeladas</t>
  </si>
  <si>
    <t>08112020</t>
  </si>
  <si>
    <t xml:space="preserve">Carne bovina deshuesada fresca o refrigerada </t>
  </si>
  <si>
    <t>Sorgo para grano (granífero)</t>
  </si>
  <si>
    <t>Arroz semiblanqueado o blanqueado, incluso pulido</t>
  </si>
  <si>
    <t>Granos de maiz, mondados, perlados</t>
  </si>
  <si>
    <t>Partc. 2010</t>
  </si>
  <si>
    <t>Total Flores/Bulbos/Musgos</t>
  </si>
  <si>
    <t>Total Semillas</t>
  </si>
  <si>
    <t>Total Pecuario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</si>
</sst>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s>
  <fonts count="7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8"/>
      <color indexed="8"/>
      <name val="Verdana"/>
      <family val="2"/>
    </font>
    <font>
      <sz val="10"/>
      <color indexed="8"/>
      <name val="Calibri"/>
      <family val="2"/>
    </font>
    <font>
      <b/>
      <sz val="10"/>
      <color indexed="8"/>
      <name val="Calibri"/>
      <family val="2"/>
    </font>
    <font>
      <b/>
      <sz val="10"/>
      <color indexed="8"/>
      <name val="Arial"/>
      <family val="2"/>
    </font>
    <font>
      <sz val="7.75"/>
      <color indexed="8"/>
      <name val="Calibri"/>
      <family val="2"/>
    </font>
    <font>
      <sz val="7"/>
      <color indexed="8"/>
      <name val="Calibri"/>
      <family val="2"/>
    </font>
    <font>
      <b/>
      <sz val="7.75"/>
      <color indexed="8"/>
      <name val="Arial"/>
      <family val="2"/>
    </font>
    <font>
      <sz val="1"/>
      <color indexed="8"/>
      <name val="Arial"/>
      <family val="2"/>
    </font>
    <font>
      <b/>
      <sz val="1"/>
      <color indexed="8"/>
      <name val="Arial"/>
      <family val="2"/>
    </font>
    <font>
      <sz val="4.9"/>
      <color indexed="8"/>
      <name val="Arial"/>
      <family val="2"/>
    </font>
    <font>
      <b/>
      <sz val="8"/>
      <color indexed="8"/>
      <name val="Arial"/>
      <family val="2"/>
    </font>
    <font>
      <sz val="8"/>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Calibri"/>
      <family val="2"/>
    </font>
    <font>
      <sz val="8"/>
      <color rgb="FF00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FF"/>
        <bgColor indexed="64"/>
      </patternFill>
    </fill>
    <fill>
      <patternFill patternType="solid">
        <fgColor rgb="FFFFFF00"/>
        <bgColor indexed="64"/>
      </patternFill>
    </fill>
    <fill>
      <patternFill patternType="solid">
        <fgColor rgb="FFD6D9E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338">
    <xf numFmtId="0" fontId="0" fillId="0" borderId="0" xfId="0" applyAlignment="1">
      <alignment/>
    </xf>
    <xf numFmtId="0" fontId="0" fillId="0" borderId="0" xfId="0" applyFont="1" applyAlignment="1">
      <alignment/>
    </xf>
    <xf numFmtId="0" fontId="5" fillId="0" borderId="0" xfId="53" applyFont="1" applyProtection="1">
      <alignment/>
      <protection/>
    </xf>
    <xf numFmtId="0" fontId="5" fillId="0" borderId="0" xfId="53" applyFont="1" applyBorder="1" applyProtection="1">
      <alignment/>
      <protection/>
    </xf>
    <xf numFmtId="0" fontId="3" fillId="0" borderId="0" xfId="53" applyFont="1" applyBorder="1" applyAlignment="1" applyProtection="1">
      <alignment horizontal="centerContinuous" vertical="center"/>
      <protection/>
    </xf>
    <xf numFmtId="0" fontId="2" fillId="0" borderId="0" xfId="53" applyFont="1" applyBorder="1" applyAlignment="1" applyProtection="1">
      <alignment horizontal="centerContinuous" vertical="center"/>
      <protection/>
    </xf>
    <xf numFmtId="0" fontId="2" fillId="0" borderId="0" xfId="53" applyFont="1" applyBorder="1" applyProtection="1">
      <alignment/>
      <protection/>
    </xf>
    <xf numFmtId="0" fontId="2" fillId="0" borderId="0" xfId="53" applyFont="1" applyBorder="1" applyAlignment="1" applyProtection="1">
      <alignment horizontal="center"/>
      <protection/>
    </xf>
    <xf numFmtId="0" fontId="2" fillId="0" borderId="0" xfId="53" applyFont="1" applyBorder="1" applyAlignment="1" applyProtection="1">
      <alignment horizontal="left"/>
      <protection/>
    </xf>
    <xf numFmtId="0" fontId="2" fillId="0" borderId="0" xfId="53" applyFont="1" applyBorder="1" applyAlignment="1" applyProtection="1">
      <alignment horizontal="right"/>
      <protection/>
    </xf>
    <xf numFmtId="0" fontId="3" fillId="0" borderId="0" xfId="53"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2" fillId="0" borderId="11" xfId="53" applyFont="1" applyBorder="1" applyAlignment="1" applyProtection="1">
      <alignment horizontal="left"/>
      <protection/>
    </xf>
    <xf numFmtId="0" fontId="2" fillId="0" borderId="11" xfId="53" applyFont="1" applyBorder="1" applyProtection="1">
      <alignment/>
      <protection/>
    </xf>
    <xf numFmtId="0" fontId="2" fillId="0" borderId="11" xfId="53"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5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5"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5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5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5"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55" applyNumberFormat="1" applyFont="1" applyFill="1" applyBorder="1" applyAlignment="1">
      <alignment/>
    </xf>
    <xf numFmtId="166" fontId="2" fillId="34" borderId="13" xfId="55"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71"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0" fontId="0" fillId="36" borderId="0" xfId="0" applyFill="1" applyAlignment="1">
      <alignment/>
    </xf>
    <xf numFmtId="0" fontId="18" fillId="36" borderId="0" xfId="0" applyFont="1" applyFill="1" applyAlignment="1">
      <alignment horizontal="center" wrapText="1"/>
    </xf>
    <xf numFmtId="4" fontId="18" fillId="36" borderId="0" xfId="0" applyNumberFormat="1" applyFont="1" applyFill="1" applyAlignment="1">
      <alignment horizontal="right"/>
    </xf>
    <xf numFmtId="0" fontId="18" fillId="36" borderId="0" xfId="0" applyFont="1" applyFill="1" applyAlignment="1">
      <alignment horizontal="right"/>
    </xf>
    <xf numFmtId="4" fontId="18" fillId="0" borderId="0" xfId="0" applyNumberFormat="1" applyFont="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9" fontId="4" fillId="0" borderId="0" xfId="55" applyFont="1" applyFill="1" applyBorder="1" applyAlignment="1">
      <alignment horizontal="right"/>
    </xf>
    <xf numFmtId="0" fontId="72" fillId="35" borderId="0" xfId="0" applyFont="1" applyFill="1" applyAlignment="1">
      <alignment horizontal="right"/>
    </xf>
    <xf numFmtId="3"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quotePrefix="1">
      <alignment/>
    </xf>
    <xf numFmtId="17" fontId="0" fillId="0" borderId="0" xfId="0" applyNumberFormat="1" applyFont="1" applyFill="1" applyAlignment="1">
      <alignment/>
    </xf>
    <xf numFmtId="3" fontId="4" fillId="0" borderId="0" xfId="0" applyNumberFormat="1" applyFont="1" applyFill="1" applyBorder="1" applyAlignment="1">
      <alignment horizontal="right"/>
    </xf>
    <xf numFmtId="0" fontId="0" fillId="37" borderId="0" xfId="0" applyFont="1" applyFill="1" applyAlignment="1">
      <alignment/>
    </xf>
    <xf numFmtId="169" fontId="4" fillId="0" borderId="0" xfId="48" applyNumberFormat="1" applyFont="1" applyFill="1" applyAlignment="1">
      <alignment vertical="center"/>
    </xf>
    <xf numFmtId="169" fontId="0" fillId="0" borderId="0" xfId="48" applyNumberFormat="1" applyFont="1" applyFill="1" applyAlignment="1">
      <alignment vertical="center"/>
    </xf>
    <xf numFmtId="169" fontId="0" fillId="0" borderId="0" xfId="48" applyNumberFormat="1" applyFont="1" applyFill="1" applyBorder="1" applyAlignment="1">
      <alignment vertical="center"/>
    </xf>
    <xf numFmtId="169" fontId="0" fillId="0" borderId="0" xfId="48" applyNumberFormat="1" applyFont="1" applyFill="1" applyBorder="1" applyAlignment="1">
      <alignment/>
    </xf>
    <xf numFmtId="169" fontId="4" fillId="35" borderId="0" xfId="48" applyNumberFormat="1"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2" fillId="33" borderId="0" xfId="0" applyFont="1" applyFill="1" applyBorder="1" applyAlignment="1">
      <alignment horizontal="left" vertical="top" wrapText="1"/>
    </xf>
    <xf numFmtId="0" fontId="18" fillId="38" borderId="0" xfId="0" applyFont="1" applyFill="1" applyAlignment="1">
      <alignment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3" xfId="0" applyFont="1" applyFill="1" applyBorder="1" applyAlignment="1">
      <alignment horizontal="center"/>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55" applyNumberFormat="1" applyFont="1" applyFill="1" applyBorder="1" applyAlignment="1">
      <alignment/>
    </xf>
    <xf numFmtId="166" fontId="2" fillId="0" borderId="0" xfId="55" applyNumberFormat="1" applyFont="1" applyAlignment="1">
      <alignment/>
    </xf>
    <xf numFmtId="166" fontId="2" fillId="0" borderId="22" xfId="55" applyNumberFormat="1"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center"/>
    </xf>
    <xf numFmtId="0" fontId="3" fillId="0" borderId="21" xfId="0" applyFont="1" applyFill="1" applyBorder="1" applyAlignment="1">
      <alignment horizontal="center"/>
    </xf>
    <xf numFmtId="0" fontId="3" fillId="0" borderId="23" xfId="0" applyFont="1" applyFill="1" applyBorder="1" applyAlignment="1" quotePrefix="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55" applyNumberFormat="1" applyFont="1" applyFill="1" applyBorder="1" applyAlignment="1">
      <alignment/>
    </xf>
    <xf numFmtId="166" fontId="3" fillId="0" borderId="0" xfId="55" applyNumberFormat="1"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7125"/>
          <c:h val="0.75125"/>
        </c:manualLayout>
      </c:layout>
      <c:lineChart>
        <c:grouping val="standard"/>
        <c:varyColors val="0"/>
        <c:ser>
          <c:idx val="0"/>
          <c:order val="0"/>
          <c:tx>
            <c:strRef>
              <c:f>balanza!$Z$28</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balanza!$Y$29:$Y$33</c:f>
              <c:strCache/>
            </c:strRef>
          </c:cat>
          <c:val>
            <c:numRef>
              <c:f>balanza!$Z$29:$Z$33</c:f>
              <c:numCache/>
            </c:numRef>
          </c:val>
          <c:smooth val="0"/>
        </c:ser>
        <c:ser>
          <c:idx val="1"/>
          <c:order val="1"/>
          <c:tx>
            <c:strRef>
              <c:f>balanza!$AA$28</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balanza!$Y$29:$Y$33</c:f>
              <c:strCache/>
            </c:strRef>
          </c:cat>
          <c:val>
            <c:numRef>
              <c:f>balanza!$AA$29:$AA$33</c:f>
              <c:numCache/>
            </c:numRef>
          </c:val>
          <c:smooth val="0"/>
        </c:ser>
        <c:ser>
          <c:idx val="2"/>
          <c:order val="2"/>
          <c:tx>
            <c:strRef>
              <c:f>balanza!$AB$28</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balanza!$Y$29:$Y$33</c:f>
              <c:strCache/>
            </c:strRef>
          </c:cat>
          <c:val>
            <c:numRef>
              <c:f>balanza!$AB$29:$AB$33</c:f>
              <c:numCache/>
            </c:numRef>
          </c:val>
          <c:smooth val="0"/>
        </c:ser>
        <c:ser>
          <c:idx val="3"/>
          <c:order val="3"/>
          <c:tx>
            <c:strRef>
              <c:f>balanza!$AC$28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balanza!$Y$29:$Y$33</c:f>
              <c:strCache/>
            </c:strRef>
          </c:cat>
          <c:val>
            <c:numRef>
              <c:f>balanza!$AC$29:$AC$33</c:f>
              <c:numCache/>
            </c:numRef>
          </c:val>
          <c:smooth val="0"/>
        </c:ser>
        <c:marker val="1"/>
        <c:axId val="64985044"/>
        <c:axId val="47994485"/>
      </c:lineChart>
      <c:catAx>
        <c:axId val="64985044"/>
        <c:scaling>
          <c:orientation val="minMax"/>
        </c:scaling>
        <c:axPos val="b"/>
        <c:delete val="0"/>
        <c:numFmt formatCode="General" sourceLinked="1"/>
        <c:majorTickMark val="none"/>
        <c:minorTickMark val="none"/>
        <c:tickLblPos val="nextTo"/>
        <c:spPr>
          <a:ln w="3175">
            <a:solidFill>
              <a:srgbClr val="808080"/>
            </a:solidFill>
          </a:ln>
        </c:spPr>
        <c:crossAx val="47994485"/>
        <c:crosses val="autoZero"/>
        <c:auto val="1"/>
        <c:lblOffset val="100"/>
        <c:tickLblSkip val="1"/>
        <c:noMultiLvlLbl val="0"/>
      </c:catAx>
      <c:valAx>
        <c:axId val="4799448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985044"/>
        <c:crossesAt val="1"/>
        <c:crossBetween val="between"/>
        <c:dispUnits>
          <c:builtInUnit val="thousands"/>
          <c:dispUnitsLbl>
            <c:layout>
              <c:manualLayout>
                <c:xMode val="edge"/>
                <c:yMode val="edge"/>
                <c:x val="-0.014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6025"/>
          <c:w val="0.144"/>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marzo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4664508"/>
        <c:axId val="45109661"/>
      </c:barChart>
      <c:catAx>
        <c:axId val="6466450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5109661"/>
        <c:crosses val="autoZero"/>
        <c:auto val="1"/>
        <c:lblOffset val="100"/>
        <c:tickLblSkip val="1"/>
        <c:noMultiLvlLbl val="0"/>
      </c:catAx>
      <c:valAx>
        <c:axId val="451096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6450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marzo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333766"/>
        <c:axId val="30003895"/>
      </c:barChart>
      <c:catAx>
        <c:axId val="3333766"/>
        <c:scaling>
          <c:orientation val="minMax"/>
        </c:scaling>
        <c:axPos val="l"/>
        <c:delete val="0"/>
        <c:numFmt formatCode="General" sourceLinked="1"/>
        <c:majorTickMark val="out"/>
        <c:minorTickMark val="none"/>
        <c:tickLblPos val="nextTo"/>
        <c:spPr>
          <a:ln w="3175">
            <a:solidFill>
              <a:srgbClr val="808080"/>
            </a:solidFill>
          </a:ln>
        </c:spPr>
        <c:crossAx val="30003895"/>
        <c:crosses val="autoZero"/>
        <c:auto val="1"/>
        <c:lblOffset val="100"/>
        <c:tickLblSkip val="1"/>
        <c:noMultiLvlLbl val="0"/>
      </c:catAx>
      <c:valAx>
        <c:axId val="300038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3376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marzo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599600"/>
        <c:axId val="14396401"/>
      </c:barChart>
      <c:catAx>
        <c:axId val="1599600"/>
        <c:scaling>
          <c:orientation val="minMax"/>
        </c:scaling>
        <c:axPos val="l"/>
        <c:delete val="0"/>
        <c:numFmt formatCode="General" sourceLinked="1"/>
        <c:majorTickMark val="out"/>
        <c:minorTickMark val="none"/>
        <c:tickLblPos val="nextTo"/>
        <c:spPr>
          <a:ln w="3175">
            <a:solidFill>
              <a:srgbClr val="808080"/>
            </a:solidFill>
          </a:ln>
        </c:spPr>
        <c:crossAx val="14396401"/>
        <c:crosses val="autoZero"/>
        <c:auto val="1"/>
        <c:lblOffset val="100"/>
        <c:tickLblSkip val="1"/>
        <c:noMultiLvlLbl val="0"/>
      </c:catAx>
      <c:valAx>
        <c:axId val="143964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9960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Nº 12
</a:t>
            </a:r>
            <a:r>
              <a:rPr lang="en-US" cap="none" sz="1100" b="1" i="0" u="none" baseline="0">
                <a:solidFill>
                  <a:srgbClr val="000000"/>
                </a:solidFill>
              </a:rPr>
              <a:t>Principales rubros exportados
</a:t>
            </a:r>
            <a:r>
              <a:rPr lang="en-US" cap="none" sz="1100" b="1" i="0" u="none" baseline="0">
                <a:solidFill>
                  <a:srgbClr val="000000"/>
                </a:solidFill>
              </a:rPr>
              <a:t>enero - marzo de 2010 </a:t>
            </a:r>
          </a:p>
        </c:rich>
      </c:tx>
      <c:layout>
        <c:manualLayout>
          <c:xMode val="factor"/>
          <c:yMode val="factor"/>
          <c:x val="-0.0435"/>
          <c:y val="-0.01525"/>
        </c:manualLayout>
      </c:layout>
      <c:spPr>
        <a:noFill/>
        <a:ln w="3175">
          <a:noFill/>
        </a:ln>
      </c:spPr>
    </c:title>
    <c:plotArea>
      <c:layout>
        <c:manualLayout>
          <c:xMode val="edge"/>
          <c:yMode val="edge"/>
          <c:x val="0.016"/>
          <c:y val="0.19225"/>
          <c:w val="0.96525"/>
          <c:h val="0.78"/>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Rubros'!$A$14:$A$22</c:f>
              <c:strCache/>
            </c:strRef>
          </c:cat>
          <c:val>
            <c:numRef>
              <c:f>'Principales Rubros'!$I$14:$I$22</c:f>
              <c:numCache/>
            </c:numRef>
          </c:val>
        </c:ser>
        <c:gapWidth val="100"/>
        <c:axId val="62458746"/>
        <c:axId val="25257803"/>
      </c:barChart>
      <c:catAx>
        <c:axId val="62458746"/>
        <c:scaling>
          <c:orientation val="minMax"/>
        </c:scaling>
        <c:axPos val="l"/>
        <c:delete val="0"/>
        <c:numFmt formatCode="General" sourceLinked="1"/>
        <c:majorTickMark val="out"/>
        <c:minorTickMark val="none"/>
        <c:tickLblPos val="nextTo"/>
        <c:spPr>
          <a:ln w="3175">
            <a:solidFill>
              <a:srgbClr val="808080"/>
            </a:solidFill>
          </a:ln>
        </c:spPr>
        <c:crossAx val="25257803"/>
        <c:crosses val="autoZero"/>
        <c:auto val="1"/>
        <c:lblOffset val="100"/>
        <c:tickLblSkip val="1"/>
        <c:noMultiLvlLbl val="0"/>
      </c:catAx>
      <c:valAx>
        <c:axId val="25257803"/>
        <c:scaling>
          <c:orientation val="minMax"/>
          <c:max val="100000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58746"/>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43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9297182"/>
        <c:axId val="62348047"/>
      </c:lineChart>
      <c:catAx>
        <c:axId val="2929718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348047"/>
        <c:crosses val="autoZero"/>
        <c:auto val="1"/>
        <c:lblOffset val="100"/>
        <c:tickLblSkip val="1"/>
        <c:noMultiLvlLbl val="0"/>
      </c:catAx>
      <c:valAx>
        <c:axId val="62348047"/>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297182"/>
        <c:crossesAt val="1"/>
        <c:crossBetween val="between"/>
        <c:dispUnits>
          <c:builtInUnit val="thousands"/>
        </c:dispUnits>
      </c:valAx>
      <c:spPr>
        <a:solidFill>
          <a:srgbClr val="FFFFFF"/>
        </a:solidFill>
        <a:ln w="3175">
          <a:noFill/>
        </a:ln>
      </c:spPr>
    </c:plotArea>
    <c:legend>
      <c:legendPos val="r"/>
      <c:layout>
        <c:manualLayout>
          <c:xMode val="edge"/>
          <c:yMode val="edge"/>
          <c:x val="0.8245"/>
          <c:y val="0.4635"/>
          <c:w val="0.1662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712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24261512"/>
        <c:axId val="17027017"/>
      </c:lineChart>
      <c:catAx>
        <c:axId val="24261512"/>
        <c:scaling>
          <c:orientation val="minMax"/>
        </c:scaling>
        <c:axPos val="b"/>
        <c:delete val="0"/>
        <c:numFmt formatCode="General" sourceLinked="1"/>
        <c:majorTickMark val="out"/>
        <c:minorTickMark val="none"/>
        <c:tickLblPos val="nextTo"/>
        <c:spPr>
          <a:ln w="3175">
            <a:solidFill>
              <a:srgbClr val="808080"/>
            </a:solidFill>
          </a:ln>
        </c:spPr>
        <c:crossAx val="17027017"/>
        <c:crosses val="autoZero"/>
        <c:auto val="1"/>
        <c:lblOffset val="100"/>
        <c:tickLblSkip val="1"/>
        <c:noMultiLvlLbl val="0"/>
      </c:catAx>
      <c:valAx>
        <c:axId val="170270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61512"/>
        <c:crossesAt val="1"/>
        <c:crossBetween val="between"/>
        <c:dispUnits>
          <c:builtInUnit val="thousands"/>
          <c:dispUnitsLbl>
            <c:layout>
              <c:manualLayout>
                <c:xMode val="edge"/>
                <c:yMode val="edge"/>
                <c:x val="-0.014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5875"/>
          <c:w val="0.144"/>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marzo de 2010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marzo de 2010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marzo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marzo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marzo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19025426"/>
        <c:axId val="37011107"/>
      </c:barChart>
      <c:catAx>
        <c:axId val="1902542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011107"/>
        <c:crosses val="autoZero"/>
        <c:auto val="1"/>
        <c:lblOffset val="100"/>
        <c:tickLblSkip val="1"/>
        <c:noMultiLvlLbl val="0"/>
      </c:catAx>
      <c:valAx>
        <c:axId val="370111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254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xdr:row>
      <xdr:rowOff>152400</xdr:rowOff>
    </xdr:to>
    <xdr:pic>
      <xdr:nvPicPr>
        <xdr:cNvPr id="1" name="Picture 0" descr="header.jpg"/>
        <xdr:cNvPicPr preferRelativeResize="1">
          <a:picLocks noChangeAspect="1"/>
        </xdr:cNvPicPr>
      </xdr:nvPicPr>
      <xdr:blipFill>
        <a:blip r:embed="rId1"/>
        <a:stretch>
          <a:fillRect/>
        </a:stretch>
      </xdr:blipFill>
      <xdr:spPr>
        <a:xfrm>
          <a:off x="0" y="0"/>
          <a:ext cx="6086475" cy="1038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-0.0215</cdr:y>
    </cdr:from>
    <cdr:to>
      <cdr:x>-0.00475</cdr:x>
      <cdr:y>-0.011</cdr:y>
    </cdr:to>
    <cdr:pic>
      <cdr:nvPicPr>
        <cdr:cNvPr id="1"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-0.009</cdr:x>
      <cdr:y>-0.0215</cdr:y>
    </cdr:from>
    <cdr:to>
      <cdr:x>-0.0035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-0.009</cdr:x>
      <cdr:y>0.961</cdr:y>
    </cdr:from>
    <cdr:to>
      <cdr:x>1</cdr:x>
      <cdr:y>1</cdr:y>
    </cdr:to>
    <cdr:sp>
      <cdr:nvSpPr>
        <cdr:cNvPr id="3" name="1 CuadroTexto"/>
        <cdr:cNvSpPr txBox="1">
          <a:spLocks noChangeArrowheads="1"/>
        </cdr:cNvSpPr>
      </cdr:nvSpPr>
      <cdr:spPr>
        <a:xfrm>
          <a:off x="-47624" y="3009900"/>
          <a:ext cx="59721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0.96475</cdr:y>
    </cdr:from>
    <cdr:to>
      <cdr:x>0.8425</cdr:x>
      <cdr:y>1</cdr:y>
    </cdr:to>
    <cdr:sp>
      <cdr:nvSpPr>
        <cdr:cNvPr id="1" name="1 CuadroTexto"/>
        <cdr:cNvSpPr txBox="1">
          <a:spLocks noChangeArrowheads="1"/>
        </cdr:cNvSpPr>
      </cdr:nvSpPr>
      <cdr:spPr>
        <a:xfrm>
          <a:off x="-47624" y="3552825"/>
          <a:ext cx="57054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0.9625</cdr:y>
    </cdr:from>
    <cdr:to>
      <cdr:x>0.81875</cdr:x>
      <cdr:y>1</cdr:y>
    </cdr:to>
    <cdr:sp>
      <cdr:nvSpPr>
        <cdr:cNvPr id="1" name="1 CuadroTexto"/>
        <cdr:cNvSpPr txBox="1">
          <a:spLocks noChangeArrowheads="1"/>
        </cdr:cNvSpPr>
      </cdr:nvSpPr>
      <cdr:spPr>
        <a:xfrm>
          <a:off x="-47624" y="3438525"/>
          <a:ext cx="564832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-0.0045</cdr:x>
      <cdr:y>-0.01025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0.9585</cdr:y>
    </cdr:from>
    <cdr:to>
      <cdr:x>0.89425</cdr:x>
      <cdr:y>1</cdr:y>
    </cdr:to>
    <cdr:sp>
      <cdr:nvSpPr>
        <cdr:cNvPr id="2" name="1 CuadroTexto"/>
        <cdr:cNvSpPr txBox="1">
          <a:spLocks noChangeArrowheads="1"/>
        </cdr:cNvSpPr>
      </cdr:nvSpPr>
      <cdr:spPr>
        <a:xfrm>
          <a:off x="-47624" y="2952750"/>
          <a:ext cx="5038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0.94125</cdr:y>
    </cdr:from>
    <cdr:to>
      <cdr:x>0.74825</cdr:x>
      <cdr:y>1</cdr:y>
    </cdr:to>
    <cdr:sp>
      <cdr:nvSpPr>
        <cdr:cNvPr id="1" name="1 CuadroTexto"/>
        <cdr:cNvSpPr txBox="1">
          <a:spLocks noChangeArrowheads="1"/>
        </cdr:cNvSpPr>
      </cdr:nvSpPr>
      <cdr:spPr>
        <a:xfrm>
          <a:off x="-47624" y="3590925"/>
          <a:ext cx="4371975" cy="2476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31</xdr:row>
      <xdr:rowOff>28575</xdr:rowOff>
    </xdr:from>
    <xdr:to>
      <xdr:col>10</xdr:col>
      <xdr:colOff>247650</xdr:colOff>
      <xdr:row>55</xdr:row>
      <xdr:rowOff>114300</xdr:rowOff>
    </xdr:to>
    <xdr:graphicFrame>
      <xdr:nvGraphicFramePr>
        <xdr:cNvPr id="1" name="7 Gráfico"/>
        <xdr:cNvGraphicFramePr/>
      </xdr:nvGraphicFramePr>
      <xdr:xfrm>
        <a:off x="771525" y="4819650"/>
        <a:ext cx="57721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0.95575</cdr:y>
    </cdr:from>
    <cdr:to>
      <cdr:x>0.90875</cdr:x>
      <cdr:y>1</cdr:y>
    </cdr:to>
    <cdr:sp>
      <cdr:nvSpPr>
        <cdr:cNvPr id="1" name="1 CuadroTexto"/>
        <cdr:cNvSpPr txBox="1">
          <a:spLocks noChangeArrowheads="1"/>
        </cdr:cNvSpPr>
      </cdr:nvSpPr>
      <cdr:spPr>
        <a:xfrm>
          <a:off x="-19049" y="2828925"/>
          <a:ext cx="48387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0.95675</cdr:y>
    </cdr:from>
    <cdr:to>
      <cdr:x>0.859</cdr:x>
      <cdr:y>1</cdr:y>
    </cdr:to>
    <cdr:sp>
      <cdr:nvSpPr>
        <cdr:cNvPr id="1" name="1 CuadroTexto"/>
        <cdr:cNvSpPr txBox="1">
          <a:spLocks noChangeArrowheads="1"/>
        </cdr:cNvSpPr>
      </cdr:nvSpPr>
      <cdr:spPr>
        <a:xfrm>
          <a:off x="-47624" y="2838450"/>
          <a:ext cx="48387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0.9605</cdr:y>
    </cdr:from>
    <cdr:to>
      <cdr:x>0.745</cdr:x>
      <cdr:y>1</cdr:y>
    </cdr:to>
    <cdr:sp>
      <cdr:nvSpPr>
        <cdr:cNvPr id="1" name="1 CuadroTexto"/>
        <cdr:cNvSpPr txBox="1">
          <a:spLocks noChangeArrowheads="1"/>
        </cdr:cNvSpPr>
      </cdr:nvSpPr>
      <cdr:spPr>
        <a:xfrm>
          <a:off x="-47624" y="38766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-0.013</cdr:y>
    </cdr:from>
    <cdr:to>
      <cdr:x>-0.004</cdr:x>
      <cdr:y>-0.00675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cdr:y>
    </cdr:from>
    <cdr:to>
      <cdr:x>-0.004</cdr:x>
      <cdr:y>-0.00675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0.9695</cdr:y>
    </cdr:from>
    <cdr:to>
      <cdr:x>0.752</cdr:x>
      <cdr:y>1</cdr:y>
    </cdr:to>
    <cdr:sp>
      <cdr:nvSpPr>
        <cdr:cNvPr id="3" name="1 CuadroTexto"/>
        <cdr:cNvSpPr txBox="1">
          <a:spLocks noChangeArrowheads="1"/>
        </cdr:cNvSpPr>
      </cdr:nvSpPr>
      <cdr:spPr>
        <a:xfrm>
          <a:off x="-47624" y="38385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7"/>
  <sheetViews>
    <sheetView view="pageBreakPreview" zoomScaleSheetLayoutView="100" workbookViewId="0" topLeftCell="A1">
      <selection activeCell="D10" sqref="D10"/>
    </sheetView>
  </sheetViews>
  <sheetFormatPr defaultColWidth="11.421875" defaultRowHeight="12.75"/>
  <cols>
    <col min="8" max="8" width="11.421875" style="0" customWidth="1"/>
  </cols>
  <sheetData>
    <row r="1" spans="1:4" ht="15.75">
      <c r="A1" s="272"/>
      <c r="B1" s="272"/>
      <c r="C1" s="272"/>
      <c r="D1" s="272"/>
    </row>
    <row r="2" spans="1:8" ht="18">
      <c r="A2" s="273"/>
      <c r="B2" s="274"/>
      <c r="C2" s="275"/>
      <c r="D2" s="273"/>
      <c r="E2" s="276"/>
      <c r="F2" s="275"/>
      <c r="G2" s="275"/>
      <c r="H2" s="275"/>
    </row>
    <row r="3" spans="1:8" ht="18">
      <c r="A3" s="273"/>
      <c r="B3" s="274"/>
      <c r="C3" s="273"/>
      <c r="D3" s="273"/>
      <c r="E3" s="276"/>
      <c r="F3" s="275"/>
      <c r="G3" s="275"/>
      <c r="H3" s="275"/>
    </row>
    <row r="4" spans="1:8" ht="18">
      <c r="A4" s="273"/>
      <c r="B4" s="273"/>
      <c r="C4" s="275"/>
      <c r="D4" s="275"/>
      <c r="E4" s="273"/>
      <c r="F4" s="275"/>
      <c r="G4" s="275"/>
      <c r="H4" s="275"/>
    </row>
    <row r="5" ht="15.75">
      <c r="A5" s="272"/>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10" ht="21">
      <c r="A12" s="12"/>
      <c r="B12" s="11"/>
      <c r="C12" s="11"/>
      <c r="D12" s="11"/>
      <c r="E12" s="11"/>
      <c r="F12" s="11"/>
      <c r="G12" s="11"/>
      <c r="J12" s="235"/>
    </row>
    <row r="13" spans="1:7" ht="20.25">
      <c r="A13" s="12"/>
      <c r="B13" s="11"/>
      <c r="C13" s="11"/>
      <c r="D13" s="11"/>
      <c r="E13" s="11"/>
      <c r="F13" s="11"/>
      <c r="G13" s="11"/>
    </row>
    <row r="14" spans="1:7" ht="20.25">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8" ht="20.25" customHeight="1">
      <c r="A20" s="278" t="s">
        <v>434</v>
      </c>
      <c r="B20" s="278"/>
      <c r="C20" s="278"/>
      <c r="D20" s="278"/>
      <c r="E20" s="278"/>
      <c r="F20" s="278"/>
      <c r="G20" s="278"/>
      <c r="H20" s="278"/>
    </row>
    <row r="21" spans="1:17" ht="20.25">
      <c r="A21" s="280" t="s">
        <v>496</v>
      </c>
      <c r="B21" s="280"/>
      <c r="C21" s="280"/>
      <c r="D21" s="280"/>
      <c r="E21" s="280"/>
      <c r="F21" s="280"/>
      <c r="G21" s="280"/>
      <c r="H21" s="280"/>
      <c r="J21" s="280"/>
      <c r="K21" s="280"/>
      <c r="L21" s="280"/>
      <c r="M21" s="280"/>
      <c r="N21" s="280"/>
      <c r="O21" s="280"/>
      <c r="P21" s="280"/>
      <c r="Q21" s="280"/>
    </row>
    <row r="22" spans="1:7" ht="20.25">
      <c r="A22" s="12"/>
      <c r="B22" s="11"/>
      <c r="C22" s="11"/>
      <c r="D22" s="11"/>
      <c r="E22" s="11"/>
      <c r="F22" s="11"/>
      <c r="G22" s="11"/>
    </row>
    <row r="23" spans="1:7" ht="20.25">
      <c r="A23" s="12"/>
      <c r="B23" s="11"/>
      <c r="C23" s="11"/>
      <c r="D23" s="11"/>
      <c r="E23" s="11"/>
      <c r="F23" s="11"/>
      <c r="G23" s="11"/>
    </row>
    <row r="24" spans="1:7" ht="20.25">
      <c r="A24" s="12"/>
      <c r="G24" s="11"/>
    </row>
    <row r="25" spans="1:7" ht="20.25">
      <c r="A25" s="12"/>
      <c r="G25" s="11"/>
    </row>
    <row r="26" spans="1:7" ht="20.25">
      <c r="A26" s="12"/>
      <c r="G26" s="11"/>
    </row>
    <row r="27" spans="1:7" ht="20.25">
      <c r="A27" s="12"/>
      <c r="B27" s="11"/>
      <c r="C27" s="11"/>
      <c r="D27" s="11"/>
      <c r="E27" s="11"/>
      <c r="F27" s="11"/>
      <c r="G27" s="11"/>
    </row>
    <row r="28" spans="1:7" ht="20.25">
      <c r="A28" s="12"/>
      <c r="B28" s="11"/>
      <c r="C28" s="11"/>
      <c r="D28" s="11"/>
      <c r="E28" s="11"/>
      <c r="F28" s="11"/>
      <c r="G28" s="11"/>
    </row>
    <row r="29" spans="1:7" ht="20.25">
      <c r="A29" s="12"/>
      <c r="B29" s="11"/>
      <c r="C29" s="11"/>
      <c r="D29" s="11"/>
      <c r="E29" s="11"/>
      <c r="F29" s="11"/>
      <c r="G29" s="11"/>
    </row>
    <row r="30" spans="1:7" ht="20.25">
      <c r="A30" s="12"/>
      <c r="B30" s="11"/>
      <c r="C30" s="11"/>
      <c r="D30" s="11"/>
      <c r="E30" s="11"/>
      <c r="F30" s="11"/>
      <c r="G30" s="11"/>
    </row>
    <row r="31" spans="1:7" ht="20.25">
      <c r="A31" s="12"/>
      <c r="B31" s="11"/>
      <c r="C31" s="11"/>
      <c r="D31" s="11"/>
      <c r="E31" s="11"/>
      <c r="F31" s="11"/>
      <c r="G31" s="11"/>
    </row>
    <row r="32" s="11" customFormat="1" ht="20.25">
      <c r="A32" s="12"/>
    </row>
    <row r="33" s="11" customFormat="1" ht="20.25">
      <c r="A33" s="12"/>
    </row>
    <row r="34" spans="1:7" s="11" customFormat="1" ht="18">
      <c r="A34" s="281"/>
      <c r="B34" s="282"/>
      <c r="C34" s="282"/>
      <c r="D34" s="282"/>
      <c r="E34" s="282"/>
      <c r="F34" s="282"/>
      <c r="G34" s="282"/>
    </row>
    <row r="35" spans="1:8" s="11" customFormat="1" ht="18">
      <c r="A35" s="281" t="s">
        <v>497</v>
      </c>
      <c r="B35" s="281"/>
      <c r="C35" s="281"/>
      <c r="D35" s="281"/>
      <c r="E35" s="281"/>
      <c r="F35" s="281"/>
      <c r="G35" s="281"/>
      <c r="H35" s="281"/>
    </row>
    <row r="36" s="11" customFormat="1" ht="20.25">
      <c r="A36" s="13"/>
    </row>
    <row r="37" spans="1:8" ht="12.75">
      <c r="A37" s="11"/>
      <c r="B37" s="11"/>
      <c r="C37" s="11"/>
      <c r="D37" s="11"/>
      <c r="E37" s="11"/>
      <c r="F37" s="11"/>
      <c r="G37" s="11"/>
      <c r="H37" s="11"/>
    </row>
    <row r="42" spans="1:8" ht="12.75">
      <c r="A42" s="279" t="s">
        <v>434</v>
      </c>
      <c r="B42" s="279"/>
      <c r="C42" s="279"/>
      <c r="D42" s="279"/>
      <c r="E42" s="279"/>
      <c r="F42" s="279"/>
      <c r="G42" s="279"/>
      <c r="H42" s="279"/>
    </row>
    <row r="43" spans="1:8" ht="12.75">
      <c r="A43" s="279" t="s">
        <v>498</v>
      </c>
      <c r="B43" s="279"/>
      <c r="C43" s="279"/>
      <c r="D43" s="279"/>
      <c r="E43" s="279"/>
      <c r="F43" s="279"/>
      <c r="G43" s="279"/>
      <c r="H43" s="279"/>
    </row>
    <row r="44" spans="1:8" ht="12.75">
      <c r="A44" s="234"/>
      <c r="B44" s="234"/>
      <c r="C44" s="234"/>
      <c r="D44" s="234"/>
      <c r="E44" s="234"/>
      <c r="F44" s="234"/>
      <c r="G44" s="234"/>
      <c r="H44" s="234"/>
    </row>
    <row r="45" spans="1:8" ht="12.75">
      <c r="A45" s="279" t="s">
        <v>279</v>
      </c>
      <c r="B45" s="279"/>
      <c r="C45" s="279"/>
      <c r="D45" s="279"/>
      <c r="E45" s="279"/>
      <c r="F45" s="279"/>
      <c r="G45" s="279"/>
      <c r="H45" s="279"/>
    </row>
    <row r="46" spans="1:7" ht="12.75">
      <c r="A46" s="234"/>
      <c r="B46" s="234"/>
      <c r="C46" s="234"/>
      <c r="D46" s="234"/>
      <c r="E46" s="234"/>
      <c r="F46" s="234"/>
      <c r="G46" s="234"/>
    </row>
    <row r="47" spans="1:7" ht="12.75">
      <c r="A47" s="234"/>
      <c r="B47" s="234"/>
      <c r="C47" s="234"/>
      <c r="D47" s="234"/>
      <c r="E47" s="234"/>
      <c r="F47" s="234"/>
      <c r="G47" s="234"/>
    </row>
    <row r="48" spans="1:8" ht="12.75">
      <c r="A48" s="277" t="s">
        <v>429</v>
      </c>
      <c r="B48" s="277"/>
      <c r="C48" s="277"/>
      <c r="D48" s="277"/>
      <c r="E48" s="277"/>
      <c r="F48" s="277"/>
      <c r="G48" s="277"/>
      <c r="H48" s="277"/>
    </row>
    <row r="49" spans="1:8" ht="12.75">
      <c r="A49" s="277" t="s">
        <v>224</v>
      </c>
      <c r="B49" s="277"/>
      <c r="C49" s="277"/>
      <c r="D49" s="277"/>
      <c r="E49" s="277"/>
      <c r="F49" s="277"/>
      <c r="G49" s="277"/>
      <c r="H49" s="277"/>
    </row>
    <row r="50" spans="1:7" ht="12.75">
      <c r="A50" s="221"/>
      <c r="B50" s="221"/>
      <c r="C50" s="221"/>
      <c r="D50" s="221"/>
      <c r="E50" s="221"/>
      <c r="F50" s="221"/>
      <c r="G50" s="221"/>
    </row>
    <row r="51" spans="1:7" ht="12.75">
      <c r="A51" s="277"/>
      <c r="B51" s="277"/>
      <c r="C51" s="277"/>
      <c r="D51" s="277"/>
      <c r="E51" s="277"/>
      <c r="F51" s="277"/>
      <c r="G51" s="277"/>
    </row>
    <row r="52" spans="1:7" ht="12.75">
      <c r="A52" s="277"/>
      <c r="B52" s="277"/>
      <c r="C52" s="277"/>
      <c r="D52" s="277"/>
      <c r="E52" s="277"/>
      <c r="F52" s="277"/>
      <c r="G52" s="277"/>
    </row>
    <row r="53" spans="1:7" ht="12.75">
      <c r="A53" s="236"/>
      <c r="B53" s="221"/>
      <c r="C53" s="221"/>
      <c r="D53" s="221"/>
      <c r="E53" s="221"/>
      <c r="F53" s="221"/>
      <c r="G53" s="221"/>
    </row>
    <row r="56" spans="1:7" ht="12.75">
      <c r="A56" s="236"/>
      <c r="B56" s="221"/>
      <c r="C56" s="221"/>
      <c r="D56" s="221"/>
      <c r="E56" s="221"/>
      <c r="F56" s="221"/>
      <c r="G56" s="221"/>
    </row>
    <row r="58" spans="1:8" ht="12.75">
      <c r="A58" s="279" t="s">
        <v>69</v>
      </c>
      <c r="B58" s="279"/>
      <c r="C58" s="279"/>
      <c r="D58" s="279"/>
      <c r="E58" s="279"/>
      <c r="F58" s="279"/>
      <c r="G58" s="279"/>
      <c r="H58" s="279"/>
    </row>
    <row r="59" spans="1:8" ht="12.75">
      <c r="A59" s="277" t="s">
        <v>499</v>
      </c>
      <c r="B59" s="277"/>
      <c r="C59" s="277"/>
      <c r="D59" s="277"/>
      <c r="E59" s="277"/>
      <c r="F59" s="277"/>
      <c r="G59" s="277"/>
      <c r="H59" s="277"/>
    </row>
    <row r="60" spans="1:7" ht="12.75">
      <c r="A60" s="236"/>
      <c r="B60" s="221"/>
      <c r="C60" s="221"/>
      <c r="D60" s="221"/>
      <c r="E60" s="221"/>
      <c r="F60" s="221"/>
      <c r="G60" s="221"/>
    </row>
    <row r="63" spans="1:7" ht="12.75">
      <c r="A63" s="236"/>
      <c r="B63" s="221"/>
      <c r="C63" s="221"/>
      <c r="D63" s="221"/>
      <c r="E63" s="221"/>
      <c r="F63" s="221"/>
      <c r="G63" s="221"/>
    </row>
    <row r="64" spans="1:8" ht="15">
      <c r="A64" s="283" t="s">
        <v>456</v>
      </c>
      <c r="B64" s="283"/>
      <c r="C64" s="283"/>
      <c r="D64" s="283"/>
      <c r="E64" s="283"/>
      <c r="F64" s="283"/>
      <c r="G64" s="283"/>
      <c r="H64" s="283"/>
    </row>
    <row r="65" spans="1:7" ht="12.75">
      <c r="A65" s="236"/>
      <c r="B65" s="221"/>
      <c r="C65" s="221"/>
      <c r="D65" s="221"/>
      <c r="E65" s="221"/>
      <c r="F65" s="221"/>
      <c r="G65" s="221"/>
    </row>
    <row r="66" spans="1:7" ht="15">
      <c r="A66" s="239"/>
      <c r="B66" s="221"/>
      <c r="C66" s="221"/>
      <c r="D66" s="221"/>
      <c r="E66" s="221"/>
      <c r="F66" s="221"/>
      <c r="G66" s="221"/>
    </row>
    <row r="67" spans="1:7" ht="15">
      <c r="A67" s="239"/>
      <c r="B67" s="221"/>
      <c r="C67" s="221"/>
      <c r="D67" s="221"/>
      <c r="E67" s="221"/>
      <c r="F67" s="221"/>
      <c r="G67" s="221"/>
    </row>
    <row r="75" spans="1:7" ht="12.75" customHeight="1">
      <c r="A75" s="221"/>
      <c r="B75" s="20"/>
      <c r="C75" s="221"/>
      <c r="D75" s="221"/>
      <c r="E75" s="221"/>
      <c r="F75" s="221"/>
      <c r="G75" s="221"/>
    </row>
    <row r="76" ht="12.75" customHeight="1">
      <c r="G76" s="221"/>
    </row>
    <row r="77" spans="1:7" ht="12.75">
      <c r="A77" s="221"/>
      <c r="B77" s="221"/>
      <c r="C77" s="221"/>
      <c r="D77" s="221"/>
      <c r="E77" s="221"/>
      <c r="F77" s="221"/>
      <c r="G77" s="221"/>
    </row>
    <row r="78" spans="1:7" ht="12.75">
      <c r="A78" s="237"/>
      <c r="B78" s="221"/>
      <c r="C78" s="221"/>
      <c r="D78" s="221"/>
      <c r="E78" s="221"/>
      <c r="F78" s="221"/>
      <c r="G78" s="221"/>
    </row>
    <row r="79" spans="1:7" ht="12.75">
      <c r="A79" s="221"/>
      <c r="B79" s="221"/>
      <c r="C79" s="221"/>
      <c r="D79" s="221"/>
      <c r="E79" s="221"/>
      <c r="F79" s="221"/>
      <c r="G79" s="221"/>
    </row>
    <row r="81" spans="1:8" ht="12.75">
      <c r="A81" s="277" t="s">
        <v>430</v>
      </c>
      <c r="B81" s="277"/>
      <c r="C81" s="277"/>
      <c r="D81" s="277"/>
      <c r="E81" s="277"/>
      <c r="F81" s="277"/>
      <c r="G81" s="277"/>
      <c r="H81" s="277"/>
    </row>
    <row r="82" spans="1:8" ht="12.75">
      <c r="A82" s="277" t="s">
        <v>431</v>
      </c>
      <c r="B82" s="277"/>
      <c r="C82" s="277"/>
      <c r="D82" s="277"/>
      <c r="E82" s="277"/>
      <c r="F82" s="277"/>
      <c r="G82" s="277"/>
      <c r="H82" s="277"/>
    </row>
    <row r="83" spans="1:8" ht="12.75">
      <c r="A83" s="277" t="s">
        <v>432</v>
      </c>
      <c r="B83" s="277"/>
      <c r="C83" s="277"/>
      <c r="D83" s="277"/>
      <c r="E83" s="277"/>
      <c r="F83" s="277"/>
      <c r="G83" s="277"/>
      <c r="H83" s="277"/>
    </row>
    <row r="84" spans="1:8" ht="12.75">
      <c r="A84" s="277" t="s">
        <v>433</v>
      </c>
      <c r="B84" s="277"/>
      <c r="C84" s="277"/>
      <c r="D84" s="277"/>
      <c r="E84" s="277"/>
      <c r="F84" s="277"/>
      <c r="G84" s="277"/>
      <c r="H84" s="277"/>
    </row>
    <row r="85" spans="1:8" ht="12.75">
      <c r="A85" s="277" t="s">
        <v>70</v>
      </c>
      <c r="B85" s="277"/>
      <c r="C85" s="277"/>
      <c r="D85" s="277"/>
      <c r="E85" s="277"/>
      <c r="F85" s="277"/>
      <c r="G85" s="277"/>
      <c r="H85" s="277"/>
    </row>
    <row r="86" spans="1:8" ht="12.75">
      <c r="A86" s="277" t="s">
        <v>71</v>
      </c>
      <c r="B86" s="277"/>
      <c r="C86" s="277"/>
      <c r="D86" s="277"/>
      <c r="E86" s="277"/>
      <c r="F86" s="277"/>
      <c r="G86" s="277"/>
      <c r="H86" s="277"/>
    </row>
    <row r="87" spans="1:7" ht="12.75">
      <c r="A87" s="277"/>
      <c r="B87" s="277"/>
      <c r="C87" s="277"/>
      <c r="D87" s="277"/>
      <c r="E87" s="277"/>
      <c r="F87" s="277"/>
      <c r="G87" s="277"/>
    </row>
  </sheetData>
  <sheetProtection/>
  <mergeCells count="22">
    <mergeCell ref="A81:H81"/>
    <mergeCell ref="A82:H82"/>
    <mergeCell ref="A51:G51"/>
    <mergeCell ref="A48:H48"/>
    <mergeCell ref="A49:H49"/>
    <mergeCell ref="A64:H64"/>
    <mergeCell ref="A43:H43"/>
    <mergeCell ref="A45:H45"/>
    <mergeCell ref="A21:H21"/>
    <mergeCell ref="J21:Q21"/>
    <mergeCell ref="A34:G34"/>
    <mergeCell ref="A35:H35"/>
    <mergeCell ref="A87:G87"/>
    <mergeCell ref="A20:H20"/>
    <mergeCell ref="A42:H42"/>
    <mergeCell ref="A52:G52"/>
    <mergeCell ref="A58:H58"/>
    <mergeCell ref="A59:H59"/>
    <mergeCell ref="A85:H85"/>
    <mergeCell ref="A86:H86"/>
    <mergeCell ref="A83:H83"/>
    <mergeCell ref="A84:H84"/>
  </mergeCells>
  <printOptions horizontalCentered="1" verticalCentered="1"/>
  <pageMargins left="0.7874015748031497" right="0.7874015748031497" top="1.141732283464567" bottom="0.7874015748031497" header="0" footer="0"/>
  <pageSetup horizontalDpi="300" verticalDpi="300" orientation="portrait" paperSize="119" scale="85" r:id="rId2"/>
  <rowBreaks count="1" manualBreakCount="1">
    <brk id="37"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2"/>
  <sheetViews>
    <sheetView view="pageBreakPreview" zoomScaleSheetLayoutView="100" zoomScalePageLayoutView="0" workbookViewId="0" topLeftCell="A1">
      <selection activeCell="A1" sqref="A1:L1"/>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6" width="13.00390625" style="42" customWidth="1"/>
    <col min="17" max="17" width="24.140625" style="42" bestFit="1" customWidth="1"/>
    <col min="18" max="18" width="18.7109375" style="42" bestFit="1" customWidth="1"/>
    <col min="19" max="19" width="17.28125" style="42" bestFit="1" customWidth="1"/>
    <col min="20" max="20" width="19.00390625" style="42" bestFit="1" customWidth="1"/>
    <col min="21" max="21" width="13.140625" style="42" bestFit="1" customWidth="1"/>
    <col min="22" max="22" width="11.7109375" style="42" bestFit="1" customWidth="1"/>
    <col min="23" max="16384" width="11.421875" style="42" customWidth="1"/>
  </cols>
  <sheetData>
    <row r="1" spans="1:21" ht="19.5" customHeight="1">
      <c r="A1" s="314" t="s">
        <v>524</v>
      </c>
      <c r="B1" s="314"/>
      <c r="C1" s="314"/>
      <c r="D1" s="314"/>
      <c r="E1" s="314"/>
      <c r="F1" s="314"/>
      <c r="G1" s="314"/>
      <c r="H1" s="314"/>
      <c r="I1" s="314"/>
      <c r="J1" s="314"/>
      <c r="K1" s="314"/>
      <c r="L1" s="314"/>
      <c r="M1" s="49"/>
      <c r="P1" s="149"/>
      <c r="Q1" s="149"/>
      <c r="R1" s="149"/>
      <c r="S1" s="149"/>
      <c r="T1" s="149"/>
      <c r="U1" s="149"/>
    </row>
    <row r="2" spans="1:21" ht="19.5" customHeight="1">
      <c r="A2" s="315" t="s">
        <v>262</v>
      </c>
      <c r="B2" s="315"/>
      <c r="C2" s="315"/>
      <c r="D2" s="315"/>
      <c r="E2" s="315"/>
      <c r="F2" s="315"/>
      <c r="G2" s="315"/>
      <c r="H2" s="315"/>
      <c r="I2" s="315"/>
      <c r="J2" s="315"/>
      <c r="K2" s="315"/>
      <c r="L2" s="315"/>
      <c r="P2" s="155"/>
      <c r="Q2" s="155"/>
      <c r="R2" s="155"/>
      <c r="S2" s="155"/>
      <c r="T2" s="155"/>
      <c r="U2" s="155"/>
    </row>
    <row r="3" spans="1:21" s="49" customFormat="1" ht="11.25">
      <c r="A3" s="46"/>
      <c r="B3" s="46"/>
      <c r="C3" s="323" t="s">
        <v>153</v>
      </c>
      <c r="D3" s="323"/>
      <c r="E3" s="323"/>
      <c r="F3" s="323"/>
      <c r="G3" s="324"/>
      <c r="H3" s="323" t="s">
        <v>154</v>
      </c>
      <c r="I3" s="323"/>
      <c r="J3" s="323"/>
      <c r="K3" s="323"/>
      <c r="L3" s="324"/>
      <c r="M3" s="331" t="s">
        <v>304</v>
      </c>
      <c r="N3" s="331"/>
      <c r="O3" s="331"/>
      <c r="P3" s="183"/>
      <c r="Q3" s="183"/>
      <c r="R3" s="183"/>
      <c r="S3" s="183"/>
      <c r="T3" s="183"/>
      <c r="U3" s="183"/>
    </row>
    <row r="4" spans="1:21" s="49" customFormat="1" ht="11.25">
      <c r="A4" s="46" t="s">
        <v>536</v>
      </c>
      <c r="B4" s="332" t="s">
        <v>140</v>
      </c>
      <c r="C4" s="325">
        <v>2009</v>
      </c>
      <c r="D4" s="326" t="s">
        <v>508</v>
      </c>
      <c r="E4" s="326"/>
      <c r="F4" s="326"/>
      <c r="G4" s="324"/>
      <c r="H4" s="325">
        <f>+C4</f>
        <v>2009</v>
      </c>
      <c r="I4" s="326" t="str">
        <f>+D4</f>
        <v>enero-marzo</v>
      </c>
      <c r="J4" s="326"/>
      <c r="K4" s="326"/>
      <c r="L4" s="332" t="s">
        <v>340</v>
      </c>
      <c r="M4" s="333" t="s">
        <v>303</v>
      </c>
      <c r="N4" s="333"/>
      <c r="O4" s="333"/>
      <c r="P4" s="183"/>
      <c r="Q4" s="183"/>
      <c r="R4" s="183"/>
      <c r="S4" s="183"/>
      <c r="T4" s="183"/>
      <c r="U4" s="183"/>
    </row>
    <row r="5" spans="1:15" s="49" customFormat="1" ht="11.25">
      <c r="A5" s="327"/>
      <c r="B5" s="330" t="s">
        <v>48</v>
      </c>
      <c r="C5" s="327"/>
      <c r="D5" s="328">
        <v>2009</v>
      </c>
      <c r="E5" s="328">
        <v>2010</v>
      </c>
      <c r="F5" s="329" t="s">
        <v>471</v>
      </c>
      <c r="G5" s="330"/>
      <c r="H5" s="327"/>
      <c r="I5" s="328">
        <f>+D5</f>
        <v>2009</v>
      </c>
      <c r="J5" s="328">
        <f>+E5</f>
        <v>2010</v>
      </c>
      <c r="K5" s="329" t="str">
        <f>+F5</f>
        <v>Var % 10/09</v>
      </c>
      <c r="L5" s="330">
        <v>2008</v>
      </c>
      <c r="M5" s="334">
        <v>2007</v>
      </c>
      <c r="N5" s="334">
        <v>2008</v>
      </c>
      <c r="O5" s="330" t="s">
        <v>278</v>
      </c>
    </row>
    <row r="6" spans="1:12" ht="11.25">
      <c r="A6" s="37"/>
      <c r="B6" s="37"/>
      <c r="C6" s="37"/>
      <c r="D6" s="37"/>
      <c r="E6" s="37"/>
      <c r="F6" s="37"/>
      <c r="G6" s="37"/>
      <c r="H6" s="37"/>
      <c r="I6" s="37"/>
      <c r="J6" s="37"/>
      <c r="K6" s="37"/>
      <c r="L6" s="37"/>
    </row>
    <row r="7" spans="1:15" s="49" customFormat="1" ht="11.25">
      <c r="A7" s="46" t="s">
        <v>526</v>
      </c>
      <c r="B7" s="46"/>
      <c r="C7" s="46"/>
      <c r="D7" s="46"/>
      <c r="E7" s="46"/>
      <c r="F7" s="46"/>
      <c r="G7" s="46"/>
      <c r="H7" s="47">
        <f>+balanza!B13</f>
        <v>6095148</v>
      </c>
      <c r="I7" s="47">
        <f>+balanza!D13</f>
        <v>1962156</v>
      </c>
      <c r="J7" s="47">
        <f>+balanza!E13</f>
        <v>1617583</v>
      </c>
      <c r="K7" s="45">
        <f>+J7/I7*100-100</f>
        <v>-17.56093807016363</v>
      </c>
      <c r="L7" s="46"/>
      <c r="M7" s="48"/>
      <c r="N7" s="48"/>
      <c r="O7" s="48"/>
    </row>
    <row r="8" spans="1:15" s="49" customFormat="1" ht="11.25">
      <c r="A8" s="46"/>
      <c r="B8" s="46"/>
      <c r="C8" s="46"/>
      <c r="D8" s="46"/>
      <c r="E8" s="46"/>
      <c r="F8" s="46"/>
      <c r="G8" s="46"/>
      <c r="H8" s="47"/>
      <c r="I8" s="47"/>
      <c r="J8" s="47"/>
      <c r="K8" s="45"/>
      <c r="L8" s="46"/>
      <c r="M8" s="48"/>
      <c r="N8" s="48"/>
      <c r="O8" s="48"/>
    </row>
    <row r="9" spans="1:18" s="160" customFormat="1" ht="11.25">
      <c r="A9" s="158" t="s">
        <v>527</v>
      </c>
      <c r="B9" s="158"/>
      <c r="C9" s="158">
        <f>+C11+C49</f>
        <v>2912250.9429999995</v>
      </c>
      <c r="D9" s="158">
        <f>+D11+D49</f>
        <v>1023472.422</v>
      </c>
      <c r="E9" s="158">
        <f>+E11+E49</f>
        <v>828112.0980000002</v>
      </c>
      <c r="F9" s="159">
        <f>+E9/D9*100-100</f>
        <v>-19.08799101965444</v>
      </c>
      <c r="G9" s="158"/>
      <c r="H9" s="158">
        <f>+H11+H49</f>
        <v>3673643.505000001</v>
      </c>
      <c r="I9" s="158">
        <f>+I11+I49</f>
        <v>1423466.433</v>
      </c>
      <c r="J9" s="158">
        <f>+J11+J49</f>
        <v>1126896.798</v>
      </c>
      <c r="K9" s="159">
        <f>+J9/I9*100-100</f>
        <v>-20.834325848834396</v>
      </c>
      <c r="L9" s="159">
        <f>+J9/$J$7*100</f>
        <v>69.66546990169901</v>
      </c>
      <c r="M9" s="159"/>
      <c r="N9" s="159"/>
      <c r="O9" s="159"/>
      <c r="R9" s="48"/>
    </row>
    <row r="10" spans="1:20" ht="11.25" customHeight="1">
      <c r="A10" s="37"/>
      <c r="B10" s="37"/>
      <c r="C10" s="39"/>
      <c r="D10" s="39"/>
      <c r="E10" s="39"/>
      <c r="F10" s="40"/>
      <c r="G10" s="40"/>
      <c r="H10" s="39"/>
      <c r="I10" s="39"/>
      <c r="J10" s="39"/>
      <c r="K10" s="40"/>
      <c r="R10" s="43"/>
      <c r="T10" s="41"/>
    </row>
    <row r="11" spans="1:18" ht="11.25" customHeight="1">
      <c r="A11" s="46" t="s">
        <v>528</v>
      </c>
      <c r="B11" s="46"/>
      <c r="C11" s="47">
        <f>+C13+C30</f>
        <v>2410149.5419999994</v>
      </c>
      <c r="D11" s="47">
        <f>+D13+D30</f>
        <v>930740.002</v>
      </c>
      <c r="E11" s="47">
        <f>+E13+E30</f>
        <v>728583.0270000002</v>
      </c>
      <c r="F11" s="45">
        <f>+E11/D11*100-100</f>
        <v>-21.72002649135088</v>
      </c>
      <c r="G11" s="45"/>
      <c r="H11" s="47">
        <f>+H13+H30</f>
        <v>2840425.1990000005</v>
      </c>
      <c r="I11" s="47">
        <f>+I13+I30</f>
        <v>1231223.011</v>
      </c>
      <c r="J11" s="47">
        <f>+J13+J30</f>
        <v>964165.5039999998</v>
      </c>
      <c r="K11" s="45">
        <f>+J11/I11*100-100</f>
        <v>-21.690425261228327</v>
      </c>
      <c r="L11" s="45">
        <f>+J11/J9*100</f>
        <v>85.5593436516269</v>
      </c>
      <c r="M11" s="43">
        <f>+I11/D11</f>
        <v>1.3228431230572595</v>
      </c>
      <c r="N11" s="43">
        <f>+J11/E11</f>
        <v>1.3233433504072</v>
      </c>
      <c r="O11" s="43">
        <f>+N11/M11*100-100</f>
        <v>0.03781456328582067</v>
      </c>
      <c r="R11" s="48"/>
    </row>
    <row r="12" spans="1:18" ht="11.25" customHeight="1">
      <c r="A12" s="37"/>
      <c r="B12" s="37"/>
      <c r="C12" s="39"/>
      <c r="D12" s="39"/>
      <c r="E12" s="39"/>
      <c r="F12" s="40"/>
      <c r="G12" s="40"/>
      <c r="H12" s="39"/>
      <c r="I12" s="39"/>
      <c r="J12" s="39"/>
      <c r="K12" s="40"/>
      <c r="L12" s="40"/>
      <c r="R12" s="43"/>
    </row>
    <row r="13" spans="1:18" s="49" customFormat="1" ht="11.25" customHeight="1">
      <c r="A13" s="46" t="s">
        <v>321</v>
      </c>
      <c r="B13" s="46"/>
      <c r="C13" s="47">
        <f>SUM(C14:C28)</f>
        <v>2379953.3399999994</v>
      </c>
      <c r="D13" s="47">
        <f>SUM(D14:D28)</f>
        <v>928940.1849999999</v>
      </c>
      <c r="E13" s="47">
        <f>SUM(E14:E28)</f>
        <v>727170.8400000002</v>
      </c>
      <c r="F13" s="45">
        <f>+E13/D13*100-100</f>
        <v>-21.720380736893162</v>
      </c>
      <c r="G13" s="45"/>
      <c r="H13" s="47">
        <f>SUM(H14:H28)</f>
        <v>2709893.3840000005</v>
      </c>
      <c r="I13" s="47">
        <f>SUM(I14:I28)</f>
        <v>1222607.368</v>
      </c>
      <c r="J13" s="47">
        <f>SUM(J14:J28)</f>
        <v>956402.8219999998</v>
      </c>
      <c r="K13" s="45">
        <f>+J13/I13*100-100</f>
        <v>-21.773510692600397</v>
      </c>
      <c r="L13" s="45">
        <f>+J13/J11*100</f>
        <v>99.19488075773347</v>
      </c>
      <c r="M13" s="48"/>
      <c r="N13" s="48"/>
      <c r="O13" s="48"/>
      <c r="R13" s="48"/>
    </row>
    <row r="14" spans="1:18" ht="11.25" customHeight="1">
      <c r="A14" s="38" t="s">
        <v>309</v>
      </c>
      <c r="B14" s="161" t="s">
        <v>156</v>
      </c>
      <c r="C14" s="39">
        <v>850405.202</v>
      </c>
      <c r="D14" s="39">
        <v>533990.162</v>
      </c>
      <c r="E14" s="39">
        <v>387604.96</v>
      </c>
      <c r="F14" s="40">
        <f aca="true" t="shared" si="0" ref="F14:F39">+E14/D14*100-100</f>
        <v>-27.413464220338952</v>
      </c>
      <c r="G14" s="40"/>
      <c r="H14" s="39">
        <v>1135257.835</v>
      </c>
      <c r="I14" s="39">
        <v>686377.389</v>
      </c>
      <c r="J14" s="39">
        <v>472333.011</v>
      </c>
      <c r="K14" s="40">
        <f aca="true" t="shared" si="1" ref="K14:K28">+J14/I14*100-100</f>
        <v>-31.184648770532263</v>
      </c>
      <c r="L14" s="40">
        <f>+J14/$J$13*100</f>
        <v>49.38640917142757</v>
      </c>
      <c r="M14" s="43">
        <f>+I14/D14</f>
        <v>1.2853745964705618</v>
      </c>
      <c r="N14" s="43">
        <f>+J14/E14</f>
        <v>1.2185938255279292</v>
      </c>
      <c r="O14" s="43">
        <f>+N14/M14*100-100</f>
        <v>-5.195432609762335</v>
      </c>
      <c r="R14" s="43"/>
    </row>
    <row r="15" spans="1:18" ht="11.25" customHeight="1">
      <c r="A15" s="38" t="s">
        <v>142</v>
      </c>
      <c r="B15" s="161" t="s">
        <v>157</v>
      </c>
      <c r="C15" s="39">
        <v>678499.468</v>
      </c>
      <c r="D15" s="39">
        <v>111630.222</v>
      </c>
      <c r="E15" s="39">
        <v>62491.461</v>
      </c>
      <c r="F15" s="40">
        <f t="shared" si="0"/>
        <v>-44.01922715875276</v>
      </c>
      <c r="G15" s="40"/>
      <c r="H15" s="39">
        <v>483031.301</v>
      </c>
      <c r="I15" s="39">
        <v>77153.259</v>
      </c>
      <c r="J15" s="39">
        <v>40359.424</v>
      </c>
      <c r="K15" s="40">
        <f t="shared" si="1"/>
        <v>-47.68928166728511</v>
      </c>
      <c r="L15" s="40">
        <f aca="true" t="shared" si="2" ref="L15:L28">+J15/$J$13*100</f>
        <v>4.219918957955564</v>
      </c>
      <c r="M15" s="43">
        <f aca="true" t="shared" si="3" ref="M15:M28">+I15/D15</f>
        <v>0.6911502782821664</v>
      </c>
      <c r="N15" s="43">
        <f aca="true" t="shared" si="4" ref="N15:N28">+J15/E15</f>
        <v>0.6458390211104201</v>
      </c>
      <c r="O15" s="43">
        <f aca="true" t="shared" si="5" ref="O15:O28">+N15/M15*100-100</f>
        <v>-6.555919688604632</v>
      </c>
      <c r="R15" s="43"/>
    </row>
    <row r="16" spans="1:18" ht="11.25" customHeight="1">
      <c r="A16" s="38" t="s">
        <v>143</v>
      </c>
      <c r="B16" s="161" t="s">
        <v>158</v>
      </c>
      <c r="C16" s="39">
        <v>182770.792</v>
      </c>
      <c r="D16" s="39">
        <v>3049.81</v>
      </c>
      <c r="E16" s="39">
        <v>2709.363</v>
      </c>
      <c r="F16" s="40">
        <f t="shared" si="0"/>
        <v>-11.162892114590747</v>
      </c>
      <c r="G16" s="40"/>
      <c r="H16" s="39">
        <v>144291.888</v>
      </c>
      <c r="I16" s="39">
        <v>3168.685</v>
      </c>
      <c r="J16" s="39">
        <v>2825.317</v>
      </c>
      <c r="K16" s="40">
        <f t="shared" si="1"/>
        <v>-10.83629328885641</v>
      </c>
      <c r="L16" s="40">
        <f t="shared" si="2"/>
        <v>0.29541077619279554</v>
      </c>
      <c r="M16" s="43">
        <f t="shared" si="3"/>
        <v>1.0389778379636765</v>
      </c>
      <c r="N16" s="43">
        <f t="shared" si="4"/>
        <v>1.0427975136591148</v>
      </c>
      <c r="O16" s="43">
        <f t="shared" si="5"/>
        <v>0.3676378413349539</v>
      </c>
      <c r="R16" s="43"/>
    </row>
    <row r="17" spans="1:18" ht="11.25" customHeight="1">
      <c r="A17" s="38" t="s">
        <v>148</v>
      </c>
      <c r="B17" s="161" t="s">
        <v>188</v>
      </c>
      <c r="C17" s="39">
        <v>166183.932</v>
      </c>
      <c r="D17" s="39">
        <v>17251.106</v>
      </c>
      <c r="E17" s="39">
        <v>44051.437</v>
      </c>
      <c r="F17" s="40">
        <f t="shared" si="0"/>
        <v>155.35427699534162</v>
      </c>
      <c r="G17" s="40"/>
      <c r="H17" s="39">
        <v>227338.516</v>
      </c>
      <c r="I17" s="39">
        <v>30340.482</v>
      </c>
      <c r="J17" s="39">
        <v>40070.95</v>
      </c>
      <c r="K17" s="40">
        <f t="shared" si="1"/>
        <v>32.0709077726583</v>
      </c>
      <c r="L17" s="40">
        <f t="shared" si="2"/>
        <v>4.189756562637998</v>
      </c>
      <c r="M17" s="43">
        <f t="shared" si="3"/>
        <v>1.7587557574569421</v>
      </c>
      <c r="N17" s="43">
        <f t="shared" si="4"/>
        <v>0.9096400192347868</v>
      </c>
      <c r="O17" s="43">
        <f t="shared" si="5"/>
        <v>-48.27934377027581</v>
      </c>
      <c r="R17" s="43"/>
    </row>
    <row r="18" spans="1:18" ht="11.25" customHeight="1">
      <c r="A18" s="38" t="s">
        <v>144</v>
      </c>
      <c r="B18" s="161" t="s">
        <v>189</v>
      </c>
      <c r="C18" s="39">
        <v>95056.997</v>
      </c>
      <c r="D18" s="39">
        <v>70749.701</v>
      </c>
      <c r="E18" s="39">
        <v>51663.69</v>
      </c>
      <c r="F18" s="40">
        <f t="shared" si="0"/>
        <v>-26.976808000927093</v>
      </c>
      <c r="G18" s="40"/>
      <c r="H18" s="39">
        <v>105027.031</v>
      </c>
      <c r="I18" s="39">
        <v>76657.128</v>
      </c>
      <c r="J18" s="39">
        <v>52392.938</v>
      </c>
      <c r="K18" s="40">
        <f t="shared" si="1"/>
        <v>-31.65288164722267</v>
      </c>
      <c r="L18" s="40">
        <f t="shared" si="2"/>
        <v>5.478124572074925</v>
      </c>
      <c r="M18" s="43">
        <f t="shared" si="3"/>
        <v>1.0834975542864838</v>
      </c>
      <c r="N18" s="43">
        <f t="shared" si="4"/>
        <v>1.0141152906422286</v>
      </c>
      <c r="O18" s="43">
        <f t="shared" si="5"/>
        <v>-6.403545939699455</v>
      </c>
      <c r="R18" s="43"/>
    </row>
    <row r="19" spans="1:18" ht="11.25" customHeight="1">
      <c r="A19" s="38" t="s">
        <v>310</v>
      </c>
      <c r="B19" s="161" t="s">
        <v>190</v>
      </c>
      <c r="C19" s="39">
        <v>129570.108</v>
      </c>
      <c r="D19" s="39">
        <v>54915.759</v>
      </c>
      <c r="E19" s="39">
        <v>38083.985</v>
      </c>
      <c r="F19" s="40">
        <f t="shared" si="0"/>
        <v>-30.65017092816653</v>
      </c>
      <c r="G19" s="40"/>
      <c r="H19" s="39">
        <v>113011.969</v>
      </c>
      <c r="I19" s="39">
        <v>49654.158</v>
      </c>
      <c r="J19" s="39">
        <v>28105.195</v>
      </c>
      <c r="K19" s="40">
        <f t="shared" si="1"/>
        <v>-43.3981037398721</v>
      </c>
      <c r="L19" s="40">
        <f t="shared" si="2"/>
        <v>2.9386357247699553</v>
      </c>
      <c r="M19" s="43">
        <f t="shared" si="3"/>
        <v>0.9041877760443956</v>
      </c>
      <c r="N19" s="43">
        <f t="shared" si="4"/>
        <v>0.7379793632415305</v>
      </c>
      <c r="O19" s="43">
        <f t="shared" si="5"/>
        <v>-18.382068106470868</v>
      </c>
      <c r="R19" s="43"/>
    </row>
    <row r="20" spans="1:18" ht="11.25" customHeight="1">
      <c r="A20" s="38" t="s">
        <v>390</v>
      </c>
      <c r="B20" s="161" t="s">
        <v>191</v>
      </c>
      <c r="C20" s="39">
        <v>38506.044</v>
      </c>
      <c r="D20" s="39">
        <v>31492.127</v>
      </c>
      <c r="E20" s="39">
        <v>38800.986</v>
      </c>
      <c r="F20" s="40">
        <f t="shared" si="0"/>
        <v>23.20852764248029</v>
      </c>
      <c r="G20" s="40"/>
      <c r="H20" s="39">
        <v>174424.373</v>
      </c>
      <c r="I20" s="39">
        <v>141796.916</v>
      </c>
      <c r="J20" s="39">
        <v>160728.061</v>
      </c>
      <c r="K20" s="40">
        <f t="shared" si="1"/>
        <v>13.350886277385612</v>
      </c>
      <c r="L20" s="40">
        <f t="shared" si="2"/>
        <v>16.80547749366637</v>
      </c>
      <c r="M20" s="43">
        <f t="shared" si="3"/>
        <v>4.502614764636253</v>
      </c>
      <c r="N20" s="43">
        <f t="shared" si="4"/>
        <v>4.142370531511751</v>
      </c>
      <c r="O20" s="43">
        <f t="shared" si="5"/>
        <v>-8.000778479959635</v>
      </c>
      <c r="R20" s="43"/>
    </row>
    <row r="21" spans="1:18" ht="11.25" customHeight="1">
      <c r="A21" s="38" t="s">
        <v>311</v>
      </c>
      <c r="B21" s="161" t="s">
        <v>192</v>
      </c>
      <c r="C21" s="39">
        <v>55944.266</v>
      </c>
      <c r="D21" s="39">
        <v>50558.176</v>
      </c>
      <c r="E21" s="39">
        <v>45885.229</v>
      </c>
      <c r="F21" s="40">
        <f t="shared" si="0"/>
        <v>-9.242712790904477</v>
      </c>
      <c r="G21" s="40"/>
      <c r="H21" s="39">
        <v>63783.573</v>
      </c>
      <c r="I21" s="39">
        <v>57232.439</v>
      </c>
      <c r="J21" s="39">
        <v>45877.813</v>
      </c>
      <c r="K21" s="40">
        <f t="shared" si="1"/>
        <v>-19.83949347327308</v>
      </c>
      <c r="L21" s="40">
        <f t="shared" si="2"/>
        <v>4.796913177656852</v>
      </c>
      <c r="M21" s="43">
        <f t="shared" si="3"/>
        <v>1.1320115464608533</v>
      </c>
      <c r="N21" s="43">
        <f t="shared" si="4"/>
        <v>0.9998383793616896</v>
      </c>
      <c r="O21" s="43">
        <f t="shared" si="5"/>
        <v>-11.675955736705419</v>
      </c>
      <c r="R21" s="43"/>
    </row>
    <row r="22" spans="1:18" ht="11.25" customHeight="1">
      <c r="A22" s="38" t="s">
        <v>145</v>
      </c>
      <c r="B22" s="161" t="s">
        <v>322</v>
      </c>
      <c r="C22" s="39">
        <v>40081.724</v>
      </c>
      <c r="D22" s="39">
        <v>35786.25</v>
      </c>
      <c r="E22" s="39">
        <v>27981.592</v>
      </c>
      <c r="F22" s="40">
        <f t="shared" si="0"/>
        <v>-21.80909706940514</v>
      </c>
      <c r="G22" s="40"/>
      <c r="H22" s="39">
        <v>38762.23</v>
      </c>
      <c r="I22" s="39">
        <v>33414.384</v>
      </c>
      <c r="J22" s="39">
        <v>26773.77</v>
      </c>
      <c r="K22" s="40">
        <f t="shared" si="1"/>
        <v>-19.873519140738907</v>
      </c>
      <c r="L22" s="40">
        <f t="shared" si="2"/>
        <v>2.799423985806684</v>
      </c>
      <c r="M22" s="43">
        <f t="shared" si="3"/>
        <v>0.9337213035732997</v>
      </c>
      <c r="N22" s="43">
        <f t="shared" si="4"/>
        <v>0.9568351221760363</v>
      </c>
      <c r="O22" s="43">
        <f t="shared" si="5"/>
        <v>2.4754515629322356</v>
      </c>
      <c r="R22" s="43"/>
    </row>
    <row r="23" spans="1:18" ht="11.25" customHeight="1">
      <c r="A23" s="38" t="s">
        <v>332</v>
      </c>
      <c r="B23" s="161" t="s">
        <v>195</v>
      </c>
      <c r="C23" s="39">
        <v>786.324</v>
      </c>
      <c r="D23" s="39">
        <v>517.456</v>
      </c>
      <c r="E23" s="39">
        <v>342.496</v>
      </c>
      <c r="F23" s="40">
        <f t="shared" si="0"/>
        <v>-33.811570452366965</v>
      </c>
      <c r="G23" s="40"/>
      <c r="H23" s="39">
        <v>4412.495</v>
      </c>
      <c r="I23" s="39">
        <v>3011.983</v>
      </c>
      <c r="J23" s="39">
        <v>1986.554</v>
      </c>
      <c r="K23" s="40">
        <f t="shared" si="1"/>
        <v>-34.04497966953997</v>
      </c>
      <c r="L23" s="40">
        <f t="shared" si="2"/>
        <v>0.20771101405219405</v>
      </c>
      <c r="M23" s="43">
        <f t="shared" si="3"/>
        <v>5.820751909341084</v>
      </c>
      <c r="N23" s="43">
        <f t="shared" si="4"/>
        <v>5.800225404092311</v>
      </c>
      <c r="O23" s="43">
        <f t="shared" si="5"/>
        <v>-0.3526435341769485</v>
      </c>
      <c r="R23" s="43"/>
    </row>
    <row r="24" spans="1:18" ht="11.25" customHeight="1">
      <c r="A24" s="38" t="s">
        <v>312</v>
      </c>
      <c r="B24" s="161" t="s">
        <v>196</v>
      </c>
      <c r="C24" s="39">
        <v>36962.312</v>
      </c>
      <c r="D24" s="39">
        <v>45.047</v>
      </c>
      <c r="E24" s="39">
        <v>1662.252</v>
      </c>
      <c r="F24" s="40">
        <f t="shared" si="0"/>
        <v>3590.039292294715</v>
      </c>
      <c r="G24" s="40"/>
      <c r="H24" s="39">
        <v>31883.057</v>
      </c>
      <c r="I24" s="39">
        <v>24.38</v>
      </c>
      <c r="J24" s="39">
        <v>1179.784</v>
      </c>
      <c r="K24" s="40">
        <f t="shared" si="1"/>
        <v>4739.146841673503</v>
      </c>
      <c r="L24" s="40">
        <f t="shared" si="2"/>
        <v>0.12335639051470723</v>
      </c>
      <c r="M24" s="43">
        <f t="shared" si="3"/>
        <v>0.5412125113770062</v>
      </c>
      <c r="N24" s="43">
        <f t="shared" si="4"/>
        <v>0.7097503868246211</v>
      </c>
      <c r="O24" s="43">
        <f t="shared" si="5"/>
        <v>31.140794402332688</v>
      </c>
      <c r="R24" s="43"/>
    </row>
    <row r="25" spans="1:18" ht="11.25" customHeight="1">
      <c r="A25" s="38" t="s">
        <v>331</v>
      </c>
      <c r="B25" s="161" t="s">
        <v>197</v>
      </c>
      <c r="C25" s="39">
        <v>32861.352</v>
      </c>
      <c r="D25" s="39">
        <v>42</v>
      </c>
      <c r="E25" s="39">
        <v>0</v>
      </c>
      <c r="F25" s="40">
        <f t="shared" si="0"/>
        <v>-100</v>
      </c>
      <c r="G25" s="40"/>
      <c r="H25" s="39">
        <v>39048.595</v>
      </c>
      <c r="I25" s="39">
        <v>45.176</v>
      </c>
      <c r="J25" s="39">
        <v>0</v>
      </c>
      <c r="K25" s="40">
        <f t="shared" si="1"/>
        <v>-100</v>
      </c>
      <c r="L25" s="40">
        <f t="shared" si="2"/>
        <v>0</v>
      </c>
      <c r="R25" s="43"/>
    </row>
    <row r="26" spans="1:18" ht="11.25" customHeight="1">
      <c r="A26" s="38" t="s">
        <v>146</v>
      </c>
      <c r="B26" s="161" t="s">
        <v>198</v>
      </c>
      <c r="C26" s="39">
        <v>23474.385</v>
      </c>
      <c r="D26" s="39">
        <v>13409.619</v>
      </c>
      <c r="E26" s="39">
        <v>22966.56</v>
      </c>
      <c r="F26" s="40">
        <f t="shared" si="0"/>
        <v>71.26929557059003</v>
      </c>
      <c r="G26" s="40"/>
      <c r="H26" s="39">
        <v>97137.716</v>
      </c>
      <c r="I26" s="39">
        <v>55388.901</v>
      </c>
      <c r="J26" s="39">
        <v>78780.402</v>
      </c>
      <c r="K26" s="40">
        <f t="shared" si="1"/>
        <v>42.23138675381915</v>
      </c>
      <c r="L26" s="40">
        <f t="shared" si="2"/>
        <v>8.237156999940346</v>
      </c>
      <c r="M26" s="43">
        <f t="shared" si="3"/>
        <v>4.130535028623855</v>
      </c>
      <c r="N26" s="43">
        <f t="shared" si="4"/>
        <v>3.430222114239137</v>
      </c>
      <c r="O26" s="43">
        <f t="shared" si="5"/>
        <v>-16.95453275499851</v>
      </c>
      <c r="R26" s="43"/>
    </row>
    <row r="27" spans="1:18" ht="11.25" customHeight="1">
      <c r="A27" s="38" t="s">
        <v>149</v>
      </c>
      <c r="B27" s="161" t="s">
        <v>200</v>
      </c>
      <c r="C27" s="39">
        <v>38102.046</v>
      </c>
      <c r="D27" s="39">
        <v>52.741</v>
      </c>
      <c r="E27" s="39">
        <v>2.405</v>
      </c>
      <c r="F27" s="40">
        <f t="shared" si="0"/>
        <v>-95.43998028099581</v>
      </c>
      <c r="G27" s="40"/>
      <c r="H27" s="39">
        <v>32991.697</v>
      </c>
      <c r="I27" s="39">
        <v>40.88</v>
      </c>
      <c r="J27" s="39">
        <v>4.732</v>
      </c>
      <c r="K27" s="40">
        <f t="shared" si="1"/>
        <v>-88.42465753424658</v>
      </c>
      <c r="L27" s="40">
        <f t="shared" si="2"/>
        <v>0.0004947706020047691</v>
      </c>
      <c r="M27" s="43">
        <f t="shared" si="3"/>
        <v>0.7751085493259514</v>
      </c>
      <c r="N27" s="43">
        <f t="shared" si="4"/>
        <v>1.967567567567568</v>
      </c>
      <c r="O27" s="43">
        <f t="shared" si="5"/>
        <v>153.84413180303596</v>
      </c>
      <c r="R27" s="43"/>
    </row>
    <row r="28" spans="1:18" ht="11.25" customHeight="1">
      <c r="A28" s="38" t="s">
        <v>10</v>
      </c>
      <c r="B28" s="161" t="s">
        <v>187</v>
      </c>
      <c r="C28" s="39">
        <v>10748.388</v>
      </c>
      <c r="D28" s="39">
        <v>5450.009</v>
      </c>
      <c r="E28" s="39">
        <v>2924.424</v>
      </c>
      <c r="F28" s="40">
        <f t="shared" si="0"/>
        <v>-46.34093264800113</v>
      </c>
      <c r="G28" s="40"/>
      <c r="H28" s="39">
        <v>19491.108</v>
      </c>
      <c r="I28" s="39">
        <v>8301.208</v>
      </c>
      <c r="J28" s="39">
        <v>4984.871</v>
      </c>
      <c r="K28" s="40">
        <f t="shared" si="1"/>
        <v>-39.950053052519586</v>
      </c>
      <c r="L28" s="40">
        <f t="shared" si="2"/>
        <v>0.5212104027020532</v>
      </c>
      <c r="M28" s="43">
        <f t="shared" si="3"/>
        <v>1.5231549158909647</v>
      </c>
      <c r="N28" s="43">
        <f t="shared" si="4"/>
        <v>1.7045650699077837</v>
      </c>
      <c r="O28" s="43">
        <f t="shared" si="5"/>
        <v>11.910157799720821</v>
      </c>
      <c r="R28" s="43"/>
    </row>
    <row r="29" spans="1:18" ht="11.25" customHeight="1">
      <c r="A29" s="37"/>
      <c r="B29" s="44"/>
      <c r="C29" s="39"/>
      <c r="D29" s="39"/>
      <c r="E29" s="39"/>
      <c r="F29" s="40"/>
      <c r="G29" s="40"/>
      <c r="H29" s="39"/>
      <c r="I29" s="39"/>
      <c r="J29" s="39"/>
      <c r="K29" s="40"/>
      <c r="L29" s="40"/>
      <c r="R29" s="43"/>
    </row>
    <row r="30" spans="1:18" s="49" customFormat="1" ht="11.25" customHeight="1">
      <c r="A30" s="162" t="s">
        <v>320</v>
      </c>
      <c r="B30" s="163"/>
      <c r="C30" s="47">
        <f>SUM(C31:C40)</f>
        <v>30196.202</v>
      </c>
      <c r="D30" s="47">
        <f>SUM(D31:D40)</f>
        <v>1799.817</v>
      </c>
      <c r="E30" s="47">
        <f>SUM(E31:E40)</f>
        <v>1412.187</v>
      </c>
      <c r="F30" s="45">
        <f t="shared" si="0"/>
        <v>-21.53718961427745</v>
      </c>
      <c r="G30" s="45"/>
      <c r="H30" s="47">
        <f>SUM(H31:H40)</f>
        <v>130531.81500000002</v>
      </c>
      <c r="I30" s="47">
        <f>SUM(I31:I40)</f>
        <v>8615.643</v>
      </c>
      <c r="J30" s="47">
        <f>SUM(J31:J40)</f>
        <v>7762.682000000001</v>
      </c>
      <c r="K30" s="45">
        <f aca="true" t="shared" si="6" ref="K30:K39">+J30/I30*100-100</f>
        <v>-9.900143262667683</v>
      </c>
      <c r="L30" s="45">
        <f>+J30/$J$11*100</f>
        <v>0.805119242266523</v>
      </c>
      <c r="M30" s="48"/>
      <c r="N30" s="48"/>
      <c r="O30" s="48"/>
      <c r="R30" s="48"/>
    </row>
    <row r="31" spans="1:18" ht="11.25" customHeight="1">
      <c r="A31" s="38" t="s">
        <v>313</v>
      </c>
      <c r="B31" s="161" t="s">
        <v>326</v>
      </c>
      <c r="C31" s="39">
        <v>766.44</v>
      </c>
      <c r="D31" s="39">
        <v>0</v>
      </c>
      <c r="E31" s="39">
        <v>19</v>
      </c>
      <c r="F31" s="40"/>
      <c r="G31" s="40"/>
      <c r="H31" s="39">
        <v>2421.749</v>
      </c>
      <c r="I31" s="39">
        <v>0</v>
      </c>
      <c r="J31" s="39">
        <v>62.402</v>
      </c>
      <c r="K31" s="40"/>
      <c r="L31" s="40">
        <f aca="true" t="shared" si="7" ref="L31:L40">+J31/$J$30*100</f>
        <v>0.8038716515760918</v>
      </c>
      <c r="R31" s="43"/>
    </row>
    <row r="32" spans="1:18" ht="11.25" customHeight="1">
      <c r="A32" s="38" t="s">
        <v>314</v>
      </c>
      <c r="B32" s="161" t="s">
        <v>193</v>
      </c>
      <c r="C32" s="39">
        <v>7680.815</v>
      </c>
      <c r="D32" s="39">
        <v>674.874</v>
      </c>
      <c r="E32" s="39">
        <v>774.759</v>
      </c>
      <c r="F32" s="40">
        <f t="shared" si="0"/>
        <v>14.800540545346223</v>
      </c>
      <c r="G32" s="40"/>
      <c r="H32" s="39">
        <v>33995.991</v>
      </c>
      <c r="I32" s="39">
        <v>3105.968</v>
      </c>
      <c r="J32" s="39">
        <v>3783.909</v>
      </c>
      <c r="K32" s="40">
        <f t="shared" si="6"/>
        <v>21.82704393606116</v>
      </c>
      <c r="L32" s="40">
        <f t="shared" si="7"/>
        <v>48.74486678702026</v>
      </c>
      <c r="M32" s="43">
        <f>+I32/D32</f>
        <v>4.602293168798917</v>
      </c>
      <c r="N32" s="43">
        <f>+J32/E32</f>
        <v>4.8839819866564955</v>
      </c>
      <c r="O32" s="43">
        <f>+N32/M32*100-100</f>
        <v>6.120618733445269</v>
      </c>
      <c r="R32" s="43"/>
    </row>
    <row r="33" spans="1:18" ht="11.25" customHeight="1">
      <c r="A33" s="38" t="s">
        <v>315</v>
      </c>
      <c r="B33" s="161" t="s">
        <v>324</v>
      </c>
      <c r="C33" s="39">
        <v>2670.979</v>
      </c>
      <c r="D33" s="39">
        <v>800.727</v>
      </c>
      <c r="E33" s="39">
        <v>280.588</v>
      </c>
      <c r="F33" s="40"/>
      <c r="G33" s="40"/>
      <c r="H33" s="39">
        <v>6371.893</v>
      </c>
      <c r="I33" s="39">
        <v>2252.047</v>
      </c>
      <c r="J33" s="39">
        <v>1024.173</v>
      </c>
      <c r="K33" s="40"/>
      <c r="L33" s="40">
        <f t="shared" si="7"/>
        <v>13.193545735868092</v>
      </c>
      <c r="M33" s="43">
        <f>+I33/D33</f>
        <v>2.81250288800053</v>
      </c>
      <c r="N33" s="43">
        <f>+J33/E33</f>
        <v>3.6500955137069293</v>
      </c>
      <c r="O33" s="43">
        <f>+N33/M33*100-100</f>
        <v>29.781040555725866</v>
      </c>
      <c r="R33" s="43"/>
    </row>
    <row r="34" spans="1:25" ht="11.25" customHeight="1">
      <c r="A34" s="38" t="s">
        <v>316</v>
      </c>
      <c r="B34" s="161" t="s">
        <v>327</v>
      </c>
      <c r="C34" s="39">
        <v>44.234</v>
      </c>
      <c r="D34" s="39">
        <v>0.618</v>
      </c>
      <c r="E34" s="39">
        <v>8.73</v>
      </c>
      <c r="F34" s="40">
        <f t="shared" si="0"/>
        <v>1312.6213592233012</v>
      </c>
      <c r="G34" s="40"/>
      <c r="H34" s="39">
        <v>248.718</v>
      </c>
      <c r="I34" s="39">
        <v>7.781</v>
      </c>
      <c r="J34" s="39">
        <v>52.326</v>
      </c>
      <c r="K34" s="40">
        <f t="shared" si="6"/>
        <v>572.484256522298</v>
      </c>
      <c r="L34" s="40">
        <f t="shared" si="7"/>
        <v>0.6740711522125986</v>
      </c>
      <c r="R34" s="43"/>
      <c r="T34" s="41"/>
      <c r="U34" s="41"/>
      <c r="V34" s="41"/>
      <c r="W34" s="41"/>
      <c r="X34" s="41"/>
      <c r="Y34" s="41"/>
    </row>
    <row r="35" spans="1:18" ht="11.25" customHeight="1">
      <c r="A35" s="38" t="s">
        <v>317</v>
      </c>
      <c r="B35" s="161" t="s">
        <v>325</v>
      </c>
      <c r="C35" s="39">
        <v>732.811</v>
      </c>
      <c r="D35" s="39">
        <v>0</v>
      </c>
      <c r="E35" s="39">
        <v>0</v>
      </c>
      <c r="F35" s="40"/>
      <c r="G35" s="40"/>
      <c r="H35" s="39">
        <v>664.554</v>
      </c>
      <c r="I35" s="39">
        <v>0</v>
      </c>
      <c r="J35" s="39">
        <v>0</v>
      </c>
      <c r="K35" s="40"/>
      <c r="L35" s="40">
        <f t="shared" si="7"/>
        <v>0</v>
      </c>
      <c r="M35" s="43" t="e">
        <f>+I35/D35</f>
        <v>#DIV/0!</v>
      </c>
      <c r="R35" s="43"/>
    </row>
    <row r="36" spans="1:18" ht="11.25" customHeight="1">
      <c r="A36" s="38" t="s">
        <v>318</v>
      </c>
      <c r="B36" s="161" t="s">
        <v>328</v>
      </c>
      <c r="C36" s="39">
        <v>0.94</v>
      </c>
      <c r="D36" s="39">
        <v>0</v>
      </c>
      <c r="E36" s="39">
        <v>0.54</v>
      </c>
      <c r="F36" s="40"/>
      <c r="G36" s="40"/>
      <c r="H36" s="39">
        <v>10.589</v>
      </c>
      <c r="I36" s="39">
        <v>0</v>
      </c>
      <c r="J36" s="39">
        <v>1.8</v>
      </c>
      <c r="K36" s="40"/>
      <c r="L36" s="40">
        <f t="shared" si="7"/>
        <v>0.023187862133216327</v>
      </c>
      <c r="R36" s="43"/>
    </row>
    <row r="37" spans="1:18" ht="11.25" customHeight="1">
      <c r="A37" s="38" t="s">
        <v>457</v>
      </c>
      <c r="B37" s="78" t="s">
        <v>187</v>
      </c>
      <c r="C37" s="39">
        <v>0.625</v>
      </c>
      <c r="D37" s="39">
        <v>0</v>
      </c>
      <c r="E37" s="39">
        <v>0</v>
      </c>
      <c r="F37" s="40"/>
      <c r="G37" s="40"/>
      <c r="H37" s="39">
        <v>1.406</v>
      </c>
      <c r="I37" s="39">
        <v>0</v>
      </c>
      <c r="J37" s="39">
        <v>0</v>
      </c>
      <c r="K37" s="40"/>
      <c r="L37" s="40"/>
      <c r="R37" s="43"/>
    </row>
    <row r="38" spans="1:18" ht="11.25" customHeight="1">
      <c r="A38" s="38" t="s">
        <v>147</v>
      </c>
      <c r="B38" s="161" t="s">
        <v>199</v>
      </c>
      <c r="C38" s="39">
        <v>11458.382</v>
      </c>
      <c r="D38" s="39">
        <v>22</v>
      </c>
      <c r="E38" s="39">
        <v>0</v>
      </c>
      <c r="F38" s="40">
        <f t="shared" si="0"/>
        <v>-100</v>
      </c>
      <c r="G38" s="40"/>
      <c r="H38" s="39">
        <v>32379.36</v>
      </c>
      <c r="I38" s="39">
        <v>78.559</v>
      </c>
      <c r="J38" s="39">
        <v>0</v>
      </c>
      <c r="K38" s="40">
        <f t="shared" si="6"/>
        <v>-100</v>
      </c>
      <c r="L38" s="40">
        <f t="shared" si="7"/>
        <v>0</v>
      </c>
      <c r="M38" s="43">
        <f aca="true" t="shared" si="8" ref="M38:N40">+I38/D38</f>
        <v>3.570863636363636</v>
      </c>
      <c r="N38" s="43" t="e">
        <f t="shared" si="8"/>
        <v>#DIV/0!</v>
      </c>
      <c r="O38" s="43" t="e">
        <f>+N38/M38*100-100</f>
        <v>#DIV/0!</v>
      </c>
      <c r="R38" s="43"/>
    </row>
    <row r="39" spans="1:18" ht="11.25" customHeight="1">
      <c r="A39" s="38" t="s">
        <v>319</v>
      </c>
      <c r="B39" s="161" t="s">
        <v>194</v>
      </c>
      <c r="C39" s="39">
        <v>6790.386</v>
      </c>
      <c r="D39" s="39">
        <v>288.856</v>
      </c>
      <c r="E39" s="39">
        <v>328.57</v>
      </c>
      <c r="F39" s="40">
        <f t="shared" si="0"/>
        <v>13.748719084941968</v>
      </c>
      <c r="G39" s="40"/>
      <c r="H39" s="39">
        <v>52090.133</v>
      </c>
      <c r="I39" s="39">
        <v>2311.293</v>
      </c>
      <c r="J39" s="39">
        <v>2838.072</v>
      </c>
      <c r="K39" s="40">
        <f t="shared" si="6"/>
        <v>22.79152837827138</v>
      </c>
      <c r="L39" s="40">
        <f t="shared" si="7"/>
        <v>36.56045681118974</v>
      </c>
      <c r="M39" s="43">
        <f t="shared" si="8"/>
        <v>8.001540560002216</v>
      </c>
      <c r="N39" s="43">
        <f t="shared" si="8"/>
        <v>8.63764798977387</v>
      </c>
      <c r="O39" s="43">
        <f>+N39/M39*100-100</f>
        <v>7.949811976851095</v>
      </c>
      <c r="R39" s="43"/>
    </row>
    <row r="40" spans="1:18" ht="11.25" customHeight="1">
      <c r="A40" s="38" t="s">
        <v>330</v>
      </c>
      <c r="B40" s="161" t="s">
        <v>323</v>
      </c>
      <c r="C40" s="39">
        <v>50.59</v>
      </c>
      <c r="D40" s="39">
        <v>12.742</v>
      </c>
      <c r="E40" s="39">
        <v>0</v>
      </c>
      <c r="F40" s="40"/>
      <c r="G40" s="40"/>
      <c r="H40" s="39">
        <v>2347.422</v>
      </c>
      <c r="I40" s="39">
        <v>859.995</v>
      </c>
      <c r="J40" s="39">
        <v>0</v>
      </c>
      <c r="K40" s="40"/>
      <c r="L40" s="40">
        <f t="shared" si="7"/>
        <v>0</v>
      </c>
      <c r="M40" s="43">
        <f t="shared" si="8"/>
        <v>67.49293674462407</v>
      </c>
      <c r="N40" s="43" t="e">
        <f t="shared" si="8"/>
        <v>#DIV/0!</v>
      </c>
      <c r="O40" s="43" t="e">
        <f>+N40/M40*100-100</f>
        <v>#DIV/0!</v>
      </c>
      <c r="R40" s="43"/>
    </row>
    <row r="41" spans="1:18" ht="11.25">
      <c r="A41" s="152"/>
      <c r="B41" s="152"/>
      <c r="C41" s="164"/>
      <c r="D41" s="164"/>
      <c r="E41" s="164"/>
      <c r="F41" s="164"/>
      <c r="G41" s="164"/>
      <c r="H41" s="164"/>
      <c r="I41" s="164"/>
      <c r="J41" s="164"/>
      <c r="K41" s="152"/>
      <c r="L41" s="152"/>
      <c r="R41" s="43"/>
    </row>
    <row r="42" spans="1:18" ht="11.25">
      <c r="A42" s="37" t="s">
        <v>75</v>
      </c>
      <c r="B42" s="37"/>
      <c r="C42" s="37"/>
      <c r="D42" s="37"/>
      <c r="E42" s="37"/>
      <c r="F42" s="37"/>
      <c r="G42" s="37"/>
      <c r="H42" s="37"/>
      <c r="I42" s="37"/>
      <c r="J42" s="37"/>
      <c r="K42" s="37"/>
      <c r="L42" s="37"/>
      <c r="R42" s="43"/>
    </row>
    <row r="43" spans="1:18" ht="11.25" customHeight="1">
      <c r="A43" s="37"/>
      <c r="B43" s="37"/>
      <c r="C43" s="39"/>
      <c r="D43" s="39"/>
      <c r="E43" s="39"/>
      <c r="F43" s="40"/>
      <c r="G43" s="40"/>
      <c r="H43" s="39"/>
      <c r="I43" s="39"/>
      <c r="J43" s="39"/>
      <c r="K43" s="40"/>
      <c r="L43" s="40"/>
      <c r="R43" s="43"/>
    </row>
    <row r="44" spans="1:21" ht="19.5" customHeight="1">
      <c r="A44" s="314" t="s">
        <v>525</v>
      </c>
      <c r="B44" s="314"/>
      <c r="C44" s="314"/>
      <c r="D44" s="314"/>
      <c r="E44" s="314"/>
      <c r="F44" s="314"/>
      <c r="G44" s="314"/>
      <c r="H44" s="314"/>
      <c r="I44" s="314"/>
      <c r="J44" s="314"/>
      <c r="K44" s="314"/>
      <c r="L44" s="314"/>
      <c r="M44" s="49"/>
      <c r="P44" s="149"/>
      <c r="Q44" s="149"/>
      <c r="R44" s="149"/>
      <c r="S44" s="149"/>
      <c r="T44" s="149"/>
      <c r="U44" s="149"/>
    </row>
    <row r="45" spans="1:21" ht="19.5" customHeight="1">
      <c r="A45" s="315" t="s">
        <v>262</v>
      </c>
      <c r="B45" s="315"/>
      <c r="C45" s="315"/>
      <c r="D45" s="315"/>
      <c r="E45" s="315"/>
      <c r="F45" s="315"/>
      <c r="G45" s="315"/>
      <c r="H45" s="315"/>
      <c r="I45" s="315"/>
      <c r="J45" s="315"/>
      <c r="K45" s="315"/>
      <c r="L45" s="315"/>
      <c r="P45" s="155"/>
      <c r="Q45" s="155"/>
      <c r="R45" s="155"/>
      <c r="S45" s="155"/>
      <c r="T45" s="155"/>
      <c r="U45" s="155"/>
    </row>
    <row r="46" spans="1:21" s="49" customFormat="1" ht="11.25">
      <c r="A46" s="46"/>
      <c r="B46" s="46"/>
      <c r="C46" s="323" t="s">
        <v>153</v>
      </c>
      <c r="D46" s="323"/>
      <c r="E46" s="323"/>
      <c r="F46" s="323"/>
      <c r="G46" s="324"/>
      <c r="H46" s="323" t="s">
        <v>154</v>
      </c>
      <c r="I46" s="323"/>
      <c r="J46" s="323"/>
      <c r="K46" s="323"/>
      <c r="L46" s="324"/>
      <c r="M46" s="331" t="s">
        <v>304</v>
      </c>
      <c r="N46" s="331"/>
      <c r="O46" s="331"/>
      <c r="P46" s="183"/>
      <c r="Q46" s="183"/>
      <c r="R46" s="183"/>
      <c r="S46" s="183"/>
      <c r="T46" s="183"/>
      <c r="U46" s="183"/>
    </row>
    <row r="47" spans="1:21" s="49" customFormat="1" ht="11.25">
      <c r="A47" s="46" t="s">
        <v>536</v>
      </c>
      <c r="B47" s="332" t="s">
        <v>140</v>
      </c>
      <c r="C47" s="325">
        <f>+C4</f>
        <v>2009</v>
      </c>
      <c r="D47" s="326" t="str">
        <f>+D4</f>
        <v>enero-marzo</v>
      </c>
      <c r="E47" s="326"/>
      <c r="F47" s="326"/>
      <c r="G47" s="324"/>
      <c r="H47" s="325">
        <f>+C47</f>
        <v>2009</v>
      </c>
      <c r="I47" s="326" t="str">
        <f>+D47</f>
        <v>enero-marzo</v>
      </c>
      <c r="J47" s="326"/>
      <c r="K47" s="326"/>
      <c r="L47" s="332" t="s">
        <v>340</v>
      </c>
      <c r="M47" s="333" t="s">
        <v>303</v>
      </c>
      <c r="N47" s="333"/>
      <c r="O47" s="333"/>
      <c r="P47" s="183"/>
      <c r="Q47" s="183"/>
      <c r="R47" s="183"/>
      <c r="S47" s="183"/>
      <c r="T47" s="183"/>
      <c r="U47" s="183"/>
    </row>
    <row r="48" spans="1:15" s="49" customFormat="1" ht="11.25">
      <c r="A48" s="327"/>
      <c r="B48" s="330" t="s">
        <v>48</v>
      </c>
      <c r="C48" s="327"/>
      <c r="D48" s="328">
        <f>+D5</f>
        <v>2009</v>
      </c>
      <c r="E48" s="328">
        <f>+E5</f>
        <v>2010</v>
      </c>
      <c r="F48" s="329" t="str">
        <f>+F5</f>
        <v>Var % 10/09</v>
      </c>
      <c r="G48" s="330"/>
      <c r="H48" s="327"/>
      <c r="I48" s="328">
        <f>+D48</f>
        <v>2009</v>
      </c>
      <c r="J48" s="328">
        <f>+E48</f>
        <v>2010</v>
      </c>
      <c r="K48" s="329" t="str">
        <f>+F48</f>
        <v>Var % 10/09</v>
      </c>
      <c r="L48" s="330">
        <v>2008</v>
      </c>
      <c r="M48" s="334">
        <v>2007</v>
      </c>
      <c r="N48" s="334">
        <v>2008</v>
      </c>
      <c r="O48" s="330" t="s">
        <v>278</v>
      </c>
    </row>
    <row r="49" spans="1:18" ht="11.25" customHeight="1">
      <c r="A49" s="46" t="s">
        <v>529</v>
      </c>
      <c r="B49" s="46"/>
      <c r="C49" s="47">
        <f>+C51+C57+C64+C75+C82+C87+C92</f>
        <v>502101.40100000007</v>
      </c>
      <c r="D49" s="47">
        <f>+D51+D57+D64+D75+D82+D87+D92</f>
        <v>92732.42</v>
      </c>
      <c r="E49" s="47">
        <f>+E51+E57+E64+E75+E82+E87+E92</f>
        <v>99529.071</v>
      </c>
      <c r="F49" s="45">
        <f>+E49/D49*100-100</f>
        <v>7.329314817838252</v>
      </c>
      <c r="G49" s="45"/>
      <c r="H49" s="47">
        <f>+H51+H57+H64+H75+H82+H87+H92</f>
        <v>833218.3060000001</v>
      </c>
      <c r="I49" s="47">
        <f>+I51+I57+I64+I75+I82+I87+I92</f>
        <v>192243.422</v>
      </c>
      <c r="J49" s="47">
        <f>+J51+J57+J64+J75+J82+J87+J92</f>
        <v>162731.294</v>
      </c>
      <c r="K49" s="45">
        <f>+J49/I49*100-100</f>
        <v>-15.351437096245618</v>
      </c>
      <c r="L49" s="45">
        <f>+J49/J9*100</f>
        <v>14.440656348373082</v>
      </c>
      <c r="M49" s="43">
        <f>+I49/D49</f>
        <v>2.0730982972298144</v>
      </c>
      <c r="N49" s="43">
        <f>+J49/E49</f>
        <v>1.6350126889057368</v>
      </c>
      <c r="O49" s="43">
        <f>+N49/M49*100-100</f>
        <v>-21.131926494246372</v>
      </c>
      <c r="Q49" s="43"/>
      <c r="R49" s="48"/>
    </row>
    <row r="50" spans="1:18" ht="11.25" customHeight="1">
      <c r="A50" s="37"/>
      <c r="B50" s="37"/>
      <c r="C50" s="39"/>
      <c r="D50" s="39"/>
      <c r="E50" s="39"/>
      <c r="F50" s="40"/>
      <c r="G50" s="40"/>
      <c r="H50" s="39"/>
      <c r="I50" s="39"/>
      <c r="J50" s="39"/>
      <c r="K50" s="40"/>
      <c r="L50" s="40"/>
      <c r="R50" s="43"/>
    </row>
    <row r="51" spans="1:18" s="49" customFormat="1" ht="11.25" customHeight="1">
      <c r="A51" s="46" t="s">
        <v>12</v>
      </c>
      <c r="B51" s="46"/>
      <c r="C51" s="47">
        <f>SUM(C52:C55)</f>
        <v>107390.84599999999</v>
      </c>
      <c r="D51" s="47">
        <f>SUM(D52:D55)</f>
        <v>17633.755999999998</v>
      </c>
      <c r="E51" s="47">
        <f>SUM(E52:E55)</f>
        <v>24833.328999999998</v>
      </c>
      <c r="F51" s="45">
        <f aca="true" t="shared" si="9" ref="F51:F92">+E51/D51*100-100</f>
        <v>40.828357838228015</v>
      </c>
      <c r="G51" s="45"/>
      <c r="H51" s="47">
        <f>SUM(H52:H55)</f>
        <v>95290.778</v>
      </c>
      <c r="I51" s="47">
        <f>SUM(I52:I55)</f>
        <v>20355.827</v>
      </c>
      <c r="J51" s="47">
        <f>SUM(J52:J55)</f>
        <v>19970.248</v>
      </c>
      <c r="K51" s="45">
        <f aca="true" t="shared" si="10" ref="K51:K92">+J51/I51*100-100</f>
        <v>-1.894194718789862</v>
      </c>
      <c r="L51" s="45"/>
      <c r="M51" s="48"/>
      <c r="N51" s="48"/>
      <c r="O51" s="48"/>
      <c r="R51" s="48"/>
    </row>
    <row r="52" spans="1:18" ht="11.25" customHeight="1">
      <c r="A52" s="37" t="s">
        <v>405</v>
      </c>
      <c r="B52"/>
      <c r="C52" s="39">
        <v>1997.274</v>
      </c>
      <c r="D52" s="39">
        <v>480.174</v>
      </c>
      <c r="E52" s="39">
        <v>376.222</v>
      </c>
      <c r="F52" s="40">
        <f t="shared" si="9"/>
        <v>-21.648818969790113</v>
      </c>
      <c r="G52" s="40"/>
      <c r="H52" s="39">
        <v>2196.041</v>
      </c>
      <c r="I52" s="39">
        <v>585.738</v>
      </c>
      <c r="J52" s="39">
        <v>367.839</v>
      </c>
      <c r="K52" s="40">
        <f t="shared" si="10"/>
        <v>-37.200762115485084</v>
      </c>
      <c r="L52" s="40"/>
      <c r="R52" s="43"/>
    </row>
    <row r="53" spans="1:18" ht="11.25" customHeight="1">
      <c r="A53" s="37" t="s">
        <v>406</v>
      </c>
      <c r="B53"/>
      <c r="C53" s="39">
        <v>41253.386</v>
      </c>
      <c r="D53" s="39">
        <v>6115.941</v>
      </c>
      <c r="E53" s="39">
        <v>10846.657</v>
      </c>
      <c r="F53" s="40">
        <f t="shared" si="9"/>
        <v>77.35058268220703</v>
      </c>
      <c r="G53" s="40"/>
      <c r="H53" s="39">
        <v>39142.117</v>
      </c>
      <c r="I53" s="39">
        <v>8603.915</v>
      </c>
      <c r="J53" s="39">
        <v>8804.603</v>
      </c>
      <c r="K53" s="40">
        <f t="shared" si="10"/>
        <v>2.332519556504195</v>
      </c>
      <c r="L53" s="40"/>
      <c r="R53" s="43"/>
    </row>
    <row r="54" spans="1:18" ht="11.25" customHeight="1">
      <c r="A54" s="37" t="s">
        <v>407</v>
      </c>
      <c r="B54"/>
      <c r="C54" s="39">
        <v>64130.168</v>
      </c>
      <c r="D54" s="39">
        <v>11028.828</v>
      </c>
      <c r="E54" s="39">
        <v>13610.45</v>
      </c>
      <c r="F54" s="40">
        <f t="shared" si="9"/>
        <v>23.40794506904996</v>
      </c>
      <c r="G54" s="40"/>
      <c r="H54" s="39">
        <v>53927.986</v>
      </c>
      <c r="I54" s="39">
        <v>11143.83</v>
      </c>
      <c r="J54" s="39">
        <v>10797.806</v>
      </c>
      <c r="K54" s="40">
        <f t="shared" si="10"/>
        <v>-3.105072493029766</v>
      </c>
      <c r="L54" s="40"/>
      <c r="R54" s="43"/>
    </row>
    <row r="55" spans="1:18" ht="11.25" customHeight="1">
      <c r="A55" s="37" t="s">
        <v>258</v>
      </c>
      <c r="B55"/>
      <c r="C55" s="39">
        <v>10.018</v>
      </c>
      <c r="D55" s="39">
        <v>8.813</v>
      </c>
      <c r="E55" s="39">
        <v>0</v>
      </c>
      <c r="F55" s="40">
        <f t="shared" si="9"/>
        <v>-100</v>
      </c>
      <c r="G55" s="40"/>
      <c r="H55" s="39">
        <v>24.634</v>
      </c>
      <c r="I55" s="39">
        <v>22.344</v>
      </c>
      <c r="J55" s="39">
        <v>0</v>
      </c>
      <c r="K55" s="40">
        <f t="shared" si="10"/>
        <v>-100</v>
      </c>
      <c r="L55" s="40"/>
      <c r="R55" s="43"/>
    </row>
    <row r="56" spans="1:18" ht="11.25" customHeight="1">
      <c r="A56" s="37"/>
      <c r="B56"/>
      <c r="C56" s="39"/>
      <c r="D56" s="39"/>
      <c r="E56" s="39"/>
      <c r="F56" s="40"/>
      <c r="G56" s="40"/>
      <c r="H56" s="39"/>
      <c r="I56" s="39"/>
      <c r="J56" s="39"/>
      <c r="K56" s="40"/>
      <c r="L56" s="40"/>
      <c r="R56" s="43"/>
    </row>
    <row r="57" spans="1:18" s="49" customFormat="1" ht="11.25" customHeight="1">
      <c r="A57" s="46" t="s">
        <v>427</v>
      </c>
      <c r="B57" s="20"/>
      <c r="C57" s="47">
        <f>SUM(C58:C62)</f>
        <v>91040.3</v>
      </c>
      <c r="D57" s="47">
        <f>SUM(D58:D62)</f>
        <v>38715.636</v>
      </c>
      <c r="E57" s="47">
        <f>SUM(E58:E62)</f>
        <v>33304.077</v>
      </c>
      <c r="F57" s="45">
        <f t="shared" si="9"/>
        <v>-13.977709161228816</v>
      </c>
      <c r="G57" s="45"/>
      <c r="H57" s="47">
        <f>SUM(H58:H62)</f>
        <v>215229.88399999996</v>
      </c>
      <c r="I57" s="47">
        <f>SUM(I58:I62)</f>
        <v>96059.851</v>
      </c>
      <c r="J57" s="47">
        <f>SUM(J58:J62)</f>
        <v>71322.728</v>
      </c>
      <c r="K57" s="45">
        <f t="shared" si="10"/>
        <v>-25.75178156376694</v>
      </c>
      <c r="L57" s="45"/>
      <c r="M57" s="48"/>
      <c r="N57" s="48"/>
      <c r="O57" s="48"/>
      <c r="R57" s="48"/>
    </row>
    <row r="58" spans="1:18" ht="11.25" customHeight="1">
      <c r="A58" s="37" t="s">
        <v>408</v>
      </c>
      <c r="B58"/>
      <c r="C58" s="39">
        <v>35164.08</v>
      </c>
      <c r="D58" s="39">
        <v>18263.543</v>
      </c>
      <c r="E58" s="39">
        <v>14274.517</v>
      </c>
      <c r="F58" s="40">
        <f t="shared" si="9"/>
        <v>-21.841468547477348</v>
      </c>
      <c r="G58" s="40"/>
      <c r="H58" s="39">
        <v>124735.169</v>
      </c>
      <c r="I58" s="39">
        <v>63470.105</v>
      </c>
      <c r="J58" s="39">
        <v>43899.835</v>
      </c>
      <c r="K58" s="40">
        <f t="shared" si="10"/>
        <v>-30.83383901759734</v>
      </c>
      <c r="L58" s="40"/>
      <c r="R58" s="43"/>
    </row>
    <row r="59" spans="1:18" ht="11.25" customHeight="1">
      <c r="A59" s="37" t="s">
        <v>409</v>
      </c>
      <c r="B59"/>
      <c r="C59" s="39">
        <v>20970.085</v>
      </c>
      <c r="D59" s="39">
        <v>9405.977</v>
      </c>
      <c r="E59" s="39">
        <v>8446.125</v>
      </c>
      <c r="F59" s="40">
        <f t="shared" si="9"/>
        <v>-10.204702818218678</v>
      </c>
      <c r="G59" s="40"/>
      <c r="H59" s="39">
        <v>28831.795</v>
      </c>
      <c r="I59" s="39">
        <v>12788.695</v>
      </c>
      <c r="J59" s="39">
        <v>10847.468</v>
      </c>
      <c r="K59" s="40">
        <f t="shared" si="10"/>
        <v>-15.179242291727178</v>
      </c>
      <c r="L59" s="40"/>
      <c r="R59" s="43"/>
    </row>
    <row r="60" spans="1:18" ht="11.25" customHeight="1">
      <c r="A60" s="37" t="s">
        <v>410</v>
      </c>
      <c r="B60"/>
      <c r="C60" s="39">
        <v>12021.097</v>
      </c>
      <c r="D60" s="39">
        <v>5323.676</v>
      </c>
      <c r="E60" s="39">
        <v>5300.437</v>
      </c>
      <c r="F60" s="40">
        <f t="shared" si="9"/>
        <v>-0.43652168163502836</v>
      </c>
      <c r="G60" s="40"/>
      <c r="H60" s="39">
        <v>15542.251</v>
      </c>
      <c r="I60" s="39">
        <v>6868.023</v>
      </c>
      <c r="J60" s="39">
        <v>6206.652</v>
      </c>
      <c r="K60" s="40">
        <f t="shared" si="10"/>
        <v>-9.629714402528947</v>
      </c>
      <c r="L60" s="40"/>
      <c r="R60" s="43"/>
    </row>
    <row r="61" spans="1:18" ht="11.25" customHeight="1">
      <c r="A61" s="37" t="s">
        <v>411</v>
      </c>
      <c r="B61"/>
      <c r="C61" s="39">
        <v>1326.546</v>
      </c>
      <c r="D61" s="39">
        <v>473.21</v>
      </c>
      <c r="E61" s="39">
        <v>571.969</v>
      </c>
      <c r="F61" s="40">
        <f t="shared" si="9"/>
        <v>20.87001542655483</v>
      </c>
      <c r="G61" s="40"/>
      <c r="H61" s="39">
        <v>2167.601</v>
      </c>
      <c r="I61" s="39">
        <v>694.366</v>
      </c>
      <c r="J61" s="39">
        <v>1103.026</v>
      </c>
      <c r="K61" s="40">
        <f t="shared" si="10"/>
        <v>58.853688112609206</v>
      </c>
      <c r="L61" s="40"/>
      <c r="R61" s="43"/>
    </row>
    <row r="62" spans="1:18" ht="11.25" customHeight="1">
      <c r="A62" s="37" t="s">
        <v>412</v>
      </c>
      <c r="B62"/>
      <c r="C62" s="39">
        <v>21558.492</v>
      </c>
      <c r="D62" s="39">
        <v>5249.23</v>
      </c>
      <c r="E62" s="39">
        <v>4711.029</v>
      </c>
      <c r="F62" s="40">
        <f t="shared" si="9"/>
        <v>-10.252951385250782</v>
      </c>
      <c r="G62" s="40"/>
      <c r="H62" s="39">
        <v>43953.068</v>
      </c>
      <c r="I62" s="39">
        <v>12238.662</v>
      </c>
      <c r="J62" s="39">
        <v>9265.747</v>
      </c>
      <c r="K62" s="40">
        <f t="shared" si="10"/>
        <v>-24.291176600840842</v>
      </c>
      <c r="L62" s="40"/>
      <c r="R62" s="43"/>
    </row>
    <row r="63" spans="1:18" ht="11.25" customHeight="1">
      <c r="A63" s="37"/>
      <c r="B63"/>
      <c r="C63" s="39"/>
      <c r="D63" s="39"/>
      <c r="E63" s="39"/>
      <c r="F63" s="40"/>
      <c r="G63" s="40"/>
      <c r="H63" s="39"/>
      <c r="I63" s="39"/>
      <c r="J63" s="39"/>
      <c r="K63" s="40"/>
      <c r="L63" s="40"/>
      <c r="R63" s="43"/>
    </row>
    <row r="64" spans="1:18" s="49" customFormat="1" ht="11.25" customHeight="1">
      <c r="A64" s="46" t="s">
        <v>162</v>
      </c>
      <c r="B64" s="20"/>
      <c r="C64" s="47">
        <f>SUM(C65:C73)</f>
        <v>77262.13200000001</v>
      </c>
      <c r="D64" s="47">
        <f>SUM(D65:D73)</f>
        <v>8417.869</v>
      </c>
      <c r="E64" s="47">
        <f>SUM(E65:E73)</f>
        <v>11664.294</v>
      </c>
      <c r="F64" s="45">
        <f t="shared" si="9"/>
        <v>38.565876945816086</v>
      </c>
      <c r="G64" s="45"/>
      <c r="H64" s="47">
        <f>SUM(H65:H73)</f>
        <v>107586.91200000001</v>
      </c>
      <c r="I64" s="47">
        <f>SUM(I65:I73)</f>
        <v>14874.28</v>
      </c>
      <c r="J64" s="47">
        <f>SUM(J65:J73)</f>
        <v>17790.157</v>
      </c>
      <c r="K64" s="45">
        <f t="shared" si="10"/>
        <v>19.603483328268652</v>
      </c>
      <c r="L64" s="45"/>
      <c r="M64" s="48"/>
      <c r="N64" s="48"/>
      <c r="O64" s="48"/>
      <c r="R64" s="48"/>
    </row>
    <row r="65" spans="1:18" ht="11.25" customHeight="1">
      <c r="A65" s="37" t="s">
        <v>413</v>
      </c>
      <c r="B65"/>
      <c r="C65" s="39">
        <v>2928.065</v>
      </c>
      <c r="D65" s="39">
        <v>709.03</v>
      </c>
      <c r="E65" s="39">
        <v>647.519</v>
      </c>
      <c r="F65" s="40">
        <f t="shared" si="9"/>
        <v>-8.6753733974585</v>
      </c>
      <c r="G65" s="40"/>
      <c r="H65" s="39">
        <v>5848.601</v>
      </c>
      <c r="I65" s="39">
        <v>1279.447</v>
      </c>
      <c r="J65" s="39">
        <v>1107.208</v>
      </c>
      <c r="K65" s="40">
        <f t="shared" si="10"/>
        <v>-13.461987874448866</v>
      </c>
      <c r="L65" s="40"/>
      <c r="R65" s="43"/>
    </row>
    <row r="66" spans="1:18" ht="11.25" customHeight="1">
      <c r="A66" s="37" t="s">
        <v>146</v>
      </c>
      <c r="B66"/>
      <c r="C66" s="39">
        <v>5074.153</v>
      </c>
      <c r="D66" s="39">
        <v>984.309</v>
      </c>
      <c r="E66" s="39">
        <v>1219.118</v>
      </c>
      <c r="F66" s="40">
        <f t="shared" si="9"/>
        <v>23.855212133588125</v>
      </c>
      <c r="G66" s="40"/>
      <c r="H66" s="39">
        <v>11053.924</v>
      </c>
      <c r="I66" s="39">
        <v>2178.148</v>
      </c>
      <c r="J66" s="39">
        <v>2935.752</v>
      </c>
      <c r="K66" s="40">
        <f t="shared" si="10"/>
        <v>34.782025831118915</v>
      </c>
      <c r="L66" s="40"/>
      <c r="R66" s="43"/>
    </row>
    <row r="67" spans="1:18" ht="11.25" customHeight="1">
      <c r="A67" s="37" t="s">
        <v>405</v>
      </c>
      <c r="B67"/>
      <c r="C67" s="39">
        <v>201.904</v>
      </c>
      <c r="D67" s="39">
        <v>150.545</v>
      </c>
      <c r="E67" s="39">
        <v>52.189</v>
      </c>
      <c r="F67" s="40">
        <f t="shared" si="9"/>
        <v>-65.33328904978578</v>
      </c>
      <c r="G67" s="40"/>
      <c r="H67" s="39">
        <v>335.081</v>
      </c>
      <c r="I67" s="39">
        <v>274.769</v>
      </c>
      <c r="J67" s="39">
        <v>65.236</v>
      </c>
      <c r="K67" s="40">
        <f t="shared" si="10"/>
        <v>-76.25787479664737</v>
      </c>
      <c r="L67" s="40"/>
      <c r="R67" s="43"/>
    </row>
    <row r="68" spans="1:18" ht="11.25" customHeight="1">
      <c r="A68" s="37" t="s">
        <v>406</v>
      </c>
      <c r="B68"/>
      <c r="C68" s="39">
        <v>57660.878</v>
      </c>
      <c r="D68" s="39">
        <v>5473.461</v>
      </c>
      <c r="E68" s="39">
        <v>8331.616</v>
      </c>
      <c r="F68" s="40">
        <f t="shared" si="9"/>
        <v>52.21842267625547</v>
      </c>
      <c r="G68" s="40"/>
      <c r="H68" s="39">
        <v>67971.463</v>
      </c>
      <c r="I68" s="39">
        <v>7205.037</v>
      </c>
      <c r="J68" s="39">
        <v>10358.145</v>
      </c>
      <c r="K68" s="40">
        <f t="shared" si="10"/>
        <v>43.762551115282264</v>
      </c>
      <c r="L68" s="40"/>
      <c r="R68" s="43"/>
    </row>
    <row r="69" spans="1:18" ht="11.25" customHeight="1">
      <c r="A69" s="37" t="s">
        <v>414</v>
      </c>
      <c r="B69"/>
      <c r="C69" s="39">
        <v>2070.672</v>
      </c>
      <c r="D69" s="39">
        <v>225.915</v>
      </c>
      <c r="E69" s="39">
        <v>348.324</v>
      </c>
      <c r="F69" s="40">
        <f t="shared" si="9"/>
        <v>54.18365314388157</v>
      </c>
      <c r="G69" s="40"/>
      <c r="H69" s="39">
        <v>3704.534</v>
      </c>
      <c r="I69" s="39">
        <v>806.804</v>
      </c>
      <c r="J69" s="39">
        <v>865.73</v>
      </c>
      <c r="K69" s="40">
        <f t="shared" si="10"/>
        <v>7.303632604697057</v>
      </c>
      <c r="L69" s="40"/>
      <c r="R69" s="43"/>
    </row>
    <row r="70" spans="1:18" ht="11.25" customHeight="1">
      <c r="A70" s="37" t="s">
        <v>415</v>
      </c>
      <c r="B70"/>
      <c r="C70" s="39">
        <v>1106.441</v>
      </c>
      <c r="D70" s="39">
        <v>254.965</v>
      </c>
      <c r="E70" s="39">
        <v>213.477</v>
      </c>
      <c r="F70" s="40">
        <f t="shared" si="9"/>
        <v>-16.27203733845822</v>
      </c>
      <c r="G70" s="40"/>
      <c r="H70" s="39">
        <v>8163.446</v>
      </c>
      <c r="I70" s="39">
        <v>2205.496</v>
      </c>
      <c r="J70" s="39">
        <v>1313.584</v>
      </c>
      <c r="K70" s="40">
        <f t="shared" si="10"/>
        <v>-40.440427005988674</v>
      </c>
      <c r="L70" s="40"/>
      <c r="R70" s="43"/>
    </row>
    <row r="71" spans="1:18" ht="11.25" customHeight="1">
      <c r="A71" s="37" t="s">
        <v>416</v>
      </c>
      <c r="B71"/>
      <c r="C71" s="39">
        <v>7844.113</v>
      </c>
      <c r="D71" s="39">
        <v>590.618</v>
      </c>
      <c r="E71" s="39">
        <v>832.893</v>
      </c>
      <c r="F71" s="40">
        <f t="shared" si="9"/>
        <v>41.02059199008497</v>
      </c>
      <c r="G71" s="40"/>
      <c r="H71" s="39">
        <v>9813.357</v>
      </c>
      <c r="I71" s="39">
        <v>892.737</v>
      </c>
      <c r="J71" s="39">
        <v>1124.22</v>
      </c>
      <c r="K71" s="40">
        <f t="shared" si="10"/>
        <v>25.929585084969034</v>
      </c>
      <c r="L71" s="40"/>
      <c r="R71" s="43"/>
    </row>
    <row r="72" spans="1:18" ht="11.25" customHeight="1">
      <c r="A72" s="37" t="s">
        <v>417</v>
      </c>
      <c r="B72"/>
      <c r="C72" s="39">
        <v>203.004</v>
      </c>
      <c r="D72" s="39">
        <v>2.16</v>
      </c>
      <c r="E72" s="39">
        <v>0.201</v>
      </c>
      <c r="F72" s="40"/>
      <c r="G72" s="40"/>
      <c r="H72" s="39">
        <v>252.258</v>
      </c>
      <c r="I72" s="39">
        <v>11.82</v>
      </c>
      <c r="J72" s="39">
        <v>0.493</v>
      </c>
      <c r="K72" s="40"/>
      <c r="L72" s="40"/>
      <c r="R72" s="43"/>
    </row>
    <row r="73" spans="1:18" ht="11.25" customHeight="1">
      <c r="A73" s="37" t="s">
        <v>418</v>
      </c>
      <c r="B73"/>
      <c r="C73" s="39">
        <v>172.902</v>
      </c>
      <c r="D73" s="39">
        <v>26.866</v>
      </c>
      <c r="E73" s="39">
        <v>18.957</v>
      </c>
      <c r="F73" s="40">
        <f t="shared" si="9"/>
        <v>-29.438695749274174</v>
      </c>
      <c r="G73" s="40"/>
      <c r="H73" s="39">
        <v>444.248</v>
      </c>
      <c r="I73" s="39">
        <v>20.022</v>
      </c>
      <c r="J73" s="39">
        <v>19.789</v>
      </c>
      <c r="K73" s="40">
        <f t="shared" si="10"/>
        <v>-1.163719908101072</v>
      </c>
      <c r="L73" s="40"/>
      <c r="R73" s="43"/>
    </row>
    <row r="74" spans="1:18" ht="11.25" customHeight="1">
      <c r="A74" s="37"/>
      <c r="B74"/>
      <c r="C74" s="39"/>
      <c r="D74" s="39"/>
      <c r="E74" s="39"/>
      <c r="F74" s="40"/>
      <c r="G74" s="40"/>
      <c r="H74" s="39"/>
      <c r="I74" s="39"/>
      <c r="J74" s="39"/>
      <c r="K74" s="40"/>
      <c r="L74" s="40"/>
      <c r="R74" s="43"/>
    </row>
    <row r="75" spans="1:18" s="49" customFormat="1" ht="11.25" customHeight="1">
      <c r="A75" s="46" t="s">
        <v>11</v>
      </c>
      <c r="B75" s="20"/>
      <c r="C75" s="47">
        <f>SUM(C76:C80)</f>
        <v>136395.844</v>
      </c>
      <c r="D75" s="47">
        <f>SUM(D76:D80)</f>
        <v>12864.172</v>
      </c>
      <c r="E75" s="47">
        <f>SUM(E76:E80)</f>
        <v>17502.349</v>
      </c>
      <c r="F75" s="45">
        <f t="shared" si="9"/>
        <v>36.0549983318009</v>
      </c>
      <c r="G75" s="45"/>
      <c r="H75" s="47">
        <f>SUM(H76:H80)</f>
        <v>275568.131</v>
      </c>
      <c r="I75" s="47">
        <f>SUM(I76:I80)</f>
        <v>33710.03399999999</v>
      </c>
      <c r="J75" s="47">
        <f>SUM(J76:J80)</f>
        <v>34787.127</v>
      </c>
      <c r="K75" s="45">
        <f t="shared" si="10"/>
        <v>3.195170316351522</v>
      </c>
      <c r="L75" s="45"/>
      <c r="M75" s="48"/>
      <c r="N75" s="48"/>
      <c r="O75" s="48"/>
      <c r="R75" s="48"/>
    </row>
    <row r="76" spans="1:18" ht="11.25" customHeight="1">
      <c r="A76" s="37" t="s">
        <v>419</v>
      </c>
      <c r="B76"/>
      <c r="C76" s="39">
        <v>46502.12</v>
      </c>
      <c r="D76" s="39">
        <v>4937.463</v>
      </c>
      <c r="E76" s="39">
        <v>10007.469</v>
      </c>
      <c r="F76" s="40">
        <f t="shared" si="9"/>
        <v>102.68443530614809</v>
      </c>
      <c r="G76" s="40"/>
      <c r="H76" s="39">
        <v>100055.21</v>
      </c>
      <c r="I76" s="39">
        <v>12652.622</v>
      </c>
      <c r="J76" s="39">
        <v>17622.728</v>
      </c>
      <c r="K76" s="40">
        <f t="shared" si="10"/>
        <v>39.28123356565936</v>
      </c>
      <c r="L76" s="40"/>
      <c r="R76" s="43"/>
    </row>
    <row r="77" spans="1:18" ht="11.25" customHeight="1">
      <c r="A77" s="37" t="s">
        <v>142</v>
      </c>
      <c r="B77"/>
      <c r="C77" s="39">
        <v>5340.378</v>
      </c>
      <c r="D77" s="39">
        <v>1053.492</v>
      </c>
      <c r="E77" s="39">
        <v>932.482</v>
      </c>
      <c r="F77" s="40">
        <f t="shared" si="9"/>
        <v>-11.48656088513249</v>
      </c>
      <c r="G77" s="40"/>
      <c r="H77" s="39">
        <v>29325.588</v>
      </c>
      <c r="I77" s="39">
        <v>6493.499</v>
      </c>
      <c r="J77" s="39">
        <v>4932.675</v>
      </c>
      <c r="K77" s="40">
        <f t="shared" si="10"/>
        <v>-24.0367173383718</v>
      </c>
      <c r="L77" s="40"/>
      <c r="R77" s="43"/>
    </row>
    <row r="78" spans="1:18" ht="11.25" customHeight="1">
      <c r="A78" s="37" t="s">
        <v>420</v>
      </c>
      <c r="B78"/>
      <c r="C78" s="39">
        <v>6003.113</v>
      </c>
      <c r="D78" s="39">
        <v>291.8</v>
      </c>
      <c r="E78" s="39">
        <v>642.044</v>
      </c>
      <c r="F78" s="40">
        <f t="shared" si="9"/>
        <v>120.02878684030156</v>
      </c>
      <c r="G78" s="40"/>
      <c r="H78" s="39">
        <v>25439.71</v>
      </c>
      <c r="I78" s="39">
        <v>1338.873</v>
      </c>
      <c r="J78" s="39">
        <v>2728.939</v>
      </c>
      <c r="K78" s="40">
        <f t="shared" si="10"/>
        <v>103.82358894383557</v>
      </c>
      <c r="L78" s="40"/>
      <c r="R78" s="43"/>
    </row>
    <row r="79" spans="1:18" ht="11.25" customHeight="1">
      <c r="A79" s="37" t="s">
        <v>421</v>
      </c>
      <c r="B79"/>
      <c r="C79" s="39">
        <v>78276.731</v>
      </c>
      <c r="D79" s="39">
        <v>6532.766</v>
      </c>
      <c r="E79" s="39">
        <v>5864.663</v>
      </c>
      <c r="F79" s="40">
        <f t="shared" si="9"/>
        <v>-10.22695440185673</v>
      </c>
      <c r="G79" s="40"/>
      <c r="H79" s="39">
        <v>118716.619</v>
      </c>
      <c r="I79" s="39">
        <v>12867.41</v>
      </c>
      <c r="J79" s="39">
        <v>8887.325</v>
      </c>
      <c r="K79" s="40">
        <f t="shared" si="10"/>
        <v>-30.931516132617205</v>
      </c>
      <c r="L79" s="40"/>
      <c r="R79" s="43"/>
    </row>
    <row r="80" spans="1:18" ht="11.25" customHeight="1">
      <c r="A80" s="37" t="s">
        <v>422</v>
      </c>
      <c r="B80"/>
      <c r="C80" s="39">
        <v>273.502</v>
      </c>
      <c r="D80" s="39">
        <v>48.651</v>
      </c>
      <c r="E80" s="39">
        <v>55.691</v>
      </c>
      <c r="F80" s="40">
        <f t="shared" si="9"/>
        <v>14.470411707878554</v>
      </c>
      <c r="G80" s="40"/>
      <c r="H80" s="39">
        <v>2031.004</v>
      </c>
      <c r="I80" s="39">
        <v>357.63</v>
      </c>
      <c r="J80" s="39">
        <v>615.46</v>
      </c>
      <c r="K80" s="40">
        <f t="shared" si="10"/>
        <v>72.09406369711715</v>
      </c>
      <c r="L80" s="40"/>
      <c r="R80" s="43"/>
    </row>
    <row r="81" spans="1:18" ht="11.25" customHeight="1">
      <c r="A81" s="37"/>
      <c r="B81"/>
      <c r="C81" s="39"/>
      <c r="D81" s="39"/>
      <c r="E81" s="39"/>
      <c r="F81" s="40"/>
      <c r="G81" s="40"/>
      <c r="H81" s="39"/>
      <c r="I81" s="39"/>
      <c r="J81" s="39"/>
      <c r="K81" s="40"/>
      <c r="L81" s="40"/>
      <c r="R81" s="43"/>
    </row>
    <row r="82" spans="1:18" s="49" customFormat="1" ht="11.25" customHeight="1">
      <c r="A82" s="46" t="s">
        <v>428</v>
      </c>
      <c r="B82" s="20"/>
      <c r="C82" s="47">
        <f>SUM(C83:C85)</f>
        <v>2283.5</v>
      </c>
      <c r="D82" s="47">
        <f>SUM(D83:D85)</f>
        <v>153.966</v>
      </c>
      <c r="E82" s="47">
        <f>SUM(E83:E85)</f>
        <v>344.984</v>
      </c>
      <c r="F82" s="45">
        <f t="shared" si="9"/>
        <v>124.06505332346097</v>
      </c>
      <c r="G82" s="45"/>
      <c r="H82" s="47">
        <f>SUM(H83:H85)</f>
        <v>15943.158</v>
      </c>
      <c r="I82" s="47">
        <f>SUM(I83:I85)</f>
        <v>1728.563</v>
      </c>
      <c r="J82" s="47">
        <f>SUM(J83:J85)</f>
        <v>2357.527</v>
      </c>
      <c r="K82" s="45">
        <f t="shared" si="10"/>
        <v>36.38652452933448</v>
      </c>
      <c r="L82" s="45"/>
      <c r="M82" s="48"/>
      <c r="N82" s="48"/>
      <c r="O82" s="48"/>
      <c r="R82" s="48"/>
    </row>
    <row r="83" spans="1:18" ht="11.25" customHeight="1">
      <c r="A83" s="37" t="s">
        <v>423</v>
      </c>
      <c r="B83"/>
      <c r="C83" s="39">
        <v>1933.646</v>
      </c>
      <c r="D83" s="39">
        <v>121.891</v>
      </c>
      <c r="E83" s="39">
        <v>287.529</v>
      </c>
      <c r="F83" s="40">
        <f t="shared" si="9"/>
        <v>135.89026261167763</v>
      </c>
      <c r="G83" s="40"/>
      <c r="H83" s="39">
        <v>12543.028</v>
      </c>
      <c r="I83" s="39">
        <v>1270.345</v>
      </c>
      <c r="J83" s="39">
        <v>1487.519</v>
      </c>
      <c r="K83" s="40">
        <f t="shared" si="10"/>
        <v>17.095670861065287</v>
      </c>
      <c r="L83" s="40"/>
      <c r="R83" s="43"/>
    </row>
    <row r="84" spans="1:18" ht="11.25" customHeight="1">
      <c r="A84" s="37" t="s">
        <v>424</v>
      </c>
      <c r="B84"/>
      <c r="C84" s="39">
        <v>199.898</v>
      </c>
      <c r="D84" s="39">
        <v>30.616</v>
      </c>
      <c r="E84" s="39">
        <v>56.645</v>
      </c>
      <c r="F84" s="40">
        <f t="shared" si="9"/>
        <v>85.01763783642542</v>
      </c>
      <c r="G84" s="40"/>
      <c r="H84" s="39">
        <v>3028.391</v>
      </c>
      <c r="I84" s="39">
        <v>442.428</v>
      </c>
      <c r="J84" s="39">
        <v>863.957</v>
      </c>
      <c r="K84" s="40">
        <f t="shared" si="10"/>
        <v>95.27629354380826</v>
      </c>
      <c r="L84" s="40"/>
      <c r="R84" s="43"/>
    </row>
    <row r="85" spans="1:18" ht="11.25" customHeight="1">
      <c r="A85" s="37" t="s">
        <v>10</v>
      </c>
      <c r="B85"/>
      <c r="C85" s="39">
        <v>149.956</v>
      </c>
      <c r="D85" s="39">
        <v>1.459</v>
      </c>
      <c r="E85" s="39">
        <v>0.81</v>
      </c>
      <c r="F85" s="40">
        <f t="shared" si="9"/>
        <v>-44.48252227553119</v>
      </c>
      <c r="G85" s="40"/>
      <c r="H85" s="39">
        <v>371.739</v>
      </c>
      <c r="I85" s="39">
        <v>15.79</v>
      </c>
      <c r="J85" s="39">
        <v>6.051</v>
      </c>
      <c r="K85" s="40">
        <f t="shared" si="10"/>
        <v>-61.678277390753635</v>
      </c>
      <c r="L85" s="40"/>
      <c r="R85" s="43"/>
    </row>
    <row r="86" spans="1:18" ht="11.25" customHeight="1">
      <c r="A86" s="37"/>
      <c r="B86"/>
      <c r="C86" s="39"/>
      <c r="D86" s="39"/>
      <c r="E86" s="39"/>
      <c r="F86" s="40"/>
      <c r="G86" s="40"/>
      <c r="H86" s="39"/>
      <c r="I86" s="39"/>
      <c r="J86" s="39"/>
      <c r="K86" s="40"/>
      <c r="L86" s="40"/>
      <c r="R86" s="43"/>
    </row>
    <row r="87" spans="1:18" s="49" customFormat="1" ht="11.25" customHeight="1">
      <c r="A87" s="46" t="s">
        <v>13</v>
      </c>
      <c r="B87" s="20"/>
      <c r="C87" s="47">
        <f>SUM(C88:C90)</f>
        <v>80854.77100000001</v>
      </c>
      <c r="D87" s="47">
        <f>SUM(D88:D90)</f>
        <v>13766.958999999999</v>
      </c>
      <c r="E87" s="47">
        <f>SUM(E88:E90)</f>
        <v>11182.319</v>
      </c>
      <c r="F87" s="45">
        <f t="shared" si="9"/>
        <v>-18.77422602914703</v>
      </c>
      <c r="G87" s="45"/>
      <c r="H87" s="47">
        <f>SUM(H88:H90)</f>
        <v>108841.094</v>
      </c>
      <c r="I87" s="47">
        <f>SUM(I88:I90)</f>
        <v>22797.915999999997</v>
      </c>
      <c r="J87" s="47">
        <f>SUM(J88:J90)</f>
        <v>14976.946</v>
      </c>
      <c r="K87" s="45">
        <f t="shared" si="10"/>
        <v>-34.30563565546956</v>
      </c>
      <c r="L87" s="45"/>
      <c r="M87" s="48"/>
      <c r="N87" s="48"/>
      <c r="O87" s="48"/>
      <c r="R87" s="48"/>
    </row>
    <row r="88" spans="1:18" ht="11.25" customHeight="1">
      <c r="A88" s="37" t="s">
        <v>142</v>
      </c>
      <c r="B88"/>
      <c r="C88" s="39">
        <v>38145.973</v>
      </c>
      <c r="D88" s="39">
        <v>7805.376</v>
      </c>
      <c r="E88" s="39">
        <v>3828.947</v>
      </c>
      <c r="F88" s="40">
        <f t="shared" si="9"/>
        <v>-50.94474628768684</v>
      </c>
      <c r="G88" s="40"/>
      <c r="H88" s="39">
        <v>40317.918</v>
      </c>
      <c r="I88" s="39">
        <v>12905.988</v>
      </c>
      <c r="J88" s="39">
        <v>3361.058</v>
      </c>
      <c r="K88" s="40">
        <f t="shared" si="10"/>
        <v>-73.95737544463856</v>
      </c>
      <c r="L88" s="40"/>
      <c r="R88" s="43"/>
    </row>
    <row r="89" spans="1:18" ht="11.25" customHeight="1">
      <c r="A89" s="37" t="s">
        <v>425</v>
      </c>
      <c r="B89"/>
      <c r="C89" s="39">
        <v>42306.35</v>
      </c>
      <c r="D89" s="39">
        <v>5872.476</v>
      </c>
      <c r="E89" s="39">
        <v>7287.027</v>
      </c>
      <c r="F89" s="40">
        <f t="shared" si="9"/>
        <v>24.087812363984114</v>
      </c>
      <c r="G89" s="40"/>
      <c r="H89" s="39">
        <v>68115.077</v>
      </c>
      <c r="I89" s="39">
        <v>9787.754</v>
      </c>
      <c r="J89" s="39">
        <v>11527.783</v>
      </c>
      <c r="K89" s="40">
        <f t="shared" si="10"/>
        <v>17.777612718913844</v>
      </c>
      <c r="L89" s="40"/>
      <c r="R89" s="43"/>
    </row>
    <row r="90" spans="1:18" ht="11.25" customHeight="1">
      <c r="A90" s="37" t="s">
        <v>10</v>
      </c>
      <c r="B90"/>
      <c r="C90" s="39">
        <v>402.448</v>
      </c>
      <c r="D90" s="39">
        <v>89.107</v>
      </c>
      <c r="E90" s="39">
        <v>66.345</v>
      </c>
      <c r="F90" s="40">
        <f t="shared" si="9"/>
        <v>-25.544570011334685</v>
      </c>
      <c r="G90" s="40"/>
      <c r="H90" s="39">
        <v>408.099</v>
      </c>
      <c r="I90" s="39">
        <v>104.174</v>
      </c>
      <c r="J90" s="39">
        <v>88.105</v>
      </c>
      <c r="K90" s="40">
        <f t="shared" si="10"/>
        <v>-15.425154069153535</v>
      </c>
      <c r="L90" s="40"/>
      <c r="R90" s="43"/>
    </row>
    <row r="91" spans="1:18" ht="11.25" customHeight="1">
      <c r="A91" s="37"/>
      <c r="B91"/>
      <c r="C91" s="39"/>
      <c r="D91" s="39"/>
      <c r="E91" s="39"/>
      <c r="F91" s="40"/>
      <c r="G91" s="40"/>
      <c r="H91" s="39"/>
      <c r="I91" s="39"/>
      <c r="J91" s="39"/>
      <c r="K91" s="40"/>
      <c r="L91" s="40"/>
      <c r="R91" s="43"/>
    </row>
    <row r="92" spans="1:18" s="49" customFormat="1" ht="11.25" customHeight="1">
      <c r="A92" s="46" t="s">
        <v>426</v>
      </c>
      <c r="B92" s="20"/>
      <c r="C92" s="47">
        <v>6874.008</v>
      </c>
      <c r="D92" s="47">
        <v>1180.062</v>
      </c>
      <c r="E92" s="47">
        <v>697.719</v>
      </c>
      <c r="F92" s="45">
        <f t="shared" si="9"/>
        <v>-40.87437778692983</v>
      </c>
      <c r="G92" s="45"/>
      <c r="H92" s="47">
        <v>14758.349</v>
      </c>
      <c r="I92" s="47">
        <v>2716.951</v>
      </c>
      <c r="J92" s="47">
        <v>1526.561</v>
      </c>
      <c r="K92" s="45">
        <f t="shared" si="10"/>
        <v>-43.813451181121785</v>
      </c>
      <c r="L92" s="45"/>
      <c r="M92" s="48"/>
      <c r="N92" s="48"/>
      <c r="O92" s="48"/>
      <c r="R92" s="48"/>
    </row>
    <row r="93" spans="1:18" ht="11.25" customHeight="1">
      <c r="A93" s="37"/>
      <c r="B93" s="37"/>
      <c r="C93" s="39"/>
      <c r="D93" s="39"/>
      <c r="E93" s="39"/>
      <c r="F93" s="40"/>
      <c r="G93" s="40"/>
      <c r="H93" s="39"/>
      <c r="I93" s="39"/>
      <c r="J93" s="39"/>
      <c r="K93" s="40"/>
      <c r="L93" s="40"/>
      <c r="R93" s="43"/>
    </row>
    <row r="94" spans="1:18" ht="11.25">
      <c r="A94" s="152"/>
      <c r="B94" s="152"/>
      <c r="C94" s="164"/>
      <c r="D94" s="164"/>
      <c r="E94" s="164"/>
      <c r="F94" s="164"/>
      <c r="G94" s="164"/>
      <c r="H94" s="164"/>
      <c r="I94" s="164"/>
      <c r="J94" s="164"/>
      <c r="K94" s="152"/>
      <c r="L94" s="152"/>
      <c r="R94" s="43"/>
    </row>
    <row r="95" spans="1:18" ht="11.25">
      <c r="A95" s="37" t="s">
        <v>75</v>
      </c>
      <c r="B95" s="37"/>
      <c r="C95" s="37"/>
      <c r="D95" s="37"/>
      <c r="E95" s="37"/>
      <c r="F95" s="37"/>
      <c r="G95" s="37"/>
      <c r="H95" s="37"/>
      <c r="I95" s="37"/>
      <c r="J95" s="37"/>
      <c r="K95" s="37"/>
      <c r="L95" s="37"/>
      <c r="R95" s="43"/>
    </row>
    <row r="96" spans="1:18" ht="19.5" customHeight="1">
      <c r="A96" s="314" t="s">
        <v>267</v>
      </c>
      <c r="B96" s="314"/>
      <c r="C96" s="314"/>
      <c r="D96" s="314"/>
      <c r="E96" s="314"/>
      <c r="F96" s="314"/>
      <c r="G96" s="314"/>
      <c r="H96" s="314"/>
      <c r="I96" s="314"/>
      <c r="J96" s="314"/>
      <c r="K96" s="314"/>
      <c r="L96" s="314"/>
      <c r="R96" s="43"/>
    </row>
    <row r="97" spans="1:18" ht="19.5" customHeight="1">
      <c r="A97" s="315" t="s">
        <v>264</v>
      </c>
      <c r="B97" s="315"/>
      <c r="C97" s="315"/>
      <c r="D97" s="315"/>
      <c r="E97" s="315"/>
      <c r="F97" s="315"/>
      <c r="G97" s="315"/>
      <c r="H97" s="315"/>
      <c r="I97" s="315"/>
      <c r="J97" s="315"/>
      <c r="K97" s="315"/>
      <c r="L97" s="315"/>
      <c r="R97" s="43"/>
    </row>
    <row r="98" spans="1:21" s="49" customFormat="1" ht="11.25">
      <c r="A98" s="46"/>
      <c r="B98" s="46"/>
      <c r="C98" s="323" t="s">
        <v>153</v>
      </c>
      <c r="D98" s="323"/>
      <c r="E98" s="323"/>
      <c r="F98" s="323"/>
      <c r="G98" s="324"/>
      <c r="H98" s="323" t="s">
        <v>154</v>
      </c>
      <c r="I98" s="323"/>
      <c r="J98" s="323"/>
      <c r="K98" s="323"/>
      <c r="L98" s="324"/>
      <c r="M98" s="331"/>
      <c r="N98" s="331"/>
      <c r="O98" s="331"/>
      <c r="P98" s="183"/>
      <c r="Q98" s="183"/>
      <c r="R98" s="183"/>
      <c r="S98" s="183"/>
      <c r="T98" s="183"/>
      <c r="U98" s="183"/>
    </row>
    <row r="99" spans="1:21" s="49" customFormat="1" ht="11.25">
      <c r="A99" s="46" t="s">
        <v>536</v>
      </c>
      <c r="B99" s="332" t="s">
        <v>140</v>
      </c>
      <c r="C99" s="325">
        <f>+C4</f>
        <v>2009</v>
      </c>
      <c r="D99" s="326" t="str">
        <f>+D4</f>
        <v>enero-marzo</v>
      </c>
      <c r="E99" s="326"/>
      <c r="F99" s="326"/>
      <c r="G99" s="324"/>
      <c r="H99" s="325">
        <f>+C99</f>
        <v>2009</v>
      </c>
      <c r="I99" s="326" t="str">
        <f>+D99</f>
        <v>enero-marzo</v>
      </c>
      <c r="J99" s="326"/>
      <c r="K99" s="326"/>
      <c r="L99" s="332" t="s">
        <v>340</v>
      </c>
      <c r="M99" s="333"/>
      <c r="N99" s="333"/>
      <c r="O99" s="333"/>
      <c r="P99" s="183"/>
      <c r="Q99" s="183"/>
      <c r="R99" s="183"/>
      <c r="S99" s="183"/>
      <c r="T99" s="183"/>
      <c r="U99" s="183"/>
    </row>
    <row r="100" spans="1:15" s="49" customFormat="1" ht="11.25">
      <c r="A100" s="327"/>
      <c r="B100" s="330" t="s">
        <v>48</v>
      </c>
      <c r="C100" s="327"/>
      <c r="D100" s="328">
        <f>+D5</f>
        <v>2009</v>
      </c>
      <c r="E100" s="328">
        <f>+E5</f>
        <v>2010</v>
      </c>
      <c r="F100" s="329" t="str">
        <f>+F5</f>
        <v>Var % 10/09</v>
      </c>
      <c r="G100" s="330"/>
      <c r="H100" s="327"/>
      <c r="I100" s="328">
        <f>+D100</f>
        <v>2009</v>
      </c>
      <c r="J100" s="328">
        <f>+E100</f>
        <v>2010</v>
      </c>
      <c r="K100" s="329" t="str">
        <f>+F100</f>
        <v>Var % 10/09</v>
      </c>
      <c r="L100" s="330">
        <v>2008</v>
      </c>
      <c r="M100" s="334"/>
      <c r="N100" s="334"/>
      <c r="O100" s="330"/>
    </row>
    <row r="101" spans="1:18" ht="11.25">
      <c r="A101" s="37"/>
      <c r="B101" s="37"/>
      <c r="C101" s="37"/>
      <c r="D101" s="37"/>
      <c r="E101" s="37"/>
      <c r="F101" s="37"/>
      <c r="G101" s="37"/>
      <c r="H101" s="37"/>
      <c r="I101" s="37"/>
      <c r="J101" s="37"/>
      <c r="K101" s="39"/>
      <c r="L101" s="39"/>
      <c r="R101" s="43"/>
    </row>
    <row r="102" spans="1:15" s="49" customFormat="1" ht="11.25">
      <c r="A102" s="46" t="s">
        <v>526</v>
      </c>
      <c r="B102" s="46"/>
      <c r="C102" s="46"/>
      <c r="D102" s="46"/>
      <c r="E102" s="46"/>
      <c r="F102" s="46"/>
      <c r="G102" s="46"/>
      <c r="H102" s="47">
        <f>+H7</f>
        <v>6095148</v>
      </c>
      <c r="I102" s="47">
        <f>+I7</f>
        <v>1962156</v>
      </c>
      <c r="J102" s="47">
        <f>+J7</f>
        <v>1617583</v>
      </c>
      <c r="K102" s="45">
        <f>+J102/I102*100-100</f>
        <v>-17.56093807016363</v>
      </c>
      <c r="L102" s="46"/>
      <c r="M102" s="48"/>
      <c r="N102" s="48"/>
      <c r="O102" s="48"/>
    </row>
    <row r="103" spans="1:18" s="160" customFormat="1" ht="11.25">
      <c r="A103" s="158" t="s">
        <v>554</v>
      </c>
      <c r="B103" s="158"/>
      <c r="C103" s="158">
        <f>+C105+C106+C110+C111+C112+C113+C114+C115+C116+C117+C120++C121+C122+C123+C124+C125+C126+C127+C136+C146+C147+C148+C149</f>
        <v>104989.65</v>
      </c>
      <c r="D103" s="158">
        <f>+D105+D106+D110+D111+D112+D113+D114+D115+D116+D117+D120++D121+D122+D123+D124+D125+D126+D127+D136+D146+D147+D148+D149</f>
        <v>37976.76599999999</v>
      </c>
      <c r="E103" s="158">
        <f>+E105+E106+E110+E111+E112+E113+E114+E115+E116+E117+E120++E121+E122+E123+E124+E125+E126+E127+E136+E146+E147+E148+E149</f>
        <v>10793.647000000003</v>
      </c>
      <c r="F103" s="159">
        <f>+E103/D103*100-100</f>
        <v>-71.57828815650072</v>
      </c>
      <c r="G103" s="158"/>
      <c r="H103" s="158">
        <f>+H105+H106+H110+H111+H112+H113+H114+H115+H116+H117+H120++H121+H122+H123+H124+H125+H126+H127+H136+H146+H147+H148+H149</f>
        <v>379356.7810000001</v>
      </c>
      <c r="I103" s="158">
        <f>+I105+I106+I110+I111+I112+I113+I114+I115+I116+I117+I120++I121+I122+I123+I124+I125+I126+I127+I136+I146+I147+I148+I149</f>
        <v>121265.485</v>
      </c>
      <c r="J103" s="158">
        <f>+J105+J106+J110+J111+J112+J113+J114+J115+J116+J117+J120++J121+J122+J123+J124+J125+J126+J127+J136+J146+J147+J148+J149</f>
        <v>45119.829000000005</v>
      </c>
      <c r="K103" s="159">
        <f>+J103/I103*100-100</f>
        <v>-62.79252171382483</v>
      </c>
      <c r="L103" s="159">
        <f>+J103/$J$7*100</f>
        <v>2.7893362504427905</v>
      </c>
      <c r="M103" s="165"/>
      <c r="N103" s="165"/>
      <c r="O103" s="165"/>
      <c r="R103" s="48"/>
    </row>
    <row r="104" spans="1:27" ht="11.25" customHeight="1">
      <c r="A104" s="46"/>
      <c r="B104" s="46"/>
      <c r="C104" s="47"/>
      <c r="D104" s="47"/>
      <c r="E104" s="47"/>
      <c r="F104" s="45"/>
      <c r="G104" s="45"/>
      <c r="H104" s="47"/>
      <c r="I104" s="47"/>
      <c r="J104" s="47"/>
      <c r="K104" s="40"/>
      <c r="P104" s="149"/>
      <c r="Q104" s="149"/>
      <c r="R104" s="165"/>
      <c r="S104" s="149"/>
      <c r="T104" s="149"/>
      <c r="U104" s="149"/>
      <c r="V104" s="149"/>
      <c r="W104" s="149"/>
      <c r="X104" s="149"/>
      <c r="Y104" s="149"/>
      <c r="Z104" s="149"/>
      <c r="AA104" s="149"/>
    </row>
    <row r="105" spans="1:27" s="171" customFormat="1" ht="11.25" customHeight="1">
      <c r="A105" s="166" t="s">
        <v>2</v>
      </c>
      <c r="B105" s="166">
        <v>7011000</v>
      </c>
      <c r="C105" s="167">
        <v>524.908</v>
      </c>
      <c r="D105" s="167">
        <v>0</v>
      </c>
      <c r="E105" s="167">
        <v>0</v>
      </c>
      <c r="F105" s="40"/>
      <c r="G105" s="168"/>
      <c r="H105" s="167">
        <v>446.779</v>
      </c>
      <c r="I105" s="167">
        <v>0</v>
      </c>
      <c r="J105" s="167">
        <v>0</v>
      </c>
      <c r="K105" s="40"/>
      <c r="L105" s="40">
        <f>+J105/$J$103*100</f>
        <v>0</v>
      </c>
      <c r="M105" s="43" t="e">
        <f>+I105/D105</f>
        <v>#DIV/0!</v>
      </c>
      <c r="N105" s="43" t="e">
        <f>+J105/E105</f>
        <v>#DIV/0!</v>
      </c>
      <c r="O105" s="43" t="e">
        <f>+N105/M105*100-100</f>
        <v>#DIV/0!</v>
      </c>
      <c r="P105" s="169"/>
      <c r="Q105" s="169"/>
      <c r="R105" s="169"/>
      <c r="S105" s="169"/>
      <c r="T105" s="169"/>
      <c r="U105" s="169"/>
      <c r="V105" s="170"/>
      <c r="W105" s="170"/>
      <c r="X105" s="170"/>
      <c r="Y105" s="170"/>
      <c r="Z105" s="170"/>
      <c r="AA105" s="170"/>
    </row>
    <row r="106" spans="1:27" ht="11.25" customHeight="1">
      <c r="A106" s="38" t="s">
        <v>217</v>
      </c>
      <c r="B106" s="38"/>
      <c r="C106" s="39">
        <f>SUM(C107:C109)</f>
        <v>1340.501</v>
      </c>
      <c r="D106" s="39">
        <f>SUM(D107:D109)</f>
        <v>0.996</v>
      </c>
      <c r="E106" s="39">
        <f>SUM(E107:E109)</f>
        <v>26.663</v>
      </c>
      <c r="F106" s="40"/>
      <c r="G106" s="40"/>
      <c r="H106" s="39">
        <f>SUM(H107:H109)</f>
        <v>4117.695</v>
      </c>
      <c r="I106" s="39">
        <f>SUM(I107:I109)</f>
        <v>2.374</v>
      </c>
      <c r="J106" s="39">
        <f>SUM(J107:J109)</f>
        <v>76.393</v>
      </c>
      <c r="K106" s="40"/>
      <c r="L106" s="40">
        <f aca="true" t="shared" si="11" ref="L106:L149">+J106/$J$103*100</f>
        <v>0.16931136862242982</v>
      </c>
      <c r="M106" s="43">
        <f aca="true" t="shared" si="12" ref="M106:M114">+I106/D106</f>
        <v>2.383534136546185</v>
      </c>
      <c r="N106" s="43">
        <f aca="true" t="shared" si="13" ref="N106:N114">+J106/E106</f>
        <v>2.8651314555751415</v>
      </c>
      <c r="O106" s="43">
        <f aca="true" t="shared" si="14" ref="O106:O114">+N106/M106*100-100</f>
        <v>20.205178169875353</v>
      </c>
      <c r="P106" s="149"/>
      <c r="Q106" s="149"/>
      <c r="R106" s="165"/>
      <c r="S106" s="149"/>
      <c r="T106" s="149"/>
      <c r="U106" s="149"/>
      <c r="V106" s="149"/>
      <c r="W106" s="149"/>
      <c r="X106" s="149"/>
      <c r="Y106" s="149"/>
      <c r="Z106" s="149"/>
      <c r="AA106" s="149"/>
    </row>
    <row r="107" spans="1:27" s="171" customFormat="1" ht="11.25" customHeight="1" hidden="1" outlineLevel="1">
      <c r="A107" s="166" t="s">
        <v>368</v>
      </c>
      <c r="B107" s="166">
        <v>7133110</v>
      </c>
      <c r="C107" s="167"/>
      <c r="D107" s="167"/>
      <c r="E107" s="167"/>
      <c r="F107" s="40"/>
      <c r="G107" s="168"/>
      <c r="H107" s="167"/>
      <c r="I107" s="167"/>
      <c r="J107" s="167"/>
      <c r="K107" s="40"/>
      <c r="L107" s="40">
        <f t="shared" si="11"/>
        <v>0</v>
      </c>
      <c r="M107" s="43" t="e">
        <f t="shared" si="12"/>
        <v>#DIV/0!</v>
      </c>
      <c r="N107" s="43" t="e">
        <f t="shared" si="13"/>
        <v>#DIV/0!</v>
      </c>
      <c r="O107" s="43" t="e">
        <f t="shared" si="14"/>
        <v>#DIV/0!</v>
      </c>
      <c r="P107" s="170"/>
      <c r="Q107" s="170"/>
      <c r="R107" s="165"/>
      <c r="S107" s="170"/>
      <c r="T107" s="170"/>
      <c r="U107" s="170"/>
      <c r="V107" s="170"/>
      <c r="W107" s="170"/>
      <c r="X107" s="170"/>
      <c r="Y107" s="170"/>
      <c r="Z107" s="170"/>
      <c r="AA107" s="170"/>
    </row>
    <row r="108" spans="1:18" s="171" customFormat="1" ht="11.25" customHeight="1" hidden="1" outlineLevel="1">
      <c r="A108" s="166" t="s">
        <v>369</v>
      </c>
      <c r="B108" s="166">
        <v>7133310</v>
      </c>
      <c r="C108" s="167">
        <v>1340.501</v>
      </c>
      <c r="D108" s="167">
        <v>0.996</v>
      </c>
      <c r="E108" s="167">
        <v>26.663</v>
      </c>
      <c r="F108" s="40"/>
      <c r="G108" s="40"/>
      <c r="H108" s="167">
        <v>4117.695</v>
      </c>
      <c r="I108" s="167">
        <v>2.374</v>
      </c>
      <c r="J108" s="167">
        <v>76.393</v>
      </c>
      <c r="K108" s="40"/>
      <c r="L108" s="40">
        <f t="shared" si="11"/>
        <v>0.16931136862242982</v>
      </c>
      <c r="M108" s="43">
        <f t="shared" si="12"/>
        <v>2.383534136546185</v>
      </c>
      <c r="N108" s="43">
        <f t="shared" si="13"/>
        <v>2.8651314555751415</v>
      </c>
      <c r="O108" s="43">
        <f t="shared" si="14"/>
        <v>20.205178169875353</v>
      </c>
      <c r="R108" s="43"/>
    </row>
    <row r="109" spans="1:18" s="171" customFormat="1" ht="11.25" customHeight="1" hidden="1" outlineLevel="1">
      <c r="A109" s="166" t="s">
        <v>370</v>
      </c>
      <c r="B109" s="166">
        <v>7133910</v>
      </c>
      <c r="C109" s="167"/>
      <c r="D109" s="167"/>
      <c r="E109" s="167"/>
      <c r="F109" s="40"/>
      <c r="G109" s="40"/>
      <c r="H109" s="167"/>
      <c r="I109" s="167"/>
      <c r="J109" s="167"/>
      <c r="K109" s="40"/>
      <c r="L109" s="40">
        <f t="shared" si="11"/>
        <v>0</v>
      </c>
      <c r="M109" s="43" t="e">
        <f t="shared" si="12"/>
        <v>#DIV/0!</v>
      </c>
      <c r="N109" s="43" t="e">
        <f t="shared" si="13"/>
        <v>#DIV/0!</v>
      </c>
      <c r="O109" s="43" t="e">
        <f t="shared" si="14"/>
        <v>#DIV/0!</v>
      </c>
      <c r="R109" s="43"/>
    </row>
    <row r="110" spans="1:18" ht="11.25" customHeight="1" collapsed="1">
      <c r="A110" s="38" t="s">
        <v>215</v>
      </c>
      <c r="B110" s="38">
        <v>10011000</v>
      </c>
      <c r="C110" s="39">
        <v>0.1</v>
      </c>
      <c r="D110" s="39">
        <v>0</v>
      </c>
      <c r="E110" s="39">
        <v>0</v>
      </c>
      <c r="F110" s="40"/>
      <c r="G110" s="40"/>
      <c r="H110" s="39">
        <v>0.108</v>
      </c>
      <c r="I110" s="39">
        <v>0</v>
      </c>
      <c r="J110" s="39">
        <v>0</v>
      </c>
      <c r="K110" s="40"/>
      <c r="L110" s="40">
        <f t="shared" si="11"/>
        <v>0</v>
      </c>
      <c r="R110" s="43"/>
    </row>
    <row r="111" spans="1:18" ht="11.25" customHeight="1">
      <c r="A111" s="38" t="s">
        <v>216</v>
      </c>
      <c r="B111" s="38">
        <v>10030000</v>
      </c>
      <c r="C111" s="39">
        <v>663.13</v>
      </c>
      <c r="D111" s="39">
        <v>68.5</v>
      </c>
      <c r="E111" s="39">
        <v>41</v>
      </c>
      <c r="F111" s="40">
        <f>+E111/D111*100-100</f>
        <v>-40.145985401459846</v>
      </c>
      <c r="G111" s="40"/>
      <c r="H111" s="39">
        <v>243.496</v>
      </c>
      <c r="I111" s="39">
        <v>29.346</v>
      </c>
      <c r="J111" s="39">
        <v>14.8</v>
      </c>
      <c r="K111" s="40">
        <f>+J111/I111*100-100</f>
        <v>-49.567232331493216</v>
      </c>
      <c r="L111" s="40">
        <f t="shared" si="11"/>
        <v>0.03280154275407383</v>
      </c>
      <c r="M111" s="43">
        <f t="shared" si="12"/>
        <v>0.4284087591240876</v>
      </c>
      <c r="N111" s="43">
        <f t="shared" si="13"/>
        <v>0.3609756097560976</v>
      </c>
      <c r="O111" s="43">
        <f t="shared" si="14"/>
        <v>-15.74037596847036</v>
      </c>
      <c r="R111" s="43"/>
    </row>
    <row r="112" spans="1:18" ht="11.25" customHeight="1">
      <c r="A112" s="38" t="s">
        <v>0</v>
      </c>
      <c r="B112" s="38">
        <v>10051000</v>
      </c>
      <c r="C112" s="39">
        <v>75212.907</v>
      </c>
      <c r="D112" s="39">
        <v>32031.630999999998</v>
      </c>
      <c r="E112" s="172">
        <v>9379.783000000001</v>
      </c>
      <c r="F112" s="40">
        <f>+E112/D112*100-100</f>
        <v>-70.71712333349494</v>
      </c>
      <c r="G112" s="40"/>
      <c r="H112" s="39">
        <v>191539.475</v>
      </c>
      <c r="I112" s="39">
        <v>80436.332</v>
      </c>
      <c r="J112" s="39">
        <v>21644.933</v>
      </c>
      <c r="K112" s="40">
        <f>+J112/I112*100-100</f>
        <v>-73.09060164503772</v>
      </c>
      <c r="L112" s="40">
        <f t="shared" si="11"/>
        <v>47.972107784362386</v>
      </c>
      <c r="M112" s="43">
        <f t="shared" si="12"/>
        <v>2.5111531785565337</v>
      </c>
      <c r="N112" s="43">
        <f t="shared" si="13"/>
        <v>2.307615538653719</v>
      </c>
      <c r="O112" s="43">
        <f t="shared" si="14"/>
        <v>-8.105345450085707</v>
      </c>
      <c r="R112" s="43"/>
    </row>
    <row r="113" spans="1:18" ht="11.25" customHeight="1">
      <c r="A113" s="38" t="s">
        <v>1</v>
      </c>
      <c r="B113" s="38">
        <v>10070010</v>
      </c>
      <c r="C113" s="39">
        <v>13.276</v>
      </c>
      <c r="D113" s="39">
        <v>0</v>
      </c>
      <c r="E113" s="39">
        <v>0</v>
      </c>
      <c r="F113" s="40"/>
      <c r="G113" s="40"/>
      <c r="H113" s="39">
        <v>37.135</v>
      </c>
      <c r="I113" s="39">
        <v>0</v>
      </c>
      <c r="J113" s="39">
        <v>0</v>
      </c>
      <c r="K113" s="40"/>
      <c r="L113" s="40">
        <f t="shared" si="11"/>
        <v>0</v>
      </c>
      <c r="M113" s="43" t="e">
        <f t="shared" si="12"/>
        <v>#DIV/0!</v>
      </c>
      <c r="N113" s="43" t="e">
        <f t="shared" si="13"/>
        <v>#DIV/0!</v>
      </c>
      <c r="O113" s="43" t="e">
        <f t="shared" si="14"/>
        <v>#DIV/0!</v>
      </c>
      <c r="R113" s="43"/>
    </row>
    <row r="114" spans="1:18" ht="11.25">
      <c r="A114" s="38" t="s">
        <v>218</v>
      </c>
      <c r="B114" s="38">
        <v>12010010</v>
      </c>
      <c r="C114" s="39">
        <v>12643.569</v>
      </c>
      <c r="D114" s="39">
        <v>235.038</v>
      </c>
      <c r="E114" s="39">
        <v>6.575</v>
      </c>
      <c r="F114" s="40"/>
      <c r="G114" s="40"/>
      <c r="H114" s="39">
        <v>27875.877</v>
      </c>
      <c r="I114" s="39">
        <v>449.024</v>
      </c>
      <c r="J114" s="39">
        <v>7.859</v>
      </c>
      <c r="K114" s="40"/>
      <c r="L114" s="40">
        <f t="shared" si="11"/>
        <v>0.01741806246650447</v>
      </c>
      <c r="M114" s="43">
        <f t="shared" si="12"/>
        <v>1.9104315046928582</v>
      </c>
      <c r="N114" s="43">
        <f t="shared" si="13"/>
        <v>1.1952851711026615</v>
      </c>
      <c r="O114" s="43">
        <f t="shared" si="14"/>
        <v>-37.433759432540946</v>
      </c>
      <c r="R114" s="43"/>
    </row>
    <row r="115" spans="1:18" ht="11.25" customHeight="1">
      <c r="A115" s="38" t="s">
        <v>3</v>
      </c>
      <c r="B115" s="173">
        <v>12040010</v>
      </c>
      <c r="C115" s="39"/>
      <c r="D115" s="39"/>
      <c r="E115" s="39"/>
      <c r="F115" s="40"/>
      <c r="G115" s="40"/>
      <c r="H115" s="39"/>
      <c r="I115" s="39"/>
      <c r="J115" s="39"/>
      <c r="K115" s="40"/>
      <c r="L115" s="40"/>
      <c r="R115" s="43"/>
    </row>
    <row r="116" spans="1:18" ht="11.25" customHeight="1">
      <c r="A116" s="38" t="s">
        <v>228</v>
      </c>
      <c r="B116" s="173">
        <v>12072010</v>
      </c>
      <c r="C116" s="39"/>
      <c r="D116" s="39"/>
      <c r="E116" s="39"/>
      <c r="F116" s="40"/>
      <c r="G116" s="40"/>
      <c r="H116" s="39"/>
      <c r="I116" s="39"/>
      <c r="J116" s="39"/>
      <c r="K116" s="40"/>
      <c r="L116" s="40"/>
      <c r="R116" s="43"/>
    </row>
    <row r="117" spans="1:18" ht="12.75" customHeight="1">
      <c r="A117" s="38" t="s">
        <v>4</v>
      </c>
      <c r="B117" s="38"/>
      <c r="C117" s="39">
        <f>SUM(C118:C119)</f>
        <v>7169.941999999999</v>
      </c>
      <c r="D117" s="39">
        <f>SUM(D118:D119)</f>
        <v>3187.627</v>
      </c>
      <c r="E117" s="39">
        <f>SUM(E118:E119)</f>
        <v>263.15</v>
      </c>
      <c r="F117" s="40">
        <f>+E117/D117*100-100</f>
        <v>-91.74464264482638</v>
      </c>
      <c r="G117" s="40"/>
      <c r="H117" s="39">
        <f>SUM(H118:H119)</f>
        <v>20622.022</v>
      </c>
      <c r="I117" s="39">
        <f>SUM(I118:I119)</f>
        <v>9733.451</v>
      </c>
      <c r="J117" s="39">
        <f>SUM(J118:J119)</f>
        <v>635.017</v>
      </c>
      <c r="K117" s="40">
        <f>+J117/I117*100-100</f>
        <v>-93.47593160945691</v>
      </c>
      <c r="L117" s="40">
        <f t="shared" si="11"/>
        <v>1.4074011672340336</v>
      </c>
      <c r="R117" s="43"/>
    </row>
    <row r="118" spans="1:18" s="171" customFormat="1" ht="11.25" customHeight="1" hidden="1" outlineLevel="1">
      <c r="A118" s="166" t="s">
        <v>372</v>
      </c>
      <c r="B118" s="174" t="s">
        <v>230</v>
      </c>
      <c r="C118" s="167">
        <v>2331.904</v>
      </c>
      <c r="D118" s="167">
        <v>0</v>
      </c>
      <c r="E118" s="167">
        <v>0</v>
      </c>
      <c r="F118" s="40"/>
      <c r="G118" s="168"/>
      <c r="H118" s="167">
        <v>5671.92</v>
      </c>
      <c r="I118" s="167">
        <v>0</v>
      </c>
      <c r="J118" s="167">
        <v>0</v>
      </c>
      <c r="K118" s="40"/>
      <c r="L118" s="40">
        <f>+J118/$J$103*100</f>
        <v>0</v>
      </c>
      <c r="M118" s="175"/>
      <c r="N118" s="175"/>
      <c r="O118" s="175"/>
      <c r="R118" s="43"/>
    </row>
    <row r="119" spans="1:18" s="171" customFormat="1" ht="11.25" customHeight="1" hidden="1" outlineLevel="1">
      <c r="A119" s="166" t="s">
        <v>371</v>
      </c>
      <c r="B119" s="174" t="s">
        <v>229</v>
      </c>
      <c r="C119" s="167">
        <v>4838.038</v>
      </c>
      <c r="D119" s="167">
        <v>3187.627</v>
      </c>
      <c r="E119" s="167">
        <v>263.15</v>
      </c>
      <c r="F119" s="40">
        <f>+E119/D119*100-100</f>
        <v>-91.74464264482638</v>
      </c>
      <c r="G119" s="168"/>
      <c r="H119" s="167">
        <v>14950.102</v>
      </c>
      <c r="I119" s="167">
        <v>9733.451</v>
      </c>
      <c r="J119" s="167">
        <v>635.017</v>
      </c>
      <c r="K119" s="40">
        <f>+J119/I119*100-100</f>
        <v>-93.47593160945691</v>
      </c>
      <c r="L119" s="40">
        <f t="shared" si="11"/>
        <v>1.4074011672340336</v>
      </c>
      <c r="M119" s="175"/>
      <c r="N119" s="175"/>
      <c r="O119" s="175"/>
      <c r="R119" s="43"/>
    </row>
    <row r="120" spans="1:18" s="171" customFormat="1" ht="11.25" customHeight="1" collapsed="1">
      <c r="A120" s="166" t="s">
        <v>9</v>
      </c>
      <c r="B120" s="174">
        <v>12060010</v>
      </c>
      <c r="C120" s="167">
        <v>2812.6</v>
      </c>
      <c r="D120" s="167">
        <v>341.486</v>
      </c>
      <c r="E120" s="167">
        <v>394.57</v>
      </c>
      <c r="F120" s="40">
        <f>+E120/D120*100-100</f>
        <v>15.545000380689117</v>
      </c>
      <c r="G120" s="168"/>
      <c r="H120" s="167">
        <v>14514.66</v>
      </c>
      <c r="I120" s="167">
        <v>1605.257</v>
      </c>
      <c r="J120" s="167">
        <v>958.428</v>
      </c>
      <c r="K120" s="40">
        <f>+J120/I120*100-100</f>
        <v>-40.29442014580843</v>
      </c>
      <c r="L120" s="40">
        <f t="shared" si="11"/>
        <v>2.1241835823446937</v>
      </c>
      <c r="M120" s="175"/>
      <c r="N120" s="175"/>
      <c r="O120" s="175"/>
      <c r="R120" s="43"/>
    </row>
    <row r="121" spans="1:18" s="171" customFormat="1" ht="11.25" customHeight="1">
      <c r="A121" s="166" t="s">
        <v>231</v>
      </c>
      <c r="B121" s="174">
        <v>12074010</v>
      </c>
      <c r="C121" s="167"/>
      <c r="D121" s="167"/>
      <c r="E121" s="167"/>
      <c r="F121" s="40"/>
      <c r="G121" s="168"/>
      <c r="H121" s="167"/>
      <c r="I121" s="167"/>
      <c r="J121" s="167"/>
      <c r="K121" s="40"/>
      <c r="L121" s="40">
        <f t="shared" si="11"/>
        <v>0</v>
      </c>
      <c r="M121" s="175"/>
      <c r="N121" s="175"/>
      <c r="O121" s="175"/>
      <c r="R121" s="43"/>
    </row>
    <row r="122" spans="1:18" s="171" customFormat="1" ht="11.25" customHeight="1">
      <c r="A122" s="166" t="s">
        <v>232</v>
      </c>
      <c r="B122" s="174">
        <v>12075010</v>
      </c>
      <c r="C122" s="167">
        <v>0.064</v>
      </c>
      <c r="D122" s="167">
        <v>0</v>
      </c>
      <c r="E122" s="167">
        <v>0</v>
      </c>
      <c r="F122" s="40"/>
      <c r="G122" s="168"/>
      <c r="H122" s="167">
        <v>0.534</v>
      </c>
      <c r="I122" s="167">
        <v>0</v>
      </c>
      <c r="J122" s="167">
        <v>0</v>
      </c>
      <c r="K122" s="40"/>
      <c r="L122" s="40">
        <f t="shared" si="11"/>
        <v>0</v>
      </c>
      <c r="M122" s="175"/>
      <c r="N122" s="175"/>
      <c r="O122" s="175"/>
      <c r="R122" s="43"/>
    </row>
    <row r="123" spans="1:18" s="171" customFormat="1" ht="11.25" customHeight="1">
      <c r="A123" s="166" t="s">
        <v>233</v>
      </c>
      <c r="B123" s="174">
        <v>12079911</v>
      </c>
      <c r="C123" s="167">
        <v>0</v>
      </c>
      <c r="D123" s="167">
        <v>0</v>
      </c>
      <c r="E123" s="167">
        <v>0.161</v>
      </c>
      <c r="F123" s="40"/>
      <c r="G123" s="168"/>
      <c r="H123" s="167">
        <v>0</v>
      </c>
      <c r="I123" s="167">
        <v>0</v>
      </c>
      <c r="J123" s="167">
        <v>0.465</v>
      </c>
      <c r="K123" s="40"/>
      <c r="L123" s="40">
        <f t="shared" si="11"/>
        <v>0.0010305890122056978</v>
      </c>
      <c r="M123" s="175"/>
      <c r="N123" s="175"/>
      <c r="O123" s="175"/>
      <c r="R123" s="43"/>
    </row>
    <row r="124" spans="1:18" s="171" customFormat="1" ht="11.25" customHeight="1">
      <c r="A124" s="166" t="s">
        <v>234</v>
      </c>
      <c r="B124" s="174">
        <v>12079110</v>
      </c>
      <c r="C124" s="167"/>
      <c r="D124" s="167"/>
      <c r="E124" s="167"/>
      <c r="F124" s="40"/>
      <c r="G124" s="168"/>
      <c r="H124" s="167"/>
      <c r="I124" s="167"/>
      <c r="J124" s="167"/>
      <c r="K124" s="40"/>
      <c r="L124" s="40"/>
      <c r="M124" s="175"/>
      <c r="N124" s="175"/>
      <c r="O124" s="175"/>
      <c r="R124" s="43"/>
    </row>
    <row r="125" spans="1:18" s="171" customFormat="1" ht="11.25" customHeight="1">
      <c r="A125" s="166" t="s">
        <v>222</v>
      </c>
      <c r="B125" s="174">
        <v>12079900</v>
      </c>
      <c r="C125" s="167"/>
      <c r="D125" s="167"/>
      <c r="E125" s="167"/>
      <c r="F125" s="40"/>
      <c r="G125" s="168"/>
      <c r="H125" s="167"/>
      <c r="I125" s="167"/>
      <c r="J125" s="167"/>
      <c r="K125" s="40"/>
      <c r="L125" s="40"/>
      <c r="M125" s="175"/>
      <c r="N125" s="175"/>
      <c r="O125" s="175"/>
      <c r="R125" s="43"/>
    </row>
    <row r="126" spans="1:18" s="171" customFormat="1" ht="11.25" customHeight="1">
      <c r="A126" s="166" t="s">
        <v>8</v>
      </c>
      <c r="B126" s="166">
        <v>12091000</v>
      </c>
      <c r="C126" s="167">
        <v>3.768</v>
      </c>
      <c r="D126" s="167">
        <v>3.762</v>
      </c>
      <c r="E126" s="167">
        <v>62.563</v>
      </c>
      <c r="F126" s="40"/>
      <c r="G126" s="168"/>
      <c r="H126" s="167">
        <v>7.528</v>
      </c>
      <c r="I126" s="167">
        <v>7.468</v>
      </c>
      <c r="J126" s="167">
        <v>416.488</v>
      </c>
      <c r="K126" s="40"/>
      <c r="L126" s="40">
        <f t="shared" si="11"/>
        <v>0.9230708742269391</v>
      </c>
      <c r="M126" s="175"/>
      <c r="N126" s="175"/>
      <c r="O126" s="175"/>
      <c r="R126" s="43"/>
    </row>
    <row r="127" spans="1:18" ht="11.25" customHeight="1">
      <c r="A127" s="38" t="s">
        <v>219</v>
      </c>
      <c r="B127" s="38"/>
      <c r="C127" s="39">
        <f>SUM(C128:C135)</f>
        <v>1800.6760000000002</v>
      </c>
      <c r="D127" s="39">
        <f>SUM(D128:D135)</f>
        <v>848.272</v>
      </c>
      <c r="E127" s="39">
        <f>SUM(E128:E135)</f>
        <v>102.535</v>
      </c>
      <c r="F127" s="40">
        <f>+E127/D127*100-100</f>
        <v>-87.91248561782069</v>
      </c>
      <c r="G127" s="40"/>
      <c r="H127" s="39">
        <f>SUM(H128:H135)</f>
        <v>7722.1449999999995</v>
      </c>
      <c r="I127" s="39">
        <f>SUM(I128:I135)</f>
        <v>2978.345</v>
      </c>
      <c r="J127" s="39">
        <f>SUM(J128:J135)</f>
        <v>369.555</v>
      </c>
      <c r="K127" s="40">
        <f>+J127/I127*100-100</f>
        <v>-87.59193444681526</v>
      </c>
      <c r="L127" s="40">
        <f t="shared" si="11"/>
        <v>0.8190523062487669</v>
      </c>
      <c r="R127" s="43"/>
    </row>
    <row r="128" spans="1:18" ht="11.25" hidden="1" outlineLevel="1">
      <c r="A128" s="38" t="s">
        <v>373</v>
      </c>
      <c r="B128" s="38">
        <v>12092100</v>
      </c>
      <c r="C128" s="39">
        <v>695.4</v>
      </c>
      <c r="D128" s="39">
        <v>12</v>
      </c>
      <c r="E128" s="39">
        <v>7.5</v>
      </c>
      <c r="F128" s="40"/>
      <c r="G128" s="40"/>
      <c r="H128" s="39">
        <v>3892.241</v>
      </c>
      <c r="I128" s="39">
        <v>62.4</v>
      </c>
      <c r="J128" s="39">
        <v>39</v>
      </c>
      <c r="K128" s="40"/>
      <c r="L128" s="40">
        <f t="shared" si="11"/>
        <v>0.08643649779789722</v>
      </c>
      <c r="R128" s="43"/>
    </row>
    <row r="129" spans="1:18" ht="11.25" hidden="1" outlineLevel="1">
      <c r="A129" s="38" t="s">
        <v>374</v>
      </c>
      <c r="B129" s="38">
        <v>12092200</v>
      </c>
      <c r="C129" s="39">
        <v>989.163</v>
      </c>
      <c r="D129" s="39">
        <v>791.788</v>
      </c>
      <c r="E129" s="39">
        <v>76</v>
      </c>
      <c r="F129" s="40">
        <f>+E129/D129*100-100</f>
        <v>-90.40147110085023</v>
      </c>
      <c r="G129" s="40"/>
      <c r="H129" s="39">
        <v>3615.632</v>
      </c>
      <c r="I129" s="39">
        <v>2823.671</v>
      </c>
      <c r="J129" s="39">
        <v>267.074</v>
      </c>
      <c r="K129" s="40">
        <f>+J129/I129*100-100</f>
        <v>-90.54160346584287</v>
      </c>
      <c r="L129" s="40">
        <f t="shared" si="11"/>
        <v>0.5919215695609129</v>
      </c>
      <c r="R129" s="43"/>
    </row>
    <row r="130" spans="1:18" ht="11.25" hidden="1" outlineLevel="1">
      <c r="A130" s="38" t="s">
        <v>375</v>
      </c>
      <c r="B130" s="38">
        <v>12092300</v>
      </c>
      <c r="C130" s="39"/>
      <c r="D130" s="39"/>
      <c r="E130" s="39"/>
      <c r="F130" s="40"/>
      <c r="G130" s="40"/>
      <c r="H130" s="39"/>
      <c r="I130" s="39"/>
      <c r="J130" s="39"/>
      <c r="K130" s="40"/>
      <c r="L130" s="40">
        <f t="shared" si="11"/>
        <v>0</v>
      </c>
      <c r="R130" s="43"/>
    </row>
    <row r="131" spans="1:18" ht="11.25" hidden="1" outlineLevel="1">
      <c r="A131" s="38" t="s">
        <v>376</v>
      </c>
      <c r="B131" s="38">
        <v>12092400</v>
      </c>
      <c r="C131" s="39"/>
      <c r="D131" s="39"/>
      <c r="E131" s="39"/>
      <c r="F131" s="40"/>
      <c r="G131" s="40"/>
      <c r="H131" s="39"/>
      <c r="I131" s="39"/>
      <c r="J131" s="39"/>
      <c r="K131" s="40"/>
      <c r="L131" s="40">
        <f t="shared" si="11"/>
        <v>0</v>
      </c>
      <c r="R131" s="43"/>
    </row>
    <row r="132" spans="1:18" ht="11.25" hidden="1" outlineLevel="1">
      <c r="A132" s="38" t="s">
        <v>377</v>
      </c>
      <c r="B132" s="38">
        <v>12092500</v>
      </c>
      <c r="C132" s="39">
        <v>27.55</v>
      </c>
      <c r="D132" s="39">
        <v>0</v>
      </c>
      <c r="E132" s="39">
        <v>12</v>
      </c>
      <c r="F132" s="40"/>
      <c r="G132" s="40"/>
      <c r="H132" s="39">
        <v>56.035</v>
      </c>
      <c r="I132" s="39">
        <v>0</v>
      </c>
      <c r="J132" s="39">
        <v>24</v>
      </c>
      <c r="K132" s="40"/>
      <c r="L132" s="40">
        <f t="shared" si="11"/>
        <v>0.05319169095255214</v>
      </c>
      <c r="R132" s="43"/>
    </row>
    <row r="133" spans="1:18" ht="11.25" hidden="1" outlineLevel="1">
      <c r="A133" s="38" t="s">
        <v>378</v>
      </c>
      <c r="B133" s="38">
        <v>12092600</v>
      </c>
      <c r="C133" s="39"/>
      <c r="D133" s="39"/>
      <c r="E133" s="39"/>
      <c r="F133" s="40"/>
      <c r="G133" s="40"/>
      <c r="H133" s="39"/>
      <c r="I133" s="39"/>
      <c r="J133" s="39"/>
      <c r="K133" s="40"/>
      <c r="L133" s="40">
        <f t="shared" si="11"/>
        <v>0</v>
      </c>
      <c r="R133" s="43"/>
    </row>
    <row r="134" spans="1:18" ht="11.25" hidden="1" outlineLevel="1">
      <c r="A134" s="38" t="s">
        <v>379</v>
      </c>
      <c r="B134" s="38">
        <v>12092910</v>
      </c>
      <c r="C134" s="39"/>
      <c r="D134" s="39"/>
      <c r="E134" s="39"/>
      <c r="F134" s="40"/>
      <c r="G134" s="40"/>
      <c r="H134" s="39"/>
      <c r="I134" s="39"/>
      <c r="J134" s="39"/>
      <c r="K134" s="40"/>
      <c r="L134" s="40">
        <f t="shared" si="11"/>
        <v>0</v>
      </c>
      <c r="R134" s="43"/>
    </row>
    <row r="135" spans="1:18" ht="11.25" hidden="1" outlineLevel="1">
      <c r="A135" s="38" t="s">
        <v>380</v>
      </c>
      <c r="B135" s="38">
        <v>12092990</v>
      </c>
      <c r="C135" s="39">
        <v>88.563</v>
      </c>
      <c r="D135" s="39">
        <v>44.484</v>
      </c>
      <c r="E135" s="39">
        <v>7.035</v>
      </c>
      <c r="F135" s="40"/>
      <c r="G135" s="40"/>
      <c r="H135" s="39">
        <v>158.237</v>
      </c>
      <c r="I135" s="39">
        <v>92.274</v>
      </c>
      <c r="J135" s="39">
        <v>39.481</v>
      </c>
      <c r="K135" s="40"/>
      <c r="L135" s="40">
        <f t="shared" si="11"/>
        <v>0.08750254793740463</v>
      </c>
      <c r="R135" s="43"/>
    </row>
    <row r="136" spans="1:18" ht="11.25" collapsed="1">
      <c r="A136" s="38" t="s">
        <v>220</v>
      </c>
      <c r="B136" s="38"/>
      <c r="C136" s="39">
        <f>SUM(C137:C145)</f>
        <v>2729.852</v>
      </c>
      <c r="D136" s="39">
        <f>SUM(D137:D145)</f>
        <v>1250.708</v>
      </c>
      <c r="E136" s="39">
        <f>SUM(E137:E145)</f>
        <v>414.83799999999997</v>
      </c>
      <c r="F136" s="40">
        <f>+E136/D136*100-100</f>
        <v>-66.8317464987831</v>
      </c>
      <c r="G136" s="40"/>
      <c r="H136" s="39">
        <f>SUM(H137:H145)</f>
        <v>82897.04299999999</v>
      </c>
      <c r="I136" s="39">
        <f>SUM(I137:I145)</f>
        <v>17310.788</v>
      </c>
      <c r="J136" s="39">
        <f>SUM(J137:J145)</f>
        <v>14254.039</v>
      </c>
      <c r="K136" s="40">
        <f aca="true" t="shared" si="15" ref="K136:K149">+J136/I136*100-100</f>
        <v>-17.65805808493525</v>
      </c>
      <c r="L136" s="40">
        <f t="shared" si="11"/>
        <v>31.59151822140106</v>
      </c>
      <c r="R136" s="43"/>
    </row>
    <row r="137" spans="1:18" ht="11.25" customHeight="1" hidden="1" outlineLevel="1" collapsed="1">
      <c r="A137" s="38" t="s">
        <v>381</v>
      </c>
      <c r="B137" s="38">
        <v>12099110</v>
      </c>
      <c r="C137" s="39">
        <v>4.429</v>
      </c>
      <c r="D137" s="39">
        <v>1.779</v>
      </c>
      <c r="E137" s="39">
        <v>1.145</v>
      </c>
      <c r="F137" s="40">
        <f aca="true" t="shared" si="16" ref="F137:F146">+E137/D137*100-100</f>
        <v>-35.63799887577291</v>
      </c>
      <c r="G137" s="40"/>
      <c r="H137" s="39">
        <v>7742.538</v>
      </c>
      <c r="I137" s="39">
        <v>3038.96</v>
      </c>
      <c r="J137" s="39">
        <v>2087.418</v>
      </c>
      <c r="K137" s="40">
        <f t="shared" si="15"/>
        <v>-31.311435491089057</v>
      </c>
      <c r="L137" s="40">
        <f t="shared" si="11"/>
        <v>4.626387214366437</v>
      </c>
      <c r="R137" s="43"/>
    </row>
    <row r="138" spans="1:18" ht="11.25" customHeight="1" hidden="1" outlineLevel="1">
      <c r="A138" s="38" t="s">
        <v>382</v>
      </c>
      <c r="B138" s="38">
        <v>12099120</v>
      </c>
      <c r="C138" s="39">
        <v>76.013</v>
      </c>
      <c r="D138" s="39">
        <v>4.764</v>
      </c>
      <c r="E138" s="39">
        <v>12.729</v>
      </c>
      <c r="F138" s="40">
        <f t="shared" si="16"/>
        <v>167.1914357682619</v>
      </c>
      <c r="G138" s="40"/>
      <c r="H138" s="39">
        <v>4266.923</v>
      </c>
      <c r="I138" s="39">
        <v>688.618</v>
      </c>
      <c r="J138" s="39">
        <v>527.438</v>
      </c>
      <c r="K138" s="40">
        <f t="shared" si="15"/>
        <v>-23.406300735676382</v>
      </c>
      <c r="L138" s="40">
        <f t="shared" si="11"/>
        <v>1.1689716288596748</v>
      </c>
      <c r="R138" s="43"/>
    </row>
    <row r="139" spans="1:18" ht="11.25" customHeight="1" hidden="1" outlineLevel="1">
      <c r="A139" s="38" t="s">
        <v>383</v>
      </c>
      <c r="B139" s="38">
        <v>12099130</v>
      </c>
      <c r="C139" s="39">
        <v>133.464</v>
      </c>
      <c r="D139" s="39">
        <v>31.234</v>
      </c>
      <c r="E139" s="39">
        <v>26.721</v>
      </c>
      <c r="F139" s="40">
        <f t="shared" si="16"/>
        <v>-14.448997886918107</v>
      </c>
      <c r="G139" s="40"/>
      <c r="H139" s="39">
        <v>7072.101</v>
      </c>
      <c r="I139" s="39">
        <v>799.502</v>
      </c>
      <c r="J139" s="39">
        <v>1248.432</v>
      </c>
      <c r="K139" s="40">
        <f t="shared" si="15"/>
        <v>56.151204124567556</v>
      </c>
      <c r="L139" s="40">
        <f t="shared" si="11"/>
        <v>2.7669253799698574</v>
      </c>
      <c r="R139" s="43"/>
    </row>
    <row r="140" spans="1:18" ht="11.25" customHeight="1" hidden="1" outlineLevel="1">
      <c r="A140" s="38" t="s">
        <v>384</v>
      </c>
      <c r="B140" s="38">
        <v>12099140</v>
      </c>
      <c r="C140" s="39">
        <v>38.561</v>
      </c>
      <c r="D140" s="39">
        <v>3.495</v>
      </c>
      <c r="E140" s="39">
        <v>1.334</v>
      </c>
      <c r="F140" s="40">
        <f t="shared" si="16"/>
        <v>-61.83118741058655</v>
      </c>
      <c r="G140" s="40"/>
      <c r="H140" s="39">
        <v>12480.151</v>
      </c>
      <c r="I140" s="39">
        <v>1286.622</v>
      </c>
      <c r="J140" s="39">
        <v>634.322</v>
      </c>
      <c r="K140" s="40">
        <f t="shared" si="15"/>
        <v>-50.69865119669958</v>
      </c>
      <c r="L140" s="40">
        <f t="shared" si="11"/>
        <v>1.4058608245168658</v>
      </c>
      <c r="R140" s="43"/>
    </row>
    <row r="141" spans="1:18" ht="11.25" customHeight="1" hidden="1" outlineLevel="1">
      <c r="A141" s="38" t="s">
        <v>385</v>
      </c>
      <c r="B141" s="38">
        <v>12099150</v>
      </c>
      <c r="C141" s="39">
        <v>159.747</v>
      </c>
      <c r="D141" s="39">
        <v>5.219</v>
      </c>
      <c r="E141" s="39">
        <v>1.49</v>
      </c>
      <c r="F141" s="40"/>
      <c r="G141" s="40"/>
      <c r="H141" s="39">
        <v>5691.44</v>
      </c>
      <c r="I141" s="39">
        <v>341.992</v>
      </c>
      <c r="J141" s="39">
        <v>112.534</v>
      </c>
      <c r="K141" s="40"/>
      <c r="L141" s="40">
        <f t="shared" si="11"/>
        <v>0.24941140623560432</v>
      </c>
      <c r="R141" s="43"/>
    </row>
    <row r="142" spans="1:18" ht="11.25" customHeight="1" hidden="1" outlineLevel="1">
      <c r="A142" s="38" t="s">
        <v>386</v>
      </c>
      <c r="B142" s="38">
        <v>12099160</v>
      </c>
      <c r="C142" s="39">
        <v>54.982</v>
      </c>
      <c r="D142" s="39">
        <v>16.924</v>
      </c>
      <c r="E142" s="39">
        <v>20.013</v>
      </c>
      <c r="F142" s="40">
        <f t="shared" si="16"/>
        <v>18.252186244386692</v>
      </c>
      <c r="G142" s="40"/>
      <c r="H142" s="39">
        <v>7863.009</v>
      </c>
      <c r="I142" s="39">
        <v>2992.651</v>
      </c>
      <c r="J142" s="39">
        <v>3078.001</v>
      </c>
      <c r="K142" s="40">
        <f t="shared" si="15"/>
        <v>2.8519864160572155</v>
      </c>
      <c r="L142" s="40">
        <f t="shared" si="11"/>
        <v>6.821836580985269</v>
      </c>
      <c r="R142" s="43"/>
    </row>
    <row r="143" spans="1:18" ht="11.25" customHeight="1" hidden="1" outlineLevel="1">
      <c r="A143" s="38" t="s">
        <v>387</v>
      </c>
      <c r="B143" s="38">
        <v>12099170</v>
      </c>
      <c r="C143" s="39">
        <v>43.175</v>
      </c>
      <c r="D143" s="39">
        <v>12.41</v>
      </c>
      <c r="E143" s="39">
        <v>16.017</v>
      </c>
      <c r="F143" s="40">
        <f t="shared" si="16"/>
        <v>29.065269943593876</v>
      </c>
      <c r="G143" s="40"/>
      <c r="H143" s="39">
        <v>4620.693</v>
      </c>
      <c r="I143" s="39">
        <v>1457.419</v>
      </c>
      <c r="J143" s="39">
        <v>2140.467</v>
      </c>
      <c r="K143" s="40">
        <f t="shared" si="15"/>
        <v>46.86696138859173</v>
      </c>
      <c r="L143" s="40">
        <f t="shared" si="11"/>
        <v>4.743960798255684</v>
      </c>
      <c r="R143" s="43"/>
    </row>
    <row r="144" spans="1:18" ht="11.25" customHeight="1" hidden="1" outlineLevel="1">
      <c r="A144" s="38" t="s">
        <v>388</v>
      </c>
      <c r="B144" s="38">
        <v>12099180</v>
      </c>
      <c r="C144" s="39">
        <v>260.063</v>
      </c>
      <c r="D144" s="39">
        <v>1.805</v>
      </c>
      <c r="E144" s="39">
        <v>1.814</v>
      </c>
      <c r="F144" s="40">
        <f t="shared" si="16"/>
        <v>0.49861495844876913</v>
      </c>
      <c r="G144" s="40"/>
      <c r="H144" s="39">
        <v>10376.668</v>
      </c>
      <c r="I144" s="39">
        <v>550.639</v>
      </c>
      <c r="J144" s="39">
        <v>118.863</v>
      </c>
      <c r="K144" s="40">
        <f t="shared" si="15"/>
        <v>-78.41362489761894</v>
      </c>
      <c r="L144" s="40">
        <f t="shared" si="11"/>
        <v>0.2634384984038835</v>
      </c>
      <c r="R144" s="43"/>
    </row>
    <row r="145" spans="1:18" ht="11.25" customHeight="1" hidden="1" outlineLevel="1">
      <c r="A145" s="38" t="s">
        <v>389</v>
      </c>
      <c r="B145" s="38">
        <v>12099190</v>
      </c>
      <c r="C145" s="39">
        <v>1959.418</v>
      </c>
      <c r="D145" s="39">
        <v>1173.078</v>
      </c>
      <c r="E145" s="39">
        <v>333.575</v>
      </c>
      <c r="F145" s="40">
        <f t="shared" si="16"/>
        <v>-71.5641244657218</v>
      </c>
      <c r="G145" s="40"/>
      <c r="H145" s="39">
        <v>22783.52</v>
      </c>
      <c r="I145" s="39">
        <v>6154.385</v>
      </c>
      <c r="J145" s="39">
        <v>4306.564</v>
      </c>
      <c r="K145" s="40">
        <f t="shared" si="15"/>
        <v>-30.024462233025716</v>
      </c>
      <c r="L145" s="40">
        <f t="shared" si="11"/>
        <v>9.544725889807783</v>
      </c>
      <c r="M145" s="176"/>
      <c r="N145" s="177"/>
      <c r="O145" s="177"/>
      <c r="R145" s="43"/>
    </row>
    <row r="146" spans="1:18" ht="11.25" collapsed="1">
      <c r="A146" s="38" t="s">
        <v>7</v>
      </c>
      <c r="B146" s="38">
        <v>12099920</v>
      </c>
      <c r="C146" s="39">
        <v>26.68</v>
      </c>
      <c r="D146" s="39">
        <v>4.952</v>
      </c>
      <c r="E146" s="39">
        <v>1.197</v>
      </c>
      <c r="F146" s="40">
        <f t="shared" si="16"/>
        <v>-75.82794830371567</v>
      </c>
      <c r="G146" s="40"/>
      <c r="H146" s="39">
        <v>6869.862</v>
      </c>
      <c r="I146" s="39">
        <v>1438.42</v>
      </c>
      <c r="J146" s="39">
        <v>433.309</v>
      </c>
      <c r="K146" s="40">
        <f t="shared" si="15"/>
        <v>-69.87604454888003</v>
      </c>
      <c r="L146" s="40">
        <f t="shared" si="11"/>
        <v>0.960351600623309</v>
      </c>
      <c r="M146" s="176"/>
      <c r="N146" s="177"/>
      <c r="O146" s="177"/>
      <c r="R146" s="43"/>
    </row>
    <row r="147" spans="1:18" ht="9.75" customHeight="1">
      <c r="A147" s="38" t="s">
        <v>6</v>
      </c>
      <c r="B147" s="38">
        <v>12099930</v>
      </c>
      <c r="C147" s="39">
        <v>14.104</v>
      </c>
      <c r="D147" s="39">
        <v>1.143</v>
      </c>
      <c r="E147" s="39">
        <v>1.404</v>
      </c>
      <c r="F147" s="40"/>
      <c r="G147" s="40"/>
      <c r="H147" s="39">
        <v>5525.52</v>
      </c>
      <c r="I147" s="39">
        <v>484.967</v>
      </c>
      <c r="J147" s="39">
        <v>562.375</v>
      </c>
      <c r="K147" s="40"/>
      <c r="L147" s="40">
        <f t="shared" si="11"/>
        <v>1.2464032166433963</v>
      </c>
      <c r="M147" s="176"/>
      <c r="N147" s="177"/>
      <c r="O147" s="177"/>
      <c r="R147" s="43"/>
    </row>
    <row r="148" spans="1:18" ht="11.25">
      <c r="A148" s="38" t="s">
        <v>5</v>
      </c>
      <c r="B148" s="38">
        <v>12099990</v>
      </c>
      <c r="C148" s="39">
        <v>13.006</v>
      </c>
      <c r="D148" s="39">
        <v>0.01</v>
      </c>
      <c r="E148" s="39">
        <v>96.143</v>
      </c>
      <c r="F148" s="40"/>
      <c r="G148" s="40"/>
      <c r="H148" s="39">
        <v>531.161</v>
      </c>
      <c r="I148" s="39">
        <v>1.296</v>
      </c>
      <c r="J148" s="39">
        <v>429.87</v>
      </c>
      <c r="K148" s="40"/>
      <c r="L148" s="40">
        <f t="shared" si="11"/>
        <v>0.9527296745738996</v>
      </c>
      <c r="M148" s="176"/>
      <c r="N148" s="177"/>
      <c r="O148" s="177"/>
      <c r="R148" s="43"/>
    </row>
    <row r="149" spans="1:18" ht="11.25">
      <c r="A149" s="38" t="s">
        <v>221</v>
      </c>
      <c r="B149" s="38">
        <v>12093000</v>
      </c>
      <c r="C149" s="39">
        <v>20.567</v>
      </c>
      <c r="D149" s="39">
        <v>2.641</v>
      </c>
      <c r="E149" s="39">
        <v>3.065</v>
      </c>
      <c r="F149" s="40">
        <f>+E149/D149*100-100</f>
        <v>16.054524801211656</v>
      </c>
      <c r="G149" s="40"/>
      <c r="H149" s="39">
        <v>16405.741</v>
      </c>
      <c r="I149" s="39">
        <v>6788.417</v>
      </c>
      <c r="J149" s="39">
        <v>5316.298</v>
      </c>
      <c r="K149" s="40">
        <f t="shared" si="15"/>
        <v>-21.685747943887364</v>
      </c>
      <c r="L149" s="40">
        <f t="shared" si="11"/>
        <v>11.782620009486292</v>
      </c>
      <c r="M149" s="176"/>
      <c r="N149" s="177"/>
      <c r="O149" s="177"/>
      <c r="R149" s="43"/>
    </row>
    <row r="150" spans="1:18" ht="11.25">
      <c r="A150" s="152"/>
      <c r="B150" s="152"/>
      <c r="C150" s="164"/>
      <c r="D150" s="164"/>
      <c r="E150" s="164"/>
      <c r="F150" s="164"/>
      <c r="G150" s="164"/>
      <c r="H150" s="164"/>
      <c r="I150" s="164"/>
      <c r="J150" s="164"/>
      <c r="K150" s="152"/>
      <c r="L150" s="152"/>
      <c r="M150" s="152"/>
      <c r="N150" s="152"/>
      <c r="O150" s="152"/>
      <c r="P150" s="171"/>
      <c r="R150" s="43"/>
    </row>
    <row r="151" spans="1:18" ht="11.25">
      <c r="A151" s="37" t="s">
        <v>75</v>
      </c>
      <c r="B151" s="37"/>
      <c r="C151" s="37"/>
      <c r="D151" s="37"/>
      <c r="E151" s="37"/>
      <c r="F151" s="37"/>
      <c r="G151" s="37"/>
      <c r="H151" s="37"/>
      <c r="I151" s="37"/>
      <c r="J151" s="37"/>
      <c r="K151" s="37"/>
      <c r="L151" s="37"/>
      <c r="M151" s="178"/>
      <c r="N151" s="179"/>
      <c r="O151" s="179"/>
      <c r="P151" s="171"/>
      <c r="R151" s="43"/>
    </row>
    <row r="152" spans="1:18" ht="19.5" customHeight="1">
      <c r="A152" s="314" t="s">
        <v>269</v>
      </c>
      <c r="B152" s="314"/>
      <c r="C152" s="314"/>
      <c r="D152" s="314"/>
      <c r="E152" s="314"/>
      <c r="F152" s="314"/>
      <c r="G152" s="314"/>
      <c r="H152" s="314"/>
      <c r="I152" s="314"/>
      <c r="J152" s="314"/>
      <c r="K152" s="314"/>
      <c r="L152" s="314"/>
      <c r="M152" s="178"/>
      <c r="N152" s="179"/>
      <c r="O152" s="179"/>
      <c r="P152" s="171"/>
      <c r="R152" s="43"/>
    </row>
    <row r="153" spans="1:18" ht="19.5" customHeight="1">
      <c r="A153" s="315" t="s">
        <v>265</v>
      </c>
      <c r="B153" s="315"/>
      <c r="C153" s="315"/>
      <c r="D153" s="315"/>
      <c r="E153" s="315"/>
      <c r="F153" s="315"/>
      <c r="G153" s="315"/>
      <c r="H153" s="315"/>
      <c r="I153" s="315"/>
      <c r="J153" s="315"/>
      <c r="K153" s="315"/>
      <c r="L153" s="315"/>
      <c r="M153" s="178"/>
      <c r="N153" s="179"/>
      <c r="O153" s="179"/>
      <c r="P153" s="171"/>
      <c r="R153" s="43"/>
    </row>
    <row r="154" spans="1:21" s="49" customFormat="1" ht="11.25">
      <c r="A154" s="46"/>
      <c r="B154" s="46"/>
      <c r="C154" s="323" t="s">
        <v>153</v>
      </c>
      <c r="D154" s="323"/>
      <c r="E154" s="323"/>
      <c r="F154" s="323"/>
      <c r="G154" s="324"/>
      <c r="H154" s="323" t="s">
        <v>154</v>
      </c>
      <c r="I154" s="323"/>
      <c r="J154" s="323"/>
      <c r="K154" s="323"/>
      <c r="L154" s="324"/>
      <c r="M154" s="331"/>
      <c r="N154" s="331"/>
      <c r="O154" s="331"/>
      <c r="P154" s="183"/>
      <c r="Q154" s="183"/>
      <c r="R154" s="183"/>
      <c r="S154" s="183"/>
      <c r="T154" s="183"/>
      <c r="U154" s="183"/>
    </row>
    <row r="155" spans="1:21" s="49" customFormat="1" ht="11.25">
      <c r="A155" s="46" t="s">
        <v>536</v>
      </c>
      <c r="B155" s="332" t="s">
        <v>140</v>
      </c>
      <c r="C155" s="325">
        <f>+C99</f>
        <v>2009</v>
      </c>
      <c r="D155" s="326" t="str">
        <f>+D99</f>
        <v>enero-marzo</v>
      </c>
      <c r="E155" s="326"/>
      <c r="F155" s="326"/>
      <c r="G155" s="324"/>
      <c r="H155" s="325">
        <f>+H99</f>
        <v>2009</v>
      </c>
      <c r="I155" s="326" t="str">
        <f>+D155</f>
        <v>enero-marzo</v>
      </c>
      <c r="J155" s="326"/>
      <c r="K155" s="326"/>
      <c r="L155" s="332" t="s">
        <v>340</v>
      </c>
      <c r="M155" s="333"/>
      <c r="N155" s="333"/>
      <c r="O155" s="333"/>
      <c r="P155" s="183"/>
      <c r="Q155" s="183"/>
      <c r="R155" s="183"/>
      <c r="S155" s="183"/>
      <c r="T155" s="183"/>
      <c r="U155" s="183"/>
    </row>
    <row r="156" spans="1:15" s="49" customFormat="1" ht="11.25">
      <c r="A156" s="327"/>
      <c r="B156" s="330" t="s">
        <v>48</v>
      </c>
      <c r="C156" s="327"/>
      <c r="D156" s="328">
        <f>+D100</f>
        <v>2009</v>
      </c>
      <c r="E156" s="328">
        <f>+E100</f>
        <v>2010</v>
      </c>
      <c r="F156" s="329" t="str">
        <f>+F100</f>
        <v>Var % 10/09</v>
      </c>
      <c r="G156" s="330"/>
      <c r="H156" s="327"/>
      <c r="I156" s="328">
        <f>+I100</f>
        <v>2009</v>
      </c>
      <c r="J156" s="328">
        <f>+J100</f>
        <v>2010</v>
      </c>
      <c r="K156" s="329" t="str">
        <f>+K100</f>
        <v>Var % 10/09</v>
      </c>
      <c r="L156" s="330">
        <v>2008</v>
      </c>
      <c r="M156" s="334"/>
      <c r="N156" s="334"/>
      <c r="O156" s="330"/>
    </row>
    <row r="157" spans="1:18" ht="11.25" customHeight="1">
      <c r="A157" s="37"/>
      <c r="B157" s="37"/>
      <c r="C157" s="39"/>
      <c r="D157" s="39"/>
      <c r="E157" s="39"/>
      <c r="F157" s="40"/>
      <c r="G157" s="40"/>
      <c r="H157" s="39"/>
      <c r="I157" s="39"/>
      <c r="J157" s="39"/>
      <c r="K157" s="40"/>
      <c r="L157" s="40"/>
      <c r="M157" s="178"/>
      <c r="N157" s="179"/>
      <c r="O157" s="179"/>
      <c r="P157" s="171"/>
      <c r="R157" s="43"/>
    </row>
    <row r="158" spans="1:15" s="49" customFormat="1" ht="11.25">
      <c r="A158" s="46" t="s">
        <v>526</v>
      </c>
      <c r="B158" s="46"/>
      <c r="C158" s="46"/>
      <c r="D158" s="46"/>
      <c r="E158" s="46"/>
      <c r="F158" s="46"/>
      <c r="G158" s="46"/>
      <c r="H158" s="47">
        <f>+H102</f>
        <v>6095148</v>
      </c>
      <c r="I158" s="47">
        <f>+I102</f>
        <v>1962156</v>
      </c>
      <c r="J158" s="47">
        <f>+J102</f>
        <v>1617583</v>
      </c>
      <c r="K158" s="45">
        <f>+J158/I158*100-100</f>
        <v>-17.56093807016363</v>
      </c>
      <c r="L158" s="46"/>
      <c r="M158" s="48"/>
      <c r="N158" s="48"/>
      <c r="O158" s="48"/>
    </row>
    <row r="159" spans="1:18" s="160" customFormat="1" ht="11.25">
      <c r="A159" s="158" t="s">
        <v>553</v>
      </c>
      <c r="B159" s="158"/>
      <c r="C159" s="158">
        <f>+C161+C167+C172+C182</f>
        <v>11430.81</v>
      </c>
      <c r="D159" s="158">
        <f>+D161+D167+D172+D182</f>
        <v>394.752</v>
      </c>
      <c r="E159" s="158">
        <f>+E161+E167+E172+E182</f>
        <v>285.54900000000004</v>
      </c>
      <c r="F159" s="45">
        <f>+E159/D159*100-100</f>
        <v>-27.663697714007768</v>
      </c>
      <c r="G159" s="158"/>
      <c r="H159" s="158">
        <f>+H161+H167+H172+H182</f>
        <v>33923.543999999994</v>
      </c>
      <c r="I159" s="158">
        <f>+I161+I167+I172+I182</f>
        <v>2509.9390000000003</v>
      </c>
      <c r="J159" s="158">
        <f>+J161+J167+J172+J182</f>
        <v>2326.674</v>
      </c>
      <c r="K159" s="159">
        <f>+J159/I159*100-100</f>
        <v>-7.301571870870177</v>
      </c>
      <c r="L159" s="159">
        <f>+J159/$J$158*100</f>
        <v>0.14383645228714692</v>
      </c>
      <c r="M159" s="165"/>
      <c r="N159" s="165"/>
      <c r="O159" s="165"/>
      <c r="R159" s="165"/>
    </row>
    <row r="160" spans="1:26" ht="11.25" customHeight="1">
      <c r="A160" s="46"/>
      <c r="B160" s="46"/>
      <c r="C160" s="47"/>
      <c r="D160" s="47"/>
      <c r="E160" s="47"/>
      <c r="F160" s="45"/>
      <c r="G160" s="45"/>
      <c r="H160" s="47"/>
      <c r="I160" s="47"/>
      <c r="J160" s="47"/>
      <c r="K160" s="45"/>
      <c r="M160" s="178"/>
      <c r="N160" s="179"/>
      <c r="O160" s="179"/>
      <c r="P160" s="170"/>
      <c r="Q160" s="149"/>
      <c r="R160" s="165"/>
      <c r="S160" s="149"/>
      <c r="T160" s="149"/>
      <c r="U160" s="149"/>
      <c r="V160" s="149"/>
      <c r="W160" s="149"/>
      <c r="X160" s="149"/>
      <c r="Y160" s="149"/>
      <c r="Z160" s="149"/>
    </row>
    <row r="161" spans="1:26" s="49" customFormat="1" ht="11.25" customHeight="1">
      <c r="A161" s="180" t="s">
        <v>280</v>
      </c>
      <c r="B161" s="181" t="s">
        <v>201</v>
      </c>
      <c r="C161" s="47">
        <f>SUM(C162:C165)</f>
        <v>10644.09</v>
      </c>
      <c r="D161" s="47">
        <f>SUM(D162:D165)</f>
        <v>193.002</v>
      </c>
      <c r="E161" s="47">
        <f>SUM(E162:E165)</f>
        <v>146.209</v>
      </c>
      <c r="F161" s="45">
        <f>+E161/D161*100-100</f>
        <v>-24.244826478482096</v>
      </c>
      <c r="G161" s="45"/>
      <c r="H161" s="47">
        <f>SUM(H162:H165)</f>
        <v>29992.459</v>
      </c>
      <c r="I161" s="47">
        <f>SUM(I162:I165)</f>
        <v>1174.817</v>
      </c>
      <c r="J161" s="47">
        <f>SUM(J162:J165)</f>
        <v>1319.7450000000001</v>
      </c>
      <c r="K161" s="45">
        <f>+J161/I161*100-100</f>
        <v>12.336219172858435</v>
      </c>
      <c r="L161" s="45">
        <f>+J161/$J$161*100</f>
        <v>100</v>
      </c>
      <c r="M161" s="178"/>
      <c r="N161" s="179"/>
      <c r="O161" s="179"/>
      <c r="P161" s="182"/>
      <c r="Q161" s="182"/>
      <c r="R161" s="182"/>
      <c r="S161" s="155"/>
      <c r="T161" s="155"/>
      <c r="U161" s="155"/>
      <c r="V161" s="183"/>
      <c r="W161" s="183"/>
      <c r="X161" s="183"/>
      <c r="Y161" s="183"/>
      <c r="Z161" s="183"/>
    </row>
    <row r="162" spans="1:26" ht="11.25" customHeight="1">
      <c r="A162" s="21" t="s">
        <v>183</v>
      </c>
      <c r="B162" s="181" t="s">
        <v>202</v>
      </c>
      <c r="C162" s="39">
        <v>9819.931</v>
      </c>
      <c r="D162" s="39">
        <v>181.215</v>
      </c>
      <c r="E162" s="39">
        <v>35.9</v>
      </c>
      <c r="F162" s="40">
        <f>+E162/D162*100-100</f>
        <v>-80.18927792953122</v>
      </c>
      <c r="G162" s="45"/>
      <c r="H162" s="39">
        <v>25121.215</v>
      </c>
      <c r="I162" s="39">
        <v>1085.499</v>
      </c>
      <c r="J162" s="39">
        <v>723.541</v>
      </c>
      <c r="K162" s="40">
        <f>+J162/I162*100-100</f>
        <v>-33.34484877461887</v>
      </c>
      <c r="L162" s="40">
        <f>+J162/$J$161*100</f>
        <v>54.82430317978094</v>
      </c>
      <c r="M162" s="178"/>
      <c r="N162" s="179"/>
      <c r="O162" s="179"/>
      <c r="P162" s="170"/>
      <c r="Q162" s="149"/>
      <c r="R162" s="165"/>
      <c r="S162" s="149"/>
      <c r="T162" s="149"/>
      <c r="U162" s="149"/>
      <c r="V162" s="149"/>
      <c r="W162" s="149"/>
      <c r="X162" s="149"/>
      <c r="Y162" s="149"/>
      <c r="Z162" s="149"/>
    </row>
    <row r="163" spans="1:18" ht="11.25" customHeight="1">
      <c r="A163" s="21" t="s">
        <v>184</v>
      </c>
      <c r="B163" s="181" t="s">
        <v>203</v>
      </c>
      <c r="C163" s="39">
        <v>728.117</v>
      </c>
      <c r="D163" s="39">
        <v>11.632</v>
      </c>
      <c r="E163" s="39">
        <v>110.154</v>
      </c>
      <c r="F163" s="40">
        <f>+E163/D163*100-100</f>
        <v>846.9910591471802</v>
      </c>
      <c r="G163" s="45"/>
      <c r="H163" s="39">
        <v>4290.389</v>
      </c>
      <c r="I163" s="39">
        <v>77.908</v>
      </c>
      <c r="J163" s="39">
        <v>591.98</v>
      </c>
      <c r="K163" s="40">
        <f>+J163/I163*100-100</f>
        <v>659.8449453201213</v>
      </c>
      <c r="L163" s="40">
        <f>+J163/$J$161*100</f>
        <v>44.85563499009278</v>
      </c>
      <c r="M163" s="178"/>
      <c r="N163" s="179"/>
      <c r="O163" s="179"/>
      <c r="P163" s="171"/>
      <c r="R163" s="43"/>
    </row>
    <row r="164" spans="1:18" ht="11.25" customHeight="1">
      <c r="A164" s="21" t="s">
        <v>185</v>
      </c>
      <c r="B164" s="181" t="s">
        <v>204</v>
      </c>
      <c r="C164" s="39">
        <v>55.969</v>
      </c>
      <c r="D164" s="39">
        <v>0.155</v>
      </c>
      <c r="E164" s="39">
        <v>0.155</v>
      </c>
      <c r="F164" s="40">
        <f>+E164/D164*100-100</f>
        <v>0</v>
      </c>
      <c r="G164" s="45"/>
      <c r="H164" s="39">
        <v>538.531</v>
      </c>
      <c r="I164" s="39">
        <v>11.41</v>
      </c>
      <c r="J164" s="39">
        <v>4.224</v>
      </c>
      <c r="K164" s="40">
        <f>+J164/I164*100-100</f>
        <v>-62.97984224364592</v>
      </c>
      <c r="L164" s="40">
        <f>+J164/$J$161*100</f>
        <v>0.32006183012627437</v>
      </c>
      <c r="M164" s="178"/>
      <c r="N164" s="179"/>
      <c r="O164" s="179"/>
      <c r="P164" s="171"/>
      <c r="R164" s="43"/>
    </row>
    <row r="165" spans="1:18" ht="11.25" customHeight="1">
      <c r="A165" s="21" t="s">
        <v>186</v>
      </c>
      <c r="B165" s="184" t="s">
        <v>187</v>
      </c>
      <c r="C165" s="39">
        <v>40.073</v>
      </c>
      <c r="D165" s="39">
        <v>0</v>
      </c>
      <c r="E165" s="39">
        <v>0</v>
      </c>
      <c r="F165" s="40"/>
      <c r="G165" s="45"/>
      <c r="H165" s="39">
        <v>42.324</v>
      </c>
      <c r="I165" s="39">
        <v>0</v>
      </c>
      <c r="J165" s="39">
        <v>0</v>
      </c>
      <c r="K165" s="40"/>
      <c r="L165" s="40">
        <f>+J165/$J$161*100</f>
        <v>0</v>
      </c>
      <c r="M165" s="178"/>
      <c r="N165" s="179"/>
      <c r="O165" s="179"/>
      <c r="P165" s="171"/>
      <c r="R165" s="43"/>
    </row>
    <row r="166" spans="1:18" ht="11.25" customHeight="1">
      <c r="A166" s="21"/>
      <c r="B166" s="21"/>
      <c r="C166" s="39"/>
      <c r="D166" s="39"/>
      <c r="E166" s="39"/>
      <c r="F166" s="40"/>
      <c r="G166" s="45"/>
      <c r="H166" s="39"/>
      <c r="I166" s="39"/>
      <c r="J166" s="39"/>
      <c r="K166" s="40"/>
      <c r="L166" s="40"/>
      <c r="M166" s="178"/>
      <c r="N166" s="179"/>
      <c r="O166" s="179"/>
      <c r="P166" s="171"/>
      <c r="R166" s="43"/>
    </row>
    <row r="167" spans="1:18" s="49" customFormat="1" ht="11.25" customHeight="1">
      <c r="A167" s="180" t="s">
        <v>281</v>
      </c>
      <c r="B167" s="181" t="s">
        <v>205</v>
      </c>
      <c r="C167" s="47">
        <f>SUM(C168:C170)</f>
        <v>0.651</v>
      </c>
      <c r="D167" s="47">
        <f>SUM(D168:D170)</f>
        <v>0.379</v>
      </c>
      <c r="E167" s="47">
        <f>SUM(E168:E170)</f>
        <v>0</v>
      </c>
      <c r="F167" s="40"/>
      <c r="G167" s="45"/>
      <c r="H167" s="47">
        <f>SUM(H168:H170)</f>
        <v>23.467</v>
      </c>
      <c r="I167" s="47">
        <f>SUM(I168:I170)</f>
        <v>22.608</v>
      </c>
      <c r="J167" s="47">
        <f>SUM(J168:J170)</f>
        <v>0</v>
      </c>
      <c r="K167" s="40"/>
      <c r="L167" s="40"/>
      <c r="M167" s="48"/>
      <c r="N167" s="48"/>
      <c r="O167" s="48"/>
      <c r="R167" s="43"/>
    </row>
    <row r="168" spans="1:18" ht="11.25" customHeight="1">
      <c r="A168" s="21" t="s">
        <v>329</v>
      </c>
      <c r="B168" s="181" t="s">
        <v>206</v>
      </c>
      <c r="C168" s="39">
        <v>0.379</v>
      </c>
      <c r="D168" s="39">
        <v>0.379</v>
      </c>
      <c r="E168" s="39">
        <v>0</v>
      </c>
      <c r="F168" s="40"/>
      <c r="G168" s="45"/>
      <c r="H168" s="39">
        <v>22.608</v>
      </c>
      <c r="I168" s="39">
        <v>22.608</v>
      </c>
      <c r="J168" s="39">
        <v>0</v>
      </c>
      <c r="K168" s="40"/>
      <c r="L168" s="40"/>
      <c r="R168" s="43"/>
    </row>
    <row r="169" spans="1:18" ht="11.25" customHeight="1">
      <c r="A169" s="21" t="s">
        <v>211</v>
      </c>
      <c r="B169" s="181" t="s">
        <v>207</v>
      </c>
      <c r="C169" s="39">
        <v>0.272</v>
      </c>
      <c r="D169" s="39">
        <v>0</v>
      </c>
      <c r="E169" s="39">
        <v>0</v>
      </c>
      <c r="F169" s="40"/>
      <c r="G169" s="45"/>
      <c r="H169" s="39">
        <v>0.859</v>
      </c>
      <c r="I169" s="39">
        <v>0</v>
      </c>
      <c r="J169" s="39">
        <v>0</v>
      </c>
      <c r="K169" s="40"/>
      <c r="L169" s="40"/>
      <c r="R169" s="43"/>
    </row>
    <row r="170" spans="1:18" ht="11.25" customHeight="1">
      <c r="A170" s="21" t="s">
        <v>186</v>
      </c>
      <c r="B170" s="184" t="s">
        <v>187</v>
      </c>
      <c r="C170" s="39"/>
      <c r="D170" s="39"/>
      <c r="E170" s="39"/>
      <c r="F170" s="40"/>
      <c r="G170" s="45"/>
      <c r="H170" s="39"/>
      <c r="I170" s="39"/>
      <c r="J170" s="39"/>
      <c r="K170" s="40"/>
      <c r="L170" s="40"/>
      <c r="R170" s="43"/>
    </row>
    <row r="171" spans="1:18" ht="11.25" customHeight="1">
      <c r="A171" s="21"/>
      <c r="B171" s="21"/>
      <c r="C171" s="39"/>
      <c r="D171" s="39"/>
      <c r="E171" s="39"/>
      <c r="F171" s="40"/>
      <c r="G171" s="45"/>
      <c r="H171" s="39"/>
      <c r="I171" s="39"/>
      <c r="J171" s="39"/>
      <c r="K171" s="40"/>
      <c r="L171" s="40"/>
      <c r="R171" s="43"/>
    </row>
    <row r="172" spans="1:18" s="49" customFormat="1" ht="11.25" customHeight="1">
      <c r="A172" s="180" t="s">
        <v>181</v>
      </c>
      <c r="B172" s="181"/>
      <c r="C172" s="47">
        <f>SUM(C173:C180)</f>
        <v>257.213</v>
      </c>
      <c r="D172" s="47">
        <f>SUM(D173:D180)</f>
        <v>105.61600000000001</v>
      </c>
      <c r="E172" s="47">
        <f>SUM(E173:E180)</f>
        <v>68.79400000000001</v>
      </c>
      <c r="F172" s="45">
        <f aca="true" t="shared" si="17" ref="F172:F180">+E172/D172*100-100</f>
        <v>-34.864035752158756</v>
      </c>
      <c r="G172" s="47"/>
      <c r="H172" s="47">
        <f>SUM(H173:H180)</f>
        <v>2562.5469999999996</v>
      </c>
      <c r="I172" s="47">
        <f>SUM(I173:I180)</f>
        <v>1111.678</v>
      </c>
      <c r="J172" s="47">
        <f>SUM(J173:J180)</f>
        <v>824.191</v>
      </c>
      <c r="K172" s="45">
        <f aca="true" t="shared" si="18" ref="K172:K180">+J172/I172*100-100</f>
        <v>-25.860635903562013</v>
      </c>
      <c r="L172" s="45">
        <f aca="true" t="shared" si="19" ref="L172:L180">+J172/$J$172*100</f>
        <v>100</v>
      </c>
      <c r="M172" s="48"/>
      <c r="N172" s="48"/>
      <c r="O172" s="48"/>
      <c r="R172" s="43"/>
    </row>
    <row r="173" spans="1:18" ht="11.25" customHeight="1">
      <c r="A173" s="42" t="s">
        <v>339</v>
      </c>
      <c r="B173" s="181" t="s">
        <v>295</v>
      </c>
      <c r="C173" s="39">
        <v>57.974</v>
      </c>
      <c r="D173" s="39">
        <v>18.869</v>
      </c>
      <c r="E173" s="39">
        <v>6.749</v>
      </c>
      <c r="F173" s="40">
        <f t="shared" si="17"/>
        <v>-64.23233875669087</v>
      </c>
      <c r="G173" s="45"/>
      <c r="H173" s="39">
        <v>568.693</v>
      </c>
      <c r="I173" s="39">
        <v>376.819</v>
      </c>
      <c r="J173" s="39">
        <v>153.471</v>
      </c>
      <c r="K173" s="40">
        <f t="shared" si="18"/>
        <v>-59.27195815497626</v>
      </c>
      <c r="L173" s="40">
        <f t="shared" si="19"/>
        <v>18.620805128908227</v>
      </c>
      <c r="R173" s="43"/>
    </row>
    <row r="174" spans="1:18" ht="11.25" customHeight="1">
      <c r="A174" s="21" t="s">
        <v>333</v>
      </c>
      <c r="B174" s="181" t="s">
        <v>294</v>
      </c>
      <c r="C174" s="39">
        <v>47.729</v>
      </c>
      <c r="D174" s="39">
        <v>42.853</v>
      </c>
      <c r="E174" s="39">
        <v>0.46</v>
      </c>
      <c r="F174" s="40">
        <f t="shared" si="17"/>
        <v>-98.92656290108044</v>
      </c>
      <c r="G174" s="45"/>
      <c r="H174" s="39">
        <v>277.256</v>
      </c>
      <c r="I174" s="39">
        <v>242.952</v>
      </c>
      <c r="J174" s="39">
        <v>2.046</v>
      </c>
      <c r="K174" s="40">
        <f t="shared" si="18"/>
        <v>-99.15785834238862</v>
      </c>
      <c r="L174" s="40">
        <f t="shared" si="19"/>
        <v>0.24824342901099378</v>
      </c>
      <c r="R174" s="43"/>
    </row>
    <row r="175" spans="1:18" ht="11.25" customHeight="1">
      <c r="A175" s="21" t="s">
        <v>335</v>
      </c>
      <c r="B175" s="181" t="s">
        <v>296</v>
      </c>
      <c r="C175" s="39">
        <v>71.017</v>
      </c>
      <c r="D175" s="39">
        <v>19.597</v>
      </c>
      <c r="E175" s="39">
        <v>42.462</v>
      </c>
      <c r="F175" s="40">
        <f t="shared" si="17"/>
        <v>116.67602184007757</v>
      </c>
      <c r="G175" s="45"/>
      <c r="H175" s="39">
        <v>833.278</v>
      </c>
      <c r="I175" s="39">
        <v>289.766</v>
      </c>
      <c r="J175" s="39">
        <v>367.76</v>
      </c>
      <c r="K175" s="40">
        <f t="shared" si="18"/>
        <v>26.916201348674434</v>
      </c>
      <c r="L175" s="40">
        <f t="shared" si="19"/>
        <v>44.62072505038274</v>
      </c>
      <c r="R175" s="43"/>
    </row>
    <row r="176" spans="1:18" ht="11.25" customHeight="1">
      <c r="A176" s="21" t="s">
        <v>334</v>
      </c>
      <c r="B176" s="181" t="s">
        <v>297</v>
      </c>
      <c r="C176" s="185">
        <v>12.685</v>
      </c>
      <c r="D176" s="185">
        <v>0</v>
      </c>
      <c r="E176" s="39">
        <v>0.145</v>
      </c>
      <c r="F176" s="40"/>
      <c r="G176" s="45"/>
      <c r="H176" s="185">
        <v>128.646</v>
      </c>
      <c r="I176" s="185">
        <v>0</v>
      </c>
      <c r="J176" s="39">
        <v>2.164</v>
      </c>
      <c r="K176" s="40"/>
      <c r="L176" s="40">
        <f t="shared" si="19"/>
        <v>0.2625604987193502</v>
      </c>
      <c r="R176" s="43"/>
    </row>
    <row r="177" spans="1:18" ht="11.25" customHeight="1">
      <c r="A177" s="21" t="s">
        <v>337</v>
      </c>
      <c r="B177" s="181" t="s">
        <v>300</v>
      </c>
      <c r="C177" s="39"/>
      <c r="D177" s="39"/>
      <c r="E177" s="39"/>
      <c r="F177" s="40"/>
      <c r="G177" s="45"/>
      <c r="H177" s="39"/>
      <c r="I177" s="39"/>
      <c r="J177" s="39"/>
      <c r="K177" s="40"/>
      <c r="L177" s="40">
        <f t="shared" si="19"/>
        <v>0</v>
      </c>
      <c r="R177" s="43"/>
    </row>
    <row r="178" spans="1:18" ht="11.25" customHeight="1">
      <c r="A178" s="21" t="s">
        <v>336</v>
      </c>
      <c r="B178" s="181" t="s">
        <v>298</v>
      </c>
      <c r="C178" s="39">
        <v>7.5</v>
      </c>
      <c r="D178" s="39">
        <v>7.5</v>
      </c>
      <c r="E178" s="39">
        <v>0</v>
      </c>
      <c r="F178" s="40">
        <f t="shared" si="17"/>
        <v>-100</v>
      </c>
      <c r="G178" s="45"/>
      <c r="H178" s="39">
        <v>12.6</v>
      </c>
      <c r="I178" s="39">
        <v>12.6</v>
      </c>
      <c r="J178" s="39">
        <v>0</v>
      </c>
      <c r="K178" s="40">
        <f t="shared" si="18"/>
        <v>-100</v>
      </c>
      <c r="L178" s="40">
        <f t="shared" si="19"/>
        <v>0</v>
      </c>
      <c r="R178" s="43"/>
    </row>
    <row r="179" spans="1:18" ht="11.25" customHeight="1">
      <c r="A179" s="21" t="s">
        <v>338</v>
      </c>
      <c r="B179" s="181" t="s">
        <v>299</v>
      </c>
      <c r="C179" s="185">
        <v>0.095</v>
      </c>
      <c r="D179" s="185">
        <v>0.025</v>
      </c>
      <c r="E179" s="39">
        <v>0</v>
      </c>
      <c r="F179" s="40">
        <f t="shared" si="17"/>
        <v>-100</v>
      </c>
      <c r="G179" s="45"/>
      <c r="H179" s="185">
        <v>0.585</v>
      </c>
      <c r="I179" s="185">
        <v>0.041</v>
      </c>
      <c r="J179" s="39">
        <v>0</v>
      </c>
      <c r="K179" s="40">
        <f t="shared" si="18"/>
        <v>-100</v>
      </c>
      <c r="L179" s="40">
        <f t="shared" si="19"/>
        <v>0</v>
      </c>
      <c r="R179" s="43"/>
    </row>
    <row r="180" spans="1:18" ht="11.25" customHeight="1">
      <c r="A180" s="21" t="s">
        <v>182</v>
      </c>
      <c r="B180" s="186" t="s">
        <v>187</v>
      </c>
      <c r="C180" s="185">
        <v>60.213</v>
      </c>
      <c r="D180" s="185">
        <v>16.772</v>
      </c>
      <c r="E180" s="185">
        <v>18.978</v>
      </c>
      <c r="F180" s="40">
        <f t="shared" si="17"/>
        <v>13.152873837347983</v>
      </c>
      <c r="G180" s="45"/>
      <c r="H180" s="185">
        <v>741.489</v>
      </c>
      <c r="I180" s="185">
        <v>189.5</v>
      </c>
      <c r="J180" s="185">
        <v>298.75</v>
      </c>
      <c r="K180" s="40">
        <f t="shared" si="18"/>
        <v>57.65171503957785</v>
      </c>
      <c r="L180" s="40">
        <f t="shared" si="19"/>
        <v>36.24766589297869</v>
      </c>
      <c r="R180" s="43"/>
    </row>
    <row r="181" spans="1:18" ht="11.25" customHeight="1">
      <c r="A181" s="21"/>
      <c r="B181" s="21"/>
      <c r="C181" s="39"/>
      <c r="D181" s="39"/>
      <c r="E181" s="39"/>
      <c r="F181" s="40"/>
      <c r="G181" s="45"/>
      <c r="H181" s="39"/>
      <c r="I181" s="39"/>
      <c r="J181" s="39"/>
      <c r="K181" s="40"/>
      <c r="L181" s="40"/>
      <c r="R181" s="43"/>
    </row>
    <row r="182" spans="1:18" s="49" customFormat="1" ht="11.25" customHeight="1">
      <c r="A182" s="180" t="s">
        <v>180</v>
      </c>
      <c r="B182" s="161" t="s">
        <v>208</v>
      </c>
      <c r="C182" s="47">
        <v>528.856</v>
      </c>
      <c r="D182" s="47">
        <v>95.755</v>
      </c>
      <c r="E182" s="47">
        <v>70.546</v>
      </c>
      <c r="F182" s="45">
        <f>+E182/D182*100-100</f>
        <v>-26.32656258158842</v>
      </c>
      <c r="G182" s="45"/>
      <c r="H182" s="47">
        <v>1345.071</v>
      </c>
      <c r="I182" s="47">
        <v>200.836</v>
      </c>
      <c r="J182" s="47">
        <v>182.738</v>
      </c>
      <c r="K182" s="45">
        <f>+J182/I182*100-100</f>
        <v>-9.011332629608248</v>
      </c>
      <c r="L182" s="45">
        <f>+J182/$J$158*100</f>
        <v>0.011296978269430378</v>
      </c>
      <c r="M182" s="48"/>
      <c r="N182" s="48"/>
      <c r="O182" s="48"/>
      <c r="R182" s="43"/>
    </row>
    <row r="183" spans="1:18" ht="11.25" customHeight="1">
      <c r="A183" s="37"/>
      <c r="B183" s="37"/>
      <c r="C183" s="39"/>
      <c r="D183" s="39"/>
      <c r="E183" s="39"/>
      <c r="F183" s="40"/>
      <c r="G183" s="40"/>
      <c r="H183" s="39"/>
      <c r="I183" s="39"/>
      <c r="J183" s="39"/>
      <c r="K183" s="40"/>
      <c r="L183" s="40"/>
      <c r="R183" s="43"/>
    </row>
    <row r="184" spans="1:18" ht="11.25">
      <c r="A184" s="149"/>
      <c r="B184" s="152"/>
      <c r="C184" s="164"/>
      <c r="D184" s="164"/>
      <c r="E184" s="164"/>
      <c r="F184" s="164"/>
      <c r="G184" s="164"/>
      <c r="H184" s="164"/>
      <c r="I184" s="164"/>
      <c r="J184" s="164"/>
      <c r="K184" s="152"/>
      <c r="L184" s="152"/>
      <c r="M184" s="152"/>
      <c r="N184" s="152"/>
      <c r="O184" s="152"/>
      <c r="R184" s="43"/>
    </row>
    <row r="185" spans="1:18" ht="11.25">
      <c r="A185" s="37" t="s">
        <v>75</v>
      </c>
      <c r="B185" s="37"/>
      <c r="C185" s="37"/>
      <c r="D185" s="37"/>
      <c r="E185" s="37"/>
      <c r="F185" s="37"/>
      <c r="G185" s="37"/>
      <c r="H185" s="37"/>
      <c r="I185" s="37"/>
      <c r="J185" s="37"/>
      <c r="K185" s="37"/>
      <c r="L185" s="37"/>
      <c r="R185" s="43"/>
    </row>
    <row r="186" spans="1:18" ht="19.5" customHeight="1">
      <c r="A186" s="314" t="s">
        <v>272</v>
      </c>
      <c r="B186" s="314"/>
      <c r="C186" s="314"/>
      <c r="D186" s="314"/>
      <c r="E186" s="314"/>
      <c r="F186" s="314"/>
      <c r="G186" s="314"/>
      <c r="H186" s="314"/>
      <c r="I186" s="314"/>
      <c r="J186" s="314"/>
      <c r="K186" s="314"/>
      <c r="L186" s="314"/>
      <c r="R186" s="43"/>
    </row>
    <row r="187" spans="1:18" ht="19.5" customHeight="1">
      <c r="A187" s="315" t="s">
        <v>266</v>
      </c>
      <c r="B187" s="315"/>
      <c r="C187" s="315"/>
      <c r="D187" s="315"/>
      <c r="E187" s="315"/>
      <c r="F187" s="315"/>
      <c r="G187" s="315"/>
      <c r="H187" s="315"/>
      <c r="I187" s="315"/>
      <c r="J187" s="315"/>
      <c r="K187" s="315"/>
      <c r="L187" s="315"/>
      <c r="R187" s="43"/>
    </row>
    <row r="188" spans="1:21" s="49" customFormat="1" ht="11.25">
      <c r="A188" s="46"/>
      <c r="B188" s="46"/>
      <c r="C188" s="323" t="s">
        <v>153</v>
      </c>
      <c r="D188" s="323"/>
      <c r="E188" s="323"/>
      <c r="F188" s="323"/>
      <c r="G188" s="324"/>
      <c r="H188" s="323" t="s">
        <v>154</v>
      </c>
      <c r="I188" s="323"/>
      <c r="J188" s="323"/>
      <c r="K188" s="323"/>
      <c r="L188" s="324"/>
      <c r="M188" s="331"/>
      <c r="N188" s="331"/>
      <c r="O188" s="331"/>
      <c r="P188" s="183"/>
      <c r="Q188" s="183"/>
      <c r="R188" s="183"/>
      <c r="S188" s="183"/>
      <c r="T188" s="183"/>
      <c r="U188" s="183"/>
    </row>
    <row r="189" spans="1:21" s="49" customFormat="1" ht="11.25">
      <c r="A189" s="46" t="s">
        <v>536</v>
      </c>
      <c r="B189" s="332" t="s">
        <v>140</v>
      </c>
      <c r="C189" s="325">
        <f>+C155</f>
        <v>2009</v>
      </c>
      <c r="D189" s="326" t="str">
        <f>+D155</f>
        <v>enero-marzo</v>
      </c>
      <c r="E189" s="326"/>
      <c r="F189" s="326"/>
      <c r="G189" s="324"/>
      <c r="H189" s="325">
        <f>+H155</f>
        <v>2009</v>
      </c>
      <c r="I189" s="326" t="str">
        <f>+D189</f>
        <v>enero-marzo</v>
      </c>
      <c r="J189" s="326"/>
      <c r="K189" s="326"/>
      <c r="L189" s="332" t="s">
        <v>340</v>
      </c>
      <c r="M189" s="333"/>
      <c r="N189" s="333"/>
      <c r="O189" s="333"/>
      <c r="P189" s="183"/>
      <c r="Q189" s="183"/>
      <c r="R189" s="183"/>
      <c r="S189" s="183"/>
      <c r="T189" s="183"/>
      <c r="U189" s="183"/>
    </row>
    <row r="190" spans="1:15" s="49" customFormat="1" ht="11.25">
      <c r="A190" s="327"/>
      <c r="B190" s="330" t="s">
        <v>48</v>
      </c>
      <c r="C190" s="327"/>
      <c r="D190" s="328">
        <f>+D156</f>
        <v>2009</v>
      </c>
      <c r="E190" s="328">
        <f>+E156</f>
        <v>2010</v>
      </c>
      <c r="F190" s="329" t="str">
        <f>+F156</f>
        <v>Var % 10/09</v>
      </c>
      <c r="G190" s="330"/>
      <c r="H190" s="327"/>
      <c r="I190" s="328">
        <f>+I156</f>
        <v>2009</v>
      </c>
      <c r="J190" s="328">
        <f>+J156</f>
        <v>2010</v>
      </c>
      <c r="K190" s="329" t="str">
        <f>+K156</f>
        <v>Var % 10/09</v>
      </c>
      <c r="L190" s="330">
        <v>2008</v>
      </c>
      <c r="M190" s="334"/>
      <c r="N190" s="334"/>
      <c r="O190" s="330"/>
    </row>
    <row r="191" spans="1:18" ht="11.25">
      <c r="A191" s="37"/>
      <c r="B191" s="37"/>
      <c r="C191" s="37"/>
      <c r="D191" s="37"/>
      <c r="E191" s="37"/>
      <c r="F191" s="37"/>
      <c r="G191" s="37"/>
      <c r="H191" s="37"/>
      <c r="I191" s="37"/>
      <c r="J191" s="37"/>
      <c r="K191" s="37"/>
      <c r="L191" s="37"/>
      <c r="R191" s="43"/>
    </row>
    <row r="192" spans="1:15" s="49" customFormat="1" ht="11.25">
      <c r="A192" s="46" t="s">
        <v>526</v>
      </c>
      <c r="B192" s="46"/>
      <c r="C192" s="46"/>
      <c r="D192" s="46"/>
      <c r="E192" s="46"/>
      <c r="F192" s="46"/>
      <c r="G192" s="46"/>
      <c r="H192" s="47">
        <f>+H158</f>
        <v>6095148</v>
      </c>
      <c r="I192" s="47">
        <f>+I158</f>
        <v>1962156</v>
      </c>
      <c r="J192" s="47">
        <f>+J158</f>
        <v>1617583</v>
      </c>
      <c r="K192" s="45">
        <f>+J192/I192*100-100</f>
        <v>-17.56093807016363</v>
      </c>
      <c r="L192" s="46"/>
      <c r="M192" s="48"/>
      <c r="N192" s="48"/>
      <c r="O192" s="48"/>
    </row>
    <row r="193" spans="1:18" s="160" customFormat="1" ht="11.25">
      <c r="A193" s="158" t="s">
        <v>537</v>
      </c>
      <c r="B193" s="158"/>
      <c r="C193" s="158">
        <f>+C195+C213</f>
        <v>143819.212</v>
      </c>
      <c r="D193" s="158">
        <f>+D195+D213</f>
        <v>35398.62300000001</v>
      </c>
      <c r="E193" s="158">
        <f>+E195+E213</f>
        <v>53751.975000000006</v>
      </c>
      <c r="F193" s="159">
        <f>+E193/D193*100-100</f>
        <v>51.84764390411456</v>
      </c>
      <c r="G193" s="158"/>
      <c r="H193" s="158">
        <f>+H195+H213</f>
        <v>207962.52000000002</v>
      </c>
      <c r="I193" s="158">
        <f>+I195+I213</f>
        <v>41797.695999999996</v>
      </c>
      <c r="J193" s="158">
        <f>+J195+J213</f>
        <v>58895.153</v>
      </c>
      <c r="K193" s="159">
        <f>+J193/I193*100-100</f>
        <v>40.90526185940968</v>
      </c>
      <c r="L193" s="159">
        <f>+J193/$J$192*100</f>
        <v>3.6409354574077497</v>
      </c>
      <c r="M193" s="165"/>
      <c r="N193" s="165"/>
      <c r="O193" s="165"/>
      <c r="R193" s="48"/>
    </row>
    <row r="194" spans="1:18" ht="11.25" customHeight="1">
      <c r="A194" s="46"/>
      <c r="B194" s="46"/>
      <c r="C194" s="39"/>
      <c r="D194" s="39"/>
      <c r="E194" s="39"/>
      <c r="F194" s="40"/>
      <c r="G194" s="40"/>
      <c r="H194" s="39"/>
      <c r="I194" s="39"/>
      <c r="J194" s="39"/>
      <c r="K194" s="40"/>
      <c r="R194" s="43"/>
    </row>
    <row r="195" spans="1:18" ht="11.25" customHeight="1">
      <c r="A195" s="46" t="s">
        <v>530</v>
      </c>
      <c r="B195" s="46"/>
      <c r="C195" s="47">
        <f>SUM(C197:C211)</f>
        <v>44480.122</v>
      </c>
      <c r="D195" s="47">
        <f>SUM(D197:D211)</f>
        <v>21356.026</v>
      </c>
      <c r="E195" s="47">
        <f>SUM(E197:E211)</f>
        <v>29954.228000000006</v>
      </c>
      <c r="F195" s="45">
        <f>+E195/D195*100-100</f>
        <v>40.26124523354676</v>
      </c>
      <c r="G195" s="45"/>
      <c r="H195" s="47">
        <f>SUM(H197:H211)</f>
        <v>29225.67</v>
      </c>
      <c r="I195" s="47">
        <f>SUM(I197:I211)</f>
        <v>14755.723</v>
      </c>
      <c r="J195" s="47">
        <f>SUM(J197:J211)</f>
        <v>26521.264</v>
      </c>
      <c r="K195" s="45">
        <f>+J195/I195*100-100</f>
        <v>79.7354423094009</v>
      </c>
      <c r="L195" s="45">
        <f>+J195/J193*100</f>
        <v>45.031318621415245</v>
      </c>
      <c r="R195" s="43"/>
    </row>
    <row r="196" spans="1:18" ht="11.25" customHeight="1">
      <c r="A196" s="46"/>
      <c r="B196" s="46"/>
      <c r="C196" s="47"/>
      <c r="D196" s="47"/>
      <c r="E196" s="47"/>
      <c r="F196" s="45"/>
      <c r="G196" s="45"/>
      <c r="H196" s="47"/>
      <c r="I196" s="47"/>
      <c r="J196" s="47"/>
      <c r="K196" s="45"/>
      <c r="L196" s="40"/>
      <c r="R196" s="43"/>
    </row>
    <row r="197" spans="1:18" ht="11.25" customHeight="1">
      <c r="A197" s="166" t="s">
        <v>178</v>
      </c>
      <c r="B197" s="166"/>
      <c r="C197" s="39">
        <v>1330.948</v>
      </c>
      <c r="D197" s="39">
        <v>569.588</v>
      </c>
      <c r="E197" s="39">
        <v>673.781</v>
      </c>
      <c r="F197" s="40"/>
      <c r="G197" s="40"/>
      <c r="H197" s="39">
        <v>1364.232</v>
      </c>
      <c r="I197" s="39">
        <v>605.409</v>
      </c>
      <c r="J197" s="39">
        <v>566.764</v>
      </c>
      <c r="K197" s="40"/>
      <c r="L197" s="40">
        <f aca="true" t="shared" si="20" ref="L197:L211">+J197/$J$195*100</f>
        <v>2.137017300532886</v>
      </c>
      <c r="R197" s="43"/>
    </row>
    <row r="198" spans="1:18" ht="11.25" customHeight="1">
      <c r="A198" s="166" t="s">
        <v>166</v>
      </c>
      <c r="B198" s="166"/>
      <c r="C198" s="39">
        <v>5539.039</v>
      </c>
      <c r="D198" s="39">
        <v>3455.543</v>
      </c>
      <c r="E198" s="39">
        <v>4222.001</v>
      </c>
      <c r="F198" s="40">
        <f aca="true" t="shared" si="21" ref="F198:F211">+E198/D198*100-100</f>
        <v>22.180537183302306</v>
      </c>
      <c r="G198" s="40"/>
      <c r="H198" s="39">
        <v>9758.334</v>
      </c>
      <c r="I198" s="39">
        <v>5627.863</v>
      </c>
      <c r="J198" s="39">
        <v>12223.037</v>
      </c>
      <c r="K198" s="40">
        <f aca="true" t="shared" si="22" ref="K198:K211">+J198/I198*100-100</f>
        <v>117.18789174505494</v>
      </c>
      <c r="L198" s="40">
        <f t="shared" si="20"/>
        <v>46.08768646924219</v>
      </c>
      <c r="R198" s="43"/>
    </row>
    <row r="199" spans="1:18" ht="11.25" customHeight="1">
      <c r="A199" s="166" t="s">
        <v>167</v>
      </c>
      <c r="B199" s="166"/>
      <c r="C199" s="39"/>
      <c r="D199" s="39"/>
      <c r="E199" s="39"/>
      <c r="F199" s="40"/>
      <c r="G199" s="40"/>
      <c r="H199" s="39"/>
      <c r="I199" s="39"/>
      <c r="J199" s="39"/>
      <c r="K199" s="40"/>
      <c r="L199" s="40"/>
      <c r="R199" s="43"/>
    </row>
    <row r="200" spans="1:18" ht="11.25" customHeight="1">
      <c r="A200" s="166" t="s">
        <v>168</v>
      </c>
      <c r="B200" s="166"/>
      <c r="C200" s="39">
        <v>34195.69</v>
      </c>
      <c r="D200" s="39">
        <v>16278.43</v>
      </c>
      <c r="E200" s="39">
        <v>24157.48</v>
      </c>
      <c r="F200" s="40">
        <f t="shared" si="21"/>
        <v>48.40178076141248</v>
      </c>
      <c r="G200" s="40"/>
      <c r="H200" s="39">
        <v>12882.699</v>
      </c>
      <c r="I200" s="39">
        <v>7068.813</v>
      </c>
      <c r="J200" s="39">
        <v>12506.694</v>
      </c>
      <c r="K200" s="40">
        <f t="shared" si="22"/>
        <v>76.92778122720179</v>
      </c>
      <c r="L200" s="40">
        <f t="shared" si="20"/>
        <v>47.15723202333041</v>
      </c>
      <c r="R200" s="43"/>
    </row>
    <row r="201" spans="1:18" ht="11.25" customHeight="1">
      <c r="A201" s="166" t="s">
        <v>169</v>
      </c>
      <c r="B201" s="166"/>
      <c r="C201" s="39">
        <v>20.35</v>
      </c>
      <c r="D201" s="39">
        <v>0.1</v>
      </c>
      <c r="E201" s="39">
        <v>0.034</v>
      </c>
      <c r="F201" s="40"/>
      <c r="G201" s="40"/>
      <c r="H201" s="39">
        <v>17.269</v>
      </c>
      <c r="I201" s="39">
        <v>0.64</v>
      </c>
      <c r="J201" s="39">
        <v>0.204</v>
      </c>
      <c r="K201" s="40"/>
      <c r="L201" s="40">
        <f t="shared" si="20"/>
        <v>0.0007691941077921476</v>
      </c>
      <c r="R201" s="43"/>
    </row>
    <row r="202" spans="1:18" ht="11.25" customHeight="1">
      <c r="A202" s="166" t="s">
        <v>170</v>
      </c>
      <c r="B202" s="166"/>
      <c r="C202" s="39">
        <v>234.349</v>
      </c>
      <c r="D202" s="39">
        <v>0.233</v>
      </c>
      <c r="E202" s="39">
        <v>0.006</v>
      </c>
      <c r="F202" s="40">
        <f t="shared" si="21"/>
        <v>-97.42489270386267</v>
      </c>
      <c r="G202" s="40"/>
      <c r="H202" s="39">
        <v>351.358</v>
      </c>
      <c r="I202" s="39">
        <v>0.648</v>
      </c>
      <c r="J202" s="39">
        <v>0.024</v>
      </c>
      <c r="K202" s="40">
        <f t="shared" si="22"/>
        <v>-96.29629629629629</v>
      </c>
      <c r="L202" s="40">
        <f t="shared" si="20"/>
        <v>9.0493424446135E-05</v>
      </c>
      <c r="R202" s="43"/>
    </row>
    <row r="203" spans="1:18" ht="11.25" customHeight="1">
      <c r="A203" s="166" t="s">
        <v>171</v>
      </c>
      <c r="B203" s="166"/>
      <c r="C203" s="39">
        <v>0.089</v>
      </c>
      <c r="D203" s="39">
        <v>0</v>
      </c>
      <c r="E203" s="39">
        <v>0.219</v>
      </c>
      <c r="F203" s="40"/>
      <c r="G203" s="40"/>
      <c r="H203" s="39">
        <v>3.974</v>
      </c>
      <c r="I203" s="39">
        <v>0</v>
      </c>
      <c r="J203" s="39">
        <v>0.219</v>
      </c>
      <c r="K203" s="40"/>
      <c r="L203" s="40">
        <f t="shared" si="20"/>
        <v>0.0008257524980709819</v>
      </c>
      <c r="R203" s="43"/>
    </row>
    <row r="204" spans="1:18" ht="11.25" customHeight="1">
      <c r="A204" s="166" t="s">
        <v>172</v>
      </c>
      <c r="B204" s="166"/>
      <c r="C204" s="39">
        <v>8.133</v>
      </c>
      <c r="D204" s="39">
        <v>0.3</v>
      </c>
      <c r="E204" s="39">
        <v>1.031</v>
      </c>
      <c r="F204" s="40"/>
      <c r="G204" s="40"/>
      <c r="H204" s="39">
        <v>13.458</v>
      </c>
      <c r="I204" s="39">
        <v>0.6</v>
      </c>
      <c r="J204" s="39">
        <v>1.751</v>
      </c>
      <c r="K204" s="40"/>
      <c r="L204" s="40">
        <f t="shared" si="20"/>
        <v>0.006602249425215933</v>
      </c>
      <c r="R204" s="43"/>
    </row>
    <row r="205" spans="1:18" ht="11.25" customHeight="1">
      <c r="A205" s="166" t="s">
        <v>173</v>
      </c>
      <c r="B205" s="166"/>
      <c r="C205" s="39">
        <v>1.165</v>
      </c>
      <c r="D205" s="39">
        <v>0.615</v>
      </c>
      <c r="E205" s="39">
        <v>0.775</v>
      </c>
      <c r="F205" s="40">
        <f t="shared" si="21"/>
        <v>26.01626016260164</v>
      </c>
      <c r="G205" s="40"/>
      <c r="H205" s="39">
        <v>2.246</v>
      </c>
      <c r="I205" s="39">
        <v>1.154</v>
      </c>
      <c r="J205" s="39">
        <v>1.439</v>
      </c>
      <c r="K205" s="40">
        <f t="shared" si="22"/>
        <v>24.696707105719256</v>
      </c>
      <c r="L205" s="40">
        <f t="shared" si="20"/>
        <v>0.005425834907416178</v>
      </c>
      <c r="R205" s="43"/>
    </row>
    <row r="206" spans="1:18" ht="11.25" customHeight="1">
      <c r="A206" s="166" t="s">
        <v>174</v>
      </c>
      <c r="B206" s="166"/>
      <c r="C206" s="39">
        <v>1426.499</v>
      </c>
      <c r="D206" s="39">
        <v>453.428</v>
      </c>
      <c r="E206" s="39">
        <v>280.695</v>
      </c>
      <c r="F206" s="40">
        <f t="shared" si="21"/>
        <v>-38.09491253297106</v>
      </c>
      <c r="G206" s="40"/>
      <c r="H206" s="39">
        <v>3697.394</v>
      </c>
      <c r="I206" s="39">
        <v>1214.664</v>
      </c>
      <c r="J206" s="39">
        <v>740.616</v>
      </c>
      <c r="K206" s="40">
        <f t="shared" si="22"/>
        <v>-39.027088972752956</v>
      </c>
      <c r="L206" s="40">
        <f t="shared" si="20"/>
        <v>2.7925365849832797</v>
      </c>
      <c r="R206" s="43"/>
    </row>
    <row r="207" spans="1:18" ht="11.25" customHeight="1">
      <c r="A207" s="166" t="s">
        <v>179</v>
      </c>
      <c r="B207" s="166"/>
      <c r="C207" s="39">
        <v>316.42</v>
      </c>
      <c r="D207" s="39">
        <v>68.2</v>
      </c>
      <c r="E207" s="39">
        <v>10.025</v>
      </c>
      <c r="F207" s="40">
        <f t="shared" si="21"/>
        <v>-85.30058651026393</v>
      </c>
      <c r="G207" s="40"/>
      <c r="H207" s="39">
        <v>114.432</v>
      </c>
      <c r="I207" s="39">
        <v>40.354</v>
      </c>
      <c r="J207" s="39">
        <v>10.255</v>
      </c>
      <c r="K207" s="40">
        <f t="shared" si="22"/>
        <v>-74.58740149675373</v>
      </c>
      <c r="L207" s="40">
        <f t="shared" si="20"/>
        <v>0.0386670861539631</v>
      </c>
      <c r="R207" s="43"/>
    </row>
    <row r="208" spans="1:18" ht="11.25" customHeight="1">
      <c r="A208" s="166" t="s">
        <v>175</v>
      </c>
      <c r="B208" s="166"/>
      <c r="C208" s="39">
        <v>41.82</v>
      </c>
      <c r="D208" s="39">
        <v>0.194</v>
      </c>
      <c r="E208" s="39">
        <v>11.419</v>
      </c>
      <c r="F208" s="40">
        <f t="shared" si="21"/>
        <v>5786.082474226804</v>
      </c>
      <c r="G208" s="40"/>
      <c r="H208" s="39">
        <v>67.107</v>
      </c>
      <c r="I208" s="39">
        <v>0.806</v>
      </c>
      <c r="J208" s="39">
        <v>30.342</v>
      </c>
      <c r="K208" s="40">
        <f t="shared" si="22"/>
        <v>3664.5161290322576</v>
      </c>
      <c r="L208" s="40">
        <f t="shared" si="20"/>
        <v>0.11440631185602618</v>
      </c>
      <c r="R208" s="43"/>
    </row>
    <row r="209" spans="1:18" ht="11.25">
      <c r="A209" s="187" t="s">
        <v>176</v>
      </c>
      <c r="B209" s="187"/>
      <c r="C209" s="39">
        <v>211.246</v>
      </c>
      <c r="D209" s="39">
        <v>13.448</v>
      </c>
      <c r="E209" s="39">
        <v>192.684</v>
      </c>
      <c r="F209" s="40">
        <f t="shared" si="21"/>
        <v>1332.8078524687685</v>
      </c>
      <c r="G209" s="40"/>
      <c r="H209" s="39">
        <v>248.272</v>
      </c>
      <c r="I209" s="39">
        <v>14.428</v>
      </c>
      <c r="J209" s="39">
        <v>209.833</v>
      </c>
      <c r="K209" s="40">
        <f t="shared" si="22"/>
        <v>1354.345716662046</v>
      </c>
      <c r="L209" s="40">
        <f t="shared" si="20"/>
        <v>0.7911877804919101</v>
      </c>
      <c r="R209" s="43"/>
    </row>
    <row r="210" spans="1:18" ht="11.25" customHeight="1">
      <c r="A210" s="166" t="s">
        <v>177</v>
      </c>
      <c r="B210" s="166"/>
      <c r="C210" s="39">
        <v>121.342</v>
      </c>
      <c r="D210" s="39">
        <v>2.005</v>
      </c>
      <c r="E210" s="39">
        <v>0.955</v>
      </c>
      <c r="F210" s="40">
        <f t="shared" si="21"/>
        <v>-52.36907730673316</v>
      </c>
      <c r="G210" s="40"/>
      <c r="H210" s="39">
        <v>51.092</v>
      </c>
      <c r="I210" s="39">
        <v>3.468</v>
      </c>
      <c r="J210" s="39">
        <v>1.438</v>
      </c>
      <c r="K210" s="40">
        <f t="shared" si="22"/>
        <v>-58.53517877739331</v>
      </c>
      <c r="L210" s="40">
        <f t="shared" si="20"/>
        <v>0.005422064348064255</v>
      </c>
      <c r="R210" s="43"/>
    </row>
    <row r="211" spans="1:18" ht="11.25" customHeight="1">
      <c r="A211" s="166" t="s">
        <v>209</v>
      </c>
      <c r="B211" s="166"/>
      <c r="C211" s="39">
        <v>1033.032</v>
      </c>
      <c r="D211" s="39">
        <v>513.942</v>
      </c>
      <c r="E211" s="39">
        <v>403.123</v>
      </c>
      <c r="F211" s="40">
        <f t="shared" si="21"/>
        <v>-21.562549859711794</v>
      </c>
      <c r="G211" s="40"/>
      <c r="H211" s="39">
        <v>653.803</v>
      </c>
      <c r="I211" s="39">
        <v>176.876</v>
      </c>
      <c r="J211" s="39">
        <v>228.648</v>
      </c>
      <c r="K211" s="40">
        <f t="shared" si="22"/>
        <v>29.270223207218606</v>
      </c>
      <c r="L211" s="40">
        <f t="shared" si="20"/>
        <v>0.8621308546983281</v>
      </c>
      <c r="R211" s="43"/>
    </row>
    <row r="212" spans="1:18" ht="11.25" customHeight="1">
      <c r="A212" s="166"/>
      <c r="B212" s="166"/>
      <c r="C212" s="39"/>
      <c r="D212" s="39"/>
      <c r="E212" s="39"/>
      <c r="F212" s="39"/>
      <c r="G212" s="39"/>
      <c r="H212" s="39"/>
      <c r="I212" s="39"/>
      <c r="J212" s="39"/>
      <c r="K212" s="40"/>
      <c r="L212" s="40"/>
      <c r="R212" s="43"/>
    </row>
    <row r="213" spans="1:18" s="49" customFormat="1" ht="11.25" customHeight="1">
      <c r="A213" s="162" t="s">
        <v>531</v>
      </c>
      <c r="B213" s="162"/>
      <c r="C213" s="47">
        <f>SUM(C215:C218)</f>
        <v>99339.09</v>
      </c>
      <c r="D213" s="47">
        <f>SUM(D215:D218)</f>
        <v>14042.597000000002</v>
      </c>
      <c r="E213" s="47">
        <f>SUM(E215:E218)</f>
        <v>23797.747</v>
      </c>
      <c r="F213" s="45">
        <f aca="true" t="shared" si="23" ref="F213:F218">+E213/D213*100-100</f>
        <v>69.4682757042732</v>
      </c>
      <c r="G213" s="45"/>
      <c r="H213" s="47">
        <f>SUM(H215:H218)</f>
        <v>178736.85</v>
      </c>
      <c r="I213" s="47">
        <f>SUM(I215:I218)</f>
        <v>27041.972999999998</v>
      </c>
      <c r="J213" s="47">
        <f>SUM(J215:J218)</f>
        <v>32373.889</v>
      </c>
      <c r="K213" s="45">
        <f aca="true" t="shared" si="24" ref="K213:K218">+J213/I213*100-100</f>
        <v>19.717185576658935</v>
      </c>
      <c r="L213" s="45">
        <f>+J213/J193*100</f>
        <v>54.96868137858475</v>
      </c>
      <c r="M213" s="48"/>
      <c r="N213" s="48"/>
      <c r="O213" s="48"/>
      <c r="R213" s="48"/>
    </row>
    <row r="214" spans="1:18" ht="11.25" customHeight="1">
      <c r="A214" s="46"/>
      <c r="B214" s="46"/>
      <c r="C214" s="47"/>
      <c r="D214" s="47"/>
      <c r="E214" s="47"/>
      <c r="F214" s="40"/>
      <c r="G214" s="45"/>
      <c r="H214" s="47"/>
      <c r="I214" s="47"/>
      <c r="J214" s="47"/>
      <c r="K214" s="40"/>
      <c r="L214" s="40"/>
      <c r="R214" s="43"/>
    </row>
    <row r="215" spans="1:18" ht="11.25" customHeight="1">
      <c r="A215" s="37" t="s">
        <v>161</v>
      </c>
      <c r="B215" s="37"/>
      <c r="C215" s="39">
        <v>19334.224</v>
      </c>
      <c r="D215" s="39">
        <v>4046.074</v>
      </c>
      <c r="E215" s="39">
        <v>4071.744</v>
      </c>
      <c r="F215" s="40">
        <f t="shared" si="23"/>
        <v>0.6344421777753126</v>
      </c>
      <c r="H215" s="39">
        <v>47384.879</v>
      </c>
      <c r="I215" s="39">
        <v>9607.672</v>
      </c>
      <c r="J215" s="39">
        <v>8461.9</v>
      </c>
      <c r="K215" s="40">
        <f t="shared" si="24"/>
        <v>-11.925594462425451</v>
      </c>
      <c r="L215" s="40">
        <f>+J215/$J$213*100</f>
        <v>26.138039825860897</v>
      </c>
      <c r="R215" s="43"/>
    </row>
    <row r="216" spans="1:18" ht="11.25" customHeight="1">
      <c r="A216" s="37" t="s">
        <v>162</v>
      </c>
      <c r="B216" s="37"/>
      <c r="C216" s="39">
        <v>5067.981</v>
      </c>
      <c r="D216" s="39">
        <v>603.848</v>
      </c>
      <c r="E216" s="39">
        <v>697.403</v>
      </c>
      <c r="F216" s="40">
        <f t="shared" si="23"/>
        <v>15.493137345822134</v>
      </c>
      <c r="H216" s="39">
        <v>23433.826</v>
      </c>
      <c r="I216" s="39">
        <v>4469.547</v>
      </c>
      <c r="J216" s="39">
        <v>1586.02</v>
      </c>
      <c r="K216" s="40">
        <f t="shared" si="24"/>
        <v>-64.51497209896215</v>
      </c>
      <c r="L216" s="40">
        <f>+J216/$J$213*100</f>
        <v>4.8990715943951</v>
      </c>
      <c r="R216" s="43"/>
    </row>
    <row r="217" spans="1:18" ht="11.25" customHeight="1">
      <c r="A217" s="37" t="s">
        <v>163</v>
      </c>
      <c r="B217" s="37"/>
      <c r="C217" s="39">
        <v>4197.751</v>
      </c>
      <c r="D217" s="39">
        <v>491.29</v>
      </c>
      <c r="E217" s="39">
        <v>309.026</v>
      </c>
      <c r="F217" s="40">
        <f t="shared" si="23"/>
        <v>-37.09906572492825</v>
      </c>
      <c r="H217" s="39">
        <v>19473.988</v>
      </c>
      <c r="I217" s="39">
        <v>2327.046</v>
      </c>
      <c r="J217" s="39">
        <v>1810.47</v>
      </c>
      <c r="K217" s="40">
        <f t="shared" si="24"/>
        <v>-22.198787647515346</v>
      </c>
      <c r="L217" s="40">
        <f>+J217/$J$213*100</f>
        <v>5.592377239571063</v>
      </c>
      <c r="R217" s="43"/>
    </row>
    <row r="218" spans="1:18" ht="11.25" customHeight="1">
      <c r="A218" s="37" t="s">
        <v>210</v>
      </c>
      <c r="B218" s="37"/>
      <c r="C218" s="39">
        <v>70739.134</v>
      </c>
      <c r="D218" s="39">
        <v>8901.385</v>
      </c>
      <c r="E218" s="39">
        <v>18719.574</v>
      </c>
      <c r="F218" s="40">
        <f t="shared" si="23"/>
        <v>110.2995657417357</v>
      </c>
      <c r="H218" s="39">
        <v>88444.157</v>
      </c>
      <c r="I218" s="39">
        <v>10637.708</v>
      </c>
      <c r="J218" s="39">
        <v>20515.499</v>
      </c>
      <c r="K218" s="40">
        <f t="shared" si="24"/>
        <v>92.85638410078562</v>
      </c>
      <c r="L218" s="40">
        <f>+J218/$J$213*100</f>
        <v>63.37051134017294</v>
      </c>
      <c r="R218" s="43"/>
    </row>
    <row r="219" spans="1:18" ht="11.25">
      <c r="A219" s="152"/>
      <c r="B219" s="152"/>
      <c r="C219" s="164"/>
      <c r="D219" s="164"/>
      <c r="E219" s="164"/>
      <c r="F219" s="164"/>
      <c r="G219" s="164"/>
      <c r="H219" s="164"/>
      <c r="I219" s="164"/>
      <c r="J219" s="164"/>
      <c r="K219" s="152"/>
      <c r="L219" s="152"/>
      <c r="R219" s="43"/>
    </row>
    <row r="220" spans="1:18" ht="11.25">
      <c r="A220" s="37" t="s">
        <v>75</v>
      </c>
      <c r="B220" s="37"/>
      <c r="C220" s="37"/>
      <c r="D220" s="37"/>
      <c r="E220" s="37"/>
      <c r="F220" s="37"/>
      <c r="G220" s="37"/>
      <c r="H220" s="37"/>
      <c r="I220" s="37"/>
      <c r="J220" s="37"/>
      <c r="K220" s="37"/>
      <c r="L220" s="37"/>
      <c r="R220" s="43"/>
    </row>
    <row r="221" spans="1:18" ht="19.5" customHeight="1">
      <c r="A221" s="314" t="s">
        <v>273</v>
      </c>
      <c r="B221" s="314"/>
      <c r="C221" s="314"/>
      <c r="D221" s="314"/>
      <c r="E221" s="314"/>
      <c r="F221" s="314"/>
      <c r="G221" s="314"/>
      <c r="H221" s="314"/>
      <c r="I221" s="314"/>
      <c r="J221" s="314"/>
      <c r="K221" s="314"/>
      <c r="L221" s="314"/>
      <c r="R221" s="43"/>
    </row>
    <row r="222" spans="1:18" ht="19.5" customHeight="1">
      <c r="A222" s="315" t="s">
        <v>268</v>
      </c>
      <c r="B222" s="315"/>
      <c r="C222" s="315"/>
      <c r="D222" s="315"/>
      <c r="E222" s="315"/>
      <c r="F222" s="315"/>
      <c r="G222" s="315"/>
      <c r="H222" s="315"/>
      <c r="I222" s="315"/>
      <c r="J222" s="315"/>
      <c r="K222" s="315"/>
      <c r="L222" s="315"/>
      <c r="R222" s="43"/>
    </row>
    <row r="223" spans="1:21" s="49" customFormat="1" ht="11.25">
      <c r="A223" s="46"/>
      <c r="B223" s="46"/>
      <c r="C223" s="323" t="s">
        <v>227</v>
      </c>
      <c r="D223" s="323"/>
      <c r="E223" s="323"/>
      <c r="F223" s="323"/>
      <c r="G223" s="324"/>
      <c r="H223" s="323" t="s">
        <v>154</v>
      </c>
      <c r="I223" s="323"/>
      <c r="J223" s="323"/>
      <c r="K223" s="323"/>
      <c r="L223" s="324"/>
      <c r="M223" s="331"/>
      <c r="N223" s="331"/>
      <c r="O223" s="331"/>
      <c r="P223" s="183"/>
      <c r="Q223" s="183"/>
      <c r="R223" s="183"/>
      <c r="S223" s="183"/>
      <c r="T223" s="183"/>
      <c r="U223" s="183"/>
    </row>
    <row r="224" spans="1:21" s="49" customFormat="1" ht="11.25">
      <c r="A224" s="46" t="s">
        <v>165</v>
      </c>
      <c r="B224" s="332" t="s">
        <v>140</v>
      </c>
      <c r="C224" s="325">
        <f>+C189</f>
        <v>2009</v>
      </c>
      <c r="D224" s="326" t="str">
        <f>+D189</f>
        <v>enero-marzo</v>
      </c>
      <c r="E224" s="326"/>
      <c r="F224" s="326"/>
      <c r="G224" s="324"/>
      <c r="H224" s="325">
        <f>+H189</f>
        <v>2009</v>
      </c>
      <c r="I224" s="326" t="str">
        <f>+D224</f>
        <v>enero-marzo</v>
      </c>
      <c r="J224" s="326"/>
      <c r="K224" s="326"/>
      <c r="L224" s="332" t="s">
        <v>340</v>
      </c>
      <c r="M224" s="333"/>
      <c r="N224" s="333"/>
      <c r="O224" s="333"/>
      <c r="P224" s="183"/>
      <c r="Q224" s="183"/>
      <c r="R224" s="183"/>
      <c r="S224" s="183"/>
      <c r="T224" s="183"/>
      <c r="U224" s="183"/>
    </row>
    <row r="225" spans="1:15" s="49" customFormat="1" ht="11.25">
      <c r="A225" s="327"/>
      <c r="B225" s="330" t="s">
        <v>48</v>
      </c>
      <c r="C225" s="327"/>
      <c r="D225" s="328">
        <f>+D190</f>
        <v>2009</v>
      </c>
      <c r="E225" s="328">
        <f>+E190</f>
        <v>2010</v>
      </c>
      <c r="F225" s="329" t="str">
        <f>+F190</f>
        <v>Var % 10/09</v>
      </c>
      <c r="G225" s="330"/>
      <c r="H225" s="327"/>
      <c r="I225" s="328">
        <f>+I190</f>
        <v>2009</v>
      </c>
      <c r="J225" s="328">
        <f>+J190</f>
        <v>2010</v>
      </c>
      <c r="K225" s="329" t="str">
        <f>+K190</f>
        <v>Var % 10/09</v>
      </c>
      <c r="L225" s="330">
        <v>2008</v>
      </c>
      <c r="M225" s="334" t="s">
        <v>302</v>
      </c>
      <c r="N225" s="334" t="s">
        <v>302</v>
      </c>
      <c r="O225" s="330" t="s">
        <v>278</v>
      </c>
    </row>
    <row r="226" spans="1:18" ht="11.25" customHeight="1">
      <c r="A226" s="37"/>
      <c r="B226" s="37"/>
      <c r="C226" s="37"/>
      <c r="D226" s="37"/>
      <c r="E226" s="37"/>
      <c r="F226" s="37"/>
      <c r="G226" s="37"/>
      <c r="H226" s="37"/>
      <c r="I226" s="37"/>
      <c r="J226" s="37"/>
      <c r="K226" s="37"/>
      <c r="L226" s="37"/>
      <c r="R226" s="43"/>
    </row>
    <row r="227" spans="1:15" s="49" customFormat="1" ht="11.25">
      <c r="A227" s="46" t="s">
        <v>526</v>
      </c>
      <c r="B227" s="46"/>
      <c r="C227" s="46"/>
      <c r="D227" s="46"/>
      <c r="E227" s="46"/>
      <c r="F227" s="46"/>
      <c r="G227" s="46"/>
      <c r="H227" s="47">
        <f>+H192</f>
        <v>6095148</v>
      </c>
      <c r="I227" s="47">
        <f>+I192</f>
        <v>1962156</v>
      </c>
      <c r="J227" s="47">
        <f>+J192</f>
        <v>1617583</v>
      </c>
      <c r="K227" s="45">
        <f>+J227/I227*100-100</f>
        <v>-17.56093807016363</v>
      </c>
      <c r="L227" s="46"/>
      <c r="M227" s="48"/>
      <c r="N227" s="48"/>
      <c r="O227" s="48"/>
    </row>
    <row r="228" spans="1:18" s="160" customFormat="1" ht="11.25">
      <c r="A228" s="158" t="s">
        <v>538</v>
      </c>
      <c r="B228" s="158"/>
      <c r="C228" s="158">
        <f>+C230+C245+C246+C247+C248+C249</f>
        <v>702534.876</v>
      </c>
      <c r="D228" s="158">
        <f>+D230+D245+D246+D247+D248+D249</f>
        <v>137270.22</v>
      </c>
      <c r="E228" s="158">
        <f>+E230+E245+E246+E247+E248+E249</f>
        <v>179400.099</v>
      </c>
      <c r="F228" s="159">
        <f>+E228/D228*100-100</f>
        <v>30.69120090286151</v>
      </c>
      <c r="G228" s="158"/>
      <c r="H228" s="158">
        <f>+H230+H245+H246+H247+H248+H249</f>
        <v>1401284.692</v>
      </c>
      <c r="I228" s="158">
        <f>+I230+I245+I246+I247+I248+I249</f>
        <v>280250.379</v>
      </c>
      <c r="J228" s="158">
        <f>+J230+J245+J246+J247+J248+J249</f>
        <v>319382.05</v>
      </c>
      <c r="K228" s="159">
        <f>+J228/I228*100-100</f>
        <v>13.963110822412105</v>
      </c>
      <c r="L228" s="159">
        <f>+J228/$J$227*100</f>
        <v>19.744399514584412</v>
      </c>
      <c r="M228" s="165"/>
      <c r="N228" s="165"/>
      <c r="O228" s="165"/>
      <c r="R228" s="48"/>
    </row>
    <row r="229" spans="1:18" ht="11.25" customHeight="1">
      <c r="A229" s="37"/>
      <c r="B229" s="37"/>
      <c r="C229" s="39"/>
      <c r="D229" s="39"/>
      <c r="E229" s="39"/>
      <c r="F229" s="40"/>
      <c r="G229" s="40"/>
      <c r="H229" s="39"/>
      <c r="I229" s="39"/>
      <c r="J229" s="39"/>
      <c r="K229" s="40"/>
      <c r="L229" s="149"/>
      <c r="R229" s="43"/>
    </row>
    <row r="230" spans="1:18" s="49" customFormat="1" ht="11.25" customHeight="1">
      <c r="A230" s="46" t="s">
        <v>150</v>
      </c>
      <c r="B230" s="46">
        <v>22042110</v>
      </c>
      <c r="C230" s="47">
        <f>SUM(C231:C242)</f>
        <v>348413.008</v>
      </c>
      <c r="D230" s="47">
        <f>SUM(D231:D242)</f>
        <v>68658.924</v>
      </c>
      <c r="E230" s="47">
        <f>SUM(E231:E242)</f>
        <v>75247.521</v>
      </c>
      <c r="F230" s="45">
        <f>+E230/D230*100-100</f>
        <v>9.596126207861914</v>
      </c>
      <c r="G230" s="45"/>
      <c r="H230" s="47">
        <f>SUM(H231:H242)</f>
        <v>1069239.3</v>
      </c>
      <c r="I230" s="47">
        <f>SUM(I231:I242)</f>
        <v>210759.995</v>
      </c>
      <c r="J230" s="47">
        <f>SUM(J231:J242)</f>
        <v>232282.705</v>
      </c>
      <c r="K230" s="45">
        <f aca="true" t="shared" si="25" ref="K230:K249">+J230/I230*100-100</f>
        <v>10.21195222556348</v>
      </c>
      <c r="L230" s="45">
        <f>+J230/J228*100</f>
        <v>72.72879142706986</v>
      </c>
      <c r="M230" s="48">
        <f>+I230/D230</f>
        <v>3.069666442777344</v>
      </c>
      <c r="N230" s="48">
        <f>+J230/E230</f>
        <v>3.0869150493343165</v>
      </c>
      <c r="O230" s="48">
        <f>+N230/M230*100-100</f>
        <v>0.5619049130747555</v>
      </c>
      <c r="P230" s="47"/>
      <c r="R230" s="48"/>
    </row>
    <row r="231" spans="1:18" ht="11.25" customHeight="1">
      <c r="A231" s="37" t="s">
        <v>286</v>
      </c>
      <c r="B231" s="188">
        <v>22042111</v>
      </c>
      <c r="C231" s="39">
        <v>50209.734</v>
      </c>
      <c r="D231" s="39">
        <v>10000.453</v>
      </c>
      <c r="E231" s="39">
        <v>9595.297</v>
      </c>
      <c r="F231" s="40">
        <f aca="true" t="shared" si="26" ref="F231:F242">+E231/D231*100-100</f>
        <v>-4.051376472645785</v>
      </c>
      <c r="G231" s="40"/>
      <c r="H231" s="39">
        <v>140023.087</v>
      </c>
      <c r="I231" s="39">
        <v>26642.938</v>
      </c>
      <c r="J231" s="39">
        <v>27695.234</v>
      </c>
      <c r="K231" s="40">
        <f t="shared" si="25"/>
        <v>3.9496244745981244</v>
      </c>
      <c r="L231" s="40">
        <f aca="true" t="shared" si="27" ref="L231:L242">+J231/$J$230*100</f>
        <v>11.923071930818097</v>
      </c>
      <c r="M231" s="43">
        <f aca="true" t="shared" si="28" ref="M231:M238">+I231/D231</f>
        <v>2.664173112957983</v>
      </c>
      <c r="N231" s="43">
        <f aca="true" t="shared" si="29" ref="N231:N238">+J231/E231</f>
        <v>2.8863342114371235</v>
      </c>
      <c r="O231" s="43">
        <f aca="true" t="shared" si="30" ref="O231:O238">+N231/M231*100-100</f>
        <v>8.338838696276738</v>
      </c>
      <c r="P231" s="189"/>
      <c r="R231" s="43"/>
    </row>
    <row r="232" spans="1:18" ht="11.25" customHeight="1">
      <c r="A232" s="37" t="s">
        <v>287</v>
      </c>
      <c r="B232" s="188">
        <v>22042112</v>
      </c>
      <c r="C232" s="39">
        <v>32373.277</v>
      </c>
      <c r="D232" s="39">
        <v>7103.668</v>
      </c>
      <c r="E232" s="39">
        <v>6842.123</v>
      </c>
      <c r="F232" s="40">
        <f t="shared" si="26"/>
        <v>-3.681830288239823</v>
      </c>
      <c r="G232" s="40"/>
      <c r="H232" s="39">
        <v>98804.733</v>
      </c>
      <c r="I232" s="39">
        <v>21410.729</v>
      </c>
      <c r="J232" s="39">
        <v>21105.353</v>
      </c>
      <c r="K232" s="40">
        <f t="shared" si="25"/>
        <v>-1.4262755836104333</v>
      </c>
      <c r="L232" s="40">
        <f t="shared" si="27"/>
        <v>9.08606303684986</v>
      </c>
      <c r="M232" s="43">
        <f t="shared" si="28"/>
        <v>3.0140385220705697</v>
      </c>
      <c r="N232" s="43">
        <f t="shared" si="29"/>
        <v>3.084620519099116</v>
      </c>
      <c r="O232" s="43">
        <f t="shared" si="30"/>
        <v>2.3417748814988073</v>
      </c>
      <c r="P232" s="189"/>
      <c r="R232" s="43"/>
    </row>
    <row r="233" spans="1:18" ht="11.25" customHeight="1">
      <c r="A233" s="37" t="s">
        <v>282</v>
      </c>
      <c r="B233" s="188">
        <v>22042113</v>
      </c>
      <c r="C233" s="39">
        <v>26363.167</v>
      </c>
      <c r="D233" s="39">
        <v>3700.65</v>
      </c>
      <c r="E233" s="39">
        <v>5090.232</v>
      </c>
      <c r="F233" s="40">
        <f t="shared" si="26"/>
        <v>37.54967370597058</v>
      </c>
      <c r="G233" s="40"/>
      <c r="H233" s="39">
        <v>65514.734</v>
      </c>
      <c r="I233" s="39">
        <v>8604.818</v>
      </c>
      <c r="J233" s="39">
        <v>13330.479</v>
      </c>
      <c r="K233" s="40">
        <f t="shared" si="25"/>
        <v>54.91877922345364</v>
      </c>
      <c r="L233" s="40">
        <f t="shared" si="27"/>
        <v>5.73890294587365</v>
      </c>
      <c r="M233" s="43">
        <f t="shared" si="28"/>
        <v>2.325218002242849</v>
      </c>
      <c r="N233" s="43">
        <f t="shared" si="29"/>
        <v>2.618835251517023</v>
      </c>
      <c r="O233" s="43">
        <f t="shared" si="30"/>
        <v>12.627514882086672</v>
      </c>
      <c r="P233" s="189"/>
      <c r="R233" s="43"/>
    </row>
    <row r="234" spans="1:18" ht="11.25" customHeight="1">
      <c r="A234" s="37" t="s">
        <v>283</v>
      </c>
      <c r="B234" s="188">
        <v>22042119</v>
      </c>
      <c r="C234" s="39">
        <v>3620.714</v>
      </c>
      <c r="D234" s="39">
        <v>715.734</v>
      </c>
      <c r="E234" s="39">
        <v>1098.158</v>
      </c>
      <c r="F234" s="40">
        <f t="shared" si="26"/>
        <v>53.431023257243595</v>
      </c>
      <c r="G234" s="40"/>
      <c r="H234" s="39">
        <v>9904.9</v>
      </c>
      <c r="I234" s="39">
        <v>1944.272</v>
      </c>
      <c r="J234" s="39">
        <v>2833.535</v>
      </c>
      <c r="K234" s="40">
        <f t="shared" si="25"/>
        <v>45.73758198441371</v>
      </c>
      <c r="L234" s="40">
        <f t="shared" si="27"/>
        <v>1.2198648194664343</v>
      </c>
      <c r="M234" s="43">
        <f t="shared" si="28"/>
        <v>2.7164728795893445</v>
      </c>
      <c r="N234" s="43">
        <f t="shared" si="29"/>
        <v>2.580261674549564</v>
      </c>
      <c r="O234" s="43">
        <f t="shared" si="30"/>
        <v>-5.014267069007943</v>
      </c>
      <c r="P234" s="189"/>
      <c r="R234" s="43"/>
    </row>
    <row r="235" spans="1:18" ht="11.25" customHeight="1">
      <c r="A235" s="37" t="s">
        <v>288</v>
      </c>
      <c r="B235" s="188">
        <v>22042121</v>
      </c>
      <c r="C235" s="39">
        <v>77395.826</v>
      </c>
      <c r="D235" s="39">
        <v>16918.167</v>
      </c>
      <c r="E235" s="39">
        <v>17128.738</v>
      </c>
      <c r="F235" s="40">
        <f t="shared" si="26"/>
        <v>1.2446442927298165</v>
      </c>
      <c r="G235" s="40"/>
      <c r="H235" s="39">
        <v>260820.674</v>
      </c>
      <c r="I235" s="39">
        <v>59102.848</v>
      </c>
      <c r="J235" s="39">
        <v>57063.03</v>
      </c>
      <c r="K235" s="40">
        <f t="shared" si="25"/>
        <v>-3.451302380555333</v>
      </c>
      <c r="L235" s="40">
        <f t="shared" si="27"/>
        <v>24.566198331468545</v>
      </c>
      <c r="M235" s="43">
        <f t="shared" si="28"/>
        <v>3.493454580510997</v>
      </c>
      <c r="N235" s="43">
        <f t="shared" si="29"/>
        <v>3.331420563499774</v>
      </c>
      <c r="O235" s="43">
        <f t="shared" si="30"/>
        <v>-4.638217365560308</v>
      </c>
      <c r="P235" s="189"/>
      <c r="R235" s="43"/>
    </row>
    <row r="236" spans="1:18" ht="11.25" customHeight="1">
      <c r="A236" s="37" t="s">
        <v>289</v>
      </c>
      <c r="B236" s="188">
        <v>22042122</v>
      </c>
      <c r="C236" s="39">
        <v>36769.909</v>
      </c>
      <c r="D236" s="39">
        <v>8043.429</v>
      </c>
      <c r="E236" s="39">
        <v>8028.386</v>
      </c>
      <c r="F236" s="40">
        <f t="shared" si="26"/>
        <v>-0.18702222646584232</v>
      </c>
      <c r="G236" s="40"/>
      <c r="H236" s="39">
        <v>102307.358</v>
      </c>
      <c r="I236" s="39">
        <v>21370.454</v>
      </c>
      <c r="J236" s="39">
        <v>22701.127</v>
      </c>
      <c r="K236" s="40">
        <f t="shared" si="25"/>
        <v>6.226695043540005</v>
      </c>
      <c r="L236" s="40">
        <f t="shared" si="27"/>
        <v>9.773059513836815</v>
      </c>
      <c r="M236" s="43">
        <f t="shared" si="28"/>
        <v>2.6568835256704575</v>
      </c>
      <c r="N236" s="43">
        <f t="shared" si="29"/>
        <v>2.8276078155684092</v>
      </c>
      <c r="O236" s="43">
        <f t="shared" si="30"/>
        <v>6.42573482233739</v>
      </c>
      <c r="P236" s="189"/>
      <c r="R236" s="43"/>
    </row>
    <row r="237" spans="1:18" ht="11.25" customHeight="1">
      <c r="A237" s="37" t="s">
        <v>290</v>
      </c>
      <c r="B237" s="188">
        <v>22042124</v>
      </c>
      <c r="C237" s="39">
        <v>18800.2</v>
      </c>
      <c r="D237" s="39">
        <v>4062.597</v>
      </c>
      <c r="E237" s="39">
        <v>4694.228</v>
      </c>
      <c r="F237" s="40">
        <f t="shared" si="26"/>
        <v>15.547468774284027</v>
      </c>
      <c r="G237" s="40"/>
      <c r="H237" s="39">
        <v>67652.716</v>
      </c>
      <c r="I237" s="39">
        <v>14502.88</v>
      </c>
      <c r="J237" s="39">
        <v>16542.884</v>
      </c>
      <c r="K237" s="40">
        <f t="shared" si="25"/>
        <v>14.066199265249367</v>
      </c>
      <c r="L237" s="40">
        <f t="shared" si="27"/>
        <v>7.121875044463597</v>
      </c>
      <c r="M237" s="43">
        <f t="shared" si="28"/>
        <v>3.5698544551674702</v>
      </c>
      <c r="N237" s="43">
        <f t="shared" si="29"/>
        <v>3.5240904361696956</v>
      </c>
      <c r="O237" s="43">
        <f t="shared" si="30"/>
        <v>-1.2819575580043505</v>
      </c>
      <c r="P237" s="189"/>
      <c r="R237" s="43"/>
    </row>
    <row r="238" spans="1:18" ht="11.25" customHeight="1">
      <c r="A238" s="37" t="s">
        <v>291</v>
      </c>
      <c r="B238" s="188">
        <v>22042125</v>
      </c>
      <c r="C238" s="39">
        <v>6253.598</v>
      </c>
      <c r="D238" s="39">
        <v>1439.411</v>
      </c>
      <c r="E238" s="39">
        <v>1243.023</v>
      </c>
      <c r="F238" s="40">
        <f t="shared" si="26"/>
        <v>-13.643636181743787</v>
      </c>
      <c r="G238" s="40"/>
      <c r="H238" s="39">
        <v>25363.418</v>
      </c>
      <c r="I238" s="39">
        <v>5229.8</v>
      </c>
      <c r="J238" s="39">
        <v>5476.223</v>
      </c>
      <c r="K238" s="40">
        <f t="shared" si="25"/>
        <v>4.711901028720035</v>
      </c>
      <c r="L238" s="40">
        <f t="shared" si="27"/>
        <v>2.3575681194172424</v>
      </c>
      <c r="M238" s="43">
        <f t="shared" si="28"/>
        <v>3.633291672774489</v>
      </c>
      <c r="N238" s="43">
        <f t="shared" si="29"/>
        <v>4.405568521258255</v>
      </c>
      <c r="O238" s="43">
        <f t="shared" si="30"/>
        <v>21.25556982586076</v>
      </c>
      <c r="P238" s="189"/>
      <c r="R238" s="43"/>
    </row>
    <row r="239" spans="1:18" ht="11.25" customHeight="1">
      <c r="A239" s="37" t="s">
        <v>292</v>
      </c>
      <c r="B239" s="188">
        <v>22042126</v>
      </c>
      <c r="C239" s="39">
        <v>4425.343</v>
      </c>
      <c r="D239" s="39">
        <v>919.949</v>
      </c>
      <c r="E239" s="39">
        <v>1150.657</v>
      </c>
      <c r="F239" s="40">
        <f t="shared" si="26"/>
        <v>25.07834673443854</v>
      </c>
      <c r="G239" s="40"/>
      <c r="H239" s="39">
        <v>20615.286</v>
      </c>
      <c r="I239" s="39">
        <v>4239.343</v>
      </c>
      <c r="J239" s="39">
        <v>4917.213</v>
      </c>
      <c r="K239" s="40">
        <f t="shared" si="25"/>
        <v>15.98997769229807</v>
      </c>
      <c r="L239" s="40">
        <f t="shared" si="27"/>
        <v>2.116908790088354</v>
      </c>
      <c r="M239" s="43">
        <f aca="true" t="shared" si="31" ref="M239:M248">+I239/D239</f>
        <v>4.608236978354235</v>
      </c>
      <c r="N239" s="43">
        <f aca="true" t="shared" si="32" ref="N239:N248">+J239/E239</f>
        <v>4.2733959816000775</v>
      </c>
      <c r="O239" s="43">
        <f aca="true" t="shared" si="33" ref="O239:O248">+N239/M239*100-100</f>
        <v>-7.26614100635382</v>
      </c>
      <c r="P239" s="189"/>
      <c r="R239" s="43"/>
    </row>
    <row r="240" spans="1:18" ht="11.25" customHeight="1">
      <c r="A240" s="37" t="s">
        <v>284</v>
      </c>
      <c r="B240" s="188">
        <v>22042127</v>
      </c>
      <c r="C240" s="39">
        <v>78797.196</v>
      </c>
      <c r="D240" s="39">
        <v>13596.44</v>
      </c>
      <c r="E240" s="39">
        <v>17234.108</v>
      </c>
      <c r="F240" s="40">
        <f t="shared" si="26"/>
        <v>26.754562223640903</v>
      </c>
      <c r="G240" s="40"/>
      <c r="H240" s="39">
        <v>239611.675</v>
      </c>
      <c r="I240" s="39">
        <v>40840.766</v>
      </c>
      <c r="J240" s="39">
        <v>52153.881</v>
      </c>
      <c r="K240" s="40">
        <f t="shared" si="25"/>
        <v>27.700545577426226</v>
      </c>
      <c r="L240" s="40">
        <f t="shared" si="27"/>
        <v>22.452761173071412</v>
      </c>
      <c r="M240" s="43">
        <f t="shared" si="31"/>
        <v>3.003783784578905</v>
      </c>
      <c r="N240" s="43">
        <f t="shared" si="32"/>
        <v>3.0262013560550973</v>
      </c>
      <c r="O240" s="43">
        <f t="shared" si="33"/>
        <v>0.7463110890764284</v>
      </c>
      <c r="P240" s="189"/>
      <c r="R240" s="43"/>
    </row>
    <row r="241" spans="1:18" ht="11.25" customHeight="1">
      <c r="A241" s="37" t="s">
        <v>285</v>
      </c>
      <c r="B241" s="188">
        <v>22042129</v>
      </c>
      <c r="C241" s="39">
        <v>3855.326</v>
      </c>
      <c r="D241" s="39">
        <v>679.211</v>
      </c>
      <c r="E241" s="39">
        <v>1254.803</v>
      </c>
      <c r="F241" s="40">
        <f t="shared" si="26"/>
        <v>84.7442105619609</v>
      </c>
      <c r="G241" s="40"/>
      <c r="H241" s="39">
        <v>16212.091</v>
      </c>
      <c r="I241" s="39">
        <v>3536.598</v>
      </c>
      <c r="J241" s="39">
        <v>3423.894</v>
      </c>
      <c r="K241" s="40">
        <f t="shared" si="25"/>
        <v>-3.186791374083228</v>
      </c>
      <c r="L241" s="40">
        <f t="shared" si="27"/>
        <v>1.4740202030969116</v>
      </c>
      <c r="M241" s="43">
        <f t="shared" si="31"/>
        <v>5.206920971539035</v>
      </c>
      <c r="N241" s="43">
        <f t="shared" si="32"/>
        <v>2.7286307093623456</v>
      </c>
      <c r="O241" s="43">
        <f t="shared" si="33"/>
        <v>-47.59607982765617</v>
      </c>
      <c r="P241" s="189"/>
      <c r="R241" s="43"/>
    </row>
    <row r="242" spans="1:18" ht="11.25" customHeight="1">
      <c r="A242" s="37" t="s">
        <v>293</v>
      </c>
      <c r="B242" s="188">
        <v>22042130</v>
      </c>
      <c r="C242" s="39">
        <v>9548.718</v>
      </c>
      <c r="D242" s="39">
        <v>1479.215</v>
      </c>
      <c r="E242" s="39">
        <v>1887.768</v>
      </c>
      <c r="F242" s="40">
        <f t="shared" si="26"/>
        <v>27.61958200802455</v>
      </c>
      <c r="G242" s="40"/>
      <c r="H242" s="39">
        <v>22408.628</v>
      </c>
      <c r="I242" s="39">
        <v>3334.549</v>
      </c>
      <c r="J242" s="39">
        <v>5039.852</v>
      </c>
      <c r="K242" s="40">
        <f t="shared" si="25"/>
        <v>51.140439081866845</v>
      </c>
      <c r="L242" s="40">
        <f t="shared" si="27"/>
        <v>2.169706091549089</v>
      </c>
      <c r="M242" s="43">
        <f t="shared" si="31"/>
        <v>2.254269325284019</v>
      </c>
      <c r="N242" s="43">
        <f t="shared" si="32"/>
        <v>2.669741197011497</v>
      </c>
      <c r="O242" s="43">
        <f t="shared" si="33"/>
        <v>18.430445158771434</v>
      </c>
      <c r="P242" s="189"/>
      <c r="R242" s="43"/>
    </row>
    <row r="243" spans="1:18" ht="11.25" customHeight="1">
      <c r="A243" s="37"/>
      <c r="B243" s="188"/>
      <c r="C243" s="39"/>
      <c r="D243" s="39"/>
      <c r="E243" s="39"/>
      <c r="F243" s="40"/>
      <c r="G243" s="40"/>
      <c r="H243" s="39"/>
      <c r="I243" s="39"/>
      <c r="J243" s="39"/>
      <c r="K243" s="40"/>
      <c r="L243" s="40"/>
      <c r="P243" s="189"/>
      <c r="R243" s="43"/>
    </row>
    <row r="244" spans="1:18" s="49" customFormat="1" ht="11.25" customHeight="1">
      <c r="A244" s="46" t="s">
        <v>342</v>
      </c>
      <c r="B244" s="46"/>
      <c r="C244" s="47">
        <f>SUM(C245:C248)</f>
        <v>339494.462</v>
      </c>
      <c r="D244" s="47">
        <f>SUM(D245:D248)</f>
        <v>65486.69899999999</v>
      </c>
      <c r="E244" s="47">
        <f>SUM(E245:E248)</f>
        <v>101676.904</v>
      </c>
      <c r="F244" s="45">
        <f aca="true" t="shared" si="34" ref="F244:F249">+E244/D244*100-100</f>
        <v>55.263443649831856</v>
      </c>
      <c r="G244" s="45"/>
      <c r="H244" s="47">
        <f>SUM(H245:H248)</f>
        <v>304050.42199999996</v>
      </c>
      <c r="I244" s="47">
        <f>SUM(I245:I248)</f>
        <v>63306.319</v>
      </c>
      <c r="J244" s="47">
        <f>SUM(J245:J248)</f>
        <v>82025.84599999999</v>
      </c>
      <c r="K244" s="45">
        <f>+J244/I244*100-100</f>
        <v>29.569760642693467</v>
      </c>
      <c r="L244" s="45">
        <f>+J244/J228*100</f>
        <v>25.68267252339322</v>
      </c>
      <c r="M244" s="48"/>
      <c r="N244" s="48"/>
      <c r="O244" s="48"/>
      <c r="P244" s="190"/>
      <c r="R244" s="48"/>
    </row>
    <row r="245" spans="1:18" ht="11.25" customHeight="1">
      <c r="A245" s="37" t="s">
        <v>151</v>
      </c>
      <c r="B245" s="37">
        <v>22042990</v>
      </c>
      <c r="C245" s="39">
        <v>289619.655</v>
      </c>
      <c r="D245" s="39">
        <v>56252.409</v>
      </c>
      <c r="E245" s="39">
        <v>92548.417</v>
      </c>
      <c r="F245" s="40">
        <f t="shared" si="34"/>
        <v>64.52347311916898</v>
      </c>
      <c r="G245" s="40"/>
      <c r="H245" s="39">
        <v>211210.998</v>
      </c>
      <c r="I245" s="39">
        <v>46441.645</v>
      </c>
      <c r="J245" s="39">
        <v>64538.396</v>
      </c>
      <c r="K245" s="40">
        <f t="shared" si="25"/>
        <v>38.96664513067961</v>
      </c>
      <c r="L245" s="40">
        <f>+J245/$J$228*100</f>
        <v>20.207270884509633</v>
      </c>
      <c r="M245" s="43">
        <f t="shared" si="31"/>
        <v>0.8255938870102434</v>
      </c>
      <c r="N245" s="43">
        <f t="shared" si="32"/>
        <v>0.6973473787239386</v>
      </c>
      <c r="O245" s="43">
        <f t="shared" si="33"/>
        <v>-15.533849063578828</v>
      </c>
      <c r="R245" s="43"/>
    </row>
    <row r="246" spans="1:18" ht="11.25" customHeight="1">
      <c r="A246" s="37" t="s">
        <v>76</v>
      </c>
      <c r="B246" s="37">
        <v>22042190</v>
      </c>
      <c r="C246" s="39">
        <v>47185.891</v>
      </c>
      <c r="D246" s="39">
        <v>8914.99</v>
      </c>
      <c r="E246" s="39">
        <v>8722.427</v>
      </c>
      <c r="F246" s="40">
        <f t="shared" si="34"/>
        <v>-2.1599912058229904</v>
      </c>
      <c r="G246" s="40"/>
      <c r="H246" s="39">
        <v>82325.766</v>
      </c>
      <c r="I246" s="39">
        <v>15568.676</v>
      </c>
      <c r="J246" s="39">
        <v>15772.64</v>
      </c>
      <c r="K246" s="40">
        <f t="shared" si="25"/>
        <v>1.3100921362869826</v>
      </c>
      <c r="L246" s="40">
        <f>+J246/$J$228*100</f>
        <v>4.938486680763681</v>
      </c>
      <c r="M246" s="43">
        <f t="shared" si="31"/>
        <v>1.7463481170478037</v>
      </c>
      <c r="N246" s="43">
        <f t="shared" si="32"/>
        <v>1.8082856984644298</v>
      </c>
      <c r="O246" s="43">
        <f t="shared" si="33"/>
        <v>3.5466915680781597</v>
      </c>
      <c r="R246" s="43"/>
    </row>
    <row r="247" spans="1:18" ht="11.25" customHeight="1">
      <c r="A247" s="37" t="s">
        <v>77</v>
      </c>
      <c r="B247" s="37">
        <v>22041000</v>
      </c>
      <c r="C247" s="39">
        <v>2438.165</v>
      </c>
      <c r="D247" s="39">
        <v>249.414</v>
      </c>
      <c r="E247" s="39">
        <v>359.474</v>
      </c>
      <c r="F247" s="40">
        <f t="shared" si="34"/>
        <v>44.127434706953096</v>
      </c>
      <c r="G247" s="40"/>
      <c r="H247" s="39">
        <v>9566.31</v>
      </c>
      <c r="I247" s="39">
        <v>1067.499</v>
      </c>
      <c r="J247" s="39">
        <v>1509.287</v>
      </c>
      <c r="K247" s="40">
        <f t="shared" si="25"/>
        <v>41.38533150850728</v>
      </c>
      <c r="L247" s="40">
        <f>+J247/$J$228*100</f>
        <v>0.47256475434358325</v>
      </c>
      <c r="M247" s="43">
        <f t="shared" si="31"/>
        <v>4.280028386538046</v>
      </c>
      <c r="N247" s="43">
        <f t="shared" si="32"/>
        <v>4.198598507819759</v>
      </c>
      <c r="O247" s="43">
        <f t="shared" si="33"/>
        <v>-1.9025546413291892</v>
      </c>
      <c r="R247" s="43"/>
    </row>
    <row r="248" spans="1:18" ht="11.25" customHeight="1">
      <c r="A248" s="37" t="s">
        <v>78</v>
      </c>
      <c r="B248" s="37">
        <v>22082010</v>
      </c>
      <c r="C248" s="39">
        <v>250.751</v>
      </c>
      <c r="D248" s="39">
        <v>69.886</v>
      </c>
      <c r="E248" s="39">
        <v>46.586</v>
      </c>
      <c r="F248" s="40">
        <f t="shared" si="34"/>
        <v>-33.340010874853334</v>
      </c>
      <c r="G248" s="40"/>
      <c r="H248" s="39">
        <v>947.348</v>
      </c>
      <c r="I248" s="39">
        <v>228.499</v>
      </c>
      <c r="J248" s="39">
        <v>205.523</v>
      </c>
      <c r="K248" s="40">
        <f t="shared" si="25"/>
        <v>-10.055186237138898</v>
      </c>
      <c r="L248" s="40">
        <f>+J248/$J$228*100</f>
        <v>0.0643502037763237</v>
      </c>
      <c r="M248" s="43">
        <f t="shared" si="31"/>
        <v>3.269596199524941</v>
      </c>
      <c r="N248" s="43">
        <f t="shared" si="32"/>
        <v>4.411690207358434</v>
      </c>
      <c r="O248" s="43">
        <f t="shared" si="33"/>
        <v>34.93073572814387</v>
      </c>
      <c r="R248" s="43"/>
    </row>
    <row r="249" spans="1:18" ht="11.25" customHeight="1">
      <c r="A249" s="37" t="s">
        <v>10</v>
      </c>
      <c r="B249" s="44" t="s">
        <v>187</v>
      </c>
      <c r="C249" s="39">
        <v>14627.406</v>
      </c>
      <c r="D249" s="39">
        <v>3124.597</v>
      </c>
      <c r="E249" s="39">
        <v>2475.674</v>
      </c>
      <c r="F249" s="40">
        <f t="shared" si="34"/>
        <v>-20.768214268912118</v>
      </c>
      <c r="G249" s="40"/>
      <c r="H249" s="39">
        <v>27994.97</v>
      </c>
      <c r="I249" s="39">
        <v>6184.065</v>
      </c>
      <c r="J249" s="39">
        <v>5073.499</v>
      </c>
      <c r="K249" s="40">
        <f t="shared" si="25"/>
        <v>-17.95851110879333</v>
      </c>
      <c r="L249" s="40">
        <f>+J249/$J$228*100</f>
        <v>1.5885360495369105</v>
      </c>
      <c r="R249" s="43"/>
    </row>
    <row r="250" spans="1:18" ht="11.25">
      <c r="A250" s="152"/>
      <c r="B250" s="152"/>
      <c r="C250" s="164"/>
      <c r="D250" s="164"/>
      <c r="E250" s="164"/>
      <c r="F250" s="164"/>
      <c r="G250" s="164"/>
      <c r="H250" s="164"/>
      <c r="I250" s="164"/>
      <c r="J250" s="164"/>
      <c r="K250" s="152"/>
      <c r="L250" s="152"/>
      <c r="R250" s="43"/>
    </row>
    <row r="251" spans="1:18" ht="11.25">
      <c r="A251" s="37" t="s">
        <v>75</v>
      </c>
      <c r="B251" s="37"/>
      <c r="C251" s="37"/>
      <c r="D251" s="37"/>
      <c r="E251" s="37"/>
      <c r="F251" s="37"/>
      <c r="G251" s="37"/>
      <c r="H251" s="37"/>
      <c r="I251" s="37"/>
      <c r="J251" s="37"/>
      <c r="K251" s="37"/>
      <c r="L251" s="37"/>
      <c r="R251" s="43"/>
    </row>
    <row r="252" spans="1:18" ht="19.5" customHeight="1">
      <c r="A252" s="314" t="s">
        <v>397</v>
      </c>
      <c r="B252" s="314"/>
      <c r="C252" s="314"/>
      <c r="D252" s="314"/>
      <c r="E252" s="314"/>
      <c r="F252" s="314"/>
      <c r="G252" s="314"/>
      <c r="H252" s="314"/>
      <c r="I252" s="314"/>
      <c r="J252" s="314"/>
      <c r="K252" s="314"/>
      <c r="L252" s="314"/>
      <c r="R252" s="43"/>
    </row>
    <row r="253" spans="1:18" ht="19.5" customHeight="1">
      <c r="A253" s="315" t="s">
        <v>270</v>
      </c>
      <c r="B253" s="315"/>
      <c r="C253" s="315"/>
      <c r="D253" s="315"/>
      <c r="E253" s="315"/>
      <c r="F253" s="315"/>
      <c r="G253" s="315"/>
      <c r="H253" s="315"/>
      <c r="I253" s="315"/>
      <c r="J253" s="315"/>
      <c r="K253" s="315"/>
      <c r="L253" s="315"/>
      <c r="R253" s="43"/>
    </row>
    <row r="254" spans="1:21" s="49" customFormat="1" ht="11.25">
      <c r="A254" s="46"/>
      <c r="B254" s="46"/>
      <c r="C254" s="323" t="s">
        <v>153</v>
      </c>
      <c r="D254" s="323"/>
      <c r="E254" s="323"/>
      <c r="F254" s="323"/>
      <c r="G254" s="324"/>
      <c r="H254" s="323" t="s">
        <v>154</v>
      </c>
      <c r="I254" s="323"/>
      <c r="J254" s="323"/>
      <c r="K254" s="323"/>
      <c r="L254" s="324"/>
      <c r="M254" s="331" t="s">
        <v>301</v>
      </c>
      <c r="N254" s="331" t="s">
        <v>301</v>
      </c>
      <c r="O254" s="331" t="s">
        <v>278</v>
      </c>
      <c r="P254" s="183"/>
      <c r="Q254" s="183"/>
      <c r="R254" s="183"/>
      <c r="S254" s="183"/>
      <c r="T254" s="183"/>
      <c r="U254" s="183"/>
    </row>
    <row r="255" spans="1:21" s="49" customFormat="1" ht="11.25">
      <c r="A255" s="46" t="s">
        <v>165</v>
      </c>
      <c r="B255" s="332" t="s">
        <v>140</v>
      </c>
      <c r="C255" s="325">
        <f>+C224</f>
        <v>2009</v>
      </c>
      <c r="D255" s="326" t="str">
        <f>+D224</f>
        <v>enero-marzo</v>
      </c>
      <c r="E255" s="326"/>
      <c r="F255" s="326"/>
      <c r="G255" s="324"/>
      <c r="H255" s="325">
        <f>+H224</f>
        <v>2009</v>
      </c>
      <c r="I255" s="326" t="str">
        <f>+D255</f>
        <v>enero-marzo</v>
      </c>
      <c r="J255" s="326"/>
      <c r="K255" s="326"/>
      <c r="L255" s="332" t="s">
        <v>340</v>
      </c>
      <c r="M255" s="333"/>
      <c r="N255" s="333"/>
      <c r="O255" s="333"/>
      <c r="P255" s="183"/>
      <c r="Q255" s="183"/>
      <c r="R255" s="183"/>
      <c r="S255" s="183"/>
      <c r="T255" s="183"/>
      <c r="U255" s="183"/>
    </row>
    <row r="256" spans="1:15" s="49" customFormat="1" ht="11.25">
      <c r="A256" s="327"/>
      <c r="B256" s="330" t="s">
        <v>48</v>
      </c>
      <c r="C256" s="327"/>
      <c r="D256" s="328">
        <f>+D225</f>
        <v>2009</v>
      </c>
      <c r="E256" s="328">
        <f>+E225</f>
        <v>2010</v>
      </c>
      <c r="F256" s="329" t="str">
        <f>+F225</f>
        <v>Var % 10/09</v>
      </c>
      <c r="G256" s="330"/>
      <c r="H256" s="327"/>
      <c r="I256" s="328">
        <f>+I225</f>
        <v>2009</v>
      </c>
      <c r="J256" s="328">
        <f>+J225</f>
        <v>2010</v>
      </c>
      <c r="K256" s="329" t="str">
        <f>+K225</f>
        <v>Var % 10/09</v>
      </c>
      <c r="L256" s="330">
        <v>2008</v>
      </c>
      <c r="M256" s="334"/>
      <c r="N256" s="334"/>
      <c r="O256" s="330"/>
    </row>
    <row r="257" spans="1:18" ht="11.25">
      <c r="A257" s="37"/>
      <c r="B257" s="37"/>
      <c r="C257" s="37"/>
      <c r="D257" s="37"/>
      <c r="E257" s="37"/>
      <c r="F257" s="37"/>
      <c r="G257" s="37"/>
      <c r="H257" s="37"/>
      <c r="I257" s="37"/>
      <c r="J257" s="37"/>
      <c r="K257" s="37"/>
      <c r="L257" s="37"/>
      <c r="R257" s="43"/>
    </row>
    <row r="258" spans="1:18" s="160" customFormat="1" ht="11.25">
      <c r="A258" s="158" t="s">
        <v>555</v>
      </c>
      <c r="B258" s="158"/>
      <c r="C258" s="158"/>
      <c r="D258" s="158"/>
      <c r="E258" s="158"/>
      <c r="F258" s="158"/>
      <c r="G258" s="158"/>
      <c r="H258" s="158">
        <f>(H260+H269)</f>
        <v>949455.599</v>
      </c>
      <c r="I258" s="158">
        <f>(+I260+I269)</f>
        <v>224544.25100000002</v>
      </c>
      <c r="J258" s="158">
        <f>(+J260+J269)</f>
        <v>213399.80900000004</v>
      </c>
      <c r="K258" s="159">
        <f>+J258/I258*100-100</f>
        <v>-4.9631384238824126</v>
      </c>
      <c r="L258" s="158">
        <f>(+L260+L269)</f>
        <v>100</v>
      </c>
      <c r="M258" s="165"/>
      <c r="N258" s="165"/>
      <c r="O258" s="165"/>
      <c r="R258" s="165"/>
    </row>
    <row r="259" spans="1:18" ht="11.25" customHeight="1">
      <c r="A259" s="37"/>
      <c r="B259" s="37"/>
      <c r="C259" s="39"/>
      <c r="D259" s="39"/>
      <c r="E259" s="39"/>
      <c r="F259" s="40"/>
      <c r="G259" s="40"/>
      <c r="H259" s="39"/>
      <c r="I259" s="39"/>
      <c r="J259" s="39"/>
      <c r="K259" s="40"/>
      <c r="L259" s="40"/>
      <c r="R259" s="43"/>
    </row>
    <row r="260" spans="1:13" ht="11.25" customHeight="1">
      <c r="A260" s="46" t="s">
        <v>530</v>
      </c>
      <c r="B260" s="46"/>
      <c r="C260" s="47"/>
      <c r="D260" s="47"/>
      <c r="E260" s="47"/>
      <c r="F260" s="45"/>
      <c r="G260" s="45"/>
      <c r="H260" s="47">
        <f>SUM(H262:H267)</f>
        <v>84748.969</v>
      </c>
      <c r="I260" s="47">
        <f>SUM(I262:I267)</f>
        <v>27237.549000000003</v>
      </c>
      <c r="J260" s="47">
        <f>SUM(J262:J267)</f>
        <v>18750.782</v>
      </c>
      <c r="K260" s="45">
        <f>+J260/I260*100-100</f>
        <v>-31.158335869354488</v>
      </c>
      <c r="L260" s="191">
        <f>+J260/$J$258*100</f>
        <v>8.786691088369247</v>
      </c>
      <c r="M260" s="42"/>
    </row>
    <row r="261" spans="1:13" ht="11.25" customHeight="1">
      <c r="A261" s="46"/>
      <c r="B261" s="46"/>
      <c r="C261" s="39"/>
      <c r="D261" s="39"/>
      <c r="E261" s="39"/>
      <c r="F261" s="40"/>
      <c r="G261" s="40"/>
      <c r="H261" s="39"/>
      <c r="I261" s="39"/>
      <c r="J261" s="39"/>
      <c r="K261" s="40"/>
      <c r="L261" s="165"/>
      <c r="M261" s="42"/>
    </row>
    <row r="262" spans="1:13" ht="11.25" customHeight="1">
      <c r="A262" s="37" t="s">
        <v>79</v>
      </c>
      <c r="B262" s="37"/>
      <c r="C262" s="39">
        <v>1069147</v>
      </c>
      <c r="D262" s="39">
        <v>359807</v>
      </c>
      <c r="E262" s="39">
        <v>113710</v>
      </c>
      <c r="F262" s="40">
        <f aca="true" t="shared" si="35" ref="F262:F278">+E262/D262*100-100</f>
        <v>-68.39694614056981</v>
      </c>
      <c r="G262" s="40"/>
      <c r="H262" s="39">
        <v>2470.923</v>
      </c>
      <c r="I262" s="39">
        <v>779.038</v>
      </c>
      <c r="J262" s="39">
        <v>305.794</v>
      </c>
      <c r="K262" s="40">
        <f aca="true" t="shared" si="36" ref="K262:K279">+J262/I262*100-100</f>
        <v>-60.747229275080294</v>
      </c>
      <c r="L262" s="165">
        <f aca="true" t="shared" si="37" ref="L262:L267">+J262/$J$260*100</f>
        <v>1.6308333167118043</v>
      </c>
      <c r="M262" s="42"/>
    </row>
    <row r="263" spans="1:13" ht="11.25" customHeight="1">
      <c r="A263" s="37" t="s">
        <v>80</v>
      </c>
      <c r="B263" s="37"/>
      <c r="C263" s="39">
        <v>324</v>
      </c>
      <c r="D263" s="39">
        <v>87</v>
      </c>
      <c r="E263" s="39">
        <v>25</v>
      </c>
      <c r="F263" s="40">
        <f t="shared" si="35"/>
        <v>-71.26436781609195</v>
      </c>
      <c r="G263" s="40"/>
      <c r="H263" s="39">
        <v>5447.95</v>
      </c>
      <c r="I263" s="39">
        <v>1241.75</v>
      </c>
      <c r="J263" s="39">
        <v>428.5</v>
      </c>
      <c r="K263" s="40">
        <f t="shared" si="36"/>
        <v>-65.49224884235957</v>
      </c>
      <c r="L263" s="165">
        <f t="shared" si="37"/>
        <v>2.285238023672826</v>
      </c>
      <c r="M263" s="42"/>
    </row>
    <row r="264" spans="1:13" ht="11.25" customHeight="1">
      <c r="A264" s="37" t="s">
        <v>81</v>
      </c>
      <c r="B264" s="37"/>
      <c r="C264" s="39">
        <v>400</v>
      </c>
      <c r="D264" s="39">
        <v>151</v>
      </c>
      <c r="E264" s="39">
        <v>0</v>
      </c>
      <c r="F264" s="40"/>
      <c r="G264" s="40"/>
      <c r="H264" s="39">
        <v>430.145</v>
      </c>
      <c r="I264" s="39">
        <v>76.516</v>
      </c>
      <c r="J264" s="39">
        <v>0</v>
      </c>
      <c r="K264" s="40"/>
      <c r="L264" s="165">
        <f t="shared" si="37"/>
        <v>0</v>
      </c>
      <c r="M264" s="42"/>
    </row>
    <row r="265" spans="1:13" ht="11.25" customHeight="1">
      <c r="A265" s="37" t="s">
        <v>82</v>
      </c>
      <c r="B265" s="37"/>
      <c r="C265" s="39">
        <v>4280.241</v>
      </c>
      <c r="D265" s="39">
        <v>796.22</v>
      </c>
      <c r="E265" s="39">
        <v>1418.862</v>
      </c>
      <c r="F265" s="40">
        <f t="shared" si="35"/>
        <v>78.19974378940495</v>
      </c>
      <c r="G265" s="40"/>
      <c r="H265" s="39">
        <v>8301.279</v>
      </c>
      <c r="I265" s="39">
        <v>1431.337</v>
      </c>
      <c r="J265" s="39">
        <v>4062.691</v>
      </c>
      <c r="K265" s="40">
        <f t="shared" si="36"/>
        <v>183.83888630001184</v>
      </c>
      <c r="L265" s="165">
        <f t="shared" si="37"/>
        <v>21.666781684091895</v>
      </c>
      <c r="M265" s="42"/>
    </row>
    <row r="266" spans="1:13" ht="11.25" customHeight="1">
      <c r="A266" s="37" t="s">
        <v>83</v>
      </c>
      <c r="B266" s="37"/>
      <c r="C266" s="39">
        <v>9827.249</v>
      </c>
      <c r="D266" s="39">
        <v>5021.686</v>
      </c>
      <c r="E266" s="39">
        <v>1834.508</v>
      </c>
      <c r="F266" s="40">
        <f t="shared" si="35"/>
        <v>-63.46828535276797</v>
      </c>
      <c r="G266" s="40"/>
      <c r="H266" s="39">
        <v>28986.731</v>
      </c>
      <c r="I266" s="39">
        <v>14179.011</v>
      </c>
      <c r="J266" s="39">
        <v>6003.517</v>
      </c>
      <c r="K266" s="40">
        <f t="shared" si="36"/>
        <v>-57.65912728327808</v>
      </c>
      <c r="L266" s="165">
        <f t="shared" si="37"/>
        <v>32.01742199338673</v>
      </c>
      <c r="M266" s="42"/>
    </row>
    <row r="267" spans="1:13" ht="11.25" customHeight="1">
      <c r="A267" s="37" t="s">
        <v>84</v>
      </c>
      <c r="B267" s="37"/>
      <c r="C267" s="192"/>
      <c r="D267" s="192"/>
      <c r="E267" s="39"/>
      <c r="F267" s="193"/>
      <c r="G267" s="40"/>
      <c r="H267" s="39">
        <v>39111.941</v>
      </c>
      <c r="I267" s="39">
        <v>9529.897</v>
      </c>
      <c r="J267" s="39">
        <v>7950.28</v>
      </c>
      <c r="K267" s="40">
        <f t="shared" si="36"/>
        <v>-16.575383763329242</v>
      </c>
      <c r="L267" s="165">
        <f t="shared" si="37"/>
        <v>42.399724982136746</v>
      </c>
      <c r="M267" s="42"/>
    </row>
    <row r="268" spans="1:13" ht="11.25" customHeight="1">
      <c r="A268" s="37"/>
      <c r="B268" s="37"/>
      <c r="C268" s="39"/>
      <c r="D268" s="39"/>
      <c r="E268" s="39"/>
      <c r="F268" s="40"/>
      <c r="G268" s="40"/>
      <c r="H268" s="39"/>
      <c r="I268" s="39"/>
      <c r="J268" s="39"/>
      <c r="K268" s="40"/>
      <c r="L268" s="165"/>
      <c r="M268" s="42"/>
    </row>
    <row r="269" spans="1:13" ht="11.25" customHeight="1">
      <c r="A269" s="46" t="s">
        <v>531</v>
      </c>
      <c r="B269" s="46"/>
      <c r="C269" s="39"/>
      <c r="D269" s="39"/>
      <c r="E269" s="39"/>
      <c r="F269" s="40"/>
      <c r="G269" s="40"/>
      <c r="H269" s="47">
        <f>(H271+H281+H288)</f>
        <v>864706.63</v>
      </c>
      <c r="I269" s="47">
        <f>(I271+I281+I288)</f>
        <v>197306.70200000002</v>
      </c>
      <c r="J269" s="47">
        <f>(J271+J281+J288)</f>
        <v>194649.02700000003</v>
      </c>
      <c r="K269" s="45">
        <f t="shared" si="36"/>
        <v>-1.3469765461894951</v>
      </c>
      <c r="L269" s="191">
        <f>+J269/$J$258*100</f>
        <v>91.21330891163075</v>
      </c>
      <c r="M269" s="42"/>
    </row>
    <row r="270" spans="1:13" ht="11.25" customHeight="1">
      <c r="A270" s="46"/>
      <c r="B270" s="46"/>
      <c r="C270" s="39"/>
      <c r="D270" s="39"/>
      <c r="E270" s="39"/>
      <c r="F270" s="40"/>
      <c r="G270" s="40"/>
      <c r="H270" s="39"/>
      <c r="I270" s="39"/>
      <c r="J270" s="39"/>
      <c r="K270" s="40"/>
      <c r="L270" s="165"/>
      <c r="M270" s="42"/>
    </row>
    <row r="271" spans="1:13" ht="11.25" customHeight="1">
      <c r="A271" s="46" t="s">
        <v>85</v>
      </c>
      <c r="B271" s="46"/>
      <c r="C271" s="47">
        <f>SUM(C272:C279)</f>
        <v>54333.274000000005</v>
      </c>
      <c r="D271" s="47">
        <f>SUM(D272:D279)</f>
        <v>14761.166000000001</v>
      </c>
      <c r="E271" s="47">
        <f>SUM(E272:E279)</f>
        <v>16254.567</v>
      </c>
      <c r="F271" s="45">
        <f t="shared" si="35"/>
        <v>10.117093730942386</v>
      </c>
      <c r="G271" s="40"/>
      <c r="H271" s="47">
        <f>SUM(H272:H279)</f>
        <v>129439.959</v>
      </c>
      <c r="I271" s="47">
        <f>SUM(I272:I279)</f>
        <v>38998.572</v>
      </c>
      <c r="J271" s="47">
        <f>SUM(J272:J279)</f>
        <v>41631.649000000005</v>
      </c>
      <c r="K271" s="45">
        <f t="shared" si="36"/>
        <v>6.751726704249592</v>
      </c>
      <c r="L271" s="191">
        <f>+J271/$J$258*100</f>
        <v>19.50875644879326</v>
      </c>
      <c r="M271" s="42"/>
    </row>
    <row r="272" spans="1:15" ht="11.25" customHeight="1">
      <c r="A272" s="37" t="s">
        <v>86</v>
      </c>
      <c r="B272" s="37"/>
      <c r="C272" s="39">
        <v>2608.932</v>
      </c>
      <c r="D272" s="39">
        <v>88.205</v>
      </c>
      <c r="E272" s="39">
        <v>136.771</v>
      </c>
      <c r="F272" s="40">
        <f t="shared" si="35"/>
        <v>55.060370727283015</v>
      </c>
      <c r="G272" s="40"/>
      <c r="H272" s="39">
        <v>3326.417</v>
      </c>
      <c r="I272" s="39">
        <v>91.671</v>
      </c>
      <c r="J272" s="39">
        <v>208.793</v>
      </c>
      <c r="K272" s="40">
        <f t="shared" si="36"/>
        <v>127.7634148203903</v>
      </c>
      <c r="L272" s="165">
        <f>+J272/$J$271*100</f>
        <v>0.5015246933889167</v>
      </c>
      <c r="M272" s="41">
        <f>+I272/D272*1000</f>
        <v>1039.294824556431</v>
      </c>
      <c r="N272" s="41">
        <f>+J272/E272*1000</f>
        <v>1526.5882387348197</v>
      </c>
      <c r="O272" s="40">
        <f aca="true" t="shared" si="38" ref="O272:O286">+N272/M272*100-100</f>
        <v>46.88692781534485</v>
      </c>
    </row>
    <row r="273" spans="1:15" ht="11.25" customHeight="1">
      <c r="A273" s="37" t="s">
        <v>87</v>
      </c>
      <c r="B273" s="37"/>
      <c r="C273" s="39">
        <v>230.167</v>
      </c>
      <c r="D273" s="39">
        <v>10.128</v>
      </c>
      <c r="E273" s="39">
        <v>81.319</v>
      </c>
      <c r="F273" s="40">
        <f t="shared" si="35"/>
        <v>702.9127172195892</v>
      </c>
      <c r="G273" s="40"/>
      <c r="H273" s="39">
        <v>632.698</v>
      </c>
      <c r="I273" s="39">
        <v>25.546</v>
      </c>
      <c r="J273" s="39">
        <v>265.15</v>
      </c>
      <c r="K273" s="40">
        <f t="shared" si="36"/>
        <v>937.9315744147812</v>
      </c>
      <c r="L273" s="165">
        <f aca="true" t="shared" si="39" ref="L273:L279">+J273/$J$271*100</f>
        <v>0.6368952620637245</v>
      </c>
      <c r="M273" s="41">
        <f aca="true" t="shared" si="40" ref="M273:M286">+I273/D273*1000</f>
        <v>2522.314375987362</v>
      </c>
      <c r="N273" s="41">
        <f aca="true" t="shared" si="41" ref="N273:N278">+J273/E273*1000</f>
        <v>3260.615600290215</v>
      </c>
      <c r="O273" s="40">
        <f t="shared" si="38"/>
        <v>29.27078524911647</v>
      </c>
    </row>
    <row r="274" spans="1:15" ht="11.25" customHeight="1">
      <c r="A274" s="37" t="s">
        <v>88</v>
      </c>
      <c r="B274" s="37"/>
      <c r="C274" s="39">
        <v>13880.635</v>
      </c>
      <c r="D274" s="39">
        <v>4049.93</v>
      </c>
      <c r="E274" s="39">
        <v>4907.263</v>
      </c>
      <c r="F274" s="40">
        <f t="shared" si="35"/>
        <v>21.169081934749485</v>
      </c>
      <c r="G274" s="40"/>
      <c r="H274" s="39">
        <v>44491.247</v>
      </c>
      <c r="I274" s="39">
        <v>14179.724</v>
      </c>
      <c r="J274" s="39">
        <v>14306.404</v>
      </c>
      <c r="K274" s="40">
        <f t="shared" si="36"/>
        <v>0.8933883339337285</v>
      </c>
      <c r="L274" s="165">
        <f t="shared" si="39"/>
        <v>34.364250140560124</v>
      </c>
      <c r="M274" s="41">
        <f t="shared" si="40"/>
        <v>3501.226934786527</v>
      </c>
      <c r="N274" s="41">
        <f t="shared" si="41"/>
        <v>2915.3530185767504</v>
      </c>
      <c r="O274" s="40">
        <f t="shared" si="38"/>
        <v>-16.733388812613427</v>
      </c>
    </row>
    <row r="275" spans="1:15" ht="11.25" customHeight="1">
      <c r="A275" s="37" t="s">
        <v>89</v>
      </c>
      <c r="B275" s="37"/>
      <c r="C275" s="39">
        <v>45.489</v>
      </c>
      <c r="D275" s="39">
        <v>12.283</v>
      </c>
      <c r="E275" s="39">
        <v>10.015</v>
      </c>
      <c r="F275" s="40">
        <f t="shared" si="35"/>
        <v>-18.464544492387844</v>
      </c>
      <c r="G275" s="40"/>
      <c r="H275" s="39">
        <v>51.305</v>
      </c>
      <c r="I275" s="39">
        <v>10.628</v>
      </c>
      <c r="J275" s="39">
        <v>9.344</v>
      </c>
      <c r="K275" s="40">
        <f t="shared" si="36"/>
        <v>-12.08129469326309</v>
      </c>
      <c r="L275" s="165">
        <f t="shared" si="39"/>
        <v>0.022444462865259068</v>
      </c>
      <c r="M275" s="41">
        <f t="shared" si="40"/>
        <v>865.2609297402914</v>
      </c>
      <c r="N275" s="41">
        <f t="shared" si="41"/>
        <v>933.0004992511232</v>
      </c>
      <c r="O275" s="40">
        <f t="shared" si="38"/>
        <v>7.828802524478235</v>
      </c>
    </row>
    <row r="276" spans="1:15" ht="11.25" customHeight="1">
      <c r="A276" s="37" t="s">
        <v>90</v>
      </c>
      <c r="B276" s="37"/>
      <c r="C276" s="39">
        <v>9146.571</v>
      </c>
      <c r="D276" s="39">
        <v>3297.657</v>
      </c>
      <c r="E276" s="39">
        <v>2309.239</v>
      </c>
      <c r="F276" s="40">
        <f t="shared" si="35"/>
        <v>-29.97334167865246</v>
      </c>
      <c r="G276" s="40"/>
      <c r="H276" s="39">
        <v>27658.046</v>
      </c>
      <c r="I276" s="39">
        <v>9969.998</v>
      </c>
      <c r="J276" s="39">
        <v>9034.503</v>
      </c>
      <c r="K276" s="40">
        <f t="shared" si="36"/>
        <v>-9.383101180160708</v>
      </c>
      <c r="L276" s="165">
        <f t="shared" si="39"/>
        <v>21.701045279277793</v>
      </c>
      <c r="M276" s="41">
        <f t="shared" si="40"/>
        <v>3023.3580994020904</v>
      </c>
      <c r="N276" s="41">
        <f t="shared" si="41"/>
        <v>3912.3291266083766</v>
      </c>
      <c r="O276" s="40">
        <f t="shared" si="38"/>
        <v>29.403431481771634</v>
      </c>
    </row>
    <row r="277" spans="1:15" ht="11.25" customHeight="1">
      <c r="A277" s="37" t="s">
        <v>152</v>
      </c>
      <c r="B277" s="37"/>
      <c r="C277" s="39">
        <v>24610.749</v>
      </c>
      <c r="D277" s="39">
        <v>6418.356</v>
      </c>
      <c r="E277" s="39">
        <v>7796.193</v>
      </c>
      <c r="F277" s="40">
        <f t="shared" si="35"/>
        <v>21.467132705010442</v>
      </c>
      <c r="G277" s="40"/>
      <c r="H277" s="39">
        <v>40149.982</v>
      </c>
      <c r="I277" s="39">
        <v>10697.499</v>
      </c>
      <c r="J277" s="39">
        <v>13093.379</v>
      </c>
      <c r="K277" s="40">
        <f t="shared" si="36"/>
        <v>22.396636821372937</v>
      </c>
      <c r="L277" s="165">
        <f t="shared" si="39"/>
        <v>31.450541389796978</v>
      </c>
      <c r="M277" s="41">
        <f t="shared" si="40"/>
        <v>1666.7039036164401</v>
      </c>
      <c r="N277" s="41">
        <f t="shared" si="41"/>
        <v>1679.4580380449793</v>
      </c>
      <c r="O277" s="40">
        <f t="shared" si="38"/>
        <v>0.7652309687920678</v>
      </c>
    </row>
    <row r="278" spans="1:15" ht="11.25" customHeight="1">
      <c r="A278" s="37" t="s">
        <v>91</v>
      </c>
      <c r="B278" s="37"/>
      <c r="C278" s="39">
        <v>3810.731</v>
      </c>
      <c r="D278" s="39">
        <v>884.607</v>
      </c>
      <c r="E278" s="39">
        <v>1013.767</v>
      </c>
      <c r="F278" s="40">
        <f t="shared" si="35"/>
        <v>14.600834042687879</v>
      </c>
      <c r="G278" s="40"/>
      <c r="H278" s="39">
        <v>5387.128</v>
      </c>
      <c r="I278" s="39">
        <v>1296.721</v>
      </c>
      <c r="J278" s="39">
        <v>1662.724</v>
      </c>
      <c r="K278" s="40">
        <f t="shared" si="36"/>
        <v>28.225269738054692</v>
      </c>
      <c r="L278" s="165">
        <f t="shared" si="39"/>
        <v>3.993894164509313</v>
      </c>
      <c r="M278" s="41">
        <f t="shared" si="40"/>
        <v>1465.8724156602875</v>
      </c>
      <c r="N278" s="41">
        <f t="shared" si="41"/>
        <v>1640.1441356840376</v>
      </c>
      <c r="O278" s="40">
        <f t="shared" si="38"/>
        <v>11.888600819686701</v>
      </c>
    </row>
    <row r="279" spans="1:19" ht="11.25" customHeight="1">
      <c r="A279" s="37" t="s">
        <v>10</v>
      </c>
      <c r="B279" s="37"/>
      <c r="C279" s="192"/>
      <c r="D279" s="192"/>
      <c r="E279" s="192"/>
      <c r="F279" s="40"/>
      <c r="G279" s="40"/>
      <c r="H279" s="39">
        <v>7743.136</v>
      </c>
      <c r="I279" s="39">
        <v>2726.785</v>
      </c>
      <c r="J279" s="39">
        <v>3051.352</v>
      </c>
      <c r="K279" s="40">
        <f t="shared" si="36"/>
        <v>11.90291863861654</v>
      </c>
      <c r="L279" s="165">
        <f t="shared" si="39"/>
        <v>7.329404607537884</v>
      </c>
      <c r="M279" s="41"/>
      <c r="O279" s="40"/>
      <c r="S279" s="41"/>
    </row>
    <row r="280" spans="1:15" ht="11.25" customHeight="1">
      <c r="A280" s="37"/>
      <c r="B280" s="37"/>
      <c r="C280" s="39"/>
      <c r="D280" s="39"/>
      <c r="E280" s="39"/>
      <c r="F280" s="40"/>
      <c r="G280" s="40"/>
      <c r="H280" s="39"/>
      <c r="I280" s="39"/>
      <c r="J280" s="39"/>
      <c r="K280" s="40"/>
      <c r="L280" s="165"/>
      <c r="M280" s="41"/>
      <c r="O280" s="40"/>
    </row>
    <row r="281" spans="1:15" ht="11.25" customHeight="1">
      <c r="A281" s="46" t="s">
        <v>92</v>
      </c>
      <c r="B281" s="46"/>
      <c r="C281" s="47">
        <f>SUM(C282:C286)</f>
        <v>241947.644</v>
      </c>
      <c r="D281" s="47">
        <f>SUM(D282:D286)</f>
        <v>55087.414000000004</v>
      </c>
      <c r="E281" s="47">
        <f>SUM(E282:E286)</f>
        <v>47369.652</v>
      </c>
      <c r="F281" s="45">
        <f aca="true" t="shared" si="42" ref="F281:F286">+E281/D281*100-100</f>
        <v>-14.010027771497874</v>
      </c>
      <c r="G281" s="45"/>
      <c r="H281" s="47">
        <f>SUM(H282:H286)</f>
        <v>614378.3859999999</v>
      </c>
      <c r="I281" s="47">
        <f>SUM(I282:I286)</f>
        <v>130634.421</v>
      </c>
      <c r="J281" s="47">
        <f>SUM(J282:J286)</f>
        <v>127617.273</v>
      </c>
      <c r="K281" s="45">
        <f aca="true" t="shared" si="43" ref="K281:K286">+J281/I281*100-100</f>
        <v>-2.309611798256455</v>
      </c>
      <c r="L281" s="191">
        <f>+J281/$J$258*100</f>
        <v>59.80196214702328</v>
      </c>
      <c r="M281" s="41">
        <f t="shared" si="40"/>
        <v>2371.4023134213558</v>
      </c>
      <c r="N281" s="41">
        <f aca="true" t="shared" si="44" ref="N281:N286">+J281/E281*1000</f>
        <v>2694.0724200380446</v>
      </c>
      <c r="O281" s="40">
        <f t="shared" si="38"/>
        <v>13.606721423458268</v>
      </c>
    </row>
    <row r="282" spans="1:15" ht="11.25" customHeight="1">
      <c r="A282" s="37" t="s">
        <v>93</v>
      </c>
      <c r="B282" s="37"/>
      <c r="C282" s="39">
        <v>4490.372</v>
      </c>
      <c r="D282" s="39">
        <v>1071.581</v>
      </c>
      <c r="E282" s="39">
        <v>423.264</v>
      </c>
      <c r="F282" s="40">
        <f t="shared" si="42"/>
        <v>-60.50097939399821</v>
      </c>
      <c r="G282" s="40"/>
      <c r="H282" s="39">
        <v>24267.514</v>
      </c>
      <c r="I282" s="39">
        <v>4688.76</v>
      </c>
      <c r="J282" s="39">
        <v>2374.983</v>
      </c>
      <c r="K282" s="40">
        <f t="shared" si="43"/>
        <v>-49.3473114426842</v>
      </c>
      <c r="L282" s="165">
        <f>+J282/$J$281*100</f>
        <v>1.861020020385485</v>
      </c>
      <c r="M282" s="41">
        <f t="shared" si="40"/>
        <v>4375.5535045880815</v>
      </c>
      <c r="N282" s="41">
        <f t="shared" si="44"/>
        <v>5611.115048763892</v>
      </c>
      <c r="O282" s="40">
        <f t="shared" si="38"/>
        <v>28.237834204980828</v>
      </c>
    </row>
    <row r="283" spans="1:15" ht="11.25" customHeight="1">
      <c r="A283" s="37" t="s">
        <v>94</v>
      </c>
      <c r="B283" s="37"/>
      <c r="C283" s="39">
        <v>99361.848</v>
      </c>
      <c r="D283" s="39">
        <v>21158.334</v>
      </c>
      <c r="E283" s="39">
        <v>17617.972</v>
      </c>
      <c r="F283" s="40">
        <f t="shared" si="42"/>
        <v>-16.732706837882404</v>
      </c>
      <c r="G283" s="40"/>
      <c r="H283" s="39">
        <v>201075.513</v>
      </c>
      <c r="I283" s="39">
        <v>41067.995</v>
      </c>
      <c r="J283" s="39">
        <v>38929.065</v>
      </c>
      <c r="K283" s="40">
        <f t="shared" si="43"/>
        <v>-5.208264976169403</v>
      </c>
      <c r="L283" s="165">
        <f>+J283/$J$281*100</f>
        <v>30.50454228088701</v>
      </c>
      <c r="M283" s="41">
        <f t="shared" si="40"/>
        <v>1940.9843421509465</v>
      </c>
      <c r="N283" s="41">
        <f t="shared" si="44"/>
        <v>2209.6223674325283</v>
      </c>
      <c r="O283" s="40">
        <f t="shared" si="38"/>
        <v>13.840298422185327</v>
      </c>
    </row>
    <row r="284" spans="1:27" ht="11.25" customHeight="1">
      <c r="A284" s="37" t="s">
        <v>95</v>
      </c>
      <c r="B284" s="37"/>
      <c r="C284" s="39">
        <v>5793.352</v>
      </c>
      <c r="D284" s="39">
        <v>1348.865</v>
      </c>
      <c r="E284" s="39">
        <v>1928.453</v>
      </c>
      <c r="F284" s="40">
        <f t="shared" si="42"/>
        <v>42.96856987170693</v>
      </c>
      <c r="G284" s="40"/>
      <c r="H284" s="39">
        <v>26625.792</v>
      </c>
      <c r="I284" s="39">
        <v>6032.862</v>
      </c>
      <c r="J284" s="39">
        <v>9786.714</v>
      </c>
      <c r="K284" s="40">
        <f t="shared" si="43"/>
        <v>62.22340242491873</v>
      </c>
      <c r="L284" s="165">
        <f>+J284/$J$281*100</f>
        <v>7.668800445218728</v>
      </c>
      <c r="M284" s="41">
        <f t="shared" si="40"/>
        <v>4472.546919076409</v>
      </c>
      <c r="N284" s="41">
        <f t="shared" si="44"/>
        <v>5074.9040811469085</v>
      </c>
      <c r="O284" s="40">
        <f t="shared" si="38"/>
        <v>13.467877989190285</v>
      </c>
      <c r="V284" s="41"/>
      <c r="W284" s="41"/>
      <c r="X284" s="41"/>
      <c r="Y284" s="41"/>
      <c r="Z284" s="41"/>
      <c r="AA284" s="41"/>
    </row>
    <row r="285" spans="1:15" ht="11.25" customHeight="1">
      <c r="A285" s="37" t="s">
        <v>96</v>
      </c>
      <c r="B285" s="37"/>
      <c r="C285" s="39">
        <v>112084.74</v>
      </c>
      <c r="D285" s="39">
        <v>26856.429</v>
      </c>
      <c r="E285" s="39">
        <v>21898.181</v>
      </c>
      <c r="F285" s="40">
        <f t="shared" si="42"/>
        <v>-18.462052419552876</v>
      </c>
      <c r="G285" s="40"/>
      <c r="H285" s="39">
        <v>340323.502</v>
      </c>
      <c r="I285" s="39">
        <v>73893.209</v>
      </c>
      <c r="J285" s="39">
        <v>70433.641</v>
      </c>
      <c r="K285" s="40">
        <f t="shared" si="43"/>
        <v>-4.681848368501633</v>
      </c>
      <c r="L285" s="165">
        <f>+J285/$J$281*100</f>
        <v>55.191307057626915</v>
      </c>
      <c r="M285" s="41">
        <f t="shared" si="40"/>
        <v>2751.4160203502856</v>
      </c>
      <c r="N285" s="41">
        <f t="shared" si="44"/>
        <v>3216.4151442533057</v>
      </c>
      <c r="O285" s="40">
        <f t="shared" si="38"/>
        <v>16.90035677860959</v>
      </c>
    </row>
    <row r="286" spans="1:25" ht="11.25" customHeight="1">
      <c r="A286" s="37" t="s">
        <v>97</v>
      </c>
      <c r="B286" s="37"/>
      <c r="C286" s="39">
        <v>20217.332</v>
      </c>
      <c r="D286" s="39">
        <v>4652.205</v>
      </c>
      <c r="E286" s="39">
        <v>5501.782</v>
      </c>
      <c r="F286" s="40">
        <f t="shared" si="42"/>
        <v>18.261813484143545</v>
      </c>
      <c r="G286" s="40"/>
      <c r="H286" s="39">
        <v>22086.065</v>
      </c>
      <c r="I286" s="39">
        <v>4951.595</v>
      </c>
      <c r="J286" s="39">
        <v>6092.87</v>
      </c>
      <c r="K286" s="40">
        <f t="shared" si="43"/>
        <v>23.048633824050626</v>
      </c>
      <c r="L286" s="165">
        <f>+J286/$J$281*100</f>
        <v>4.774330195881869</v>
      </c>
      <c r="M286" s="41">
        <f t="shared" si="40"/>
        <v>1064.354429781147</v>
      </c>
      <c r="N286" s="41">
        <f t="shared" si="44"/>
        <v>1107.435736275992</v>
      </c>
      <c r="O286" s="40">
        <f t="shared" si="38"/>
        <v>4.04764665692268</v>
      </c>
      <c r="T286" s="41"/>
      <c r="U286" s="41"/>
      <c r="V286" s="41"/>
      <c r="W286" s="41"/>
      <c r="X286" s="41"/>
      <c r="Y286" s="41"/>
    </row>
    <row r="287" spans="1:25" ht="11.25" customHeight="1">
      <c r="A287" s="37"/>
      <c r="B287" s="37"/>
      <c r="C287" s="39"/>
      <c r="D287" s="39"/>
      <c r="E287" s="39"/>
      <c r="F287" s="40"/>
      <c r="G287" s="40"/>
      <c r="H287" s="39"/>
      <c r="I287" s="39"/>
      <c r="J287" s="39"/>
      <c r="K287" s="40"/>
      <c r="L287" s="165"/>
      <c r="M287" s="42"/>
      <c r="O287" s="194"/>
      <c r="T287" s="41"/>
      <c r="U287" s="41"/>
      <c r="V287" s="41"/>
      <c r="W287" s="41"/>
      <c r="X287" s="41"/>
      <c r="Y287" s="41"/>
    </row>
    <row r="288" spans="1:15" ht="11.25" customHeight="1">
      <c r="A288" s="46" t="s">
        <v>98</v>
      </c>
      <c r="B288" s="46"/>
      <c r="C288" s="39"/>
      <c r="D288" s="39"/>
      <c r="E288" s="39"/>
      <c r="F288" s="40"/>
      <c r="G288" s="40"/>
      <c r="H288" s="47">
        <v>120888.285</v>
      </c>
      <c r="I288" s="47">
        <v>27673.709</v>
      </c>
      <c r="J288" s="47">
        <v>25400.105</v>
      </c>
      <c r="K288" s="45">
        <f>+J288/I288*100-100</f>
        <v>-8.215754527157884</v>
      </c>
      <c r="L288" s="191">
        <f>+J288/$J$258*100</f>
        <v>11.902590315814198</v>
      </c>
      <c r="M288" s="42"/>
      <c r="O288" s="194"/>
    </row>
    <row r="289" spans="1:15" ht="11.25" customHeight="1">
      <c r="A289" s="149" t="s">
        <v>235</v>
      </c>
      <c r="B289" s="37">
        <v>16010000</v>
      </c>
      <c r="C289" s="39">
        <v>3861.534</v>
      </c>
      <c r="D289" s="39">
        <v>1206.983</v>
      </c>
      <c r="E289" s="39">
        <v>721.496</v>
      </c>
      <c r="F289" s="40">
        <f>+E289/D289*100-100</f>
        <v>-40.223184585035575</v>
      </c>
      <c r="G289" s="40"/>
      <c r="H289" s="39">
        <v>7054.276</v>
      </c>
      <c r="I289" s="39">
        <v>2117.103</v>
      </c>
      <c r="J289" s="39">
        <v>1450.624</v>
      </c>
      <c r="K289" s="40">
        <v>3694.662</v>
      </c>
      <c r="L289" s="165">
        <f>+J289/$J$288*100</f>
        <v>5.711094501380998</v>
      </c>
      <c r="M289" s="42"/>
      <c r="O289" s="194"/>
    </row>
    <row r="290" spans="1:13" ht="11.25">
      <c r="A290" s="37" t="s">
        <v>10</v>
      </c>
      <c r="B290" s="37"/>
      <c r="C290" s="39"/>
      <c r="D290" s="39"/>
      <c r="E290" s="39"/>
      <c r="F290" s="39"/>
      <c r="G290" s="39"/>
      <c r="H290" s="39">
        <f>+H288-H289</f>
        <v>113834.009</v>
      </c>
      <c r="I290" s="39">
        <f>+I288-I289</f>
        <v>25556.606</v>
      </c>
      <c r="J290" s="39">
        <f>+J288-J289</f>
        <v>23949.481</v>
      </c>
      <c r="K290" s="40">
        <f>+J290/I290*100-100</f>
        <v>-6.288491515657441</v>
      </c>
      <c r="L290" s="165">
        <f>+J290/$J$288*100</f>
        <v>94.288905498619</v>
      </c>
      <c r="M290" s="42"/>
    </row>
    <row r="291" spans="1:18" ht="11.25">
      <c r="A291" s="152"/>
      <c r="B291" s="152"/>
      <c r="C291" s="164"/>
      <c r="D291" s="164"/>
      <c r="E291" s="164"/>
      <c r="F291" s="164"/>
      <c r="G291" s="164"/>
      <c r="H291" s="164"/>
      <c r="I291" s="164"/>
      <c r="J291" s="164"/>
      <c r="K291" s="152"/>
      <c r="L291" s="152"/>
      <c r="R291" s="43"/>
    </row>
    <row r="292" spans="1:18" ht="11.25">
      <c r="A292" s="37" t="s">
        <v>341</v>
      </c>
      <c r="B292" s="37"/>
      <c r="C292" s="37"/>
      <c r="D292" s="37"/>
      <c r="E292" s="37"/>
      <c r="F292" s="37"/>
      <c r="G292" s="37"/>
      <c r="H292" s="37"/>
      <c r="I292" s="37"/>
      <c r="J292" s="37"/>
      <c r="K292" s="37"/>
      <c r="L292" s="37"/>
      <c r="R292" s="43"/>
    </row>
    <row r="293" spans="1:18" ht="19.5" customHeight="1">
      <c r="A293" s="314" t="s">
        <v>398</v>
      </c>
      <c r="B293" s="314"/>
      <c r="C293" s="314"/>
      <c r="D293" s="314"/>
      <c r="E293" s="314"/>
      <c r="F293" s="314"/>
      <c r="G293" s="314"/>
      <c r="H293" s="314"/>
      <c r="I293" s="314"/>
      <c r="J293" s="314"/>
      <c r="K293" s="314"/>
      <c r="L293" s="314"/>
      <c r="R293" s="43"/>
    </row>
    <row r="294" spans="1:18" ht="19.5" customHeight="1">
      <c r="A294" s="315" t="s">
        <v>271</v>
      </c>
      <c r="B294" s="315"/>
      <c r="C294" s="315"/>
      <c r="D294" s="315"/>
      <c r="E294" s="315"/>
      <c r="F294" s="315"/>
      <c r="G294" s="315"/>
      <c r="H294" s="315"/>
      <c r="I294" s="315"/>
      <c r="J294" s="315"/>
      <c r="K294" s="315"/>
      <c r="L294" s="315"/>
      <c r="R294" s="43"/>
    </row>
    <row r="295" spans="1:21" ht="11.25">
      <c r="A295" s="37"/>
      <c r="B295" s="37"/>
      <c r="C295" s="313" t="s">
        <v>153</v>
      </c>
      <c r="D295" s="313"/>
      <c r="E295" s="313"/>
      <c r="F295" s="313"/>
      <c r="G295" s="44"/>
      <c r="H295" s="313" t="s">
        <v>154</v>
      </c>
      <c r="I295" s="313"/>
      <c r="J295" s="313"/>
      <c r="K295" s="313"/>
      <c r="L295" s="44"/>
      <c r="M295" s="310" t="s">
        <v>301</v>
      </c>
      <c r="N295" s="310" t="s">
        <v>301</v>
      </c>
      <c r="O295" s="310" t="s">
        <v>278</v>
      </c>
      <c r="P295" s="149"/>
      <c r="Q295" s="149"/>
      <c r="R295" s="149"/>
      <c r="S295" s="149"/>
      <c r="T295" s="149"/>
      <c r="U295" s="149"/>
    </row>
    <row r="296" spans="1:21" ht="11.25">
      <c r="A296" s="37" t="s">
        <v>165</v>
      </c>
      <c r="B296" s="151" t="s">
        <v>140</v>
      </c>
      <c r="C296" s="150">
        <f>+C255</f>
        <v>2009</v>
      </c>
      <c r="D296" s="311" t="str">
        <f>+D255</f>
        <v>enero-marzo</v>
      </c>
      <c r="E296" s="311"/>
      <c r="F296" s="311"/>
      <c r="G296" s="44"/>
      <c r="H296" s="150">
        <f>+H255</f>
        <v>2009</v>
      </c>
      <c r="I296" s="311" t="str">
        <f>+D296</f>
        <v>enero-marzo</v>
      </c>
      <c r="J296" s="311"/>
      <c r="K296" s="311"/>
      <c r="L296" s="151" t="s">
        <v>340</v>
      </c>
      <c r="M296" s="312"/>
      <c r="N296" s="312"/>
      <c r="O296" s="312"/>
      <c r="P296" s="149"/>
      <c r="Q296" s="149"/>
      <c r="R296" s="149"/>
      <c r="S296" s="149"/>
      <c r="T296" s="149"/>
      <c r="U296" s="149"/>
    </row>
    <row r="297" spans="1:15" ht="11.25">
      <c r="A297" s="152"/>
      <c r="B297" s="156" t="s">
        <v>48</v>
      </c>
      <c r="C297" s="152"/>
      <c r="D297" s="153">
        <f>+D256</f>
        <v>2009</v>
      </c>
      <c r="E297" s="153">
        <f>+E256</f>
        <v>2010</v>
      </c>
      <c r="F297" s="154" t="str">
        <f>+F256</f>
        <v>Var % 10/09</v>
      </c>
      <c r="G297" s="156"/>
      <c r="H297" s="152"/>
      <c r="I297" s="153">
        <f>+I256</f>
        <v>2009</v>
      </c>
      <c r="J297" s="153">
        <f>+J256</f>
        <v>2010</v>
      </c>
      <c r="K297" s="154" t="str">
        <f>+K256</f>
        <v>Var % 10/09</v>
      </c>
      <c r="L297" s="156">
        <v>2008</v>
      </c>
      <c r="M297" s="157"/>
      <c r="N297" s="157"/>
      <c r="O297" s="156"/>
    </row>
    <row r="298" spans="1:18" ht="11.25">
      <c r="A298" s="37"/>
      <c r="B298" s="37"/>
      <c r="C298" s="39"/>
      <c r="D298" s="39"/>
      <c r="E298" s="39"/>
      <c r="F298" s="40"/>
      <c r="G298" s="40"/>
      <c r="H298" s="39"/>
      <c r="I298" s="39"/>
      <c r="J298" s="39"/>
      <c r="K298" s="40"/>
      <c r="L298" s="40"/>
      <c r="R298" s="43"/>
    </row>
    <row r="299" spans="1:18" s="160" customFormat="1" ht="11.25">
      <c r="A299" s="158" t="s">
        <v>532</v>
      </c>
      <c r="B299" s="158"/>
      <c r="C299" s="158"/>
      <c r="D299" s="158"/>
      <c r="E299" s="158"/>
      <c r="F299" s="158"/>
      <c r="G299" s="158"/>
      <c r="H299" s="158">
        <f>+H301+H311</f>
        <v>3638595.9979999997</v>
      </c>
      <c r="I299" s="158">
        <f>+I301+I311</f>
        <v>910262.556</v>
      </c>
      <c r="J299" s="158">
        <f>+J301+J311</f>
        <v>932408.4569999999</v>
      </c>
      <c r="K299" s="159">
        <f>+J299/I299*100-100</f>
        <v>2.4329135428042434</v>
      </c>
      <c r="L299" s="158">
        <f>+L301+L311</f>
        <v>99.99999999999999</v>
      </c>
      <c r="M299" s="165"/>
      <c r="N299" s="165"/>
      <c r="O299" s="165"/>
      <c r="R299" s="165"/>
    </row>
    <row r="300" spans="1:18" ht="11.25">
      <c r="A300" s="37"/>
      <c r="B300" s="37"/>
      <c r="C300" s="39"/>
      <c r="D300" s="39"/>
      <c r="E300" s="39"/>
      <c r="F300" s="40"/>
      <c r="G300" s="40"/>
      <c r="H300" s="39"/>
      <c r="I300" s="39"/>
      <c r="J300" s="39"/>
      <c r="K300" s="40"/>
      <c r="L300" s="40"/>
      <c r="R300" s="43"/>
    </row>
    <row r="301" spans="1:18" ht="11.25">
      <c r="A301" s="46" t="s">
        <v>530</v>
      </c>
      <c r="B301" s="46"/>
      <c r="C301" s="47"/>
      <c r="D301" s="47"/>
      <c r="E301" s="47"/>
      <c r="F301" s="45"/>
      <c r="G301" s="45"/>
      <c r="H301" s="47">
        <f>+H303+H306+H309</f>
        <v>279676.618</v>
      </c>
      <c r="I301" s="47">
        <f>+I303+I306+I309</f>
        <v>82435.035</v>
      </c>
      <c r="J301" s="47">
        <f>+J303+J306+J309</f>
        <v>72306.927</v>
      </c>
      <c r="K301" s="45">
        <f>+J301/I301*100-100</f>
        <v>-12.286169345351766</v>
      </c>
      <c r="L301" s="45">
        <f>+J301/$J$299*100</f>
        <v>7.754855338039904</v>
      </c>
      <c r="R301" s="43"/>
    </row>
    <row r="302" spans="1:18" ht="11.25">
      <c r="A302" s="46"/>
      <c r="B302" s="46"/>
      <c r="C302" s="39"/>
      <c r="D302" s="39"/>
      <c r="E302" s="39"/>
      <c r="F302" s="40"/>
      <c r="G302" s="40"/>
      <c r="H302" s="39"/>
      <c r="I302" s="39"/>
      <c r="J302" s="39"/>
      <c r="K302" s="45"/>
      <c r="L302" s="40"/>
      <c r="R302" s="43"/>
    </row>
    <row r="303" spans="1:18" ht="11.25">
      <c r="A303" s="46" t="s">
        <v>100</v>
      </c>
      <c r="B303" s="46"/>
      <c r="C303" s="47">
        <f>+C304+C305</f>
        <v>3645266.542</v>
      </c>
      <c r="D303" s="47">
        <f>+D304+D305</f>
        <v>920895.102</v>
      </c>
      <c r="E303" s="47">
        <f>+E304+E305</f>
        <v>991675.557</v>
      </c>
      <c r="F303" s="45">
        <f aca="true" t="shared" si="45" ref="F303:F308">+E303/D303*100-100</f>
        <v>7.686049675612239</v>
      </c>
      <c r="G303" s="39"/>
      <c r="H303" s="47">
        <f>+H304+H305</f>
        <v>273744.614</v>
      </c>
      <c r="I303" s="47">
        <f>+I304+I305</f>
        <v>80100.346</v>
      </c>
      <c r="J303" s="47">
        <f>+J304+J305</f>
        <v>71219.922</v>
      </c>
      <c r="K303" s="45">
        <f aca="true" t="shared" si="46" ref="K303:K309">+J303/I303*100-100</f>
        <v>-11.086623770638894</v>
      </c>
      <c r="L303" s="45">
        <f aca="true" t="shared" si="47" ref="L303:L330">+J303/$J$299*100</f>
        <v>7.638274992608738</v>
      </c>
      <c r="R303" s="43"/>
    </row>
    <row r="304" spans="1:18" ht="11.25">
      <c r="A304" s="37" t="s">
        <v>126</v>
      </c>
      <c r="B304" s="37"/>
      <c r="C304" s="39">
        <v>0</v>
      </c>
      <c r="D304" s="39">
        <v>0</v>
      </c>
      <c r="E304" s="39">
        <v>0</v>
      </c>
      <c r="F304" s="40"/>
      <c r="G304" s="40"/>
      <c r="H304" s="39">
        <v>0</v>
      </c>
      <c r="I304" s="39">
        <v>0</v>
      </c>
      <c r="J304" s="39">
        <v>0</v>
      </c>
      <c r="K304" s="40"/>
      <c r="L304" s="40">
        <f t="shared" si="47"/>
        <v>0</v>
      </c>
      <c r="R304" s="43"/>
    </row>
    <row r="305" spans="1:18" ht="11.25">
      <c r="A305" s="37" t="s">
        <v>127</v>
      </c>
      <c r="B305" s="37"/>
      <c r="C305" s="39">
        <v>3645266.542</v>
      </c>
      <c r="D305" s="39">
        <v>920895.102</v>
      </c>
      <c r="E305" s="39">
        <v>991675.557</v>
      </c>
      <c r="F305" s="40">
        <f t="shared" si="45"/>
        <v>7.686049675612239</v>
      </c>
      <c r="G305" s="40"/>
      <c r="H305" s="39">
        <v>273744.614</v>
      </c>
      <c r="I305" s="39">
        <v>80100.346</v>
      </c>
      <c r="J305" s="39">
        <v>71219.922</v>
      </c>
      <c r="K305" s="40">
        <f t="shared" si="46"/>
        <v>-11.086623770638894</v>
      </c>
      <c r="L305" s="40">
        <f t="shared" si="47"/>
        <v>7.638274992608738</v>
      </c>
      <c r="R305" s="43"/>
    </row>
    <row r="306" spans="1:18" ht="11.25">
      <c r="A306" s="46" t="s">
        <v>128</v>
      </c>
      <c r="B306" s="46"/>
      <c r="C306" s="47">
        <f>+C307+C308</f>
        <v>35399</v>
      </c>
      <c r="D306" s="47">
        <f>+D307+D308</f>
        <v>2401</v>
      </c>
      <c r="E306" s="47">
        <f>+E307+E308</f>
        <v>1676</v>
      </c>
      <c r="F306" s="45">
        <f t="shared" si="45"/>
        <v>-30.195751770095796</v>
      </c>
      <c r="G306" s="40"/>
      <c r="H306" s="47">
        <f>+H307+H308</f>
        <v>1798.397</v>
      </c>
      <c r="I306" s="47">
        <f>+I307+I308</f>
        <v>508.09299999999996</v>
      </c>
      <c r="J306" s="47">
        <f>+J307+J308</f>
        <v>307.707</v>
      </c>
      <c r="K306" s="45">
        <f t="shared" si="46"/>
        <v>-39.43884288899866</v>
      </c>
      <c r="L306" s="40">
        <f t="shared" si="47"/>
        <v>0.03300130942506027</v>
      </c>
      <c r="R306" s="43"/>
    </row>
    <row r="307" spans="1:18" ht="11.25">
      <c r="A307" s="37" t="s">
        <v>126</v>
      </c>
      <c r="B307" s="37"/>
      <c r="C307" s="39">
        <v>33491</v>
      </c>
      <c r="D307" s="39">
        <v>2133</v>
      </c>
      <c r="E307" s="39">
        <v>1517</v>
      </c>
      <c r="F307" s="40">
        <f t="shared" si="45"/>
        <v>-28.879512423816223</v>
      </c>
      <c r="G307" s="40"/>
      <c r="H307" s="39">
        <v>1300.542</v>
      </c>
      <c r="I307" s="39">
        <v>394.647</v>
      </c>
      <c r="J307" s="39">
        <v>229.726</v>
      </c>
      <c r="K307" s="40">
        <f t="shared" si="46"/>
        <v>-41.78949795640155</v>
      </c>
      <c r="L307" s="40">
        <f t="shared" si="47"/>
        <v>0.0246379146687641</v>
      </c>
      <c r="R307" s="43"/>
    </row>
    <row r="308" spans="1:18" ht="11.25">
      <c r="A308" s="37" t="s">
        <v>127</v>
      </c>
      <c r="B308" s="37"/>
      <c r="C308" s="39">
        <v>1908</v>
      </c>
      <c r="D308" s="39">
        <v>268</v>
      </c>
      <c r="E308" s="39">
        <v>159</v>
      </c>
      <c r="F308" s="40">
        <f t="shared" si="45"/>
        <v>-40.67164179104478</v>
      </c>
      <c r="G308" s="40"/>
      <c r="H308" s="39">
        <v>497.855</v>
      </c>
      <c r="I308" s="39">
        <v>113.446</v>
      </c>
      <c r="J308" s="39">
        <v>77.981</v>
      </c>
      <c r="K308" s="40">
        <f t="shared" si="46"/>
        <v>-31.2615693810271</v>
      </c>
      <c r="L308" s="40">
        <f t="shared" si="47"/>
        <v>0.008363394756296166</v>
      </c>
      <c r="R308" s="43"/>
    </row>
    <row r="309" spans="1:18" ht="11.25">
      <c r="A309" s="46" t="s">
        <v>101</v>
      </c>
      <c r="B309" s="46"/>
      <c r="C309" s="192"/>
      <c r="D309" s="192"/>
      <c r="E309" s="192"/>
      <c r="F309" s="40"/>
      <c r="G309" s="40"/>
      <c r="H309" s="47">
        <v>4133.607</v>
      </c>
      <c r="I309" s="47">
        <v>1826.596</v>
      </c>
      <c r="J309" s="47">
        <v>779.298</v>
      </c>
      <c r="K309" s="45">
        <f t="shared" si="46"/>
        <v>-57.3360502267606</v>
      </c>
      <c r="L309" s="40">
        <f t="shared" si="47"/>
        <v>0.08357903600610521</v>
      </c>
      <c r="R309" s="43"/>
    </row>
    <row r="310" spans="1:18" ht="11.25">
      <c r="A310" s="37"/>
      <c r="B310" s="37"/>
      <c r="C310" s="39"/>
      <c r="D310" s="39"/>
      <c r="E310" s="39"/>
      <c r="F310" s="40"/>
      <c r="G310" s="40"/>
      <c r="H310" s="39"/>
      <c r="I310" s="39"/>
      <c r="J310" s="39"/>
      <c r="K310" s="40"/>
      <c r="L310" s="40"/>
      <c r="R310" s="43"/>
    </row>
    <row r="311" spans="1:18" ht="11.25">
      <c r="A311" s="46" t="s">
        <v>531</v>
      </c>
      <c r="B311" s="46"/>
      <c r="C311" s="39"/>
      <c r="D311" s="39"/>
      <c r="E311" s="39"/>
      <c r="F311" s="40"/>
      <c r="G311" s="40"/>
      <c r="H311" s="47">
        <f>+H313+H320+H325+H329+H330</f>
        <v>3358919.38</v>
      </c>
      <c r="I311" s="47">
        <f>+I313+I320+I325+I329+I330</f>
        <v>827827.521</v>
      </c>
      <c r="J311" s="47">
        <f>+J313+J320+J325+J329+J330</f>
        <v>860101.5299999999</v>
      </c>
      <c r="K311" s="45">
        <f>+J311/I311*100-100</f>
        <v>3.898639291553579</v>
      </c>
      <c r="L311" s="45">
        <f t="shared" si="47"/>
        <v>92.24514466196008</v>
      </c>
      <c r="R311" s="43"/>
    </row>
    <row r="312" spans="1:18" ht="11.25">
      <c r="A312" s="46"/>
      <c r="B312" s="46"/>
      <c r="C312" s="39"/>
      <c r="D312" s="39"/>
      <c r="E312" s="39"/>
      <c r="F312" s="40"/>
      <c r="G312" s="40"/>
      <c r="H312" s="39"/>
      <c r="I312" s="39"/>
      <c r="J312" s="39"/>
      <c r="K312" s="40"/>
      <c r="L312" s="40"/>
      <c r="R312" s="43"/>
    </row>
    <row r="313" spans="1:18" ht="11.25">
      <c r="A313" s="46" t="s">
        <v>102</v>
      </c>
      <c r="B313" s="46"/>
      <c r="C313" s="47">
        <f>SUM(C314:C318)</f>
        <v>4307485.916</v>
      </c>
      <c r="D313" s="47">
        <f>SUM(D314:D318)</f>
        <v>1147713.949</v>
      </c>
      <c r="E313" s="47">
        <f>SUM(E314:E318)</f>
        <v>899258.174</v>
      </c>
      <c r="F313" s="45">
        <f>+E313/D313*100-100</f>
        <v>-21.647883186962986</v>
      </c>
      <c r="G313" s="40"/>
      <c r="H313" s="47">
        <f>SUM(H314:H318)</f>
        <v>1990204.8139999998</v>
      </c>
      <c r="I313" s="47">
        <f>SUM(I314:I318)</f>
        <v>486177.646</v>
      </c>
      <c r="J313" s="47">
        <f>SUM(J314:J318)</f>
        <v>547643.1159999999</v>
      </c>
      <c r="K313" s="45">
        <f>+J313/I313*100-100</f>
        <v>12.64259484279124</v>
      </c>
      <c r="L313" s="45">
        <f t="shared" si="47"/>
        <v>58.73425019781862</v>
      </c>
      <c r="M313" s="41">
        <f>+I313/D313*1000</f>
        <v>423.6052427729098</v>
      </c>
      <c r="N313" s="41">
        <f>+J313/E313*1000</f>
        <v>608.9943153522004</v>
      </c>
      <c r="O313" s="40">
        <f>+N313/M313*100-100</f>
        <v>43.76458406551774</v>
      </c>
      <c r="R313" s="43"/>
    </row>
    <row r="314" spans="1:18" ht="11.25">
      <c r="A314" s="37" t="s">
        <v>136</v>
      </c>
      <c r="B314" s="37"/>
      <c r="C314" s="39">
        <v>388410.994</v>
      </c>
      <c r="D314" s="39">
        <v>78489.57</v>
      </c>
      <c r="E314" s="39">
        <v>78382.38</v>
      </c>
      <c r="F314" s="40">
        <f>+E314/D314*100-100</f>
        <v>-0.13656591570064336</v>
      </c>
      <c r="G314" s="40"/>
      <c r="H314" s="39">
        <v>171970.553</v>
      </c>
      <c r="I314" s="39">
        <v>29991.175</v>
      </c>
      <c r="J314" s="39">
        <v>44380.923</v>
      </c>
      <c r="K314" s="40">
        <f>+J314/I314*100-100</f>
        <v>47.97994076590865</v>
      </c>
      <c r="L314" s="40">
        <f t="shared" si="47"/>
        <v>4.759815579407599</v>
      </c>
      <c r="M314" s="41">
        <f>+I314/D314*1000</f>
        <v>382.1039534297359</v>
      </c>
      <c r="N314" s="41">
        <f>+J314/E314*1000</f>
        <v>566.2104544414192</v>
      </c>
      <c r="O314" s="40">
        <f>+N314/M314*100-100</f>
        <v>48.18230729076666</v>
      </c>
      <c r="R314" s="43"/>
    </row>
    <row r="315" spans="1:18" ht="11.25">
      <c r="A315" s="37" t="s">
        <v>137</v>
      </c>
      <c r="B315" s="37"/>
      <c r="C315" s="39">
        <v>0</v>
      </c>
      <c r="D315" s="39">
        <v>0</v>
      </c>
      <c r="E315" s="39">
        <v>0</v>
      </c>
      <c r="F315" s="40"/>
      <c r="G315" s="40"/>
      <c r="H315" s="39">
        <v>0</v>
      </c>
      <c r="I315" s="39">
        <v>0</v>
      </c>
      <c r="J315" s="39">
        <v>0</v>
      </c>
      <c r="K315" s="40"/>
      <c r="L315" s="40">
        <f t="shared" si="47"/>
        <v>0</v>
      </c>
      <c r="M315" s="41"/>
      <c r="N315" s="41"/>
      <c r="O315" s="40"/>
      <c r="R315" s="43"/>
    </row>
    <row r="316" spans="1:18" ht="11.25">
      <c r="A316" s="37" t="s">
        <v>138</v>
      </c>
      <c r="B316" s="37"/>
      <c r="C316" s="39">
        <v>2047265.653</v>
      </c>
      <c r="D316" s="39">
        <v>539027.437</v>
      </c>
      <c r="E316" s="39">
        <v>408521.591</v>
      </c>
      <c r="F316" s="40">
        <f>+E316/D316*100-100</f>
        <v>-24.211354940731894</v>
      </c>
      <c r="G316" s="40"/>
      <c r="H316" s="39">
        <v>994509.59</v>
      </c>
      <c r="I316" s="39">
        <v>244007.372</v>
      </c>
      <c r="J316" s="39">
        <v>253253.518</v>
      </c>
      <c r="K316" s="40">
        <f>+J316/I316*100-100</f>
        <v>3.789289612118779</v>
      </c>
      <c r="L316" s="40">
        <f t="shared" si="47"/>
        <v>27.161220610850812</v>
      </c>
      <c r="M316" s="41">
        <f>+I316/D316*1000</f>
        <v>452.68080110734695</v>
      </c>
      <c r="N316" s="41">
        <f>+J316/E316*1000</f>
        <v>619.9268865571415</v>
      </c>
      <c r="O316" s="40">
        <f>+N316/M316*100-100</f>
        <v>36.945698832527796</v>
      </c>
      <c r="R316" s="43"/>
    </row>
    <row r="317" spans="1:18" ht="11.25">
      <c r="A317" s="37" t="s">
        <v>139</v>
      </c>
      <c r="B317" s="37"/>
      <c r="C317" s="39">
        <v>1871809.269</v>
      </c>
      <c r="D317" s="39">
        <v>530196.942</v>
      </c>
      <c r="E317" s="39">
        <v>412354.203</v>
      </c>
      <c r="F317" s="40">
        <f>+E317/D317*100-100</f>
        <v>-22.226220044852695</v>
      </c>
      <c r="G317" s="40"/>
      <c r="H317" s="39">
        <v>823724.671</v>
      </c>
      <c r="I317" s="39">
        <v>212179.099</v>
      </c>
      <c r="J317" s="39">
        <v>250008.675</v>
      </c>
      <c r="K317" s="40">
        <f>+J317/I317*100-100</f>
        <v>17.829077500230127</v>
      </c>
      <c r="L317" s="40">
        <f t="shared" si="47"/>
        <v>26.81321400756021</v>
      </c>
      <c r="M317" s="41">
        <f>+I317/D317*1000</f>
        <v>400.18921685896856</v>
      </c>
      <c r="N317" s="41">
        <f>+J317/E317*1000</f>
        <v>606.2959300065628</v>
      </c>
      <c r="O317" s="40">
        <f>+N317/M317*100-100</f>
        <v>51.50231552096733</v>
      </c>
      <c r="R317" s="43"/>
    </row>
    <row r="318" spans="1:18" ht="11.25">
      <c r="A318" s="37" t="s">
        <v>10</v>
      </c>
      <c r="B318" s="37"/>
      <c r="C318" s="39">
        <v>0</v>
      </c>
      <c r="D318" s="39">
        <v>0</v>
      </c>
      <c r="E318" s="39">
        <v>0</v>
      </c>
      <c r="F318" s="40"/>
      <c r="G318" s="40"/>
      <c r="H318" s="39">
        <v>0</v>
      </c>
      <c r="I318" s="39">
        <v>0</v>
      </c>
      <c r="J318" s="39">
        <v>0</v>
      </c>
      <c r="K318" s="40"/>
      <c r="L318" s="40">
        <f t="shared" si="47"/>
        <v>0</v>
      </c>
      <c r="M318" s="41"/>
      <c r="N318" s="41"/>
      <c r="O318" s="40"/>
      <c r="R318" s="43"/>
    </row>
    <row r="319" spans="1:18" ht="11.25">
      <c r="A319" s="37"/>
      <c r="B319" s="37"/>
      <c r="C319" s="39"/>
      <c r="D319" s="39"/>
      <c r="E319" s="39"/>
      <c r="F319" s="40"/>
      <c r="G319" s="40"/>
      <c r="H319" s="39"/>
      <c r="I319" s="39"/>
      <c r="J319" s="39"/>
      <c r="K319" s="40"/>
      <c r="L319" s="40"/>
      <c r="M319" s="41"/>
      <c r="N319" s="41"/>
      <c r="O319" s="40"/>
      <c r="R319" s="43"/>
    </row>
    <row r="320" spans="1:18" ht="11.25">
      <c r="A320" s="46" t="s">
        <v>129</v>
      </c>
      <c r="B320" s="46"/>
      <c r="C320" s="39"/>
      <c r="D320" s="39"/>
      <c r="E320" s="39"/>
      <c r="F320" s="40"/>
      <c r="G320" s="40"/>
      <c r="H320" s="47">
        <f>+H321+H322+H323</f>
        <v>430675.082</v>
      </c>
      <c r="I320" s="47">
        <f>+I321+I322+I323</f>
        <v>96932.34700000001</v>
      </c>
      <c r="J320" s="47">
        <f>+J321+J322+J323</f>
        <v>102760.086</v>
      </c>
      <c r="K320" s="45">
        <f aca="true" t="shared" si="48" ref="K320:K330">+J320/I320*100-100</f>
        <v>6.012171561264253</v>
      </c>
      <c r="L320" s="45">
        <f t="shared" si="47"/>
        <v>11.020930283132342</v>
      </c>
      <c r="M320" s="41"/>
      <c r="N320" s="41"/>
      <c r="O320" s="40"/>
      <c r="R320" s="43"/>
    </row>
    <row r="321" spans="1:18" ht="11.25">
      <c r="A321" s="37" t="s">
        <v>130</v>
      </c>
      <c r="B321" s="37"/>
      <c r="C321" s="39">
        <v>2921475</v>
      </c>
      <c r="D321" s="39">
        <v>544150</v>
      </c>
      <c r="E321" s="39">
        <v>1274024</v>
      </c>
      <c r="F321" s="40">
        <f>+E321/D321*100-100</f>
        <v>134.13103004686207</v>
      </c>
      <c r="G321" s="40"/>
      <c r="H321" s="39">
        <v>425314.243</v>
      </c>
      <c r="I321" s="39">
        <v>94658.751</v>
      </c>
      <c r="J321" s="39">
        <v>101513.774</v>
      </c>
      <c r="K321" s="40">
        <f t="shared" si="48"/>
        <v>7.241827012908715</v>
      </c>
      <c r="L321" s="40">
        <f t="shared" si="47"/>
        <v>10.887264399833732</v>
      </c>
      <c r="M321" s="41">
        <f>+I321/D321*1000</f>
        <v>173.95709087567766</v>
      </c>
      <c r="N321" s="41">
        <f>+J321/E321*1000</f>
        <v>79.67964025795433</v>
      </c>
      <c r="O321" s="40">
        <f>+N321/M321*100-100</f>
        <v>-54.19580779555622</v>
      </c>
      <c r="R321" s="43"/>
    </row>
    <row r="322" spans="1:18" ht="11.25">
      <c r="A322" s="37" t="s">
        <v>131</v>
      </c>
      <c r="B322" s="37"/>
      <c r="C322" s="39">
        <v>26582</v>
      </c>
      <c r="D322" s="39">
        <v>9241</v>
      </c>
      <c r="E322" s="39">
        <v>1685</v>
      </c>
      <c r="F322" s="40">
        <f>+E322/D322*100-100</f>
        <v>-81.76604263607834</v>
      </c>
      <c r="G322" s="40"/>
      <c r="H322" s="39">
        <v>3292.887</v>
      </c>
      <c r="I322" s="39">
        <v>1126.266</v>
      </c>
      <c r="J322" s="39">
        <v>897.305</v>
      </c>
      <c r="K322" s="40">
        <f t="shared" si="48"/>
        <v>-20.32921174926706</v>
      </c>
      <c r="L322" s="40">
        <f t="shared" si="47"/>
        <v>0.09623518461930897</v>
      </c>
      <c r="M322" s="41">
        <f>+I322/D322*1000</f>
        <v>121.87706958121416</v>
      </c>
      <c r="N322" s="41">
        <f>+J322/E322*1000</f>
        <v>532.5252225519288</v>
      </c>
      <c r="O322" s="40">
        <f>+N322/M322*100-100</f>
        <v>336.93635265580014</v>
      </c>
      <c r="R322" s="43"/>
    </row>
    <row r="323" spans="1:18" ht="11.25">
      <c r="A323" s="37" t="s">
        <v>132</v>
      </c>
      <c r="B323" s="37"/>
      <c r="C323" s="192"/>
      <c r="D323" s="192"/>
      <c r="E323" s="192"/>
      <c r="F323" s="40"/>
      <c r="G323" s="40"/>
      <c r="H323" s="39">
        <v>2067.952</v>
      </c>
      <c r="I323" s="39">
        <v>1147.33</v>
      </c>
      <c r="J323" s="39">
        <v>349.007</v>
      </c>
      <c r="K323" s="40">
        <f t="shared" si="48"/>
        <v>-69.58094009570044</v>
      </c>
      <c r="L323" s="40">
        <f t="shared" si="47"/>
        <v>0.03743069867930209</v>
      </c>
      <c r="M323" s="41"/>
      <c r="N323" s="41"/>
      <c r="O323" s="40"/>
      <c r="R323" s="43"/>
    </row>
    <row r="324" spans="1:18" ht="11.25">
      <c r="A324" s="37"/>
      <c r="B324" s="37"/>
      <c r="C324" s="39"/>
      <c r="D324" s="39"/>
      <c r="E324" s="39"/>
      <c r="F324" s="40"/>
      <c r="G324" s="40"/>
      <c r="H324" s="39"/>
      <c r="I324" s="39"/>
      <c r="J324" s="39"/>
      <c r="K324" s="40"/>
      <c r="L324" s="40"/>
      <c r="M324" s="41"/>
      <c r="N324" s="41"/>
      <c r="O324" s="40"/>
      <c r="R324" s="43"/>
    </row>
    <row r="325" spans="1:18" ht="11.25">
      <c r="A325" s="46" t="s">
        <v>103</v>
      </c>
      <c r="B325" s="46"/>
      <c r="C325" s="39"/>
      <c r="D325" s="39"/>
      <c r="E325" s="39"/>
      <c r="F325" s="40"/>
      <c r="G325" s="40"/>
      <c r="H325" s="47">
        <f>SUM(H326:H328)</f>
        <v>799994.338</v>
      </c>
      <c r="I325" s="47">
        <f>SUM(I326:I328)</f>
        <v>211053.788</v>
      </c>
      <c r="J325" s="47">
        <f>SUM(J326:J328)</f>
        <v>184859.801</v>
      </c>
      <c r="K325" s="45">
        <f t="shared" si="48"/>
        <v>-12.411048031035577</v>
      </c>
      <c r="L325" s="45">
        <f t="shared" si="47"/>
        <v>19.82605365837003</v>
      </c>
      <c r="M325" s="41"/>
      <c r="N325" s="41"/>
      <c r="O325" s="40"/>
      <c r="R325" s="43"/>
    </row>
    <row r="326" spans="1:18" ht="11.25">
      <c r="A326" s="37" t="s">
        <v>133</v>
      </c>
      <c r="B326" s="37"/>
      <c r="C326" s="192"/>
      <c r="D326" s="192"/>
      <c r="E326" s="192"/>
      <c r="F326" s="40"/>
      <c r="G326" s="40"/>
      <c r="H326" s="39">
        <v>436825.465</v>
      </c>
      <c r="I326" s="39">
        <v>112155.523</v>
      </c>
      <c r="J326" s="39">
        <v>102912.053</v>
      </c>
      <c r="K326" s="40">
        <f t="shared" si="48"/>
        <v>-8.241653868441233</v>
      </c>
      <c r="L326" s="40">
        <f t="shared" si="47"/>
        <v>11.037228612352665</v>
      </c>
      <c r="M326" s="41"/>
      <c r="N326" s="41"/>
      <c r="O326" s="40"/>
      <c r="R326" s="43"/>
    </row>
    <row r="327" spans="1:18" ht="11.25">
      <c r="A327" s="37" t="s">
        <v>134</v>
      </c>
      <c r="B327" s="37"/>
      <c r="C327" s="192"/>
      <c r="D327" s="192"/>
      <c r="E327" s="192"/>
      <c r="F327" s="40"/>
      <c r="G327" s="40"/>
      <c r="H327" s="39">
        <v>10993.857</v>
      </c>
      <c r="I327" s="39">
        <v>4034.454</v>
      </c>
      <c r="J327" s="39">
        <v>2327.213</v>
      </c>
      <c r="K327" s="40">
        <f t="shared" si="48"/>
        <v>-42.316531555447156</v>
      </c>
      <c r="L327" s="40">
        <f t="shared" si="47"/>
        <v>0.24959158001287846</v>
      </c>
      <c r="M327" s="41"/>
      <c r="N327" s="41"/>
      <c r="O327" s="40"/>
      <c r="R327" s="43"/>
    </row>
    <row r="328" spans="1:18" ht="11.25">
      <c r="A328" s="37" t="s">
        <v>135</v>
      </c>
      <c r="B328" s="37"/>
      <c r="C328" s="192"/>
      <c r="D328" s="192"/>
      <c r="E328" s="192"/>
      <c r="F328" s="40"/>
      <c r="G328" s="40"/>
      <c r="H328" s="39">
        <v>352175.016</v>
      </c>
      <c r="I328" s="39">
        <v>94863.811</v>
      </c>
      <c r="J328" s="39">
        <v>79620.535</v>
      </c>
      <c r="K328" s="40">
        <f t="shared" si="48"/>
        <v>-16.068589106123937</v>
      </c>
      <c r="L328" s="40">
        <f t="shared" si="47"/>
        <v>8.539233466004482</v>
      </c>
      <c r="M328" s="41"/>
      <c r="N328" s="41"/>
      <c r="O328" s="40"/>
      <c r="R328" s="43"/>
    </row>
    <row r="329" spans="1:18" ht="11.25">
      <c r="A329" s="46" t="s">
        <v>25</v>
      </c>
      <c r="B329" s="46"/>
      <c r="C329" s="47">
        <v>230597.986</v>
      </c>
      <c r="D329" s="47">
        <v>43171.897</v>
      </c>
      <c r="E329" s="47">
        <v>46017.119</v>
      </c>
      <c r="F329" s="45">
        <f>+E329/D329*100-100</f>
        <v>6.5904493379107265</v>
      </c>
      <c r="G329" s="40"/>
      <c r="H329" s="47">
        <v>137420.492</v>
      </c>
      <c r="I329" s="47">
        <v>33583.348</v>
      </c>
      <c r="J329" s="47">
        <v>24746.943</v>
      </c>
      <c r="K329" s="45">
        <f t="shared" si="48"/>
        <v>-26.31186443948353</v>
      </c>
      <c r="L329" s="40">
        <f t="shared" si="47"/>
        <v>2.654088217906415</v>
      </c>
      <c r="M329" s="41">
        <f>+I329/D329*1000</f>
        <v>777.8983629095566</v>
      </c>
      <c r="N329" s="41">
        <f>+J329/E329*1000</f>
        <v>537.7768869015898</v>
      </c>
      <c r="O329" s="40">
        <f>+N329/M329*100-100</f>
        <v>-30.867975491019877</v>
      </c>
      <c r="R329" s="43"/>
    </row>
    <row r="330" spans="1:18" ht="11.25">
      <c r="A330" s="46" t="s">
        <v>104</v>
      </c>
      <c r="B330" s="46"/>
      <c r="C330" s="47"/>
      <c r="D330" s="47"/>
      <c r="E330" s="47"/>
      <c r="F330" s="45"/>
      <c r="G330" s="45"/>
      <c r="H330" s="47">
        <v>624.654</v>
      </c>
      <c r="I330" s="47">
        <v>80.392</v>
      </c>
      <c r="J330" s="47">
        <v>91.584</v>
      </c>
      <c r="K330" s="45">
        <f t="shared" si="48"/>
        <v>13.921783262016135</v>
      </c>
      <c r="L330" s="40">
        <f t="shared" si="47"/>
        <v>0.009822304732699353</v>
      </c>
      <c r="M330" s="41"/>
      <c r="N330" s="41"/>
      <c r="O330" s="40"/>
      <c r="R330" s="43"/>
    </row>
    <row r="331" spans="1:18" ht="11.25">
      <c r="A331" s="152"/>
      <c r="B331" s="152"/>
      <c r="C331" s="164"/>
      <c r="D331" s="164"/>
      <c r="E331" s="164"/>
      <c r="F331" s="164"/>
      <c r="G331" s="164"/>
      <c r="H331" s="164"/>
      <c r="I331" s="164"/>
      <c r="J331" s="164"/>
      <c r="K331" s="152"/>
      <c r="L331" s="152"/>
      <c r="R331" s="43"/>
    </row>
    <row r="332" spans="1:18" ht="11.25">
      <c r="A332" s="37" t="s">
        <v>75</v>
      </c>
      <c r="B332" s="37"/>
      <c r="C332" s="37"/>
      <c r="D332" s="37"/>
      <c r="E332" s="37"/>
      <c r="F332" s="37"/>
      <c r="G332" s="37"/>
      <c r="H332" s="37"/>
      <c r="I332" s="37"/>
      <c r="J332" s="37"/>
      <c r="K332" s="37"/>
      <c r="L332" s="37"/>
      <c r="R332" s="43"/>
    </row>
    <row r="333" spans="1:20" ht="19.5" customHeight="1">
      <c r="A333" s="314" t="s">
        <v>399</v>
      </c>
      <c r="B333" s="314"/>
      <c r="C333" s="314"/>
      <c r="D333" s="314"/>
      <c r="E333" s="314"/>
      <c r="F333" s="314"/>
      <c r="G333" s="314"/>
      <c r="H333" s="314"/>
      <c r="I333" s="314"/>
      <c r="J333" s="314"/>
      <c r="K333" s="314"/>
      <c r="L333" s="147"/>
      <c r="Q333" s="240"/>
      <c r="R333" s="265"/>
      <c r="S333" s="265"/>
      <c r="T333" s="269"/>
    </row>
    <row r="334" spans="1:20" ht="19.5" customHeight="1">
      <c r="A334" s="315" t="s">
        <v>365</v>
      </c>
      <c r="B334" s="315"/>
      <c r="C334" s="315"/>
      <c r="D334" s="315"/>
      <c r="E334" s="315"/>
      <c r="F334" s="315"/>
      <c r="G334" s="315"/>
      <c r="H334" s="315"/>
      <c r="I334" s="315"/>
      <c r="J334" s="315"/>
      <c r="K334" s="315"/>
      <c r="L334" s="148"/>
      <c r="Q334" s="270"/>
      <c r="R334" s="266"/>
      <c r="S334" s="266"/>
      <c r="T334" s="266"/>
    </row>
    <row r="335" spans="1:21" ht="12.75">
      <c r="A335" s="37"/>
      <c r="B335" s="37"/>
      <c r="C335" s="313" t="s">
        <v>153</v>
      </c>
      <c r="D335" s="313"/>
      <c r="E335" s="313"/>
      <c r="F335" s="313"/>
      <c r="G335" s="44"/>
      <c r="H335" s="313" t="s">
        <v>305</v>
      </c>
      <c r="I335" s="313"/>
      <c r="J335" s="313"/>
      <c r="K335" s="313"/>
      <c r="L335" s="44"/>
      <c r="M335" s="310"/>
      <c r="N335" s="310"/>
      <c r="O335" s="310"/>
      <c r="P335" s="149"/>
      <c r="Q335" s="271"/>
      <c r="R335" s="267"/>
      <c r="S335" s="267"/>
      <c r="T335" s="267"/>
      <c r="U335" s="149"/>
    </row>
    <row r="336" spans="1:21" ht="12.75">
      <c r="A336" s="37" t="s">
        <v>165</v>
      </c>
      <c r="B336" s="151" t="s">
        <v>140</v>
      </c>
      <c r="C336" s="150">
        <f>+C296</f>
        <v>2009</v>
      </c>
      <c r="D336" s="311" t="str">
        <f>+D296</f>
        <v>enero-marzo</v>
      </c>
      <c r="E336" s="311"/>
      <c r="F336" s="311"/>
      <c r="G336" s="44"/>
      <c r="H336" s="150">
        <f>+H296</f>
        <v>2009</v>
      </c>
      <c r="I336" s="311" t="str">
        <f>+D336</f>
        <v>enero-marzo</v>
      </c>
      <c r="J336" s="311"/>
      <c r="K336" s="311"/>
      <c r="L336" s="151" t="s">
        <v>340</v>
      </c>
      <c r="M336" s="316" t="s">
        <v>301</v>
      </c>
      <c r="N336" s="312"/>
      <c r="O336" s="312"/>
      <c r="P336" s="149"/>
      <c r="Q336" s="271"/>
      <c r="R336" s="267"/>
      <c r="S336" s="267"/>
      <c r="T336" s="267"/>
      <c r="U336" s="149"/>
    </row>
    <row r="337" spans="1:22" ht="15.75">
      <c r="A337" s="152"/>
      <c r="B337" s="156" t="s">
        <v>48</v>
      </c>
      <c r="C337" s="152"/>
      <c r="D337" s="153">
        <f>+D297</f>
        <v>2009</v>
      </c>
      <c r="E337" s="153">
        <f>+E297</f>
        <v>2010</v>
      </c>
      <c r="F337" s="154" t="str">
        <f>+F297</f>
        <v>Var % 10/09</v>
      </c>
      <c r="G337" s="156"/>
      <c r="H337" s="152"/>
      <c r="I337" s="153">
        <f>+I297</f>
        <v>2009</v>
      </c>
      <c r="J337" s="153">
        <f>+J297</f>
        <v>2010</v>
      </c>
      <c r="K337" s="154" t="str">
        <f>+K297</f>
        <v>Var % 10/09</v>
      </c>
      <c r="L337" s="156">
        <v>2008</v>
      </c>
      <c r="M337" s="157"/>
      <c r="N337" s="157"/>
      <c r="O337" s="156"/>
      <c r="Q337" s="240"/>
      <c r="R337" s="265"/>
      <c r="S337" s="265"/>
      <c r="T337" s="269"/>
      <c r="U337" s="231"/>
      <c r="V337" s="231"/>
    </row>
    <row r="338" spans="1:22" ht="15.75">
      <c r="A338" s="37"/>
      <c r="B338" s="37"/>
      <c r="C338" s="37"/>
      <c r="D338" s="37"/>
      <c r="E338" s="37"/>
      <c r="F338" s="37"/>
      <c r="G338" s="37"/>
      <c r="H338" s="37"/>
      <c r="I338" s="37"/>
      <c r="J338" s="37"/>
      <c r="K338" s="37"/>
      <c r="L338" s="37"/>
      <c r="M338" s="42"/>
      <c r="N338" s="42"/>
      <c r="O338" s="42"/>
      <c r="Q338" s="270"/>
      <c r="R338" s="266"/>
      <c r="S338" s="266"/>
      <c r="T338" s="268"/>
      <c r="U338" s="232"/>
      <c r="V338" s="232"/>
    </row>
    <row r="339" spans="1:23" s="160" customFormat="1" ht="15.75">
      <c r="A339" s="158" t="s">
        <v>533</v>
      </c>
      <c r="B339" s="158"/>
      <c r="C339" s="158"/>
      <c r="D339" s="158"/>
      <c r="E339" s="158"/>
      <c r="F339" s="158"/>
      <c r="G339" s="158"/>
      <c r="H339" s="158">
        <f>+H341+H350</f>
        <v>2962856</v>
      </c>
      <c r="I339" s="158">
        <f>(I341+I350)</f>
        <v>659058</v>
      </c>
      <c r="J339" s="158">
        <f>(J341+J350)</f>
        <v>790144</v>
      </c>
      <c r="K339" s="159">
        <f>+J339/I339*100-100</f>
        <v>19.88990346828352</v>
      </c>
      <c r="L339" s="158">
        <f>(L341+L350)</f>
        <v>100</v>
      </c>
      <c r="M339" s="42"/>
      <c r="N339" s="42"/>
      <c r="O339" s="42"/>
      <c r="Q339" s="259"/>
      <c r="R339" s="268"/>
      <c r="S339" s="268"/>
      <c r="T339" s="268"/>
      <c r="U339" s="232"/>
      <c r="V339" s="232"/>
      <c r="W339" s="51"/>
    </row>
    <row r="340" spans="1:23" ht="15.75">
      <c r="A340" s="37"/>
      <c r="B340" s="37"/>
      <c r="C340" s="39"/>
      <c r="D340" s="39"/>
      <c r="E340" s="39"/>
      <c r="F340" s="40"/>
      <c r="G340" s="40"/>
      <c r="H340" s="39"/>
      <c r="I340" s="39"/>
      <c r="J340" s="39"/>
      <c r="K340" s="40"/>
      <c r="L340" s="40"/>
      <c r="M340" s="42"/>
      <c r="N340" s="42"/>
      <c r="O340" s="42"/>
      <c r="Q340" s="259"/>
      <c r="R340" s="268"/>
      <c r="S340" s="268"/>
      <c r="T340" s="268"/>
      <c r="U340" s="232"/>
      <c r="V340" s="232"/>
      <c r="W340" s="52"/>
    </row>
    <row r="341" spans="1:23" ht="15.75">
      <c r="A341" s="46" t="s">
        <v>530</v>
      </c>
      <c r="B341" s="46"/>
      <c r="C341" s="47"/>
      <c r="D341" s="47"/>
      <c r="E341" s="47"/>
      <c r="F341" s="45"/>
      <c r="G341" s="45"/>
      <c r="H341" s="47">
        <f>SUM(H343:H348)</f>
        <v>704767</v>
      </c>
      <c r="I341" s="47">
        <f>SUM(I343:I348)</f>
        <v>162332</v>
      </c>
      <c r="J341" s="47">
        <f>SUM(J343:J348)</f>
        <v>163760</v>
      </c>
      <c r="K341" s="45">
        <f>+J341/I341*100-100</f>
        <v>0.8796786831924805</v>
      </c>
      <c r="L341" s="45">
        <f>+J341/$J$339*100</f>
        <v>20.72533614126033</v>
      </c>
      <c r="M341" s="42"/>
      <c r="N341" s="42"/>
      <c r="O341" s="42"/>
      <c r="P341" s="51"/>
      <c r="Q341" s="52"/>
      <c r="R341" s="52"/>
      <c r="S341" s="52"/>
      <c r="T341" s="233"/>
      <c r="U341" s="231"/>
      <c r="V341" s="231"/>
      <c r="W341" s="52"/>
    </row>
    <row r="342" spans="1:23" ht="12.75">
      <c r="A342" s="46"/>
      <c r="B342" s="46"/>
      <c r="C342" s="39"/>
      <c r="D342" s="39"/>
      <c r="E342" s="39"/>
      <c r="F342" s="40"/>
      <c r="G342" s="40"/>
      <c r="H342" s="39"/>
      <c r="I342" s="39"/>
      <c r="J342" s="39"/>
      <c r="K342" s="40"/>
      <c r="L342" s="45"/>
      <c r="M342" s="42"/>
      <c r="N342" s="42"/>
      <c r="O342" s="42"/>
      <c r="P342" s="52"/>
      <c r="Q342" s="52"/>
      <c r="R342" s="52"/>
      <c r="S342" s="52"/>
      <c r="T342" s="52"/>
      <c r="U342" s="230"/>
      <c r="V342" s="230"/>
      <c r="W342" s="52"/>
    </row>
    <row r="343" spans="1:25" ht="12.75">
      <c r="A343" s="37" t="s">
        <v>105</v>
      </c>
      <c r="B343" s="38">
        <v>10059000</v>
      </c>
      <c r="C343" s="39">
        <v>739969.296</v>
      </c>
      <c r="D343" s="39">
        <v>197535.247</v>
      </c>
      <c r="E343" s="39">
        <v>236914.795</v>
      </c>
      <c r="F343" s="40">
        <f>+E343/D343*100-100</f>
        <v>19.935453848395994</v>
      </c>
      <c r="G343" s="40"/>
      <c r="H343" s="39">
        <v>144346.276</v>
      </c>
      <c r="I343" s="39">
        <v>38652.802</v>
      </c>
      <c r="J343" s="39">
        <v>48087.263</v>
      </c>
      <c r="K343" s="40">
        <f aca="true" t="shared" si="49" ref="K343:K369">+J343/I343*100-100</f>
        <v>24.408220133691728</v>
      </c>
      <c r="L343" s="40">
        <f aca="true" t="shared" si="50" ref="L343:L369">+J343/$J$339*100</f>
        <v>6.085885990401749</v>
      </c>
      <c r="M343" s="41">
        <f>+I343/D343*1000</f>
        <v>195.6754684899349</v>
      </c>
      <c r="N343" s="41">
        <f>+J343/E343*1000</f>
        <v>202.9728156065559</v>
      </c>
      <c r="O343" s="40">
        <f>+N343/M343*100-100</f>
        <v>3.7293111767847194</v>
      </c>
      <c r="P343" s="52"/>
      <c r="Q343" s="51"/>
      <c r="R343" s="51"/>
      <c r="S343" s="51"/>
      <c r="T343" s="229"/>
      <c r="U343" s="229"/>
      <c r="V343" s="229"/>
      <c r="W343" s="51"/>
      <c r="X343" s="51"/>
      <c r="Y343" s="51"/>
    </row>
    <row r="344" spans="1:25" ht="12.75">
      <c r="A344" s="37" t="s">
        <v>106</v>
      </c>
      <c r="B344" s="38">
        <v>10019000</v>
      </c>
      <c r="C344" s="39">
        <v>663605.357</v>
      </c>
      <c r="D344" s="39">
        <v>176539.102</v>
      </c>
      <c r="E344" s="39">
        <v>97467.588</v>
      </c>
      <c r="F344" s="40">
        <f>+E344/D344*100-100</f>
        <v>-44.78980186497154</v>
      </c>
      <c r="G344" s="40"/>
      <c r="H344" s="39">
        <v>160742.949</v>
      </c>
      <c r="I344" s="39">
        <v>44610.993</v>
      </c>
      <c r="J344" s="39">
        <v>23142.099</v>
      </c>
      <c r="K344" s="40">
        <f t="shared" si="49"/>
        <v>-48.12467187179627</v>
      </c>
      <c r="L344" s="40">
        <f t="shared" si="50"/>
        <v>2.9288457546978774</v>
      </c>
      <c r="M344" s="41">
        <f aca="true" t="shared" si="51" ref="M344:M368">+I344/D344*1000</f>
        <v>252.6975185361484</v>
      </c>
      <c r="N344" s="41">
        <f aca="true" t="shared" si="52" ref="N344:N368">+J344/E344*1000</f>
        <v>237.4337918365231</v>
      </c>
      <c r="O344" s="40">
        <f aca="true" t="shared" si="53" ref="O344:O368">+N344/M344*100-100</f>
        <v>-6.040315230654642</v>
      </c>
      <c r="P344" s="52"/>
      <c r="Q344" s="52"/>
      <c r="R344" s="52"/>
      <c r="S344" s="52"/>
      <c r="T344" s="52"/>
      <c r="U344" s="230"/>
      <c r="V344" s="230"/>
      <c r="W344" s="52"/>
      <c r="X344" s="52"/>
      <c r="Y344" s="52"/>
    </row>
    <row r="345" spans="1:25" ht="12.75">
      <c r="A345" s="37" t="s">
        <v>107</v>
      </c>
      <c r="B345" s="38">
        <v>10011000</v>
      </c>
      <c r="C345" s="39">
        <v>22398.576</v>
      </c>
      <c r="D345" s="39">
        <v>1.8</v>
      </c>
      <c r="E345" s="39">
        <v>0.962</v>
      </c>
      <c r="F345" s="40">
        <f>+E345/D345*100-100</f>
        <v>-46.555555555555564</v>
      </c>
      <c r="G345" s="40"/>
      <c r="H345" s="39">
        <v>6537.184</v>
      </c>
      <c r="I345" s="39">
        <v>0.607</v>
      </c>
      <c r="J345" s="39">
        <v>0.185</v>
      </c>
      <c r="K345" s="40">
        <f t="shared" si="49"/>
        <v>-69.52224052718287</v>
      </c>
      <c r="L345" s="40">
        <f t="shared" si="50"/>
        <v>2.3413453750202496E-05</v>
      </c>
      <c r="M345" s="41">
        <f t="shared" si="51"/>
        <v>337.22222222222223</v>
      </c>
      <c r="N345" s="41">
        <f t="shared" si="52"/>
        <v>192.30769230769232</v>
      </c>
      <c r="O345" s="40">
        <f t="shared" si="53"/>
        <v>-42.97300722341908</v>
      </c>
      <c r="P345" s="51"/>
      <c r="Q345" s="52"/>
      <c r="R345" s="52"/>
      <c r="S345" s="52"/>
      <c r="T345" s="55"/>
      <c r="U345" s="52"/>
      <c r="V345" s="52"/>
      <c r="W345" s="52"/>
      <c r="X345" s="52"/>
      <c r="Y345" s="52"/>
    </row>
    <row r="346" spans="1:25" ht="12.75">
      <c r="A346" s="37" t="s">
        <v>108</v>
      </c>
      <c r="B346" s="38">
        <v>10030000</v>
      </c>
      <c r="C346" s="39">
        <v>68997.179</v>
      </c>
      <c r="D346" s="39">
        <v>43728.064</v>
      </c>
      <c r="E346" s="39">
        <v>595.891</v>
      </c>
      <c r="F346" s="40">
        <f>+E346/D346*100-100</f>
        <v>-98.63728016863496</v>
      </c>
      <c r="G346" s="40"/>
      <c r="H346" s="39">
        <v>15079.861</v>
      </c>
      <c r="I346" s="39">
        <v>10383.785</v>
      </c>
      <c r="J346" s="39">
        <v>161.055</v>
      </c>
      <c r="K346" s="40">
        <f t="shared" si="49"/>
        <v>-98.44897597552338</v>
      </c>
      <c r="L346" s="40">
        <f t="shared" si="50"/>
        <v>0.02038299347966953</v>
      </c>
      <c r="M346" s="41">
        <f t="shared" si="51"/>
        <v>237.46271959353152</v>
      </c>
      <c r="N346" s="41">
        <f t="shared" si="52"/>
        <v>270.275939727232</v>
      </c>
      <c r="O346" s="40">
        <f t="shared" si="53"/>
        <v>13.81826174225047</v>
      </c>
      <c r="P346" s="52"/>
      <c r="Q346" s="52"/>
      <c r="R346" s="52"/>
      <c r="S346" s="52"/>
      <c r="T346" s="103"/>
      <c r="U346" s="52"/>
      <c r="V346" s="52"/>
      <c r="W346" s="52"/>
      <c r="X346" s="52"/>
      <c r="Y346" s="52"/>
    </row>
    <row r="347" spans="1:25" ht="12.75">
      <c r="A347" s="38" t="s">
        <v>47</v>
      </c>
      <c r="B347" s="38">
        <v>12010000</v>
      </c>
      <c r="C347" s="39">
        <v>21198.476</v>
      </c>
      <c r="D347" s="39">
        <v>5679.609</v>
      </c>
      <c r="E347" s="39">
        <v>2186.781</v>
      </c>
      <c r="F347" s="40">
        <f>+E347/D347*100-100</f>
        <v>-61.49768408353463</v>
      </c>
      <c r="G347" s="40"/>
      <c r="H347" s="39">
        <v>9467.398</v>
      </c>
      <c r="I347" s="39">
        <v>2419.337</v>
      </c>
      <c r="J347" s="39">
        <v>834.429</v>
      </c>
      <c r="K347" s="40">
        <f t="shared" si="49"/>
        <v>-65.51001369383431</v>
      </c>
      <c r="L347" s="40">
        <f t="shared" si="50"/>
        <v>0.10560467459096064</v>
      </c>
      <c r="M347" s="41">
        <f t="shared" si="51"/>
        <v>425.96893553764</v>
      </c>
      <c r="N347" s="41">
        <f t="shared" si="52"/>
        <v>381.57867660273246</v>
      </c>
      <c r="O347" s="40">
        <f t="shared" si="53"/>
        <v>-10.421008489475895</v>
      </c>
      <c r="P347" s="52"/>
      <c r="Q347" s="52"/>
      <c r="R347" s="52"/>
      <c r="S347" s="52"/>
      <c r="T347" s="41"/>
      <c r="U347" s="51"/>
      <c r="W347" s="51"/>
      <c r="X347" s="51"/>
      <c r="Y347" s="51"/>
    </row>
    <row r="348" spans="1:25" ht="12.75">
      <c r="A348" s="37" t="s">
        <v>109</v>
      </c>
      <c r="B348" s="44" t="s">
        <v>187</v>
      </c>
      <c r="C348" s="39"/>
      <c r="D348" s="39"/>
      <c r="E348" s="39"/>
      <c r="F348" s="40"/>
      <c r="G348" s="40"/>
      <c r="H348" s="39">
        <v>368593.33200000005</v>
      </c>
      <c r="I348" s="39">
        <v>66264.47599999998</v>
      </c>
      <c r="J348" s="39">
        <v>91534.96900000001</v>
      </c>
      <c r="K348" s="40">
        <f t="shared" si="49"/>
        <v>38.13580748755945</v>
      </c>
      <c r="L348" s="40">
        <f t="shared" si="50"/>
        <v>11.58459331463632</v>
      </c>
      <c r="M348" s="41"/>
      <c r="N348" s="41"/>
      <c r="O348" s="40"/>
      <c r="P348" s="52"/>
      <c r="Q348" s="52"/>
      <c r="R348" s="52"/>
      <c r="S348" s="41"/>
      <c r="T348" s="51"/>
      <c r="U348" s="51"/>
      <c r="V348" s="51"/>
      <c r="W348" s="52"/>
      <c r="X348" s="52"/>
      <c r="Y348" s="52"/>
    </row>
    <row r="349" spans="1:25" ht="12.75">
      <c r="A349" s="37"/>
      <c r="B349" s="37"/>
      <c r="C349" s="39"/>
      <c r="D349" s="39"/>
      <c r="E349" s="39"/>
      <c r="F349" s="40"/>
      <c r="G349" s="40"/>
      <c r="H349" s="39"/>
      <c r="I349" s="39"/>
      <c r="J349" s="39"/>
      <c r="K349" s="40"/>
      <c r="L349" s="45"/>
      <c r="M349" s="41"/>
      <c r="N349" s="41"/>
      <c r="O349" s="40"/>
      <c r="Q349" s="39"/>
      <c r="R349" s="39"/>
      <c r="S349" s="39"/>
      <c r="T349" s="52"/>
      <c r="U349" s="52"/>
      <c r="V349" s="52"/>
      <c r="W349" s="52"/>
      <c r="X349" s="52"/>
      <c r="Y349" s="52"/>
    </row>
    <row r="350" spans="1:25" ht="12.75">
      <c r="A350" s="46" t="s">
        <v>531</v>
      </c>
      <c r="B350" s="46"/>
      <c r="C350" s="39"/>
      <c r="D350" s="39"/>
      <c r="E350" s="39"/>
      <c r="F350" s="40"/>
      <c r="G350" s="40"/>
      <c r="H350" s="47">
        <f>SUM(H352:H369)</f>
        <v>2258089</v>
      </c>
      <c r="I350" s="47">
        <f>SUM(I352:I369)</f>
        <v>496726</v>
      </c>
      <c r="J350" s="47">
        <f>SUM(J352:J369)-1</f>
        <v>626384</v>
      </c>
      <c r="K350" s="45">
        <f t="shared" si="49"/>
        <v>26.102519296352526</v>
      </c>
      <c r="L350" s="45">
        <f t="shared" si="50"/>
        <v>79.27466385873967</v>
      </c>
      <c r="M350" s="41"/>
      <c r="N350" s="41"/>
      <c r="O350" s="40"/>
      <c r="P350" s="41"/>
      <c r="Q350" s="41"/>
      <c r="R350" s="41"/>
      <c r="S350" s="41"/>
      <c r="T350" s="52"/>
      <c r="U350" s="52"/>
      <c r="V350" s="52"/>
      <c r="W350" s="52"/>
      <c r="X350" s="52"/>
      <c r="Y350" s="52"/>
    </row>
    <row r="351" spans="1:23" ht="12.75">
      <c r="A351" s="37"/>
      <c r="B351" s="37"/>
      <c r="C351" s="39"/>
      <c r="D351" s="39"/>
      <c r="E351" s="39"/>
      <c r="F351" s="40"/>
      <c r="G351" s="40"/>
      <c r="H351" s="39"/>
      <c r="I351" s="39"/>
      <c r="J351" s="39"/>
      <c r="K351" s="40"/>
      <c r="L351" s="45"/>
      <c r="M351" s="41"/>
      <c r="N351" s="41"/>
      <c r="O351" s="40"/>
      <c r="P351" s="41"/>
      <c r="Q351" s="41"/>
      <c r="R351" s="41"/>
      <c r="T351" s="52"/>
      <c r="U351" s="52"/>
      <c r="V351" s="52"/>
      <c r="W351" s="41"/>
    </row>
    <row r="352" spans="1:25" ht="11.25" customHeight="1">
      <c r="A352" s="37" t="s">
        <v>110</v>
      </c>
      <c r="B352" s="38">
        <v>10062000</v>
      </c>
      <c r="C352" s="39">
        <v>67.319</v>
      </c>
      <c r="D352" s="39">
        <v>0</v>
      </c>
      <c r="E352" s="39">
        <v>0</v>
      </c>
      <c r="F352" s="40"/>
      <c r="G352" s="40"/>
      <c r="H352" s="39">
        <v>25.099</v>
      </c>
      <c r="I352" s="39">
        <v>0</v>
      </c>
      <c r="J352" s="39">
        <v>0</v>
      </c>
      <c r="K352" s="40"/>
      <c r="L352" s="40">
        <f t="shared" si="50"/>
        <v>0</v>
      </c>
      <c r="M352" s="41" t="e">
        <f t="shared" si="51"/>
        <v>#DIV/0!</v>
      </c>
      <c r="N352" s="41" t="e">
        <f t="shared" si="52"/>
        <v>#DIV/0!</v>
      </c>
      <c r="O352" s="40" t="e">
        <f t="shared" si="53"/>
        <v>#DIV/0!</v>
      </c>
      <c r="Q352" s="41"/>
      <c r="R352" s="41"/>
      <c r="S352" s="41"/>
      <c r="T352" s="51"/>
      <c r="U352" s="51"/>
      <c r="V352" s="51"/>
      <c r="W352" s="41"/>
      <c r="X352" s="41"/>
      <c r="Y352" s="41"/>
    </row>
    <row r="353" spans="1:22" ht="12.75">
      <c r="A353" s="37" t="s">
        <v>111</v>
      </c>
      <c r="B353" s="38">
        <v>10063000</v>
      </c>
      <c r="C353" s="39">
        <v>97785.548</v>
      </c>
      <c r="D353" s="39">
        <v>24197.546</v>
      </c>
      <c r="E353" s="39">
        <v>20642.756</v>
      </c>
      <c r="F353" s="40">
        <f aca="true" t="shared" si="54" ref="F353:F368">+E353/D353*100-100</f>
        <v>-14.690704586324571</v>
      </c>
      <c r="G353" s="40"/>
      <c r="H353" s="39">
        <v>51471.552</v>
      </c>
      <c r="I353" s="39">
        <v>12598.303</v>
      </c>
      <c r="J353" s="39">
        <v>11779.826</v>
      </c>
      <c r="K353" s="40">
        <f t="shared" si="49"/>
        <v>-6.496724201664307</v>
      </c>
      <c r="L353" s="40">
        <f t="shared" si="50"/>
        <v>1.4908454661428803</v>
      </c>
      <c r="M353" s="41">
        <f t="shared" si="51"/>
        <v>520.6438289238091</v>
      </c>
      <c r="N353" s="41">
        <f t="shared" si="52"/>
        <v>570.6518063770167</v>
      </c>
      <c r="O353" s="40">
        <f t="shared" si="53"/>
        <v>9.605026445156568</v>
      </c>
      <c r="T353" s="52"/>
      <c r="U353" s="52"/>
      <c r="V353" s="52"/>
    </row>
    <row r="354" spans="1:22" ht="12.75">
      <c r="A354" s="37" t="s">
        <v>112</v>
      </c>
      <c r="B354" s="38">
        <v>10064000</v>
      </c>
      <c r="C354" s="39">
        <v>21523.75</v>
      </c>
      <c r="D354" s="39">
        <v>4280.357</v>
      </c>
      <c r="E354" s="39">
        <v>5470.248</v>
      </c>
      <c r="F354" s="40">
        <f t="shared" si="54"/>
        <v>27.798872851026204</v>
      </c>
      <c r="G354" s="40"/>
      <c r="H354" s="39">
        <v>7493.154</v>
      </c>
      <c r="I354" s="39">
        <v>1666.304</v>
      </c>
      <c r="J354" s="39">
        <v>1949.009</v>
      </c>
      <c r="K354" s="40">
        <f t="shared" si="49"/>
        <v>16.96599179981564</v>
      </c>
      <c r="L354" s="40">
        <f t="shared" si="50"/>
        <v>0.24666503827150493</v>
      </c>
      <c r="M354" s="41">
        <f t="shared" si="51"/>
        <v>389.29089325960433</v>
      </c>
      <c r="N354" s="41">
        <f t="shared" si="52"/>
        <v>356.2926214679847</v>
      </c>
      <c r="O354" s="40">
        <f t="shared" si="53"/>
        <v>-8.476507507103236</v>
      </c>
      <c r="Q354" s="41"/>
      <c r="R354" s="41"/>
      <c r="S354" s="41"/>
      <c r="T354" s="52"/>
      <c r="U354" s="52"/>
      <c r="V354" s="52"/>
    </row>
    <row r="355" spans="1:22" ht="12.75">
      <c r="A355" s="37" t="s">
        <v>113</v>
      </c>
      <c r="B355" s="38">
        <v>11010000</v>
      </c>
      <c r="C355" s="39">
        <v>2865.63</v>
      </c>
      <c r="D355" s="39">
        <v>757.351</v>
      </c>
      <c r="E355" s="39">
        <v>526.62</v>
      </c>
      <c r="F355" s="40">
        <f t="shared" si="54"/>
        <v>-30.465530513592782</v>
      </c>
      <c r="G355" s="40"/>
      <c r="H355" s="39">
        <v>959.741</v>
      </c>
      <c r="I355" s="39">
        <v>327.181</v>
      </c>
      <c r="J355" s="39">
        <v>125.841</v>
      </c>
      <c r="K355" s="40">
        <f t="shared" si="49"/>
        <v>-61.53780323429539</v>
      </c>
      <c r="L355" s="40">
        <f t="shared" si="50"/>
        <v>0.01592633747772558</v>
      </c>
      <c r="M355" s="41">
        <f t="shared" si="51"/>
        <v>432.0070878628271</v>
      </c>
      <c r="N355" s="41">
        <f t="shared" si="52"/>
        <v>238.95978124643955</v>
      </c>
      <c r="O355" s="40">
        <f t="shared" si="53"/>
        <v>-44.68614336200078</v>
      </c>
      <c r="P355" s="41"/>
      <c r="T355" s="52"/>
      <c r="U355" s="52"/>
      <c r="V355" s="52"/>
    </row>
    <row r="356" spans="1:15" ht="11.25">
      <c r="A356" s="37" t="s">
        <v>114</v>
      </c>
      <c r="B356" s="38">
        <v>15121110</v>
      </c>
      <c r="C356" s="39">
        <v>2420.644</v>
      </c>
      <c r="D356" s="39">
        <v>609.824</v>
      </c>
      <c r="E356" s="39">
        <v>972.533</v>
      </c>
      <c r="F356" s="40">
        <f t="shared" si="54"/>
        <v>59.47765256860998</v>
      </c>
      <c r="G356" s="40"/>
      <c r="H356" s="39">
        <v>2951.75</v>
      </c>
      <c r="I356" s="39">
        <v>1066.926</v>
      </c>
      <c r="J356" s="39">
        <v>1072.819</v>
      </c>
      <c r="K356" s="40">
        <f t="shared" si="49"/>
        <v>0.5523344636835219</v>
      </c>
      <c r="L356" s="40">
        <f t="shared" si="50"/>
        <v>0.1357751245342621</v>
      </c>
      <c r="M356" s="41">
        <f t="shared" si="51"/>
        <v>1749.5638085742773</v>
      </c>
      <c r="N356" s="41">
        <f t="shared" si="52"/>
        <v>1103.118351768012</v>
      </c>
      <c r="O356" s="40">
        <f t="shared" si="53"/>
        <v>-36.94894999760283</v>
      </c>
    </row>
    <row r="357" spans="1:22" ht="11.25">
      <c r="A357" s="37" t="s">
        <v>115</v>
      </c>
      <c r="B357" s="38">
        <v>15121910</v>
      </c>
      <c r="C357" s="39">
        <v>9516.363</v>
      </c>
      <c r="D357" s="39">
        <v>2254.119</v>
      </c>
      <c r="E357" s="39">
        <v>2397.15</v>
      </c>
      <c r="F357" s="40">
        <f t="shared" si="54"/>
        <v>6.345317172695843</v>
      </c>
      <c r="G357" s="40"/>
      <c r="H357" s="39">
        <v>11580.559</v>
      </c>
      <c r="I357" s="39">
        <v>2513.277</v>
      </c>
      <c r="J357" s="39">
        <v>3289.037</v>
      </c>
      <c r="K357" s="40">
        <f t="shared" si="49"/>
        <v>30.86647432813811</v>
      </c>
      <c r="L357" s="40">
        <f t="shared" si="50"/>
        <v>0.4162579226065122</v>
      </c>
      <c r="M357" s="41">
        <f t="shared" si="51"/>
        <v>1114.9708600122708</v>
      </c>
      <c r="N357" s="41">
        <f t="shared" si="52"/>
        <v>1372.061406253259</v>
      </c>
      <c r="O357" s="40">
        <f t="shared" si="53"/>
        <v>23.058050704406654</v>
      </c>
      <c r="T357" s="41"/>
      <c r="U357" s="41"/>
      <c r="V357" s="41"/>
    </row>
    <row r="358" spans="1:15" ht="11.25">
      <c r="A358" s="37" t="s">
        <v>116</v>
      </c>
      <c r="B358" s="38">
        <v>15071000</v>
      </c>
      <c r="C358" s="39">
        <v>0</v>
      </c>
      <c r="D358" s="39">
        <v>0</v>
      </c>
      <c r="E358" s="39">
        <v>0</v>
      </c>
      <c r="F358" s="40"/>
      <c r="G358" s="40"/>
      <c r="H358" s="39">
        <v>0</v>
      </c>
      <c r="I358" s="39">
        <v>0</v>
      </c>
      <c r="J358" s="39">
        <v>0</v>
      </c>
      <c r="K358" s="40"/>
      <c r="L358" s="40">
        <f t="shared" si="50"/>
        <v>0</v>
      </c>
      <c r="M358" s="41"/>
      <c r="N358" s="41"/>
      <c r="O358" s="40"/>
    </row>
    <row r="359" spans="1:15" ht="11.25">
      <c r="A359" s="37" t="s">
        <v>117</v>
      </c>
      <c r="B359" s="38">
        <v>15079000</v>
      </c>
      <c r="C359" s="39">
        <v>3830.066</v>
      </c>
      <c r="D359" s="39">
        <v>696.353</v>
      </c>
      <c r="E359" s="39">
        <v>1344.461</v>
      </c>
      <c r="F359" s="40">
        <f t="shared" si="54"/>
        <v>93.07176101775968</v>
      </c>
      <c r="G359" s="40"/>
      <c r="H359" s="39">
        <v>4306.931</v>
      </c>
      <c r="I359" s="39">
        <v>879.253</v>
      </c>
      <c r="J359" s="39">
        <v>1405.682</v>
      </c>
      <c r="K359" s="40">
        <f t="shared" si="49"/>
        <v>59.87230069160981</v>
      </c>
      <c r="L359" s="40">
        <f t="shared" si="50"/>
        <v>0.1779020026729305</v>
      </c>
      <c r="M359" s="41">
        <f t="shared" si="51"/>
        <v>1262.654142367449</v>
      </c>
      <c r="N359" s="41">
        <f t="shared" si="52"/>
        <v>1045.5357202626183</v>
      </c>
      <c r="O359" s="40">
        <f t="shared" si="53"/>
        <v>-17.195399343302213</v>
      </c>
    </row>
    <row r="360" spans="1:15" ht="11.25">
      <c r="A360" s="37" t="s">
        <v>118</v>
      </c>
      <c r="B360" s="38">
        <v>15179000</v>
      </c>
      <c r="C360" s="39">
        <v>208542.312</v>
      </c>
      <c r="D360" s="39">
        <v>60919.992</v>
      </c>
      <c r="E360" s="39">
        <v>57985.144</v>
      </c>
      <c r="F360" s="40">
        <f t="shared" si="54"/>
        <v>-4.817544953059084</v>
      </c>
      <c r="G360" s="40"/>
      <c r="H360" s="39">
        <v>218950.67</v>
      </c>
      <c r="I360" s="39">
        <v>60018.072</v>
      </c>
      <c r="J360" s="39">
        <v>61426.119</v>
      </c>
      <c r="K360" s="40">
        <f t="shared" si="49"/>
        <v>2.3460383732419814</v>
      </c>
      <c r="L360" s="40">
        <f t="shared" si="50"/>
        <v>7.774041060869917</v>
      </c>
      <c r="M360" s="41">
        <f t="shared" si="51"/>
        <v>985.1950079047942</v>
      </c>
      <c r="N360" s="41">
        <f t="shared" si="52"/>
        <v>1059.3423550004463</v>
      </c>
      <c r="O360" s="40">
        <f t="shared" si="53"/>
        <v>7.526159440590405</v>
      </c>
    </row>
    <row r="361" spans="1:15" ht="11.25">
      <c r="A361" s="37" t="s">
        <v>14</v>
      </c>
      <c r="B361" s="38">
        <v>17019900</v>
      </c>
      <c r="C361" s="39">
        <v>561959.045</v>
      </c>
      <c r="D361" s="39">
        <v>120537.999</v>
      </c>
      <c r="E361" s="39">
        <v>98486.477</v>
      </c>
      <c r="F361" s="40">
        <f t="shared" si="54"/>
        <v>-18.294249268232832</v>
      </c>
      <c r="G361" s="40"/>
      <c r="H361" s="39">
        <v>261097.274</v>
      </c>
      <c r="I361" s="39">
        <v>50408.904</v>
      </c>
      <c r="J361" s="39">
        <v>60161.778</v>
      </c>
      <c r="K361" s="40">
        <f t="shared" si="49"/>
        <v>19.347522413897337</v>
      </c>
      <c r="L361" s="40">
        <f t="shared" si="50"/>
        <v>7.614027063421351</v>
      </c>
      <c r="M361" s="41">
        <f t="shared" si="51"/>
        <v>418.199276727665</v>
      </c>
      <c r="N361" s="41">
        <f t="shared" si="52"/>
        <v>610.8633371056618</v>
      </c>
      <c r="O361" s="40">
        <f t="shared" si="53"/>
        <v>46.069917166179465</v>
      </c>
    </row>
    <row r="362" spans="1:18" ht="11.25">
      <c r="A362" s="37" t="s">
        <v>87</v>
      </c>
      <c r="B362" s="44" t="s">
        <v>187</v>
      </c>
      <c r="C362" s="39">
        <v>4651.193</v>
      </c>
      <c r="D362" s="39">
        <v>800.025</v>
      </c>
      <c r="E362" s="39">
        <v>116.713</v>
      </c>
      <c r="F362" s="40">
        <f t="shared" si="54"/>
        <v>-85.4113308959095</v>
      </c>
      <c r="G362" s="40"/>
      <c r="H362" s="39">
        <v>10229.896</v>
      </c>
      <c r="I362" s="39">
        <v>1771.639</v>
      </c>
      <c r="J362" s="39">
        <v>288.187</v>
      </c>
      <c r="K362" s="40">
        <f t="shared" si="49"/>
        <v>-83.73331135744922</v>
      </c>
      <c r="L362" s="40">
        <f t="shared" si="50"/>
        <v>0.036472718896808684</v>
      </c>
      <c r="M362" s="41">
        <f t="shared" si="51"/>
        <v>2214.47954751414</v>
      </c>
      <c r="N362" s="41">
        <f t="shared" si="52"/>
        <v>2469.193663088088</v>
      </c>
      <c r="O362" s="40">
        <f t="shared" si="53"/>
        <v>11.502211246876357</v>
      </c>
      <c r="R362" s="43"/>
    </row>
    <row r="363" spans="1:18" ht="11.25">
      <c r="A363" s="37" t="s">
        <v>88</v>
      </c>
      <c r="B363" s="44" t="s">
        <v>187</v>
      </c>
      <c r="C363" s="39">
        <v>1662.193</v>
      </c>
      <c r="D363" s="39">
        <v>51.234</v>
      </c>
      <c r="E363" s="39">
        <v>57.804</v>
      </c>
      <c r="F363" s="40"/>
      <c r="G363" s="45"/>
      <c r="H363" s="39">
        <v>3693.684</v>
      </c>
      <c r="I363" s="39">
        <v>111.998</v>
      </c>
      <c r="J363" s="39">
        <v>222.823</v>
      </c>
      <c r="K363" s="40">
        <f t="shared" si="49"/>
        <v>98.95265986892622</v>
      </c>
      <c r="L363" s="40">
        <f t="shared" si="50"/>
        <v>0.02820030272962903</v>
      </c>
      <c r="M363" s="41">
        <f t="shared" si="51"/>
        <v>2186.0092907053913</v>
      </c>
      <c r="N363" s="41">
        <f t="shared" si="52"/>
        <v>3854.8024358175903</v>
      </c>
      <c r="O363" s="40">
        <f t="shared" si="53"/>
        <v>76.33970963470634</v>
      </c>
      <c r="R363" s="43"/>
    </row>
    <row r="364" spans="1:18" ht="11.25">
      <c r="A364" s="37" t="s">
        <v>90</v>
      </c>
      <c r="B364" s="44" t="s">
        <v>187</v>
      </c>
      <c r="C364" s="39">
        <v>9242.531</v>
      </c>
      <c r="D364" s="39">
        <v>1452.366</v>
      </c>
      <c r="E364" s="39">
        <v>1874.616</v>
      </c>
      <c r="F364" s="40">
        <f t="shared" si="54"/>
        <v>29.07325013116528</v>
      </c>
      <c r="G364" s="40"/>
      <c r="H364" s="39">
        <v>31052.014</v>
      </c>
      <c r="I364" s="39">
        <v>5093.932</v>
      </c>
      <c r="J364" s="39">
        <v>7633.546</v>
      </c>
      <c r="K364" s="40">
        <f t="shared" si="49"/>
        <v>49.85567141453794</v>
      </c>
      <c r="L364" s="40">
        <f t="shared" si="50"/>
        <v>0.9660955471407743</v>
      </c>
      <c r="M364" s="41">
        <f t="shared" si="51"/>
        <v>3507.3335509093436</v>
      </c>
      <c r="N364" s="41">
        <f t="shared" si="52"/>
        <v>4072.0584909122726</v>
      </c>
      <c r="O364" s="40">
        <f t="shared" si="53"/>
        <v>16.10126130879435</v>
      </c>
      <c r="R364" s="43"/>
    </row>
    <row r="365" spans="1:18" ht="11.25">
      <c r="A365" s="37" t="s">
        <v>119</v>
      </c>
      <c r="B365" s="44" t="s">
        <v>187</v>
      </c>
      <c r="C365" s="39">
        <v>114765.255</v>
      </c>
      <c r="D365" s="39">
        <v>22276.459</v>
      </c>
      <c r="E365" s="39">
        <v>28163.471</v>
      </c>
      <c r="F365" s="40">
        <f t="shared" si="54"/>
        <v>26.42705467686764</v>
      </c>
      <c r="G365" s="40"/>
      <c r="H365" s="39">
        <v>437184.973</v>
      </c>
      <c r="I365" s="39">
        <v>73841.087</v>
      </c>
      <c r="J365" s="39">
        <v>132592.858</v>
      </c>
      <c r="K365" s="40">
        <f t="shared" si="49"/>
        <v>79.56514914250926</v>
      </c>
      <c r="L365" s="40">
        <f t="shared" si="50"/>
        <v>16.780847288595496</v>
      </c>
      <c r="M365" s="41">
        <f t="shared" si="51"/>
        <v>3314.7587325256677</v>
      </c>
      <c r="N365" s="41">
        <f t="shared" si="52"/>
        <v>4707.9728915516125</v>
      </c>
      <c r="O365" s="40">
        <f t="shared" si="53"/>
        <v>42.03063545334987</v>
      </c>
      <c r="P365" s="41"/>
      <c r="R365" s="43"/>
    </row>
    <row r="366" spans="1:18" ht="11.25">
      <c r="A366" s="37" t="s">
        <v>120</v>
      </c>
      <c r="B366" s="44" t="s">
        <v>187</v>
      </c>
      <c r="C366" s="39">
        <v>3087.06</v>
      </c>
      <c r="D366" s="39">
        <v>597.921</v>
      </c>
      <c r="E366" s="39">
        <v>598.993</v>
      </c>
      <c r="F366" s="40">
        <f t="shared" si="54"/>
        <v>0.1792878992375364</v>
      </c>
      <c r="G366" s="40"/>
      <c r="H366" s="39">
        <v>8811.458</v>
      </c>
      <c r="I366" s="39">
        <v>1581.543</v>
      </c>
      <c r="J366" s="39">
        <v>2111.936</v>
      </c>
      <c r="K366" s="40">
        <f t="shared" si="49"/>
        <v>33.53642613574215</v>
      </c>
      <c r="L366" s="40">
        <f t="shared" si="50"/>
        <v>0.26728495059128465</v>
      </c>
      <c r="M366" s="41">
        <f t="shared" si="51"/>
        <v>2645.070168132579</v>
      </c>
      <c r="N366" s="41">
        <f t="shared" si="52"/>
        <v>3525.8108191581537</v>
      </c>
      <c r="O366" s="40">
        <f t="shared" si="53"/>
        <v>33.297439955907805</v>
      </c>
      <c r="P366" s="41"/>
      <c r="Q366" s="41"/>
      <c r="R366" s="43"/>
    </row>
    <row r="367" spans="1:18" ht="11.25">
      <c r="A367" s="37" t="s">
        <v>121</v>
      </c>
      <c r="B367" s="44" t="s">
        <v>187</v>
      </c>
      <c r="C367" s="39">
        <v>5282.273</v>
      </c>
      <c r="D367" s="39">
        <v>948.113</v>
      </c>
      <c r="E367" s="39">
        <v>3490.59</v>
      </c>
      <c r="F367" s="40">
        <f t="shared" si="54"/>
        <v>268.16181193591905</v>
      </c>
      <c r="G367" s="40"/>
      <c r="H367" s="39">
        <v>12032.355</v>
      </c>
      <c r="I367" s="39">
        <v>2569.724</v>
      </c>
      <c r="J367" s="39">
        <v>9934.945</v>
      </c>
      <c r="K367" s="40">
        <f t="shared" si="49"/>
        <v>286.6152551791554</v>
      </c>
      <c r="L367" s="40">
        <f t="shared" si="50"/>
        <v>1.257358785234084</v>
      </c>
      <c r="M367" s="41">
        <f t="shared" si="51"/>
        <v>2710.3562550033594</v>
      </c>
      <c r="N367" s="41">
        <f t="shared" si="52"/>
        <v>2846.207947653548</v>
      </c>
      <c r="O367" s="40">
        <f t="shared" si="53"/>
        <v>5.0123186721083215</v>
      </c>
      <c r="P367" s="41"/>
      <c r="Q367" s="41"/>
      <c r="R367" s="43"/>
    </row>
    <row r="368" spans="1:18" ht="11.25">
      <c r="A368" s="37" t="s">
        <v>122</v>
      </c>
      <c r="B368" s="44" t="s">
        <v>187</v>
      </c>
      <c r="C368" s="39">
        <v>35736.985</v>
      </c>
      <c r="D368" s="39">
        <v>7045.356</v>
      </c>
      <c r="E368" s="39">
        <v>10181.71</v>
      </c>
      <c r="F368" s="40">
        <f t="shared" si="54"/>
        <v>44.51661491626538</v>
      </c>
      <c r="G368" s="40"/>
      <c r="H368" s="39">
        <v>48942.473</v>
      </c>
      <c r="I368" s="39">
        <v>9225.692</v>
      </c>
      <c r="J368" s="39">
        <v>17452.423</v>
      </c>
      <c r="K368" s="40">
        <f t="shared" si="49"/>
        <v>89.17196672076199</v>
      </c>
      <c r="L368" s="40">
        <f t="shared" si="50"/>
        <v>2.2087648580511905</v>
      </c>
      <c r="M368" s="41">
        <f t="shared" si="51"/>
        <v>1309.471373767344</v>
      </c>
      <c r="N368" s="41">
        <f t="shared" si="52"/>
        <v>1714.0954711929528</v>
      </c>
      <c r="O368" s="40">
        <f t="shared" si="53"/>
        <v>30.89980472513173</v>
      </c>
      <c r="R368" s="43"/>
    </row>
    <row r="369" spans="1:21" ht="11.25">
      <c r="A369" s="37" t="s">
        <v>109</v>
      </c>
      <c r="B369" s="44" t="s">
        <v>187</v>
      </c>
      <c r="C369" s="39"/>
      <c r="D369" s="39"/>
      <c r="E369" s="39"/>
      <c r="F369" s="40"/>
      <c r="G369" s="40"/>
      <c r="H369" s="39">
        <v>1147305.4170000001</v>
      </c>
      <c r="I369" s="39">
        <v>273052.16500000004</v>
      </c>
      <c r="J369" s="39">
        <v>314938.171</v>
      </c>
      <c r="K369" s="40">
        <f t="shared" si="49"/>
        <v>15.33992817819258</v>
      </c>
      <c r="L369" s="40">
        <f t="shared" si="50"/>
        <v>39.85832595071278</v>
      </c>
      <c r="M369" s="41"/>
      <c r="N369" s="41"/>
      <c r="O369" s="40"/>
      <c r="R369" s="43"/>
      <c r="S369" s="41"/>
      <c r="T369" s="41"/>
      <c r="U369" s="41"/>
    </row>
    <row r="370" spans="1:18" ht="11.25">
      <c r="A370" s="152"/>
      <c r="B370" s="152"/>
      <c r="C370" s="164"/>
      <c r="D370" s="164"/>
      <c r="E370" s="164"/>
      <c r="F370" s="164"/>
      <c r="G370" s="164"/>
      <c r="H370" s="195"/>
      <c r="I370" s="195"/>
      <c r="J370" s="195"/>
      <c r="K370" s="152"/>
      <c r="L370" s="152"/>
      <c r="R370" s="43"/>
    </row>
    <row r="371" spans="1:18" ht="11.25">
      <c r="A371" s="37" t="s">
        <v>123</v>
      </c>
      <c r="B371" s="37"/>
      <c r="C371" s="37"/>
      <c r="D371" s="37"/>
      <c r="E371" s="37"/>
      <c r="F371" s="37"/>
      <c r="G371" s="37"/>
      <c r="H371" s="37"/>
      <c r="I371" s="37"/>
      <c r="J371" s="37"/>
      <c r="K371" s="37"/>
      <c r="L371" s="37"/>
      <c r="R371" s="43"/>
    </row>
    <row r="372" ht="11.25">
      <c r="R372" s="43"/>
    </row>
    <row r="373" spans="1:18" ht="19.5" customHeight="1">
      <c r="A373" s="314" t="s">
        <v>400</v>
      </c>
      <c r="B373" s="314"/>
      <c r="C373" s="314"/>
      <c r="D373" s="314"/>
      <c r="E373" s="314"/>
      <c r="F373" s="314"/>
      <c r="G373" s="314"/>
      <c r="H373" s="314"/>
      <c r="I373" s="314"/>
      <c r="J373" s="314"/>
      <c r="K373" s="314"/>
      <c r="L373" s="147"/>
      <c r="R373" s="43"/>
    </row>
    <row r="374" spans="1:20" ht="19.5" customHeight="1">
      <c r="A374" s="315" t="s">
        <v>366</v>
      </c>
      <c r="B374" s="315"/>
      <c r="C374" s="315"/>
      <c r="D374" s="315"/>
      <c r="E374" s="315"/>
      <c r="F374" s="315"/>
      <c r="G374" s="315"/>
      <c r="H374" s="315"/>
      <c r="I374" s="315"/>
      <c r="J374" s="315"/>
      <c r="K374" s="315"/>
      <c r="L374" s="148"/>
      <c r="R374" s="43"/>
      <c r="S374" s="41"/>
      <c r="T374" s="41"/>
    </row>
    <row r="375" spans="1:21" ht="12.75">
      <c r="A375" s="37"/>
      <c r="B375" s="37"/>
      <c r="C375" s="313" t="s">
        <v>153</v>
      </c>
      <c r="D375" s="313"/>
      <c r="E375" s="313"/>
      <c r="F375" s="313"/>
      <c r="G375" s="44"/>
      <c r="H375" s="313" t="s">
        <v>305</v>
      </c>
      <c r="I375" s="313"/>
      <c r="J375" s="313"/>
      <c r="K375" s="313"/>
      <c r="L375" s="44"/>
      <c r="M375" s="310"/>
      <c r="N375" s="310"/>
      <c r="O375" s="310"/>
      <c r="P375" s="149"/>
      <c r="Q375" s="149"/>
      <c r="R375" s="51"/>
      <c r="S375" s="51"/>
      <c r="T375" s="51"/>
      <c r="U375" s="149"/>
    </row>
    <row r="376" spans="1:21" ht="12.75">
      <c r="A376" s="37" t="s">
        <v>165</v>
      </c>
      <c r="B376" s="151" t="s">
        <v>140</v>
      </c>
      <c r="C376" s="150">
        <f>+C336</f>
        <v>2009</v>
      </c>
      <c r="D376" s="311" t="str">
        <f>+D336</f>
        <v>enero-marzo</v>
      </c>
      <c r="E376" s="311"/>
      <c r="F376" s="311"/>
      <c r="G376" s="44"/>
      <c r="H376" s="150">
        <f>+H336</f>
        <v>2009</v>
      </c>
      <c r="I376" s="311" t="str">
        <f>+D376</f>
        <v>enero-marzo</v>
      </c>
      <c r="J376" s="311"/>
      <c r="K376" s="311"/>
      <c r="L376" s="151" t="s">
        <v>340</v>
      </c>
      <c r="M376" s="312"/>
      <c r="N376" s="312"/>
      <c r="O376" s="312"/>
      <c r="P376" s="149"/>
      <c r="Q376" s="149"/>
      <c r="R376" s="52"/>
      <c r="S376" s="52"/>
      <c r="T376" s="52"/>
      <c r="U376" s="149"/>
    </row>
    <row r="377" spans="1:20" ht="12.75">
      <c r="A377" s="152"/>
      <c r="B377" s="156" t="s">
        <v>48</v>
      </c>
      <c r="C377" s="152"/>
      <c r="D377" s="153">
        <f>+D337</f>
        <v>2009</v>
      </c>
      <c r="E377" s="153">
        <f>+E337</f>
        <v>2010</v>
      </c>
      <c r="F377" s="154" t="str">
        <f>+F337</f>
        <v>Var % 10/09</v>
      </c>
      <c r="G377" s="156"/>
      <c r="H377" s="152"/>
      <c r="I377" s="153">
        <f>+I337</f>
        <v>2009</v>
      </c>
      <c r="J377" s="153">
        <f>+J337</f>
        <v>2010</v>
      </c>
      <c r="K377" s="154" t="str">
        <f>+K337</f>
        <v>Var % 10/09</v>
      </c>
      <c r="L377" s="156">
        <v>2008</v>
      </c>
      <c r="M377" s="157"/>
      <c r="N377" s="157"/>
      <c r="O377" s="156"/>
      <c r="R377" s="52"/>
      <c r="S377" s="52"/>
      <c r="T377" s="52"/>
    </row>
    <row r="378" spans="1:20" s="160" customFormat="1" ht="12.75">
      <c r="A378" s="158" t="s">
        <v>534</v>
      </c>
      <c r="B378" s="158"/>
      <c r="C378" s="158"/>
      <c r="D378" s="158"/>
      <c r="E378" s="158"/>
      <c r="F378" s="158"/>
      <c r="G378" s="158"/>
      <c r="H378" s="158">
        <f>+H388+H380+H394+H399</f>
        <v>561793.3470000001</v>
      </c>
      <c r="I378" s="158">
        <f>+I388+I380+I394+I399</f>
        <v>97114.89099999999</v>
      </c>
      <c r="J378" s="158">
        <f>+J388+J380+J394+J399</f>
        <v>115310.88499999998</v>
      </c>
      <c r="K378" s="159">
        <f>+J378/I378*100-100</f>
        <v>18.736564302996527</v>
      </c>
      <c r="L378" s="158"/>
      <c r="R378" s="52"/>
      <c r="S378" s="52"/>
      <c r="T378" s="52"/>
    </row>
    <row r="379" spans="1:20" ht="12.75">
      <c r="A379" s="149"/>
      <c r="B379" s="160"/>
      <c r="C379" s="160"/>
      <c r="D379" s="160"/>
      <c r="F379" s="160"/>
      <c r="G379" s="160"/>
      <c r="H379" s="160"/>
      <c r="J379" s="196"/>
      <c r="K379" s="160"/>
      <c r="M379" s="42"/>
      <c r="N379" s="42"/>
      <c r="O379" s="42"/>
      <c r="R379" s="51"/>
      <c r="S379" s="51"/>
      <c r="T379" s="51"/>
    </row>
    <row r="380" spans="1:20" ht="12.75">
      <c r="A380" s="183" t="s">
        <v>348</v>
      </c>
      <c r="B380" s="197"/>
      <c r="C380" s="50">
        <f>SUM(C381:C386)</f>
        <v>786542.7339999999</v>
      </c>
      <c r="D380" s="50">
        <f>SUM(D381:D386)</f>
        <v>72391.54000000001</v>
      </c>
      <c r="E380" s="50">
        <f>SUM(E381:E386)</f>
        <v>167436.884</v>
      </c>
      <c r="F380" s="45">
        <f aca="true" t="shared" si="55" ref="F380:F397">+E380/D380*100-100</f>
        <v>131.29344119492413</v>
      </c>
      <c r="G380" s="50"/>
      <c r="H380" s="50">
        <f>SUM(H381:H386)</f>
        <v>276404.61100000003</v>
      </c>
      <c r="I380" s="50">
        <f>SUM(I381:I386)</f>
        <v>30120.722999999994</v>
      </c>
      <c r="J380" s="50">
        <f>SUM(J381:J386)</f>
        <v>61356.20599999999</v>
      </c>
      <c r="K380" s="45">
        <f aca="true" t="shared" si="56" ref="K380:K397">+J380/I380*100-100</f>
        <v>103.70097357888787</v>
      </c>
      <c r="L380" s="48">
        <f aca="true" t="shared" si="57" ref="L380:L386">+J380/$J$380*100</f>
        <v>100</v>
      </c>
      <c r="M380" s="41">
        <f aca="true" t="shared" si="58" ref="M380:M407">+I380/D380*1000</f>
        <v>416.0807050105577</v>
      </c>
      <c r="N380" s="41">
        <f aca="true" t="shared" si="59" ref="N380:N407">+J380/E380*1000</f>
        <v>366.4437878573994</v>
      </c>
      <c r="O380" s="40">
        <f aca="true" t="shared" si="60" ref="O380:O407">+N380/M380*100-100</f>
        <v>-11.929636860209328</v>
      </c>
      <c r="R380" s="52"/>
      <c r="S380" s="52"/>
      <c r="T380" s="52"/>
    </row>
    <row r="381" spans="1:20" ht="12.75">
      <c r="A381" s="149" t="s">
        <v>349</v>
      </c>
      <c r="B381" s="197" t="s">
        <v>187</v>
      </c>
      <c r="C381" s="198">
        <v>411932.266</v>
      </c>
      <c r="D381" s="198">
        <v>22933.006</v>
      </c>
      <c r="E381" s="198">
        <v>70211.803</v>
      </c>
      <c r="F381" s="40">
        <f t="shared" si="55"/>
        <v>206.1604876395183</v>
      </c>
      <c r="G381" s="198"/>
      <c r="H381" s="198">
        <v>126030.243</v>
      </c>
      <c r="I381" s="198">
        <v>6886.592</v>
      </c>
      <c r="J381" s="198">
        <v>25279.334</v>
      </c>
      <c r="K381" s="40">
        <f t="shared" si="56"/>
        <v>267.0804659256712</v>
      </c>
      <c r="L381" s="43">
        <f t="shared" si="57"/>
        <v>41.20094061878598</v>
      </c>
      <c r="M381" s="41">
        <f t="shared" si="58"/>
        <v>300.29172800111763</v>
      </c>
      <c r="N381" s="41">
        <f t="shared" si="59"/>
        <v>360.04393734198794</v>
      </c>
      <c r="O381" s="40">
        <f t="shared" si="60"/>
        <v>19.89805371550159</v>
      </c>
      <c r="R381" s="52"/>
      <c r="S381" s="52"/>
      <c r="T381" s="52"/>
    </row>
    <row r="382" spans="1:20" ht="12.75">
      <c r="A382" s="149" t="s">
        <v>350</v>
      </c>
      <c r="B382" s="197" t="s">
        <v>187</v>
      </c>
      <c r="C382" s="198">
        <v>108157.474</v>
      </c>
      <c r="D382" s="198">
        <v>20687.283</v>
      </c>
      <c r="E382" s="198">
        <v>28350.267</v>
      </c>
      <c r="F382" s="40">
        <f t="shared" si="55"/>
        <v>37.04200305085982</v>
      </c>
      <c r="G382" s="198"/>
      <c r="H382" s="198">
        <v>33796.602</v>
      </c>
      <c r="I382" s="198">
        <v>8519.88</v>
      </c>
      <c r="J382" s="198">
        <v>8912.767</v>
      </c>
      <c r="K382" s="40">
        <f t="shared" si="56"/>
        <v>4.611414714761253</v>
      </c>
      <c r="L382" s="43">
        <f t="shared" si="57"/>
        <v>14.526268133332756</v>
      </c>
      <c r="M382" s="41">
        <f t="shared" si="58"/>
        <v>411.84141967797314</v>
      </c>
      <c r="N382" s="41">
        <f t="shared" si="59"/>
        <v>314.38035486579366</v>
      </c>
      <c r="O382" s="40">
        <f t="shared" si="60"/>
        <v>-23.664706888487856</v>
      </c>
      <c r="R382" s="52"/>
      <c r="S382" s="52"/>
      <c r="T382" s="52"/>
    </row>
    <row r="383" spans="1:20" ht="11.25">
      <c r="A383" s="149" t="s">
        <v>351</v>
      </c>
      <c r="B383" s="197" t="s">
        <v>187</v>
      </c>
      <c r="C383" s="198">
        <v>31404.79</v>
      </c>
      <c r="D383" s="198">
        <v>10263.671</v>
      </c>
      <c r="E383" s="198">
        <v>7696.823</v>
      </c>
      <c r="F383" s="40">
        <f t="shared" si="55"/>
        <v>-25.009063521229393</v>
      </c>
      <c r="G383" s="198"/>
      <c r="H383" s="198">
        <v>13840.464</v>
      </c>
      <c r="I383" s="198">
        <v>5618.9</v>
      </c>
      <c r="J383" s="198">
        <v>2966.321</v>
      </c>
      <c r="K383" s="40">
        <f t="shared" si="56"/>
        <v>-47.20815462101123</v>
      </c>
      <c r="L383" s="43">
        <f t="shared" si="57"/>
        <v>4.834590000561638</v>
      </c>
      <c r="M383" s="41">
        <f t="shared" si="58"/>
        <v>547.455194150319</v>
      </c>
      <c r="N383" s="41">
        <f t="shared" si="59"/>
        <v>385.3955066915271</v>
      </c>
      <c r="O383" s="40">
        <f t="shared" si="60"/>
        <v>-29.6023654886164</v>
      </c>
      <c r="R383" s="41"/>
      <c r="S383" s="41"/>
      <c r="T383" s="41"/>
    </row>
    <row r="384" spans="1:15" ht="11.25">
      <c r="A384" s="149" t="s">
        <v>352</v>
      </c>
      <c r="B384" s="197" t="s">
        <v>187</v>
      </c>
      <c r="C384" s="198">
        <v>42673.497</v>
      </c>
      <c r="D384" s="198">
        <v>468.8</v>
      </c>
      <c r="E384" s="198">
        <v>16309.674</v>
      </c>
      <c r="F384" s="40">
        <f t="shared" si="55"/>
        <v>3379.026023890785</v>
      </c>
      <c r="G384" s="198"/>
      <c r="H384" s="198">
        <v>16155.407</v>
      </c>
      <c r="I384" s="198">
        <v>714.57</v>
      </c>
      <c r="J384" s="198">
        <v>7604.034</v>
      </c>
      <c r="K384" s="40">
        <f t="shared" si="56"/>
        <v>964.1412317897475</v>
      </c>
      <c r="L384" s="43">
        <f t="shared" si="57"/>
        <v>12.393259778807055</v>
      </c>
      <c r="M384" s="41">
        <f t="shared" si="58"/>
        <v>1524.2534129692833</v>
      </c>
      <c r="N384" s="41">
        <f t="shared" si="59"/>
        <v>466.2284482203629</v>
      </c>
      <c r="O384" s="40">
        <f t="shared" si="60"/>
        <v>-69.41266824443986</v>
      </c>
    </row>
    <row r="385" spans="1:15" ht="11.25">
      <c r="A385" s="149" t="s">
        <v>353</v>
      </c>
      <c r="B385" s="197" t="s">
        <v>187</v>
      </c>
      <c r="C385" s="198">
        <v>51092.73</v>
      </c>
      <c r="D385" s="198">
        <v>24.568</v>
      </c>
      <c r="E385" s="198">
        <v>8714.316</v>
      </c>
      <c r="F385" s="40"/>
      <c r="G385" s="198"/>
      <c r="H385" s="198">
        <v>18762.314</v>
      </c>
      <c r="I385" s="198">
        <v>26.711</v>
      </c>
      <c r="J385" s="198">
        <v>3815.164</v>
      </c>
      <c r="K385" s="40"/>
      <c r="L385" s="43">
        <f t="shared" si="57"/>
        <v>6.218057224724751</v>
      </c>
      <c r="M385" s="41">
        <f t="shared" si="58"/>
        <v>1087.2272875284923</v>
      </c>
      <c r="N385" s="41">
        <f t="shared" si="59"/>
        <v>437.80418336906763</v>
      </c>
      <c r="O385" s="40">
        <f t="shared" si="60"/>
        <v>-59.73204605963366</v>
      </c>
    </row>
    <row r="386" spans="1:15" ht="11.25">
      <c r="A386" s="149" t="s">
        <v>354</v>
      </c>
      <c r="B386" s="197" t="s">
        <v>187</v>
      </c>
      <c r="C386" s="198">
        <v>141281.977</v>
      </c>
      <c r="D386" s="198">
        <v>18014.212</v>
      </c>
      <c r="E386" s="198">
        <v>36154.001</v>
      </c>
      <c r="F386" s="40">
        <f t="shared" si="55"/>
        <v>100.69709960113715</v>
      </c>
      <c r="G386" s="198"/>
      <c r="H386" s="198">
        <v>67819.581</v>
      </c>
      <c r="I386" s="198">
        <v>8354.07</v>
      </c>
      <c r="J386" s="198">
        <v>12778.586</v>
      </c>
      <c r="K386" s="40">
        <f t="shared" si="56"/>
        <v>52.962400362936876</v>
      </c>
      <c r="L386" s="43">
        <f t="shared" si="57"/>
        <v>20.826884243787827</v>
      </c>
      <c r="M386" s="41">
        <f t="shared" si="58"/>
        <v>463.74884452342405</v>
      </c>
      <c r="N386" s="41">
        <f t="shared" si="59"/>
        <v>353.4487372504083</v>
      </c>
      <c r="O386" s="40">
        <f t="shared" si="60"/>
        <v>-23.784448969650086</v>
      </c>
    </row>
    <row r="387" spans="1:15" ht="11.25">
      <c r="A387" s="149"/>
      <c r="B387" s="197"/>
      <c r="C387" s="160"/>
      <c r="D387" s="160"/>
      <c r="E387" s="160"/>
      <c r="F387" s="40"/>
      <c r="G387" s="160"/>
      <c r="H387" s="160"/>
      <c r="I387" s="160"/>
      <c r="J387" s="199"/>
      <c r="K387" s="40"/>
      <c r="M387" s="41"/>
      <c r="N387" s="41"/>
      <c r="O387" s="40"/>
    </row>
    <row r="388" spans="1:15" ht="11.25">
      <c r="A388" s="183" t="s">
        <v>343</v>
      </c>
      <c r="C388" s="50">
        <f>SUM(C389:C392)</f>
        <v>30814.406000000003</v>
      </c>
      <c r="D388" s="50">
        <f>SUM(D389:D392)</f>
        <v>7211.864</v>
      </c>
      <c r="E388" s="50">
        <f>SUM(E389:E392)</f>
        <v>6215.4259999999995</v>
      </c>
      <c r="F388" s="45">
        <f>+E388/D388*100-100</f>
        <v>-13.816649898001415</v>
      </c>
      <c r="G388" s="50"/>
      <c r="H388" s="50">
        <f>SUM(H389:H392)</f>
        <v>212392.125</v>
      </c>
      <c r="I388" s="50">
        <f>SUM(I389:I392)</f>
        <v>49308.354999999996</v>
      </c>
      <c r="J388" s="50">
        <f>SUM(J389:J392)</f>
        <v>34818.56</v>
      </c>
      <c r="K388" s="45">
        <f>+J388/I388*100-100</f>
        <v>-29.38608477204319</v>
      </c>
      <c r="L388" s="48">
        <f>+J388/$J$388*100</f>
        <v>100</v>
      </c>
      <c r="M388" s="42"/>
      <c r="N388" s="42"/>
      <c r="O388" s="42"/>
    </row>
    <row r="389" spans="1:15" ht="11.25">
      <c r="A389" s="149" t="s">
        <v>344</v>
      </c>
      <c r="B389" s="197" t="s">
        <v>187</v>
      </c>
      <c r="C389" s="41">
        <v>8391.755</v>
      </c>
      <c r="D389" s="198">
        <v>1753.983</v>
      </c>
      <c r="E389" s="198">
        <v>1548.978</v>
      </c>
      <c r="F389" s="40">
        <f>+E389/D389*100-100</f>
        <v>-11.687969609739653</v>
      </c>
      <c r="G389" s="41"/>
      <c r="H389" s="198">
        <v>55821.618</v>
      </c>
      <c r="I389" s="198">
        <v>12632.974</v>
      </c>
      <c r="J389" s="198">
        <v>6539.389</v>
      </c>
      <c r="K389" s="40">
        <f>+J389/I389*100-100</f>
        <v>-48.23555403501978</v>
      </c>
      <c r="L389" s="43">
        <f>+J389/$J$388*100</f>
        <v>18.78133099128741</v>
      </c>
      <c r="M389" s="41">
        <f aca="true" t="shared" si="61" ref="M389:N392">+I389/D389*1000</f>
        <v>7202.4495106280965</v>
      </c>
      <c r="N389" s="41">
        <f t="shared" si="61"/>
        <v>4221.744272675273</v>
      </c>
      <c r="O389" s="40">
        <f>+N389/M389*100-100</f>
        <v>-41.38460441207435</v>
      </c>
    </row>
    <row r="390" spans="1:15" ht="11.25">
      <c r="A390" s="149" t="s">
        <v>345</v>
      </c>
      <c r="B390" s="197" t="s">
        <v>187</v>
      </c>
      <c r="C390" s="41">
        <v>3208.664</v>
      </c>
      <c r="D390" s="198">
        <v>691.47</v>
      </c>
      <c r="E390" s="198">
        <v>534.286</v>
      </c>
      <c r="F390" s="40">
        <f>+E390/D390*100-100</f>
        <v>-22.731861107495632</v>
      </c>
      <c r="G390" s="198"/>
      <c r="H390" s="198">
        <v>48786.494</v>
      </c>
      <c r="I390" s="198">
        <v>9843.439</v>
      </c>
      <c r="J390" s="198">
        <v>7196.607</v>
      </c>
      <c r="K390" s="40">
        <f>+J390/I390*100-100</f>
        <v>-26.889301594696732</v>
      </c>
      <c r="L390" s="43">
        <f>+J390/$J$388*100</f>
        <v>20.668881768803764</v>
      </c>
      <c r="M390" s="41">
        <f t="shared" si="61"/>
        <v>14235.525763952159</v>
      </c>
      <c r="N390" s="41">
        <f t="shared" si="61"/>
        <v>13469.578091134712</v>
      </c>
      <c r="O390" s="40">
        <f>+N390/M390*100-100</f>
        <v>-5.380536592171495</v>
      </c>
    </row>
    <row r="391" spans="1:15" ht="11.25">
      <c r="A391" s="149" t="s">
        <v>346</v>
      </c>
      <c r="B391" s="197" t="s">
        <v>187</v>
      </c>
      <c r="C391" s="41">
        <v>6825.37</v>
      </c>
      <c r="D391" s="198">
        <v>2233.671</v>
      </c>
      <c r="E391" s="198">
        <v>1457.607</v>
      </c>
      <c r="F391" s="40">
        <f>+E391/D391*100-100</f>
        <v>-34.7438812609377</v>
      </c>
      <c r="G391" s="198"/>
      <c r="H391" s="198">
        <v>61423.109</v>
      </c>
      <c r="I391" s="198">
        <v>15626.297</v>
      </c>
      <c r="J391" s="198">
        <v>9420.666</v>
      </c>
      <c r="K391" s="40">
        <f>+J391/I391*100-100</f>
        <v>-39.71274192471832</v>
      </c>
      <c r="L391" s="43">
        <f>+J391/$J$388*100</f>
        <v>27.05644920410264</v>
      </c>
      <c r="M391" s="41">
        <f t="shared" si="61"/>
        <v>6995.791681048821</v>
      </c>
      <c r="N391" s="41">
        <f t="shared" si="61"/>
        <v>6463.1042523807855</v>
      </c>
      <c r="O391" s="40">
        <f>+N391/M391*100-100</f>
        <v>-7.614398097517025</v>
      </c>
    </row>
    <row r="392" spans="1:15" ht="11.25">
      <c r="A392" s="149" t="s">
        <v>347</v>
      </c>
      <c r="B392" s="197" t="s">
        <v>187</v>
      </c>
      <c r="C392" s="198">
        <v>12388.617</v>
      </c>
      <c r="D392" s="198">
        <v>2532.74</v>
      </c>
      <c r="E392" s="198">
        <v>2674.555</v>
      </c>
      <c r="F392" s="40">
        <f>+E392/D392*100-100</f>
        <v>5.599271934742617</v>
      </c>
      <c r="G392" s="198"/>
      <c r="H392" s="198">
        <v>46360.904</v>
      </c>
      <c r="I392" s="198">
        <v>11205.645</v>
      </c>
      <c r="J392" s="198">
        <v>11661.898</v>
      </c>
      <c r="K392" s="40">
        <f>+J392/I392*100-100</f>
        <v>4.071635323089382</v>
      </c>
      <c r="L392" s="43">
        <f>+J392/$J$388*100</f>
        <v>33.49333803580619</v>
      </c>
      <c r="M392" s="41">
        <f t="shared" si="61"/>
        <v>4424.317142699212</v>
      </c>
      <c r="N392" s="41">
        <f t="shared" si="61"/>
        <v>4360.313397929749</v>
      </c>
      <c r="O392" s="40">
        <f>+N392/M392*100-100</f>
        <v>-1.4466355531288997</v>
      </c>
    </row>
    <row r="393" spans="1:15" ht="11.25">
      <c r="A393" s="149"/>
      <c r="B393" s="197"/>
      <c r="C393" s="198"/>
      <c r="D393" s="198"/>
      <c r="E393" s="198"/>
      <c r="F393" s="40"/>
      <c r="G393" s="198"/>
      <c r="H393" s="198"/>
      <c r="I393" s="198"/>
      <c r="J393" s="198"/>
      <c r="K393" s="40"/>
      <c r="L393" s="43"/>
      <c r="M393" s="41"/>
      <c r="N393" s="41"/>
      <c r="O393" s="40"/>
    </row>
    <row r="394" spans="1:15" ht="11.25">
      <c r="A394" s="183" t="s">
        <v>355</v>
      </c>
      <c r="B394" s="197"/>
      <c r="C394" s="50">
        <f>SUM(C395:C397)</f>
        <v>2394.757</v>
      </c>
      <c r="D394" s="50">
        <f>SUM(D395:D397)</f>
        <v>509.92499999999995</v>
      </c>
      <c r="E394" s="50">
        <f>SUM(E395:E397)</f>
        <v>609.082</v>
      </c>
      <c r="F394" s="45">
        <f t="shared" si="55"/>
        <v>19.44540863852528</v>
      </c>
      <c r="G394" s="50"/>
      <c r="H394" s="50">
        <f>SUM(H395:H397)</f>
        <v>52929.337</v>
      </c>
      <c r="I394" s="50">
        <f>SUM(I395:I397)</f>
        <v>12365.415</v>
      </c>
      <c r="J394" s="50">
        <f>SUM(J395:J397)</f>
        <v>13568.237</v>
      </c>
      <c r="K394" s="45">
        <f t="shared" si="56"/>
        <v>9.727307979554254</v>
      </c>
      <c r="L394" s="48">
        <f>+J394/$J$394*100</f>
        <v>100</v>
      </c>
      <c r="M394" s="41">
        <f t="shared" si="58"/>
        <v>24249.477864391825</v>
      </c>
      <c r="N394" s="41">
        <f t="shared" si="59"/>
        <v>22276.5358358973</v>
      </c>
      <c r="O394" s="40">
        <f t="shared" si="60"/>
        <v>-8.136018596060637</v>
      </c>
    </row>
    <row r="395" spans="1:15" ht="11.25">
      <c r="A395" s="149" t="s">
        <v>356</v>
      </c>
      <c r="B395" s="197" t="s">
        <v>187</v>
      </c>
      <c r="C395" s="198">
        <v>1567.764</v>
      </c>
      <c r="D395" s="198">
        <v>310.03</v>
      </c>
      <c r="E395" s="198">
        <v>419.702</v>
      </c>
      <c r="F395" s="40">
        <f t="shared" si="55"/>
        <v>35.374641163758355</v>
      </c>
      <c r="G395" s="198"/>
      <c r="H395" s="198">
        <v>11376.667</v>
      </c>
      <c r="I395" s="198">
        <v>2182.518</v>
      </c>
      <c r="J395" s="198">
        <v>2505.104</v>
      </c>
      <c r="K395" s="40">
        <f t="shared" si="56"/>
        <v>14.78045083706067</v>
      </c>
      <c r="L395" s="43">
        <f>+J395/$J$394*100</f>
        <v>18.463002967887427</v>
      </c>
      <c r="M395" s="41">
        <f t="shared" si="58"/>
        <v>7039.699383930589</v>
      </c>
      <c r="N395" s="41">
        <f t="shared" si="59"/>
        <v>5968.768316567469</v>
      </c>
      <c r="O395" s="40">
        <f t="shared" si="60"/>
        <v>-15.212738626420858</v>
      </c>
    </row>
    <row r="396" spans="1:15" ht="11.25">
      <c r="A396" s="149" t="s">
        <v>357</v>
      </c>
      <c r="B396" s="197" t="s">
        <v>187</v>
      </c>
      <c r="C396" s="198">
        <v>142.767</v>
      </c>
      <c r="D396" s="198">
        <v>25.629</v>
      </c>
      <c r="E396" s="198">
        <v>29.531</v>
      </c>
      <c r="F396" s="40">
        <f t="shared" si="55"/>
        <v>15.22494049709313</v>
      </c>
      <c r="G396" s="198"/>
      <c r="H396" s="198">
        <v>28787.966</v>
      </c>
      <c r="I396" s="198">
        <v>6982.027</v>
      </c>
      <c r="J396" s="198">
        <v>7926.179</v>
      </c>
      <c r="K396" s="40">
        <f t="shared" si="56"/>
        <v>13.52260597101673</v>
      </c>
      <c r="L396" s="43">
        <f>+J396/$J$394*100</f>
        <v>58.41716208229559</v>
      </c>
      <c r="M396" s="41">
        <f t="shared" si="58"/>
        <v>272426.821179133</v>
      </c>
      <c r="N396" s="41">
        <f t="shared" si="59"/>
        <v>268401.98435542313</v>
      </c>
      <c r="O396" s="40">
        <f t="shared" si="60"/>
        <v>-1.477401089323493</v>
      </c>
    </row>
    <row r="397" spans="1:15" ht="11.25">
      <c r="A397" s="149" t="s">
        <v>358</v>
      </c>
      <c r="B397" s="197" t="s">
        <v>187</v>
      </c>
      <c r="C397" s="198">
        <v>684.226</v>
      </c>
      <c r="D397" s="198">
        <v>174.266</v>
      </c>
      <c r="E397" s="198">
        <v>159.849</v>
      </c>
      <c r="F397" s="40">
        <f t="shared" si="55"/>
        <v>-8.272984976989207</v>
      </c>
      <c r="G397" s="198"/>
      <c r="H397" s="198">
        <v>12764.704</v>
      </c>
      <c r="I397" s="198">
        <v>3200.87</v>
      </c>
      <c r="J397" s="198">
        <v>3136.954</v>
      </c>
      <c r="K397" s="40">
        <f t="shared" si="56"/>
        <v>-1.9968321112697396</v>
      </c>
      <c r="L397" s="43">
        <f>+J397/$J$394*100</f>
        <v>23.11983494981699</v>
      </c>
      <c r="M397" s="41">
        <f t="shared" si="58"/>
        <v>18367.725201703146</v>
      </c>
      <c r="N397" s="41">
        <f t="shared" si="59"/>
        <v>19624.483105931227</v>
      </c>
      <c r="O397" s="40">
        <f t="shared" si="60"/>
        <v>6.842207679106323</v>
      </c>
    </row>
    <row r="398" spans="1:15" ht="11.25">
      <c r="A398" s="149"/>
      <c r="C398" s="160"/>
      <c r="D398" s="160"/>
      <c r="E398" s="160"/>
      <c r="F398" s="199"/>
      <c r="G398" s="160"/>
      <c r="H398" s="160"/>
      <c r="I398" s="160"/>
      <c r="J398" s="198"/>
      <c r="K398" s="199"/>
      <c r="M398" s="41"/>
      <c r="N398" s="41"/>
      <c r="O398" s="40"/>
    </row>
    <row r="399" spans="1:15" ht="11.25">
      <c r="A399" s="183" t="s">
        <v>358</v>
      </c>
      <c r="C399" s="50"/>
      <c r="D399" s="50"/>
      <c r="E399" s="50"/>
      <c r="F399" s="199"/>
      <c r="G399" s="50"/>
      <c r="H399" s="50">
        <f>SUM(H400:H401)</f>
        <v>20067.273999999998</v>
      </c>
      <c r="I399" s="50">
        <f>SUM(I400:I401)</f>
        <v>5320.397999999999</v>
      </c>
      <c r="J399" s="50">
        <f>SUM(J400:J401)</f>
        <v>5567.882</v>
      </c>
      <c r="K399" s="45">
        <f>+J399/I399*100-100</f>
        <v>4.651606891063437</v>
      </c>
      <c r="L399" s="48">
        <f>+J399/$J$399*100</f>
        <v>100</v>
      </c>
      <c r="M399" s="41"/>
      <c r="N399" s="41"/>
      <c r="O399" s="40"/>
    </row>
    <row r="400" spans="1:15" ht="22.5">
      <c r="A400" s="200" t="s">
        <v>359</v>
      </c>
      <c r="C400" s="198">
        <v>536.349</v>
      </c>
      <c r="D400" s="198">
        <v>109.12</v>
      </c>
      <c r="E400" s="198">
        <v>99.667</v>
      </c>
      <c r="F400" s="40">
        <f>+E400/D400*100-100</f>
        <v>-8.662939882697955</v>
      </c>
      <c r="G400" s="198"/>
      <c r="H400" s="198">
        <v>11868.546</v>
      </c>
      <c r="I400" s="198">
        <v>2775.506</v>
      </c>
      <c r="J400" s="198">
        <v>2852.511</v>
      </c>
      <c r="K400" s="40">
        <f>+J400/I400*100-100</f>
        <v>2.774449055415488</v>
      </c>
      <c r="L400" s="43">
        <f>+J400/$J$399*100</f>
        <v>51.231527535964304</v>
      </c>
      <c r="M400" s="41">
        <f t="shared" si="58"/>
        <v>25435.355571847507</v>
      </c>
      <c r="N400" s="41">
        <f t="shared" si="59"/>
        <v>28620.41598523082</v>
      </c>
      <c r="O400" s="40">
        <f t="shared" si="60"/>
        <v>12.522177660880104</v>
      </c>
    </row>
    <row r="401" spans="1:15" ht="11.25">
      <c r="A401" s="149" t="s">
        <v>360</v>
      </c>
      <c r="C401" s="198">
        <v>3263.158</v>
      </c>
      <c r="D401" s="198">
        <v>911.831</v>
      </c>
      <c r="E401" s="198">
        <v>1076.223</v>
      </c>
      <c r="F401" s="40">
        <f>+E401/D401*100-100</f>
        <v>18.02877945584214</v>
      </c>
      <c r="G401" s="198"/>
      <c r="H401" s="198">
        <v>8198.728</v>
      </c>
      <c r="I401" s="198">
        <v>2544.892</v>
      </c>
      <c r="J401" s="198">
        <v>2715.371</v>
      </c>
      <c r="K401" s="40">
        <f>+J401/I401*100-100</f>
        <v>6.698869735925925</v>
      </c>
      <c r="L401" s="43">
        <f>+J401/$J$399*100</f>
        <v>48.7684724640357</v>
      </c>
      <c r="M401" s="41">
        <f t="shared" si="58"/>
        <v>2790.968940516389</v>
      </c>
      <c r="N401" s="41">
        <f t="shared" si="59"/>
        <v>2523.056095251635</v>
      </c>
      <c r="O401" s="40">
        <f t="shared" si="60"/>
        <v>-9.599277203535792</v>
      </c>
    </row>
    <row r="402" spans="1:15" ht="11.25">
      <c r="A402" s="149"/>
      <c r="C402" s="160"/>
      <c r="D402" s="160"/>
      <c r="E402" s="160"/>
      <c r="G402" s="160"/>
      <c r="H402" s="160"/>
      <c r="I402" s="160"/>
      <c r="M402" s="41"/>
      <c r="N402" s="41"/>
      <c r="O402" s="40"/>
    </row>
    <row r="403" spans="1:15" s="160" customFormat="1" ht="11.25">
      <c r="A403" s="158" t="s">
        <v>535</v>
      </c>
      <c r="B403" s="158"/>
      <c r="C403" s="158"/>
      <c r="D403" s="158"/>
      <c r="E403" s="158"/>
      <c r="F403" s="158"/>
      <c r="G403" s="158"/>
      <c r="H403" s="158">
        <f>SUM(H405:H408)</f>
        <v>304877.631</v>
      </c>
      <c r="I403" s="158">
        <f>SUM(I405:I408)</f>
        <v>78451.921</v>
      </c>
      <c r="J403" s="158">
        <f>SUM(J405:J408)</f>
        <v>77211.072</v>
      </c>
      <c r="K403" s="159">
        <f>+J403/I403*100-100</f>
        <v>-1.5816680894276658</v>
      </c>
      <c r="L403" s="158"/>
      <c r="M403" s="41"/>
      <c r="N403" s="41"/>
      <c r="O403" s="40"/>
    </row>
    <row r="404" spans="1:15" ht="11.25">
      <c r="A404" s="149"/>
      <c r="C404" s="160"/>
      <c r="D404" s="160"/>
      <c r="E404" s="160"/>
      <c r="F404" s="41"/>
      <c r="G404" s="160"/>
      <c r="H404" s="160"/>
      <c r="I404" s="160"/>
      <c r="J404" s="41"/>
      <c r="K404" s="41"/>
      <c r="M404" s="41"/>
      <c r="N404" s="41"/>
      <c r="O404" s="40"/>
    </row>
    <row r="405" spans="1:15" ht="11.25">
      <c r="A405" s="149" t="s">
        <v>361</v>
      </c>
      <c r="C405" s="198">
        <v>28562</v>
      </c>
      <c r="D405" s="198">
        <v>454</v>
      </c>
      <c r="E405" s="198">
        <v>620</v>
      </c>
      <c r="F405" s="40">
        <f>+E405/D405*100-100</f>
        <v>36.56387665198238</v>
      </c>
      <c r="G405" s="198"/>
      <c r="H405" s="198">
        <v>41000.295</v>
      </c>
      <c r="I405" s="198">
        <v>12591.383</v>
      </c>
      <c r="J405" s="198">
        <v>13110.267</v>
      </c>
      <c r="K405" s="40">
        <f>+J405/I405*100-100</f>
        <v>4.1209452527971</v>
      </c>
      <c r="L405" s="43">
        <f>+J405/$J$403*100</f>
        <v>16.97977590571466</v>
      </c>
      <c r="M405" s="41">
        <f t="shared" si="58"/>
        <v>27734.323788546255</v>
      </c>
      <c r="N405" s="41">
        <f t="shared" si="59"/>
        <v>21145.59193548387</v>
      </c>
      <c r="O405" s="40">
        <f t="shared" si="60"/>
        <v>-23.75659815359697</v>
      </c>
    </row>
    <row r="406" spans="1:15" ht="11.25">
      <c r="A406" s="149" t="s">
        <v>362</v>
      </c>
      <c r="C406" s="198">
        <v>134</v>
      </c>
      <c r="D406" s="198">
        <v>20</v>
      </c>
      <c r="E406" s="198">
        <v>23</v>
      </c>
      <c r="F406" s="40">
        <f>+E406/D406*100-100</f>
        <v>14.999999999999986</v>
      </c>
      <c r="G406" s="198"/>
      <c r="H406" s="198">
        <v>5450.618</v>
      </c>
      <c r="I406" s="198">
        <v>2006.624</v>
      </c>
      <c r="J406" s="198">
        <v>1227.014</v>
      </c>
      <c r="K406" s="40">
        <f>+J406/I406*100-100</f>
        <v>-38.851822763008926</v>
      </c>
      <c r="L406" s="43">
        <f>+J406/$J$403*100</f>
        <v>1.5891684550112188</v>
      </c>
      <c r="M406" s="41">
        <f t="shared" si="58"/>
        <v>100331.2</v>
      </c>
      <c r="N406" s="41">
        <f t="shared" si="59"/>
        <v>53348.43478260869</v>
      </c>
      <c r="O406" s="40">
        <f t="shared" si="60"/>
        <v>-46.82767196783384</v>
      </c>
    </row>
    <row r="407" spans="1:15" ht="22.5">
      <c r="A407" s="200" t="s">
        <v>363</v>
      </c>
      <c r="C407" s="198">
        <v>577</v>
      </c>
      <c r="D407" s="198">
        <v>204</v>
      </c>
      <c r="E407" s="198">
        <v>243</v>
      </c>
      <c r="F407" s="40">
        <f>+E407/D407*100-100</f>
        <v>19.117647058823522</v>
      </c>
      <c r="G407" s="198"/>
      <c r="H407" s="198">
        <v>3868.218</v>
      </c>
      <c r="I407" s="198">
        <v>980.079</v>
      </c>
      <c r="J407" s="198">
        <v>1607.969</v>
      </c>
      <c r="K407" s="40">
        <f>+J407/I407*100-100</f>
        <v>64.06524372014911</v>
      </c>
      <c r="L407" s="43">
        <f>+J407/$J$403*100</f>
        <v>2.082562718466077</v>
      </c>
      <c r="M407" s="41">
        <f t="shared" si="58"/>
        <v>4804.308823529412</v>
      </c>
      <c r="N407" s="41">
        <f t="shared" si="59"/>
        <v>6617.156378600823</v>
      </c>
      <c r="O407" s="40">
        <f t="shared" si="60"/>
        <v>37.733784851483165</v>
      </c>
    </row>
    <row r="408" spans="1:15" ht="11.25">
      <c r="A408" s="149" t="s">
        <v>364</v>
      </c>
      <c r="C408" s="160"/>
      <c r="D408" s="160"/>
      <c r="E408" s="160"/>
      <c r="G408" s="160"/>
      <c r="H408" s="160">
        <v>254558.5</v>
      </c>
      <c r="I408" s="160">
        <v>62873.835</v>
      </c>
      <c r="J408" s="198">
        <v>61265.822</v>
      </c>
      <c r="K408" s="40">
        <f>+J408/I408*100-100</f>
        <v>-2.557523332241459</v>
      </c>
      <c r="L408" s="43">
        <f>+J408/$J$403*100</f>
        <v>79.34849292080804</v>
      </c>
      <c r="M408" s="41"/>
      <c r="N408" s="41"/>
      <c r="O408" s="40"/>
    </row>
    <row r="409" spans="3:15" ht="11.25">
      <c r="C409" s="198"/>
      <c r="D409" s="198"/>
      <c r="E409" s="198"/>
      <c r="G409" s="160"/>
      <c r="H409" s="160"/>
      <c r="I409" s="160"/>
      <c r="J409" s="198"/>
      <c r="M409" s="42"/>
      <c r="N409" s="42"/>
      <c r="O409" s="42"/>
    </row>
    <row r="410" spans="1:15" ht="11.25">
      <c r="A410" s="201"/>
      <c r="B410" s="201"/>
      <c r="C410" s="201"/>
      <c r="D410" s="202"/>
      <c r="E410" s="202"/>
      <c r="F410" s="202"/>
      <c r="G410" s="202"/>
      <c r="H410" s="202"/>
      <c r="I410" s="202"/>
      <c r="J410" s="202"/>
      <c r="K410" s="202"/>
      <c r="L410" s="202"/>
      <c r="M410" s="42"/>
      <c r="N410" s="42"/>
      <c r="O410" s="42"/>
    </row>
    <row r="411" spans="1:15" ht="11.25">
      <c r="A411" s="149" t="s">
        <v>482</v>
      </c>
      <c r="B411" s="160"/>
      <c r="C411" s="160"/>
      <c r="D411" s="160"/>
      <c r="F411" s="160"/>
      <c r="G411" s="160"/>
      <c r="H411" s="160"/>
      <c r="J411" s="196"/>
      <c r="K411" s="160"/>
      <c r="M411" s="42"/>
      <c r="N411" s="42"/>
      <c r="O411" s="42"/>
    </row>
    <row r="412" spans="13:15" ht="11.25">
      <c r="M412" s="42"/>
      <c r="N412" s="42"/>
      <c r="O412" s="42"/>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5" man="1"/>
    <brk id="95" max="15" man="1"/>
    <brk id="151" max="255" man="1"/>
    <brk id="185" max="255" man="1"/>
    <brk id="220" max="255" man="1"/>
    <brk id="251" max="255" man="1"/>
    <brk id="292" max="255" man="1"/>
    <brk id="332" max="255" man="1"/>
    <brk id="372" max="255" man="1"/>
  </rowBreaks>
</worksheet>
</file>

<file path=xl/worksheets/sheet2.xml><?xml version="1.0" encoding="utf-8"?>
<worksheet xmlns="http://schemas.openxmlformats.org/spreadsheetml/2006/main" xmlns:r="http://schemas.openxmlformats.org/officeDocument/2006/relationships">
  <dimension ref="A1:G52"/>
  <sheetViews>
    <sheetView view="pageBreakPreview" zoomScaleSheetLayoutView="100" zoomScalePageLayoutView="0" workbookViewId="0" topLeftCell="A1">
      <selection activeCell="B44" sqref="B44"/>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84" t="s">
        <v>58</v>
      </c>
      <c r="B5" s="284"/>
      <c r="C5" s="284"/>
      <c r="D5" s="284"/>
      <c r="E5" s="284"/>
      <c r="F5" s="284"/>
      <c r="G5" s="284"/>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38" t="s">
        <v>435</v>
      </c>
      <c r="C10" s="6"/>
      <c r="D10" s="6"/>
      <c r="E10" s="6"/>
      <c r="F10" s="6"/>
      <c r="G10" s="9">
        <v>4</v>
      </c>
    </row>
    <row r="11" spans="1:7" ht="12.75">
      <c r="A11" s="8" t="s">
        <v>63</v>
      </c>
      <c r="B11" s="238" t="s">
        <v>484</v>
      </c>
      <c r="C11" s="6"/>
      <c r="D11" s="6"/>
      <c r="E11" s="6"/>
      <c r="F11" s="6"/>
      <c r="G11" s="9">
        <v>5</v>
      </c>
    </row>
    <row r="12" spans="1:7" ht="12.75">
      <c r="A12" s="8" t="s">
        <v>64</v>
      </c>
      <c r="B12" s="238" t="s">
        <v>485</v>
      </c>
      <c r="C12" s="6"/>
      <c r="D12" s="6"/>
      <c r="E12" s="6"/>
      <c r="F12" s="6"/>
      <c r="G12" s="9">
        <v>6</v>
      </c>
    </row>
    <row r="13" spans="1:7" ht="12.75">
      <c r="A13" s="8" t="s">
        <v>65</v>
      </c>
      <c r="B13" s="238" t="s">
        <v>436</v>
      </c>
      <c r="C13" s="6"/>
      <c r="D13" s="6"/>
      <c r="E13" s="6"/>
      <c r="F13" s="6"/>
      <c r="G13" s="9">
        <v>7</v>
      </c>
    </row>
    <row r="14" spans="1:7" ht="12.75">
      <c r="A14" s="8" t="s">
        <v>66</v>
      </c>
      <c r="B14" s="238" t="s">
        <v>452</v>
      </c>
      <c r="C14" s="6"/>
      <c r="D14" s="6"/>
      <c r="E14" s="6"/>
      <c r="F14" s="6"/>
      <c r="G14" s="9">
        <v>9</v>
      </c>
    </row>
    <row r="15" spans="1:7" ht="12.75">
      <c r="A15" s="8" t="s">
        <v>67</v>
      </c>
      <c r="B15" s="238" t="s">
        <v>450</v>
      </c>
      <c r="C15" s="6"/>
      <c r="D15" s="6"/>
      <c r="E15" s="6"/>
      <c r="F15" s="6"/>
      <c r="G15" s="9">
        <v>11</v>
      </c>
    </row>
    <row r="16" spans="1:7" ht="12.75">
      <c r="A16" s="8" t="s">
        <v>68</v>
      </c>
      <c r="B16" s="238" t="s">
        <v>451</v>
      </c>
      <c r="C16" s="6"/>
      <c r="D16" s="6"/>
      <c r="E16" s="6"/>
      <c r="F16" s="6"/>
      <c r="G16" s="9">
        <v>12</v>
      </c>
    </row>
    <row r="17" spans="1:7" ht="12.75">
      <c r="A17" s="8" t="s">
        <v>72</v>
      </c>
      <c r="B17" s="238" t="s">
        <v>437</v>
      </c>
      <c r="C17" s="6"/>
      <c r="D17" s="6"/>
      <c r="E17" s="6"/>
      <c r="F17" s="6"/>
      <c r="G17" s="9">
        <v>13</v>
      </c>
    </row>
    <row r="18" spans="1:7" ht="12.75">
      <c r="A18" s="8" t="s">
        <v>73</v>
      </c>
      <c r="B18" s="238" t="s">
        <v>261</v>
      </c>
      <c r="C18" s="6"/>
      <c r="D18" s="6"/>
      <c r="E18" s="6"/>
      <c r="F18" s="6"/>
      <c r="G18" s="9">
        <v>14</v>
      </c>
    </row>
    <row r="19" spans="1:7" ht="12.75">
      <c r="A19" s="8" t="s">
        <v>99</v>
      </c>
      <c r="B19" s="238" t="s">
        <v>540</v>
      </c>
      <c r="E19" s="6"/>
      <c r="F19" s="6"/>
      <c r="G19" s="9">
        <v>15</v>
      </c>
    </row>
    <row r="20" spans="1:7" ht="12.75">
      <c r="A20" s="8" t="s">
        <v>124</v>
      </c>
      <c r="B20" s="238" t="s">
        <v>438</v>
      </c>
      <c r="C20" s="6"/>
      <c r="D20" s="6"/>
      <c r="E20" s="6"/>
      <c r="F20" s="6"/>
      <c r="G20" s="9">
        <v>16</v>
      </c>
    </row>
    <row r="21" spans="1:7" ht="12.75">
      <c r="A21" s="8" t="s">
        <v>125</v>
      </c>
      <c r="B21" s="238" t="s">
        <v>439</v>
      </c>
      <c r="C21" s="6"/>
      <c r="D21" s="6"/>
      <c r="E21" s="6"/>
      <c r="F21" s="6"/>
      <c r="G21" s="9">
        <v>18</v>
      </c>
    </row>
    <row r="22" spans="1:7" ht="12.75">
      <c r="A22" s="8" t="s">
        <v>159</v>
      </c>
      <c r="B22" s="238" t="s">
        <v>440</v>
      </c>
      <c r="C22" s="6"/>
      <c r="D22" s="6"/>
      <c r="E22" s="6"/>
      <c r="F22" s="6"/>
      <c r="G22" s="9">
        <v>19</v>
      </c>
    </row>
    <row r="23" spans="1:7" ht="12.75">
      <c r="A23" s="8" t="s">
        <v>160</v>
      </c>
      <c r="B23" s="238" t="s">
        <v>453</v>
      </c>
      <c r="C23" s="6"/>
      <c r="D23" s="6"/>
      <c r="E23" s="6"/>
      <c r="F23" s="6"/>
      <c r="G23" s="9">
        <v>20</v>
      </c>
    </row>
    <row r="24" spans="1:7" ht="12.75">
      <c r="A24" s="8" t="s">
        <v>164</v>
      </c>
      <c r="B24" s="238" t="s">
        <v>441</v>
      </c>
      <c r="C24" s="6"/>
      <c r="D24" s="6"/>
      <c r="E24" s="6"/>
      <c r="F24" s="6"/>
      <c r="G24" s="9">
        <v>21</v>
      </c>
    </row>
    <row r="25" spans="1:7" ht="12.75">
      <c r="A25" s="8" t="s">
        <v>367</v>
      </c>
      <c r="B25" s="238" t="s">
        <v>442</v>
      </c>
      <c r="C25" s="6"/>
      <c r="D25" s="6"/>
      <c r="E25" s="6"/>
      <c r="F25" s="6"/>
      <c r="G25" s="9">
        <v>22</v>
      </c>
    </row>
    <row r="26" spans="1:7" ht="12.75">
      <c r="A26" s="8" t="s">
        <v>401</v>
      </c>
      <c r="B26" s="238" t="s">
        <v>443</v>
      </c>
      <c r="C26" s="6"/>
      <c r="D26" s="6"/>
      <c r="E26" s="6"/>
      <c r="F26" s="6"/>
      <c r="G26" s="9">
        <v>23</v>
      </c>
    </row>
    <row r="27" spans="1:7" ht="12.75">
      <c r="A27" s="8" t="s">
        <v>402</v>
      </c>
      <c r="B27" s="238" t="s">
        <v>444</v>
      </c>
      <c r="C27" s="6"/>
      <c r="D27" s="6"/>
      <c r="E27" s="6"/>
      <c r="F27" s="6"/>
      <c r="G27" s="9">
        <v>24</v>
      </c>
    </row>
    <row r="28" spans="1:7" ht="12.75">
      <c r="A28" s="8" t="s">
        <v>539</v>
      </c>
      <c r="B28" s="238" t="s">
        <v>445</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38" t="s">
        <v>435</v>
      </c>
      <c r="C33" s="6"/>
      <c r="D33" s="6"/>
      <c r="E33" s="6"/>
      <c r="F33" s="6"/>
      <c r="G33" s="9">
        <v>4</v>
      </c>
    </row>
    <row r="34" spans="1:7" ht="12.75">
      <c r="A34" s="8" t="s">
        <v>63</v>
      </c>
      <c r="B34" s="238" t="s">
        <v>446</v>
      </c>
      <c r="C34" s="6"/>
      <c r="D34" s="6"/>
      <c r="E34" s="6"/>
      <c r="F34" s="6"/>
      <c r="G34" s="9">
        <v>5</v>
      </c>
    </row>
    <row r="35" spans="1:7" ht="12.75">
      <c r="A35" s="8" t="s">
        <v>64</v>
      </c>
      <c r="B35" s="238" t="s">
        <v>447</v>
      </c>
      <c r="C35" s="6"/>
      <c r="D35" s="6"/>
      <c r="E35" s="6"/>
      <c r="F35" s="6"/>
      <c r="G35" s="9">
        <v>6</v>
      </c>
    </row>
    <row r="36" spans="1:7" ht="12.75">
      <c r="A36" s="8" t="s">
        <v>65</v>
      </c>
      <c r="B36" s="238" t="s">
        <v>448</v>
      </c>
      <c r="C36" s="6"/>
      <c r="D36" s="6"/>
      <c r="E36" s="6"/>
      <c r="F36" s="6"/>
      <c r="G36" s="9">
        <v>8</v>
      </c>
    </row>
    <row r="37" spans="1:7" ht="12.75">
      <c r="A37" s="8" t="s">
        <v>66</v>
      </c>
      <c r="B37" s="238" t="s">
        <v>449</v>
      </c>
      <c r="C37" s="6"/>
      <c r="D37" s="6"/>
      <c r="E37" s="6"/>
      <c r="F37" s="6"/>
      <c r="G37" s="9">
        <v>8</v>
      </c>
    </row>
    <row r="38" spans="1:7" ht="12.75">
      <c r="A38" s="8" t="s">
        <v>67</v>
      </c>
      <c r="B38" s="238" t="s">
        <v>454</v>
      </c>
      <c r="C38" s="6"/>
      <c r="D38" s="6"/>
      <c r="E38" s="6"/>
      <c r="F38" s="6"/>
      <c r="G38" s="9">
        <v>8</v>
      </c>
    </row>
    <row r="39" spans="1:7" ht="12.75">
      <c r="A39" s="8" t="s">
        <v>68</v>
      </c>
      <c r="B39" s="238" t="s">
        <v>455</v>
      </c>
      <c r="C39" s="6"/>
      <c r="D39" s="6"/>
      <c r="E39" s="6"/>
      <c r="F39" s="6"/>
      <c r="G39" s="9">
        <v>8</v>
      </c>
    </row>
    <row r="40" spans="1:7" ht="12.75">
      <c r="A40" s="8" t="s">
        <v>72</v>
      </c>
      <c r="B40" s="238" t="s">
        <v>450</v>
      </c>
      <c r="C40" s="6"/>
      <c r="D40" s="6"/>
      <c r="E40" s="6"/>
      <c r="F40" s="6"/>
      <c r="G40" s="9">
        <v>9</v>
      </c>
    </row>
    <row r="41" spans="1:7" ht="12.75">
      <c r="A41" s="8" t="s">
        <v>73</v>
      </c>
      <c r="B41" s="238" t="s">
        <v>451</v>
      </c>
      <c r="C41" s="6"/>
      <c r="D41" s="6"/>
      <c r="E41" s="6"/>
      <c r="F41" s="6"/>
      <c r="G41" s="9">
        <v>10</v>
      </c>
    </row>
    <row r="42" spans="1:7" ht="12.75">
      <c r="A42" s="8" t="s">
        <v>99</v>
      </c>
      <c r="B42" s="238" t="s">
        <v>437</v>
      </c>
      <c r="C42" s="6"/>
      <c r="D42" s="6"/>
      <c r="E42" s="6"/>
      <c r="F42" s="6"/>
      <c r="G42" s="9">
        <v>11</v>
      </c>
    </row>
    <row r="43" spans="1:7" ht="12.75">
      <c r="A43" s="8" t="s">
        <v>124</v>
      </c>
      <c r="B43" s="238" t="s">
        <v>261</v>
      </c>
      <c r="C43" s="6"/>
      <c r="D43" s="6"/>
      <c r="E43" s="6"/>
      <c r="F43" s="6"/>
      <c r="G43" s="9">
        <v>12</v>
      </c>
    </row>
    <row r="44" spans="1:7" ht="12.75">
      <c r="A44" s="8" t="s">
        <v>125</v>
      </c>
      <c r="B44" s="238" t="s">
        <v>520</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285" t="s">
        <v>459</v>
      </c>
      <c r="B47" s="286"/>
      <c r="C47" s="286"/>
      <c r="D47" s="286"/>
      <c r="E47" s="286"/>
      <c r="F47" s="286"/>
      <c r="G47" s="286"/>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C52"/>
  <sheetViews>
    <sheetView tabSelected="1" view="pageBreakPreview" zoomScaleSheetLayoutView="100" zoomScalePageLayoutView="0" workbookViewId="0" topLeftCell="A2">
      <selection activeCell="I6" sqref="I6"/>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11" width="11.421875" style="1" customWidth="1"/>
    <col min="12" max="12" width="12.00390625" style="1" bestFit="1" customWidth="1"/>
    <col min="13" max="13" width="13.28125" style="1" bestFit="1" customWidth="1"/>
    <col min="14" max="14" width="12.8515625" style="1" bestFit="1" customWidth="1"/>
    <col min="15" max="15" width="18.8515625" style="31" customWidth="1"/>
    <col min="16" max="19" width="11.421875" style="31" customWidth="1"/>
    <col min="20" max="21" width="11.421875" style="1" customWidth="1"/>
    <col min="22" max="22" width="18.140625" style="1" bestFit="1" customWidth="1"/>
    <col min="23" max="23" width="19.7109375" style="1"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63" customFormat="1" ht="15.75" customHeight="1">
      <c r="A1" s="290" t="s">
        <v>236</v>
      </c>
      <c r="B1" s="290"/>
      <c r="C1" s="290"/>
      <c r="D1" s="290"/>
      <c r="E1" s="290"/>
      <c r="F1" s="290"/>
      <c r="G1" s="290"/>
      <c r="H1" s="243"/>
      <c r="I1" s="244"/>
      <c r="J1" s="244"/>
      <c r="K1" s="244"/>
      <c r="L1" s="244"/>
      <c r="M1" s="244"/>
      <c r="N1" s="244"/>
      <c r="O1" s="244"/>
      <c r="P1" s="244"/>
      <c r="Q1" s="244"/>
      <c r="R1" s="244"/>
      <c r="S1" s="244"/>
      <c r="T1" s="244"/>
      <c r="U1" s="244"/>
      <c r="V1" s="59"/>
      <c r="W1" s="59"/>
      <c r="X1" s="59"/>
      <c r="Y1" s="58"/>
    </row>
    <row r="2" spans="1:25" s="63" customFormat="1" ht="15.75" customHeight="1">
      <c r="A2" s="289" t="s">
        <v>237</v>
      </c>
      <c r="B2" s="289"/>
      <c r="C2" s="289"/>
      <c r="D2" s="289"/>
      <c r="E2" s="289"/>
      <c r="F2" s="289"/>
      <c r="G2" s="289"/>
      <c r="H2" s="288"/>
      <c r="I2" s="288"/>
      <c r="J2" s="288"/>
      <c r="K2" s="288"/>
      <c r="L2" s="288"/>
      <c r="M2" s="288"/>
      <c r="N2" s="288"/>
      <c r="O2" s="288"/>
      <c r="P2" s="288"/>
      <c r="Q2" s="288"/>
      <c r="R2" s="288"/>
      <c r="S2" s="288"/>
      <c r="T2" s="288"/>
      <c r="U2" s="288"/>
      <c r="V2" s="59"/>
      <c r="Y2" s="58"/>
    </row>
    <row r="3" spans="1:25" s="63" customFormat="1" ht="15.75" customHeight="1">
      <c r="A3" s="289" t="s">
        <v>238</v>
      </c>
      <c r="B3" s="289"/>
      <c r="C3" s="289"/>
      <c r="D3" s="289"/>
      <c r="E3" s="289"/>
      <c r="F3" s="289"/>
      <c r="G3" s="289"/>
      <c r="H3" s="243"/>
      <c r="I3" s="244"/>
      <c r="J3" s="244"/>
      <c r="K3" s="244"/>
      <c r="L3" s="244"/>
      <c r="M3" s="244"/>
      <c r="N3" s="244"/>
      <c r="O3" s="244"/>
      <c r="P3" s="244"/>
      <c r="Q3" s="244"/>
      <c r="R3" s="244"/>
      <c r="S3" s="244"/>
      <c r="T3" s="245"/>
      <c r="U3" s="242"/>
      <c r="V3" s="59"/>
      <c r="W3" s="59"/>
      <c r="X3" s="59"/>
      <c r="Y3" s="58"/>
    </row>
    <row r="4" spans="1:25" s="63" customFormat="1" ht="15.75" customHeight="1" thickBot="1">
      <c r="A4" s="289" t="s">
        <v>460</v>
      </c>
      <c r="B4" s="289"/>
      <c r="C4" s="289"/>
      <c r="D4" s="289"/>
      <c r="E4" s="289"/>
      <c r="F4" s="289"/>
      <c r="G4" s="289"/>
      <c r="H4" s="64"/>
      <c r="J4" s="246"/>
      <c r="K4" s="246"/>
      <c r="O4" s="58"/>
      <c r="P4" s="58"/>
      <c r="Q4" s="58"/>
      <c r="R4" s="58"/>
      <c r="S4" s="58"/>
      <c r="Y4" s="58"/>
    </row>
    <row r="5" spans="1:25" s="63" customFormat="1" ht="13.5" thickTop="1">
      <c r="A5" s="71" t="s">
        <v>239</v>
      </c>
      <c r="B5" s="88">
        <v>2009</v>
      </c>
      <c r="C5" s="88">
        <v>2008</v>
      </c>
      <c r="D5" s="251">
        <v>2009</v>
      </c>
      <c r="E5" s="251">
        <v>2010</v>
      </c>
      <c r="F5" s="89" t="s">
        <v>254</v>
      </c>
      <c r="G5" s="89" t="s">
        <v>245</v>
      </c>
      <c r="H5" s="66"/>
      <c r="O5" s="58"/>
      <c r="P5" s="58"/>
      <c r="Q5" s="58"/>
      <c r="R5" s="58"/>
      <c r="S5" s="58"/>
      <c r="Y5" s="58"/>
    </row>
    <row r="6" spans="1:25" s="63" customFormat="1" ht="13.5" thickBot="1">
      <c r="A6" s="72"/>
      <c r="B6" s="90" t="s">
        <v>244</v>
      </c>
      <c r="C6" s="90" t="s">
        <v>500</v>
      </c>
      <c r="D6" s="252" t="str">
        <f>+C6</f>
        <v>ene-mar</v>
      </c>
      <c r="E6" s="252" t="str">
        <f>+D6</f>
        <v>ene-mar</v>
      </c>
      <c r="F6" s="92" t="s">
        <v>461</v>
      </c>
      <c r="G6" s="92">
        <v>2010</v>
      </c>
      <c r="H6" s="243"/>
      <c r="I6" s="244"/>
      <c r="J6" s="244"/>
      <c r="K6" s="244"/>
      <c r="L6" s="244"/>
      <c r="M6" s="244"/>
      <c r="N6" s="244"/>
      <c r="O6" s="244"/>
      <c r="Q6" s="244"/>
      <c r="R6" s="244"/>
      <c r="S6" s="244"/>
      <c r="T6" s="244"/>
      <c r="U6" s="244"/>
      <c r="V6" s="67"/>
      <c r="W6" s="68"/>
      <c r="X6" s="68"/>
      <c r="Y6" s="58"/>
    </row>
    <row r="7" spans="1:25" s="63" customFormat="1" ht="13.5" thickTop="1">
      <c r="A7" s="66"/>
      <c r="B7" s="66"/>
      <c r="C7" s="66"/>
      <c r="D7" s="101"/>
      <c r="E7" s="101"/>
      <c r="F7" s="256"/>
      <c r="G7" s="256"/>
      <c r="H7" s="243"/>
      <c r="I7" s="244"/>
      <c r="J7" s="244"/>
      <c r="K7" s="244"/>
      <c r="L7" s="244"/>
      <c r="N7" s="244"/>
      <c r="O7" s="244"/>
      <c r="Q7" s="244"/>
      <c r="R7" s="244"/>
      <c r="S7" s="244"/>
      <c r="T7" s="244"/>
      <c r="U7" s="244"/>
      <c r="V7" s="67"/>
      <c r="W7" s="68"/>
      <c r="X7" s="68"/>
      <c r="Y7" s="58"/>
    </row>
    <row r="8" spans="1:24" s="260" customFormat="1" ht="12.75">
      <c r="A8" s="66" t="s">
        <v>488</v>
      </c>
      <c r="B8" s="241">
        <f>53735.4*1000</f>
        <v>53735400</v>
      </c>
      <c r="C8" s="241">
        <v>19388700</v>
      </c>
      <c r="D8" s="241">
        <v>11481600</v>
      </c>
      <c r="E8" s="241">
        <v>16187700</v>
      </c>
      <c r="F8" s="56">
        <f>+(E8-D8)/D8</f>
        <v>0.40988189799331104</v>
      </c>
      <c r="G8" s="257">
        <f>+D12/E8</f>
        <v>0.19131581385867047</v>
      </c>
      <c r="H8" s="258"/>
      <c r="I8" s="258"/>
      <c r="K8" s="244"/>
      <c r="L8" s="222"/>
      <c r="M8" s="63"/>
      <c r="N8" s="222"/>
      <c r="O8" s="222"/>
      <c r="Q8" s="222"/>
      <c r="R8" s="222"/>
      <c r="T8" s="244"/>
      <c r="U8" s="261"/>
      <c r="V8" s="262"/>
      <c r="W8" s="262"/>
      <c r="X8" s="222"/>
    </row>
    <row r="9" spans="1:24" s="260" customFormat="1" ht="12.75">
      <c r="A9" s="66" t="s">
        <v>489</v>
      </c>
      <c r="B9" s="241">
        <f>39753.9*1000</f>
        <v>39753900</v>
      </c>
      <c r="C9" s="241">
        <v>13047000</v>
      </c>
      <c r="D9" s="241">
        <v>8859500</v>
      </c>
      <c r="E9" s="241">
        <v>11416200</v>
      </c>
      <c r="F9" s="56">
        <f>+(E9-D9)/D9</f>
        <v>0.288582877137536</v>
      </c>
      <c r="G9" s="257">
        <f>+D17/E9</f>
        <v>0.05773006779839176</v>
      </c>
      <c r="H9" s="258"/>
      <c r="I9" s="258"/>
      <c r="J9" s="244"/>
      <c r="K9" s="244"/>
      <c r="L9" s="244"/>
      <c r="M9" s="63"/>
      <c r="N9" s="244"/>
      <c r="O9" s="244"/>
      <c r="Q9" s="244"/>
      <c r="R9" s="244"/>
      <c r="S9" s="244"/>
      <c r="T9" s="244"/>
      <c r="U9" s="261"/>
      <c r="V9" s="262"/>
      <c r="W9" s="262"/>
      <c r="X9" s="222"/>
    </row>
    <row r="10" spans="1:24" s="260" customFormat="1" ht="12.75">
      <c r="A10" s="66" t="s">
        <v>50</v>
      </c>
      <c r="B10" s="263">
        <f>+B8-B9</f>
        <v>13981500</v>
      </c>
      <c r="C10" s="263">
        <f>+C8-C9</f>
        <v>6341700</v>
      </c>
      <c r="D10" s="263">
        <f>+D8-D9</f>
        <v>2622100</v>
      </c>
      <c r="E10" s="263">
        <f>+E8-E9</f>
        <v>4771500</v>
      </c>
      <c r="F10" s="56">
        <f>+(E10-D10)/D10</f>
        <v>0.8197246481827543</v>
      </c>
      <c r="G10" s="257"/>
      <c r="H10" s="258"/>
      <c r="I10" s="258"/>
      <c r="J10" s="244"/>
      <c r="K10" s="244"/>
      <c r="L10" s="244"/>
      <c r="M10" s="244"/>
      <c r="N10" s="244"/>
      <c r="O10" s="244"/>
      <c r="Q10" s="244"/>
      <c r="R10" s="244"/>
      <c r="S10" s="244"/>
      <c r="T10" s="244"/>
      <c r="U10" s="261"/>
      <c r="V10" s="262"/>
      <c r="W10" s="262"/>
      <c r="X10" s="222"/>
    </row>
    <row r="11" spans="1:25" s="63" customFormat="1" ht="15.75" customHeight="1">
      <c r="A11" s="289" t="s">
        <v>241</v>
      </c>
      <c r="B11" s="289"/>
      <c r="C11" s="289"/>
      <c r="D11" s="289"/>
      <c r="E11" s="289"/>
      <c r="F11" s="289"/>
      <c r="G11" s="289"/>
      <c r="H11" s="288"/>
      <c r="I11" s="288"/>
      <c r="J11" s="288"/>
      <c r="K11" s="288"/>
      <c r="L11" s="288"/>
      <c r="M11" s="288"/>
      <c r="N11" s="288"/>
      <c r="O11" s="288"/>
      <c r="P11" s="288"/>
      <c r="Q11" s="288"/>
      <c r="R11" s="288"/>
      <c r="S11" s="288"/>
      <c r="T11" s="288"/>
      <c r="U11" s="288"/>
      <c r="V11" s="59"/>
      <c r="W11" s="59"/>
      <c r="X11" s="59"/>
      <c r="Y11" s="58"/>
    </row>
    <row r="12" spans="1:25" s="63" customFormat="1" ht="15.75" customHeight="1">
      <c r="A12" s="55" t="s">
        <v>472</v>
      </c>
      <c r="B12" s="253">
        <v>10683200</v>
      </c>
      <c r="C12" s="253">
        <v>3413082</v>
      </c>
      <c r="D12" s="253">
        <v>3096963</v>
      </c>
      <c r="E12" s="253">
        <v>2763391</v>
      </c>
      <c r="F12" s="56">
        <f>+(E12-D12)/D12</f>
        <v>-0.10770939142637481</v>
      </c>
      <c r="G12" s="57"/>
      <c r="J12" s="264"/>
      <c r="K12" s="264"/>
      <c r="U12" s="242"/>
      <c r="V12" s="59"/>
      <c r="W12" s="59"/>
      <c r="X12" s="59"/>
      <c r="Y12" s="58"/>
    </row>
    <row r="13" spans="1:25" s="63" customFormat="1" ht="15.75" customHeight="1">
      <c r="A13" s="249" t="s">
        <v>22</v>
      </c>
      <c r="B13" s="241">
        <v>6095148</v>
      </c>
      <c r="C13" s="59">
        <v>1931478</v>
      </c>
      <c r="D13" s="241">
        <v>1962156</v>
      </c>
      <c r="E13" s="241">
        <v>1617583</v>
      </c>
      <c r="F13" s="60">
        <f aca="true" t="shared" si="0" ref="F13:F25">+(E13-D13)/D13</f>
        <v>-0.17560938070163637</v>
      </c>
      <c r="G13" s="60">
        <f>+E13/$E$12</f>
        <v>0.5853616082559435</v>
      </c>
      <c r="V13" s="59"/>
      <c r="W13" s="59"/>
      <c r="X13" s="59"/>
      <c r="Y13" s="58"/>
    </row>
    <row r="14" spans="1:25" s="63" customFormat="1" ht="15.75" customHeight="1">
      <c r="A14" s="249" t="s">
        <v>23</v>
      </c>
      <c r="B14" s="241">
        <v>949456</v>
      </c>
      <c r="C14" s="59">
        <v>277843</v>
      </c>
      <c r="D14" s="241">
        <v>224544</v>
      </c>
      <c r="E14" s="241">
        <v>213400</v>
      </c>
      <c r="F14" s="60">
        <f t="shared" si="0"/>
        <v>-0.049629471284024514</v>
      </c>
      <c r="G14" s="60">
        <f>+E14/$E$12</f>
        <v>0.0772239614299967</v>
      </c>
      <c r="H14" s="62"/>
      <c r="L14" s="59"/>
      <c r="M14" s="52"/>
      <c r="O14" s="58"/>
      <c r="P14" s="58"/>
      <c r="Q14" s="58"/>
      <c r="R14" s="58"/>
      <c r="S14" s="58"/>
      <c r="Y14" s="58"/>
    </row>
    <row r="15" spans="1:25" s="63" customFormat="1" ht="15.75" customHeight="1">
      <c r="A15" s="249" t="s">
        <v>24</v>
      </c>
      <c r="B15" s="241">
        <v>3638596</v>
      </c>
      <c r="C15" s="59">
        <v>1203761</v>
      </c>
      <c r="D15" s="241">
        <v>910263</v>
      </c>
      <c r="E15" s="241">
        <v>932408</v>
      </c>
      <c r="F15" s="60">
        <f t="shared" si="0"/>
        <v>0.024328133737172665</v>
      </c>
      <c r="G15" s="60">
        <f>+E15/$E$12</f>
        <v>0.33741443031405977</v>
      </c>
      <c r="H15" s="62"/>
      <c r="L15" s="59"/>
      <c r="M15" s="52"/>
      <c r="O15" s="58"/>
      <c r="P15" s="58"/>
      <c r="Q15" s="58"/>
      <c r="R15" s="58"/>
      <c r="S15" s="58"/>
      <c r="V15" s="59"/>
      <c r="W15" s="59"/>
      <c r="X15" s="59"/>
      <c r="Y15" s="58"/>
    </row>
    <row r="16" spans="1:25" s="63" customFormat="1" ht="15.75" customHeight="1">
      <c r="A16" s="289" t="s">
        <v>243</v>
      </c>
      <c r="B16" s="289"/>
      <c r="C16" s="289"/>
      <c r="D16" s="289"/>
      <c r="E16" s="289"/>
      <c r="F16" s="289"/>
      <c r="G16" s="289"/>
      <c r="L16" s="59"/>
      <c r="M16" s="52"/>
      <c r="O16" s="58"/>
      <c r="P16" s="58"/>
      <c r="Q16" s="58"/>
      <c r="R16" s="58"/>
      <c r="S16" s="58"/>
      <c r="V16" s="59"/>
      <c r="W16" s="59"/>
      <c r="X16" s="59"/>
      <c r="Y16" s="58"/>
    </row>
    <row r="17" spans="1:25" s="63" customFormat="1" ht="15.75" customHeight="1">
      <c r="A17" s="61" t="s">
        <v>472</v>
      </c>
      <c r="B17" s="51">
        <v>2962856</v>
      </c>
      <c r="C17" s="253">
        <v>897526</v>
      </c>
      <c r="D17" s="51">
        <v>659058</v>
      </c>
      <c r="E17" s="51">
        <v>790146</v>
      </c>
      <c r="F17" s="56">
        <f t="shared" si="0"/>
        <v>0.19890206931711624</v>
      </c>
      <c r="G17" s="57"/>
      <c r="H17" s="57"/>
      <c r="L17" s="59"/>
      <c r="M17" s="52"/>
      <c r="O17" s="58"/>
      <c r="P17" s="58"/>
      <c r="Q17" s="58"/>
      <c r="R17" s="58"/>
      <c r="S17" s="58"/>
      <c r="V17" s="59"/>
      <c r="W17" s="59"/>
      <c r="X17" s="59"/>
      <c r="Y17" s="58"/>
    </row>
    <row r="18" spans="1:25" s="63" customFormat="1" ht="15.75" customHeight="1">
      <c r="A18" s="249" t="s">
        <v>22</v>
      </c>
      <c r="B18" s="52">
        <v>2169389</v>
      </c>
      <c r="C18" s="59">
        <v>687475</v>
      </c>
      <c r="D18" s="52">
        <v>504488</v>
      </c>
      <c r="E18" s="52">
        <v>547329</v>
      </c>
      <c r="F18" s="60">
        <f t="shared" si="0"/>
        <v>0.08491976023215617</v>
      </c>
      <c r="G18" s="60">
        <f>+E18/$E$17</f>
        <v>0.692693502213515</v>
      </c>
      <c r="H18" s="62"/>
      <c r="L18" s="59"/>
      <c r="M18" s="59"/>
      <c r="O18" s="58"/>
      <c r="P18" s="58"/>
      <c r="Q18" s="58"/>
      <c r="R18" s="58"/>
      <c r="S18" s="58"/>
      <c r="V18" s="59"/>
      <c r="W18" s="59"/>
      <c r="X18" s="59"/>
      <c r="Y18" s="58"/>
    </row>
    <row r="19" spans="1:25" s="63" customFormat="1" ht="15.75" customHeight="1">
      <c r="A19" s="249" t="s">
        <v>23</v>
      </c>
      <c r="B19" s="52">
        <v>649270</v>
      </c>
      <c r="C19" s="59">
        <v>147081</v>
      </c>
      <c r="D19" s="52">
        <v>118574</v>
      </c>
      <c r="E19" s="52">
        <v>203107</v>
      </c>
      <c r="F19" s="60">
        <f t="shared" si="0"/>
        <v>0.7129134548889301</v>
      </c>
      <c r="G19" s="60">
        <f>+E19/$E$17</f>
        <v>0.2570499629182455</v>
      </c>
      <c r="H19" s="62"/>
      <c r="M19" s="59"/>
      <c r="O19" s="58"/>
      <c r="P19" s="58"/>
      <c r="Q19" s="58"/>
      <c r="R19" s="58"/>
      <c r="S19" s="58"/>
      <c r="V19" s="59"/>
      <c r="Y19" s="58"/>
    </row>
    <row r="20" spans="1:25" s="63" customFormat="1" ht="15.75" customHeight="1">
      <c r="A20" s="249" t="s">
        <v>24</v>
      </c>
      <c r="B20" s="52">
        <v>144197</v>
      </c>
      <c r="C20" s="59">
        <v>62970</v>
      </c>
      <c r="D20" s="52">
        <v>35996</v>
      </c>
      <c r="E20" s="52">
        <v>39710</v>
      </c>
      <c r="F20" s="60">
        <f t="shared" si="0"/>
        <v>0.10317813090343371</v>
      </c>
      <c r="G20" s="60">
        <f>+E20/$E$17</f>
        <v>0.05025653486823954</v>
      </c>
      <c r="H20" s="62"/>
      <c r="J20" s="244"/>
      <c r="K20" s="244"/>
      <c r="L20" s="244"/>
      <c r="M20" s="244"/>
      <c r="N20" s="242"/>
      <c r="O20" s="242"/>
      <c r="P20" s="242"/>
      <c r="Q20" s="242"/>
      <c r="R20" s="242"/>
      <c r="S20" s="242"/>
      <c r="T20" s="242"/>
      <c r="U20" s="242"/>
      <c r="V20" s="242"/>
      <c r="W20" s="242"/>
      <c r="Y20" s="58"/>
    </row>
    <row r="21" spans="1:25" s="63" customFormat="1" ht="15.75" customHeight="1">
      <c r="A21" s="289" t="s">
        <v>255</v>
      </c>
      <c r="B21" s="289"/>
      <c r="C21" s="289"/>
      <c r="D21" s="289"/>
      <c r="E21" s="289"/>
      <c r="F21" s="289"/>
      <c r="G21" s="289"/>
      <c r="J21" s="288"/>
      <c r="K21" s="288"/>
      <c r="L21" s="288"/>
      <c r="M21" s="288"/>
      <c r="N21" s="288"/>
      <c r="O21" s="288"/>
      <c r="P21" s="288"/>
      <c r="Q21" s="288"/>
      <c r="R21" s="288"/>
      <c r="S21" s="288"/>
      <c r="T21" s="288"/>
      <c r="U21" s="288"/>
      <c r="V21" s="288"/>
      <c r="W21" s="288"/>
      <c r="X21" s="58"/>
      <c r="Y21" s="58"/>
    </row>
    <row r="22" spans="1:25" s="63" customFormat="1" ht="15.75" customHeight="1">
      <c r="A22" s="61" t="s">
        <v>472</v>
      </c>
      <c r="B22" s="51">
        <v>7720344</v>
      </c>
      <c r="C22" s="253">
        <v>2515556</v>
      </c>
      <c r="D22" s="51">
        <v>2437905</v>
      </c>
      <c r="E22" s="51">
        <v>1973245</v>
      </c>
      <c r="F22" s="56">
        <f t="shared" si="0"/>
        <v>-0.19059807498651507</v>
      </c>
      <c r="G22" s="62"/>
      <c r="H22" s="62"/>
      <c r="J22" s="243"/>
      <c r="K22" s="243"/>
      <c r="L22" s="244"/>
      <c r="M22" s="244"/>
      <c r="N22" s="244"/>
      <c r="O22" s="244"/>
      <c r="P22" s="244"/>
      <c r="Q22" s="244"/>
      <c r="R22" s="244"/>
      <c r="S22" s="244"/>
      <c r="T22" s="244"/>
      <c r="U22" s="244"/>
      <c r="V22" s="242"/>
      <c r="W22" s="242"/>
      <c r="X22" s="70"/>
      <c r="Y22" s="70"/>
    </row>
    <row r="23" spans="1:25" s="63" customFormat="1" ht="15.75" customHeight="1">
      <c r="A23" s="249" t="s">
        <v>22</v>
      </c>
      <c r="B23" s="52">
        <v>3925759</v>
      </c>
      <c r="C23" s="59">
        <v>1244003</v>
      </c>
      <c r="D23" s="52">
        <v>1457668</v>
      </c>
      <c r="E23" s="52">
        <v>1070254</v>
      </c>
      <c r="F23" s="60">
        <f t="shared" si="0"/>
        <v>-0.26577656915017683</v>
      </c>
      <c r="G23" s="60">
        <f>+E23/$E$22</f>
        <v>0.5423827249023816</v>
      </c>
      <c r="H23" s="62"/>
      <c r="O23" s="58"/>
      <c r="P23" s="58"/>
      <c r="Q23" s="58"/>
      <c r="R23" s="58"/>
      <c r="S23" s="58"/>
      <c r="U23" s="59"/>
      <c r="V23" s="69"/>
      <c r="W23" s="70"/>
      <c r="X23" s="70"/>
      <c r="Y23" s="70"/>
    </row>
    <row r="24" spans="1:25" s="63" customFormat="1" ht="15.75" customHeight="1">
      <c r="A24" s="249" t="s">
        <v>23</v>
      </c>
      <c r="B24" s="52">
        <v>300186</v>
      </c>
      <c r="C24" s="59">
        <v>130762</v>
      </c>
      <c r="D24" s="52">
        <v>105970</v>
      </c>
      <c r="E24" s="52">
        <v>10293</v>
      </c>
      <c r="F24" s="60">
        <f t="shared" si="0"/>
        <v>-0.90286873643484</v>
      </c>
      <c r="G24" s="60">
        <f>+E24/$E$22</f>
        <v>0.005216280796353215</v>
      </c>
      <c r="H24" s="62"/>
      <c r="O24" s="58"/>
      <c r="P24" s="58"/>
      <c r="Q24" s="58"/>
      <c r="R24" s="58"/>
      <c r="S24" s="58"/>
      <c r="U24" s="59"/>
      <c r="V24" s="69"/>
      <c r="W24" s="70"/>
      <c r="X24" s="70"/>
      <c r="Y24" s="70"/>
    </row>
    <row r="25" spans="1:25" s="63" customFormat="1" ht="15.75" customHeight="1" thickBot="1">
      <c r="A25" s="250" t="s">
        <v>24</v>
      </c>
      <c r="B25" s="112">
        <v>3494399</v>
      </c>
      <c r="C25" s="112">
        <v>1140791</v>
      </c>
      <c r="D25" s="112">
        <v>874267</v>
      </c>
      <c r="E25" s="112">
        <v>892698</v>
      </c>
      <c r="F25" s="113">
        <f t="shared" si="0"/>
        <v>0.021081660408090435</v>
      </c>
      <c r="G25" s="113">
        <f>+E25/$E$22</f>
        <v>0.4524009943012652</v>
      </c>
      <c r="H25" s="62"/>
      <c r="O25" s="58"/>
      <c r="P25" s="58"/>
      <c r="Q25" s="58"/>
      <c r="R25" s="58"/>
      <c r="S25" s="58"/>
      <c r="U25" s="59"/>
      <c r="V25" s="69"/>
      <c r="W25" s="70"/>
      <c r="X25" s="70"/>
      <c r="Y25" s="70"/>
    </row>
    <row r="26" spans="1:25" ht="27" customHeight="1" thickTop="1">
      <c r="A26" s="287" t="s">
        <v>541</v>
      </c>
      <c r="B26" s="287"/>
      <c r="C26" s="287"/>
      <c r="D26" s="287"/>
      <c r="E26" s="287"/>
      <c r="F26" s="287"/>
      <c r="G26" s="287"/>
      <c r="H26" s="33"/>
      <c r="U26" s="32"/>
      <c r="V26" s="53"/>
      <c r="W26" s="54"/>
      <c r="X26" s="54"/>
      <c r="Y26" s="54"/>
    </row>
    <row r="27" spans="8:26" ht="33" customHeight="1">
      <c r="H27" s="34"/>
      <c r="J27" s="32"/>
      <c r="K27" s="32"/>
      <c r="L27" s="32"/>
      <c r="M27" s="32"/>
      <c r="Z27" s="221" t="s">
        <v>394</v>
      </c>
    </row>
    <row r="28" spans="1:29" ht="12.75">
      <c r="A28" s="35"/>
      <c r="B28" s="35"/>
      <c r="C28" s="35"/>
      <c r="D28" s="35"/>
      <c r="E28" s="35"/>
      <c r="F28" s="35"/>
      <c r="G28" s="35"/>
      <c r="J28" s="32"/>
      <c r="K28" s="32"/>
      <c r="L28" s="32"/>
      <c r="M28" s="32"/>
      <c r="Z28" s="221" t="s">
        <v>22</v>
      </c>
      <c r="AA28" s="221" t="s">
        <v>23</v>
      </c>
      <c r="AB28" s="221" t="s">
        <v>24</v>
      </c>
      <c r="AC28" s="1" t="s">
        <v>391</v>
      </c>
    </row>
    <row r="29" spans="1:29" ht="12.75">
      <c r="A29" s="35"/>
      <c r="B29" s="35"/>
      <c r="C29" s="35"/>
      <c r="D29" s="35"/>
      <c r="E29" s="35"/>
      <c r="F29" s="35"/>
      <c r="G29" s="35"/>
      <c r="J29" s="32"/>
      <c r="K29" s="32"/>
      <c r="L29" s="32"/>
      <c r="M29" s="32"/>
      <c r="Y29" s="247" t="s">
        <v>501</v>
      </c>
      <c r="Z29" s="76">
        <v>1030850.176</v>
      </c>
      <c r="AA29" s="76">
        <v>55593.79800000001</v>
      </c>
      <c r="AB29" s="76">
        <v>739776.615</v>
      </c>
      <c r="AC29" s="53">
        <f>SUM(Z29:AB29)</f>
        <v>1826220.589</v>
      </c>
    </row>
    <row r="30" spans="1:29" ht="12.75">
      <c r="A30" s="35"/>
      <c r="B30" s="35"/>
      <c r="C30" s="35"/>
      <c r="D30" s="35"/>
      <c r="E30" s="35"/>
      <c r="F30" s="35"/>
      <c r="G30" s="35"/>
      <c r="Y30" s="247" t="s">
        <v>502</v>
      </c>
      <c r="Z30" s="76">
        <v>1185672.045</v>
      </c>
      <c r="AA30" s="76">
        <v>86597.817</v>
      </c>
      <c r="AB30" s="76">
        <v>1034485.4409999999</v>
      </c>
      <c r="AC30" s="53">
        <f>SUM(Z30:AB30)</f>
        <v>2306755.303</v>
      </c>
    </row>
    <row r="31" spans="1:29" ht="12.75">
      <c r="A31" s="35"/>
      <c r="B31" s="35"/>
      <c r="C31" s="35"/>
      <c r="D31" s="35"/>
      <c r="E31" s="35"/>
      <c r="F31" s="35"/>
      <c r="G31" s="35"/>
      <c r="J31" s="32"/>
      <c r="K31" s="32"/>
      <c r="L31" s="32"/>
      <c r="M31" s="32"/>
      <c r="Y31" s="247" t="s">
        <v>503</v>
      </c>
      <c r="Z31" s="76">
        <v>1244003.6160000002</v>
      </c>
      <c r="AA31" s="76">
        <v>130761.987</v>
      </c>
      <c r="AB31" s="76">
        <v>1140791.354</v>
      </c>
      <c r="AC31" s="53">
        <f>SUM(Z31:AB31)</f>
        <v>2515556.9570000004</v>
      </c>
    </row>
    <row r="32" spans="1:29" ht="12.75">
      <c r="A32" s="35"/>
      <c r="B32" s="35"/>
      <c r="C32" s="35"/>
      <c r="D32" s="35"/>
      <c r="E32" s="35"/>
      <c r="F32" s="35"/>
      <c r="G32" s="35"/>
      <c r="J32" s="32"/>
      <c r="K32" s="32"/>
      <c r="L32" s="32"/>
      <c r="M32" s="32"/>
      <c r="Y32" s="247" t="s">
        <v>504</v>
      </c>
      <c r="Z32" s="76">
        <v>1457667.5640000002</v>
      </c>
      <c r="AA32" s="76">
        <v>105970.071</v>
      </c>
      <c r="AB32" s="76">
        <v>874266.6680000001</v>
      </c>
      <c r="AC32" s="53">
        <f>SUM(Z32:AB32)</f>
        <v>2437904.3030000003</v>
      </c>
    </row>
    <row r="33" spans="1:29" ht="12.75">
      <c r="A33" s="35"/>
      <c r="B33" s="35"/>
      <c r="C33" s="35"/>
      <c r="D33" s="35"/>
      <c r="E33" s="35"/>
      <c r="F33" s="35"/>
      <c r="G33" s="35"/>
      <c r="J33" s="32"/>
      <c r="K33" s="32"/>
      <c r="L33" s="32"/>
      <c r="M33" s="32"/>
      <c r="Y33" s="247" t="s">
        <v>505</v>
      </c>
      <c r="Z33" s="76">
        <v>1070253.063</v>
      </c>
      <c r="AA33" s="76">
        <v>10293.269</v>
      </c>
      <c r="AB33" s="76">
        <v>892698.818</v>
      </c>
      <c r="AC33" s="53">
        <f>SUM(Z33:AB33)</f>
        <v>1973245.1500000001</v>
      </c>
    </row>
    <row r="34" spans="1:13" ht="12.75">
      <c r="A34" s="35"/>
      <c r="B34" s="35"/>
      <c r="C34" s="35"/>
      <c r="D34" s="35"/>
      <c r="E34" s="35"/>
      <c r="F34" s="35"/>
      <c r="G34" s="35"/>
      <c r="J34" s="32"/>
      <c r="K34" s="32"/>
      <c r="L34" s="32"/>
      <c r="M34" s="32"/>
    </row>
    <row r="35" spans="1:7" ht="12.75">
      <c r="A35" s="35"/>
      <c r="B35" s="35"/>
      <c r="C35" s="35"/>
      <c r="D35" s="35"/>
      <c r="E35" s="35"/>
      <c r="F35" s="35"/>
      <c r="G35" s="35"/>
    </row>
    <row r="36" spans="1:13" ht="12.75">
      <c r="A36" s="35"/>
      <c r="B36" s="35"/>
      <c r="C36" s="35"/>
      <c r="D36" s="35"/>
      <c r="E36" s="35"/>
      <c r="F36" s="35"/>
      <c r="G36" s="35"/>
      <c r="J36" s="32"/>
      <c r="K36" s="32"/>
      <c r="L36" s="32"/>
      <c r="M36" s="32"/>
    </row>
    <row r="37" spans="1:13" ht="12.75">
      <c r="A37" s="35"/>
      <c r="B37" s="35"/>
      <c r="C37" s="35"/>
      <c r="D37" s="35"/>
      <c r="E37" s="35"/>
      <c r="F37" s="35"/>
      <c r="G37" s="35"/>
      <c r="J37" s="32"/>
      <c r="K37" s="32"/>
      <c r="L37" s="32"/>
      <c r="M37" s="32"/>
    </row>
    <row r="38" spans="1:13" ht="12.75">
      <c r="A38" s="35"/>
      <c r="B38" s="35"/>
      <c r="C38" s="35"/>
      <c r="D38" s="35"/>
      <c r="E38" s="35"/>
      <c r="F38" s="35"/>
      <c r="G38" s="35"/>
      <c r="J38" s="32"/>
      <c r="K38" s="32"/>
      <c r="L38" s="32"/>
      <c r="M38" s="32"/>
    </row>
    <row r="39" spans="1:13" ht="12.75">
      <c r="A39" s="35"/>
      <c r="B39" s="35"/>
      <c r="C39" s="35"/>
      <c r="D39" s="35"/>
      <c r="E39" s="35"/>
      <c r="F39" s="35"/>
      <c r="G39" s="35"/>
      <c r="J39" s="32"/>
      <c r="K39" s="32"/>
      <c r="L39" s="32"/>
      <c r="M39" s="32"/>
    </row>
    <row r="40" spans="1:7" ht="12.75">
      <c r="A40" s="35"/>
      <c r="B40" s="35"/>
      <c r="C40" s="35"/>
      <c r="D40" s="35"/>
      <c r="E40" s="35"/>
      <c r="F40" s="35"/>
      <c r="G40" s="35"/>
    </row>
    <row r="41" spans="1:13" ht="12.75">
      <c r="A41" s="35"/>
      <c r="B41" s="35"/>
      <c r="C41" s="35"/>
      <c r="D41" s="35"/>
      <c r="E41" s="35"/>
      <c r="F41" s="35"/>
      <c r="G41" s="35"/>
      <c r="J41" s="32"/>
      <c r="K41" s="32"/>
      <c r="L41" s="32"/>
      <c r="M41" s="32"/>
    </row>
    <row r="42" spans="1:13" ht="12.75">
      <c r="A42" s="35"/>
      <c r="B42" s="35"/>
      <c r="C42" s="35"/>
      <c r="D42" s="35"/>
      <c r="E42" s="35"/>
      <c r="F42" s="35"/>
      <c r="G42" s="35"/>
      <c r="J42" s="32"/>
      <c r="K42" s="32"/>
      <c r="L42" s="32"/>
      <c r="M42" s="32"/>
    </row>
    <row r="43" spans="1:13" ht="12.75">
      <c r="A43" s="35"/>
      <c r="B43" s="35"/>
      <c r="C43" s="35"/>
      <c r="D43" s="35"/>
      <c r="E43" s="35"/>
      <c r="F43" s="35"/>
      <c r="G43" s="35"/>
      <c r="J43" s="32"/>
      <c r="K43" s="32"/>
      <c r="L43" s="32"/>
      <c r="M43" s="32"/>
    </row>
    <row r="44" spans="1:13" ht="12.75">
      <c r="A44" s="35"/>
      <c r="B44" s="35"/>
      <c r="C44" s="35"/>
      <c r="D44" s="35"/>
      <c r="E44" s="35"/>
      <c r="F44" s="35"/>
      <c r="G44" s="35"/>
      <c r="J44" s="32"/>
      <c r="K44" s="32"/>
      <c r="L44" s="32"/>
      <c r="M44" s="32"/>
    </row>
    <row r="45" spans="1:7" ht="12.75">
      <c r="A45" s="35"/>
      <c r="B45" s="35"/>
      <c r="C45" s="35"/>
      <c r="D45" s="35"/>
      <c r="E45" s="35"/>
      <c r="F45" s="35"/>
      <c r="G45" s="35"/>
    </row>
    <row r="46" spans="1:7" ht="12.75">
      <c r="A46" s="35"/>
      <c r="B46" s="35"/>
      <c r="C46" s="35"/>
      <c r="D46" s="35"/>
      <c r="E46" s="35"/>
      <c r="F46" s="35"/>
      <c r="G46" s="35"/>
    </row>
    <row r="47" spans="1:7" ht="12.75">
      <c r="A47" s="35"/>
      <c r="B47" s="35"/>
      <c r="C47" s="35"/>
      <c r="D47" s="35"/>
      <c r="E47" s="35"/>
      <c r="F47" s="35"/>
      <c r="G47" s="35"/>
    </row>
    <row r="48" spans="1:7" ht="12.75">
      <c r="A48" s="35"/>
      <c r="B48" s="35"/>
      <c r="C48" s="35"/>
      <c r="D48" s="35"/>
      <c r="E48" s="35"/>
      <c r="F48" s="35"/>
      <c r="G48" s="35"/>
    </row>
    <row r="49" spans="1:7" ht="12.75">
      <c r="A49" s="35"/>
      <c r="B49" s="35"/>
      <c r="C49" s="35"/>
      <c r="D49" s="35"/>
      <c r="E49" s="35"/>
      <c r="F49" s="35"/>
      <c r="G49" s="35"/>
    </row>
    <row r="50" spans="1:7" ht="12.75">
      <c r="A50" s="35"/>
      <c r="B50" s="35"/>
      <c r="C50" s="35"/>
      <c r="D50" s="35"/>
      <c r="E50" s="35"/>
      <c r="F50" s="35"/>
      <c r="G50" s="35"/>
    </row>
    <row r="51" spans="1:7" ht="12.75">
      <c r="A51" s="35"/>
      <c r="B51" s="35"/>
      <c r="C51" s="35"/>
      <c r="D51" s="35"/>
      <c r="E51" s="35"/>
      <c r="F51" s="35"/>
      <c r="G51" s="35"/>
    </row>
    <row r="52" spans="1:7" ht="12.75">
      <c r="A52" s="35"/>
      <c r="B52" s="35"/>
      <c r="C52" s="35"/>
      <c r="D52" s="35"/>
      <c r="E52" s="35"/>
      <c r="F52" s="35"/>
      <c r="G52" s="35"/>
    </row>
  </sheetData>
  <sheetProtection/>
  <mergeCells count="11">
    <mergeCell ref="A21:G21"/>
    <mergeCell ref="A26:G26"/>
    <mergeCell ref="J21:W21"/>
    <mergeCell ref="H2:U2"/>
    <mergeCell ref="H11:U11"/>
    <mergeCell ref="A11:G11"/>
    <mergeCell ref="A1:G1"/>
    <mergeCell ref="A2:G2"/>
    <mergeCell ref="A3:G3"/>
    <mergeCell ref="A4:G4"/>
    <mergeCell ref="A16:G16"/>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view="pageBreakPreview" zoomScaleSheetLayoutView="100" workbookViewId="0" topLeftCell="A1">
      <selection activeCell="G10" sqref="G10"/>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3" customFormat="1" ht="15.75" customHeight="1">
      <c r="A1" s="290" t="s">
        <v>246</v>
      </c>
      <c r="B1" s="290"/>
      <c r="C1" s="290"/>
      <c r="D1" s="290"/>
      <c r="E1" s="290"/>
      <c r="F1" s="290"/>
      <c r="G1" s="227"/>
      <c r="H1" s="227"/>
      <c r="I1" s="227"/>
      <c r="J1" s="227"/>
      <c r="K1" s="227"/>
      <c r="L1" s="227"/>
      <c r="P1" s="222" t="s">
        <v>393</v>
      </c>
      <c r="Q1" s="58"/>
      <c r="R1" s="58"/>
      <c r="S1" s="58"/>
      <c r="T1" s="58"/>
      <c r="U1" s="58"/>
      <c r="V1" s="58"/>
      <c r="W1" s="58"/>
      <c r="Z1" s="59"/>
      <c r="AA1" s="59"/>
      <c r="AB1" s="59"/>
      <c r="AC1" s="58"/>
    </row>
    <row r="2" spans="1:20" ht="13.5" customHeight="1">
      <c r="A2" s="289" t="s">
        <v>483</v>
      </c>
      <c r="B2" s="289"/>
      <c r="C2" s="289"/>
      <c r="D2" s="289"/>
      <c r="E2" s="289"/>
      <c r="F2" s="289"/>
      <c r="G2" s="227"/>
      <c r="H2" s="227"/>
      <c r="I2" s="227"/>
      <c r="J2" s="227"/>
      <c r="K2" s="227"/>
      <c r="L2" s="227"/>
      <c r="P2" s="52" t="s">
        <v>239</v>
      </c>
      <c r="Q2" s="255" t="s">
        <v>22</v>
      </c>
      <c r="R2" s="255" t="s">
        <v>23</v>
      </c>
      <c r="S2" s="255" t="s">
        <v>24</v>
      </c>
      <c r="T2" s="223" t="s">
        <v>391</v>
      </c>
    </row>
    <row r="3" spans="1:29" s="63" customFormat="1" ht="15.75" customHeight="1">
      <c r="A3" s="289" t="s">
        <v>238</v>
      </c>
      <c r="B3" s="289"/>
      <c r="C3" s="289"/>
      <c r="D3" s="289"/>
      <c r="E3" s="289"/>
      <c r="F3" s="289"/>
      <c r="G3" s="227"/>
      <c r="H3" s="227"/>
      <c r="I3" s="227"/>
      <c r="J3" s="227"/>
      <c r="K3" s="227"/>
      <c r="L3" s="227"/>
      <c r="M3" s="64"/>
      <c r="P3" s="248" t="s">
        <v>501</v>
      </c>
      <c r="Q3" s="73">
        <v>1427599.057</v>
      </c>
      <c r="R3" s="73">
        <v>176150.999</v>
      </c>
      <c r="S3" s="73">
        <v>778891.154</v>
      </c>
      <c r="T3" s="73">
        <f>SUM(Q3:S3)</f>
        <v>2382641.21</v>
      </c>
      <c r="U3" s="58"/>
      <c r="V3" s="58"/>
      <c r="W3" s="58"/>
      <c r="Y3" s="65"/>
      <c r="Z3" s="59"/>
      <c r="AA3" s="59"/>
      <c r="AB3" s="59"/>
      <c r="AC3" s="58"/>
    </row>
    <row r="4" spans="1:29" s="63" customFormat="1" ht="15.75" customHeight="1">
      <c r="A4" s="289" t="s">
        <v>460</v>
      </c>
      <c r="B4" s="289"/>
      <c r="C4" s="289"/>
      <c r="D4" s="289"/>
      <c r="E4" s="289"/>
      <c r="F4" s="289"/>
      <c r="G4" s="227"/>
      <c r="H4" s="227"/>
      <c r="I4" s="227"/>
      <c r="J4" s="227"/>
      <c r="K4" s="227"/>
      <c r="L4" s="227"/>
      <c r="M4" s="64"/>
      <c r="P4" s="248" t="s">
        <v>502</v>
      </c>
      <c r="Q4" s="73">
        <v>1686982.006</v>
      </c>
      <c r="R4" s="73">
        <v>209688.582</v>
      </c>
      <c r="S4" s="73">
        <v>1077743.39</v>
      </c>
      <c r="T4" s="73">
        <f>SUM(Q4:S4)</f>
        <v>2974413.978</v>
      </c>
      <c r="U4" s="58"/>
      <c r="V4" s="58"/>
      <c r="W4" s="58"/>
      <c r="AC4" s="58"/>
    </row>
    <row r="5" spans="2:20" ht="13.5" thickBot="1">
      <c r="B5" s="75"/>
      <c r="C5" s="75"/>
      <c r="D5" s="75"/>
      <c r="E5" s="75"/>
      <c r="F5" s="75"/>
      <c r="G5" s="75"/>
      <c r="H5" s="75"/>
      <c r="I5" s="75"/>
      <c r="J5" s="75"/>
      <c r="K5" s="75"/>
      <c r="L5" s="75"/>
      <c r="P5" s="248" t="s">
        <v>503</v>
      </c>
      <c r="Q5" s="73">
        <v>1931478.279</v>
      </c>
      <c r="R5" s="73">
        <v>277843.137</v>
      </c>
      <c r="S5" s="73">
        <v>1203761.181</v>
      </c>
      <c r="T5" s="73">
        <f>SUM(Q5:S5)</f>
        <v>3413082.597</v>
      </c>
    </row>
    <row r="6" spans="1:20" ht="15" customHeight="1" thickTop="1">
      <c r="A6" s="97" t="s">
        <v>239</v>
      </c>
      <c r="B6" s="291" t="s">
        <v>509</v>
      </c>
      <c r="C6" s="291"/>
      <c r="D6" s="291"/>
      <c r="E6" s="291"/>
      <c r="F6" s="291"/>
      <c r="G6" s="228"/>
      <c r="H6" s="228"/>
      <c r="I6" s="228"/>
      <c r="J6" s="228"/>
      <c r="K6" s="228"/>
      <c r="L6" s="228"/>
      <c r="P6" s="248" t="s">
        <v>504</v>
      </c>
      <c r="Q6" s="73">
        <v>1962155.62</v>
      </c>
      <c r="R6" s="73">
        <v>224544.291</v>
      </c>
      <c r="S6" s="73">
        <v>910262.591</v>
      </c>
      <c r="T6" s="73">
        <f>SUM(Q6:S6)</f>
        <v>3096962.5020000003</v>
      </c>
    </row>
    <row r="7" spans="1:20" ht="15" customHeight="1">
      <c r="A7" s="99"/>
      <c r="B7" s="98">
        <v>2006</v>
      </c>
      <c r="C7" s="98">
        <v>2007</v>
      </c>
      <c r="D7" s="98">
        <v>2008</v>
      </c>
      <c r="E7" s="98">
        <v>2009</v>
      </c>
      <c r="F7" s="98">
        <v>2010</v>
      </c>
      <c r="G7" s="228"/>
      <c r="H7" s="228"/>
      <c r="I7" s="228"/>
      <c r="J7" s="228"/>
      <c r="K7" s="228"/>
      <c r="L7" s="228"/>
      <c r="P7" s="248" t="s">
        <v>505</v>
      </c>
      <c r="Q7" s="224">
        <v>1617582.527</v>
      </c>
      <c r="R7" s="224">
        <v>213399.847</v>
      </c>
      <c r="S7" s="224">
        <v>932408.487</v>
      </c>
      <c r="T7" s="73">
        <f>SUM(Q7:S7)</f>
        <v>2763390.861</v>
      </c>
    </row>
    <row r="8" spans="1:20" ht="19.5" customHeight="1">
      <c r="A8" s="254" t="s">
        <v>22</v>
      </c>
      <c r="B8" s="96">
        <v>1427599.057</v>
      </c>
      <c r="C8" s="96">
        <v>1686982.006</v>
      </c>
      <c r="D8" s="96">
        <v>1931478.279</v>
      </c>
      <c r="E8" s="96">
        <v>1962155.62</v>
      </c>
      <c r="F8" s="96">
        <v>1617582.527</v>
      </c>
      <c r="G8" s="96"/>
      <c r="H8" s="96"/>
      <c r="I8" s="96"/>
      <c r="J8" s="96"/>
      <c r="K8" s="96"/>
      <c r="L8" s="96"/>
      <c r="P8" s="11"/>
      <c r="Q8" s="11"/>
      <c r="R8" s="11"/>
      <c r="S8" s="11"/>
      <c r="T8" s="11"/>
    </row>
    <row r="9" spans="1:12" ht="19.5" customHeight="1">
      <c r="A9" s="254" t="s">
        <v>23</v>
      </c>
      <c r="B9" s="77">
        <v>176150.999</v>
      </c>
      <c r="C9" s="77">
        <v>209688.582</v>
      </c>
      <c r="D9" s="77">
        <v>277843.137</v>
      </c>
      <c r="E9" s="77">
        <v>224544.291</v>
      </c>
      <c r="F9" s="77">
        <v>213399.847</v>
      </c>
      <c r="G9" s="77"/>
      <c r="H9" s="77"/>
      <c r="I9" s="77"/>
      <c r="J9" s="77"/>
      <c r="K9" s="77"/>
      <c r="L9" s="77"/>
    </row>
    <row r="10" spans="1:20" ht="19.5" customHeight="1">
      <c r="A10" s="254" t="s">
        <v>24</v>
      </c>
      <c r="B10" s="77">
        <v>778891.154</v>
      </c>
      <c r="C10" s="77">
        <v>1077743.39</v>
      </c>
      <c r="D10" s="77">
        <v>1203761.181</v>
      </c>
      <c r="E10" s="77">
        <v>910262.591</v>
      </c>
      <c r="F10" s="77">
        <v>932408.487</v>
      </c>
      <c r="G10" s="77"/>
      <c r="H10" s="77"/>
      <c r="I10" s="77"/>
      <c r="J10" s="77"/>
      <c r="K10" s="77"/>
      <c r="L10" s="77"/>
      <c r="P10" s="31" t="s">
        <v>16</v>
      </c>
      <c r="Q10" s="11"/>
      <c r="R10" s="11"/>
      <c r="S10" s="11"/>
      <c r="T10" s="11"/>
    </row>
    <row r="11" spans="1:20" ht="19.5" customHeight="1" thickBot="1">
      <c r="A11" s="93" t="s">
        <v>391</v>
      </c>
      <c r="B11" s="94">
        <f>SUM(B8:B10)</f>
        <v>2382641.21</v>
      </c>
      <c r="C11" s="94">
        <f>SUM(C8:C10)</f>
        <v>2974413.978</v>
      </c>
      <c r="D11" s="94">
        <f>SUM(D8:D10)</f>
        <v>3413082.597</v>
      </c>
      <c r="E11" s="94">
        <f>+balanza!D12</f>
        <v>3096963</v>
      </c>
      <c r="F11" s="95">
        <f>+balanza!E12</f>
        <v>2763391</v>
      </c>
      <c r="G11" s="96"/>
      <c r="H11" s="96"/>
      <c r="I11" s="96"/>
      <c r="J11" s="96"/>
      <c r="K11" s="96"/>
      <c r="L11" s="96"/>
      <c r="P11" s="11"/>
      <c r="Q11" s="255" t="s">
        <v>22</v>
      </c>
      <c r="R11" s="255" t="s">
        <v>23</v>
      </c>
      <c r="S11" s="255" t="s">
        <v>24</v>
      </c>
      <c r="T11" s="225" t="s">
        <v>391</v>
      </c>
    </row>
    <row r="12" spans="1:20" ht="30.75" customHeight="1" thickTop="1">
      <c r="A12" s="292" t="s">
        <v>462</v>
      </c>
      <c r="B12" s="293"/>
      <c r="C12" s="293"/>
      <c r="D12" s="293"/>
      <c r="E12" s="293"/>
      <c r="P12" s="248" t="s">
        <v>501</v>
      </c>
      <c r="Q12" s="226">
        <v>396748.881</v>
      </c>
      <c r="R12" s="226">
        <v>120557.201</v>
      </c>
      <c r="S12" s="226">
        <v>39114.539</v>
      </c>
      <c r="T12" s="226">
        <f>SUM(Q12:S12)</f>
        <v>556420.621</v>
      </c>
    </row>
    <row r="13" spans="1:20" ht="12.75">
      <c r="A13" s="32"/>
      <c r="B13" s="53"/>
      <c r="C13" s="54"/>
      <c r="D13" s="54"/>
      <c r="E13" s="54"/>
      <c r="P13" s="248" t="s">
        <v>502</v>
      </c>
      <c r="Q13" s="226">
        <v>501309.961</v>
      </c>
      <c r="R13" s="226">
        <v>123090.765</v>
      </c>
      <c r="S13" s="226">
        <v>43257.949</v>
      </c>
      <c r="T13" s="226">
        <f>SUM(Q13:S13)</f>
        <v>667658.675</v>
      </c>
    </row>
    <row r="14" spans="1:20" ht="12.75">
      <c r="A14" s="32"/>
      <c r="B14" s="53"/>
      <c r="C14" s="54"/>
      <c r="D14" s="54"/>
      <c r="E14" s="54"/>
      <c r="P14" s="248" t="s">
        <v>503</v>
      </c>
      <c r="Q14" s="226">
        <v>687474.663</v>
      </c>
      <c r="R14" s="226">
        <v>147081.15</v>
      </c>
      <c r="S14" s="226">
        <v>62969.827</v>
      </c>
      <c r="T14" s="226">
        <f>SUM(Q14:S14)</f>
        <v>897525.64</v>
      </c>
    </row>
    <row r="15" spans="1:20" ht="12.75">
      <c r="A15" s="32"/>
      <c r="B15" s="53"/>
      <c r="C15" s="54"/>
      <c r="D15" s="54"/>
      <c r="E15" s="54"/>
      <c r="P15" s="248" t="s">
        <v>504</v>
      </c>
      <c r="Q15" s="226">
        <v>504488.056</v>
      </c>
      <c r="R15" s="226">
        <v>118574.22</v>
      </c>
      <c r="S15" s="226">
        <v>35995.923</v>
      </c>
      <c r="T15" s="226">
        <f>SUM(Q15:S15)</f>
        <v>659058.1989999999</v>
      </c>
    </row>
    <row r="16" spans="16:20" ht="12.75">
      <c r="P16" s="248" t="s">
        <v>505</v>
      </c>
      <c r="Q16" s="226">
        <v>547329.464</v>
      </c>
      <c r="R16" s="226">
        <v>203106.578</v>
      </c>
      <c r="S16" s="226">
        <v>39709.669</v>
      </c>
      <c r="T16" s="226">
        <f>SUM(Q16:S16)</f>
        <v>790145.711</v>
      </c>
    </row>
    <row r="32" spans="17:20" ht="12.75">
      <c r="Q32" s="76"/>
      <c r="R32" s="76"/>
      <c r="S32" s="76"/>
      <c r="T32" s="76"/>
    </row>
    <row r="33" spans="17:21" ht="12.75">
      <c r="Q33" s="76"/>
      <c r="R33" s="76"/>
      <c r="S33" s="76"/>
      <c r="T33" s="76"/>
      <c r="U33" s="74"/>
    </row>
    <row r="34" spans="17:21" ht="12.75">
      <c r="Q34" s="76"/>
      <c r="R34" s="76"/>
      <c r="S34" s="76"/>
      <c r="T34" s="76"/>
      <c r="U34" s="74"/>
    </row>
    <row r="35" spans="17:21" ht="12.75">
      <c r="Q35" s="76"/>
      <c r="R35" s="76"/>
      <c r="S35" s="76"/>
      <c r="T35" s="76"/>
      <c r="U35" s="74"/>
    </row>
    <row r="36" spans="17:21" ht="12.75">
      <c r="Q36" s="76"/>
      <c r="R36" s="76"/>
      <c r="S36" s="76"/>
      <c r="T36" s="76"/>
      <c r="U36" s="74"/>
    </row>
    <row r="37" spans="1:29" s="63" customFormat="1" ht="15.75" customHeight="1">
      <c r="A37" s="290" t="s">
        <v>392</v>
      </c>
      <c r="B37" s="290"/>
      <c r="C37" s="290"/>
      <c r="D37" s="290"/>
      <c r="E37" s="290"/>
      <c r="F37" s="290"/>
      <c r="G37" s="227"/>
      <c r="H37" s="227"/>
      <c r="I37" s="227"/>
      <c r="J37" s="227"/>
      <c r="K37" s="227"/>
      <c r="L37" s="227"/>
      <c r="O37"/>
      <c r="P37"/>
      <c r="Q37" s="76"/>
      <c r="R37" s="76"/>
      <c r="S37" s="76"/>
      <c r="T37" s="76"/>
      <c r="U37" s="74"/>
      <c r="V37" s="58"/>
      <c r="W37" s="58"/>
      <c r="Z37" s="59"/>
      <c r="AA37" s="59"/>
      <c r="AB37" s="59"/>
      <c r="AC37" s="58"/>
    </row>
    <row r="38" spans="1:21" ht="13.5" customHeight="1">
      <c r="A38" s="289" t="s">
        <v>486</v>
      </c>
      <c r="B38" s="289"/>
      <c r="C38" s="289"/>
      <c r="D38" s="289"/>
      <c r="E38" s="289"/>
      <c r="F38" s="289"/>
      <c r="G38" s="227"/>
      <c r="H38" s="227"/>
      <c r="I38" s="227"/>
      <c r="J38" s="227"/>
      <c r="K38" s="227"/>
      <c r="L38" s="227"/>
      <c r="Q38" s="76"/>
      <c r="R38" s="76"/>
      <c r="S38" s="76"/>
      <c r="T38" s="76"/>
      <c r="U38" s="74"/>
    </row>
    <row r="39" spans="1:29" s="63" customFormat="1" ht="15.75" customHeight="1">
      <c r="A39" s="289" t="s">
        <v>238</v>
      </c>
      <c r="B39" s="289"/>
      <c r="C39" s="289"/>
      <c r="D39" s="289"/>
      <c r="E39" s="289"/>
      <c r="F39" s="289"/>
      <c r="G39" s="227"/>
      <c r="H39" s="227"/>
      <c r="I39" s="227"/>
      <c r="J39" s="227"/>
      <c r="K39" s="227"/>
      <c r="L39" s="227"/>
      <c r="M39" s="64"/>
      <c r="O39"/>
      <c r="P39"/>
      <c r="Q39" s="76"/>
      <c r="R39" s="76"/>
      <c r="S39" s="76"/>
      <c r="T39" s="76"/>
      <c r="U39" s="74"/>
      <c r="V39" s="58"/>
      <c r="W39" s="58"/>
      <c r="Y39" s="65"/>
      <c r="Z39" s="59"/>
      <c r="AA39" s="59"/>
      <c r="AB39" s="59"/>
      <c r="AC39" s="58"/>
    </row>
    <row r="40" spans="1:29" s="63" customFormat="1" ht="15.75" customHeight="1">
      <c r="A40" s="289" t="s">
        <v>460</v>
      </c>
      <c r="B40" s="289"/>
      <c r="C40" s="289"/>
      <c r="D40" s="289"/>
      <c r="E40" s="289"/>
      <c r="F40" s="289"/>
      <c r="G40" s="227"/>
      <c r="H40" s="227"/>
      <c r="I40" s="227"/>
      <c r="J40" s="227"/>
      <c r="K40" s="227"/>
      <c r="L40" s="227"/>
      <c r="M40" s="64"/>
      <c r="O40"/>
      <c r="P40"/>
      <c r="Q40" s="76"/>
      <c r="R40" s="76"/>
      <c r="S40" s="76"/>
      <c r="T40" s="76"/>
      <c r="U40" s="74"/>
      <c r="V40" s="58"/>
      <c r="W40" s="58"/>
      <c r="AC40" s="58"/>
    </row>
    <row r="41" spans="2:21" ht="13.5" thickBot="1">
      <c r="B41" s="75"/>
      <c r="C41" s="75"/>
      <c r="D41" s="75"/>
      <c r="E41" s="75"/>
      <c r="F41" s="75"/>
      <c r="G41" s="75"/>
      <c r="H41" s="75"/>
      <c r="I41" s="75"/>
      <c r="J41" s="75"/>
      <c r="K41" s="75"/>
      <c r="L41" s="75"/>
      <c r="Q41" s="76"/>
      <c r="R41" s="76"/>
      <c r="S41" s="76"/>
      <c r="T41" s="76"/>
      <c r="U41" s="74"/>
    </row>
    <row r="42" spans="1:21" ht="13.5" thickTop="1">
      <c r="A42" s="97" t="s">
        <v>239</v>
      </c>
      <c r="B42" s="291" t="str">
        <f>+B6</f>
        <v>enero- marzo</v>
      </c>
      <c r="C42" s="291"/>
      <c r="D42" s="291"/>
      <c r="E42" s="291"/>
      <c r="F42" s="291"/>
      <c r="G42" s="228"/>
      <c r="H42" s="228"/>
      <c r="I42" s="228"/>
      <c r="J42" s="228"/>
      <c r="K42" s="228"/>
      <c r="L42" s="228"/>
      <c r="Q42" s="76"/>
      <c r="R42" s="76"/>
      <c r="S42" s="76"/>
      <c r="T42" s="76"/>
      <c r="U42" s="74"/>
    </row>
    <row r="43" spans="1:21" ht="12.75">
      <c r="A43" s="99"/>
      <c r="B43" s="98">
        <v>2006</v>
      </c>
      <c r="C43" s="98">
        <v>2007</v>
      </c>
      <c r="D43" s="98">
        <v>2008</v>
      </c>
      <c r="E43" s="98">
        <v>2009</v>
      </c>
      <c r="F43" s="98">
        <v>2010</v>
      </c>
      <c r="G43" s="228"/>
      <c r="H43" s="228"/>
      <c r="I43" s="228"/>
      <c r="J43" s="228"/>
      <c r="K43" s="228"/>
      <c r="L43" s="228"/>
      <c r="Q43" s="76"/>
      <c r="R43" s="76"/>
      <c r="S43" s="76"/>
      <c r="T43" s="76"/>
      <c r="U43" s="74"/>
    </row>
    <row r="44" spans="1:12" ht="19.5" customHeight="1">
      <c r="A44" s="254" t="s">
        <v>22</v>
      </c>
      <c r="B44" s="96">
        <v>396748.881</v>
      </c>
      <c r="C44" s="96">
        <v>501309.961</v>
      </c>
      <c r="D44" s="96">
        <v>687474.663</v>
      </c>
      <c r="E44" s="96">
        <v>504488.056</v>
      </c>
      <c r="F44" s="96">
        <v>547329.464</v>
      </c>
      <c r="G44" s="96"/>
      <c r="H44" s="96"/>
      <c r="I44" s="96"/>
      <c r="J44" s="96"/>
      <c r="K44" s="96"/>
      <c r="L44" s="96"/>
    </row>
    <row r="45" spans="1:12" ht="19.5" customHeight="1">
      <c r="A45" s="254" t="s">
        <v>23</v>
      </c>
      <c r="B45" s="77">
        <v>120557.201</v>
      </c>
      <c r="C45" s="77">
        <v>123090.765</v>
      </c>
      <c r="D45" s="77">
        <v>147081.15</v>
      </c>
      <c r="E45" s="77">
        <v>118574.22</v>
      </c>
      <c r="F45" s="77">
        <v>203106.578</v>
      </c>
      <c r="G45" s="77"/>
      <c r="H45" s="77"/>
      <c r="I45" s="77"/>
      <c r="J45" s="77"/>
      <c r="K45" s="77"/>
      <c r="L45" s="77"/>
    </row>
    <row r="46" spans="1:12" ht="19.5" customHeight="1">
      <c r="A46" s="254" t="s">
        <v>24</v>
      </c>
      <c r="B46" s="77">
        <v>39114.539</v>
      </c>
      <c r="C46" s="77">
        <v>43257.949</v>
      </c>
      <c r="D46" s="77">
        <v>62969.827</v>
      </c>
      <c r="E46" s="77">
        <v>35995.923</v>
      </c>
      <c r="F46" s="77">
        <v>39709.669</v>
      </c>
      <c r="G46" s="77"/>
      <c r="H46" s="77"/>
      <c r="I46" s="77"/>
      <c r="J46" s="77"/>
      <c r="K46" s="77"/>
      <c r="L46" s="77"/>
    </row>
    <row r="47" spans="1:12" ht="19.5" customHeight="1" thickBot="1">
      <c r="A47" s="203" t="s">
        <v>391</v>
      </c>
      <c r="B47" s="204">
        <f>SUM(B44:B46)</f>
        <v>556420.621</v>
      </c>
      <c r="C47" s="204">
        <f>SUM(C44:C46)</f>
        <v>667658.675</v>
      </c>
      <c r="D47" s="204">
        <f>SUM(D44:D46)</f>
        <v>897525.64</v>
      </c>
      <c r="E47" s="204">
        <f>+balanza!D17</f>
        <v>659058</v>
      </c>
      <c r="F47" s="204">
        <f>+balanza!E17</f>
        <v>790146</v>
      </c>
      <c r="G47" s="224"/>
      <c r="H47" s="224"/>
      <c r="I47" s="224"/>
      <c r="J47" s="224"/>
      <c r="K47" s="224"/>
      <c r="L47" s="224"/>
    </row>
    <row r="48" spans="1:5" ht="30.75" customHeight="1" thickTop="1">
      <c r="A48" s="292" t="s">
        <v>463</v>
      </c>
      <c r="B48" s="293"/>
      <c r="C48" s="293"/>
      <c r="D48" s="293"/>
      <c r="E48" s="293"/>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oddFooter>&amp;C1</oddFooter>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A1" sqref="A1:F1"/>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290" t="s">
        <v>395</v>
      </c>
      <c r="B1" s="290"/>
      <c r="C1" s="290"/>
      <c r="D1" s="290"/>
      <c r="E1" s="290"/>
      <c r="F1" s="290"/>
      <c r="U1" s="61"/>
    </row>
    <row r="2" spans="1:21" ht="15.75" customHeight="1">
      <c r="A2" s="289" t="s">
        <v>247</v>
      </c>
      <c r="B2" s="289"/>
      <c r="C2" s="289"/>
      <c r="D2" s="289"/>
      <c r="E2" s="289"/>
      <c r="F2" s="289"/>
      <c r="G2" s="64"/>
      <c r="H2" s="64"/>
      <c r="U2" s="58"/>
    </row>
    <row r="3" spans="1:21" ht="15.75" customHeight="1">
      <c r="A3" s="289" t="s">
        <v>238</v>
      </c>
      <c r="B3" s="289"/>
      <c r="C3" s="289"/>
      <c r="D3" s="289"/>
      <c r="E3" s="289"/>
      <c r="F3" s="289"/>
      <c r="G3" s="64"/>
      <c r="H3" s="64"/>
      <c r="R3" s="65" t="s">
        <v>213</v>
      </c>
      <c r="U3" s="100"/>
    </row>
    <row r="4" spans="1:21" ht="15.75" customHeight="1" thickBot="1">
      <c r="A4" s="289" t="s">
        <v>460</v>
      </c>
      <c r="B4" s="289"/>
      <c r="C4" s="289"/>
      <c r="D4" s="289"/>
      <c r="E4" s="289"/>
      <c r="F4" s="289"/>
      <c r="G4" s="64"/>
      <c r="H4" s="64"/>
      <c r="M4" s="66"/>
      <c r="N4" s="294"/>
      <c r="O4" s="294"/>
      <c r="R4" s="65"/>
      <c r="U4" s="58"/>
    </row>
    <row r="5" spans="1:21" ht="18" customHeight="1" thickTop="1">
      <c r="A5" s="106" t="s">
        <v>248</v>
      </c>
      <c r="B5" s="107">
        <f>+balanza!B5</f>
        <v>2009</v>
      </c>
      <c r="C5" s="108">
        <f>+balanza!D5</f>
        <v>2009</v>
      </c>
      <c r="D5" s="108">
        <f>+balanza!E5</f>
        <v>2010</v>
      </c>
      <c r="E5" s="109" t="s">
        <v>253</v>
      </c>
      <c r="F5" s="109" t="s">
        <v>245</v>
      </c>
      <c r="G5" s="66"/>
      <c r="H5" s="66"/>
      <c r="M5" s="66"/>
      <c r="N5" s="101"/>
      <c r="O5" s="101"/>
      <c r="S5" s="59">
        <f>+S6+S7</f>
        <v>2763391</v>
      </c>
      <c r="U5" s="58"/>
    </row>
    <row r="6" spans="1:21" ht="18" customHeight="1" thickBot="1">
      <c r="A6" s="110"/>
      <c r="B6" s="90" t="s">
        <v>244</v>
      </c>
      <c r="C6" s="91" t="str">
        <f>+balanza!D6</f>
        <v>ene-mar</v>
      </c>
      <c r="D6" s="91" t="str">
        <f>+C6</f>
        <v>ene-mar</v>
      </c>
      <c r="E6" s="92" t="str">
        <f>+balanza!$F$6</f>
        <v> 2010-2009</v>
      </c>
      <c r="F6" s="92">
        <f>+balanza!$G$6</f>
        <v>2010</v>
      </c>
      <c r="G6" s="66"/>
      <c r="H6" s="66"/>
      <c r="M6" s="52"/>
      <c r="N6" s="52"/>
      <c r="O6" s="52"/>
      <c r="R6" s="63" t="s">
        <v>17</v>
      </c>
      <c r="S6" s="59">
        <f>D9</f>
        <v>1138342</v>
      </c>
      <c r="T6" s="102">
        <f>+S6/S5*100</f>
        <v>41.19366387167071</v>
      </c>
      <c r="U6" s="61"/>
    </row>
    <row r="7" spans="1:21" ht="18" customHeight="1" thickTop="1">
      <c r="A7" s="289" t="s">
        <v>251</v>
      </c>
      <c r="B7" s="289"/>
      <c r="C7" s="289"/>
      <c r="D7" s="289"/>
      <c r="E7" s="289"/>
      <c r="F7" s="289"/>
      <c r="G7" s="66"/>
      <c r="H7" s="66"/>
      <c r="M7" s="52"/>
      <c r="N7" s="52"/>
      <c r="O7" s="52"/>
      <c r="R7" s="63" t="s">
        <v>19</v>
      </c>
      <c r="S7" s="59">
        <f>D13</f>
        <v>1625049</v>
      </c>
      <c r="T7" s="102">
        <f>+S7/S5*100</f>
        <v>58.806336128329285</v>
      </c>
      <c r="U7" s="58"/>
    </row>
    <row r="8" spans="1:21" ht="18" customHeight="1">
      <c r="A8" s="103" t="s">
        <v>240</v>
      </c>
      <c r="B8" s="52">
        <f>+balanza!B12</f>
        <v>10683200</v>
      </c>
      <c r="C8" s="52">
        <f>+balanza!D12</f>
        <v>3096963</v>
      </c>
      <c r="D8" s="52">
        <f>+balanza!E12</f>
        <v>2763391</v>
      </c>
      <c r="E8" s="60">
        <f>+(D8-C8)/C8</f>
        <v>-0.10770939142637481</v>
      </c>
      <c r="F8" s="103"/>
      <c r="G8" s="57"/>
      <c r="H8" s="57"/>
      <c r="M8" s="52"/>
      <c r="N8" s="52"/>
      <c r="O8" s="52"/>
      <c r="T8" s="102">
        <f>SUM(T6:T7)</f>
        <v>100</v>
      </c>
      <c r="U8" s="58"/>
    </row>
    <row r="9" spans="1:21" s="65" customFormat="1" ht="18" customHeight="1">
      <c r="A9" s="55" t="s">
        <v>250</v>
      </c>
      <c r="B9" s="51">
        <v>3718038</v>
      </c>
      <c r="C9" s="51">
        <v>1510823</v>
      </c>
      <c r="D9" s="51">
        <v>1138342</v>
      </c>
      <c r="E9" s="56">
        <f aca="true" t="shared" si="0" ref="E9:E36">+(D9-C9)/C9</f>
        <v>-0.24654178550366257</v>
      </c>
      <c r="F9" s="56">
        <f>+D9/$D$8</f>
        <v>0.4119366387167071</v>
      </c>
      <c r="G9" s="57"/>
      <c r="H9" s="57"/>
      <c r="M9" s="51"/>
      <c r="N9" s="51"/>
      <c r="O9" s="51"/>
      <c r="P9" s="61"/>
      <c r="Q9" s="61"/>
      <c r="R9" s="65" t="s">
        <v>212</v>
      </c>
      <c r="S9" s="59">
        <f>SUM(S10:S12)</f>
        <v>2763391</v>
      </c>
      <c r="T9" s="102"/>
      <c r="U9" s="58"/>
    </row>
    <row r="10" spans="1:21" ht="18" customHeight="1">
      <c r="A10" s="103" t="s">
        <v>18</v>
      </c>
      <c r="B10" s="52">
        <v>3353612</v>
      </c>
      <c r="C10" s="52">
        <v>1401150</v>
      </c>
      <c r="D10" s="52">
        <v>1047284</v>
      </c>
      <c r="E10" s="60">
        <f t="shared" si="0"/>
        <v>-0.25255397352174996</v>
      </c>
      <c r="F10" s="60">
        <f>+D10/$D$9</f>
        <v>0.9200082224849826</v>
      </c>
      <c r="G10" s="57"/>
      <c r="H10" s="62"/>
      <c r="M10" s="52"/>
      <c r="N10" s="52"/>
      <c r="O10" s="52"/>
      <c r="R10" s="63" t="s">
        <v>22</v>
      </c>
      <c r="S10" s="59">
        <f>D10+D14</f>
        <v>1617582</v>
      </c>
      <c r="T10" s="102">
        <f>+S10/$S9*100</f>
        <v>58.536124638171</v>
      </c>
      <c r="U10" s="61"/>
    </row>
    <row r="11" spans="1:21" ht="18" customHeight="1">
      <c r="A11" s="103" t="s">
        <v>20</v>
      </c>
      <c r="B11" s="52">
        <v>84749</v>
      </c>
      <c r="C11" s="52">
        <v>27238</v>
      </c>
      <c r="D11" s="52">
        <v>18751</v>
      </c>
      <c r="E11" s="60">
        <f t="shared" si="0"/>
        <v>-0.31158675379983847</v>
      </c>
      <c r="F11" s="60">
        <f>+D11/$D$9</f>
        <v>0.01647220255424117</v>
      </c>
      <c r="G11" s="57"/>
      <c r="H11" s="62"/>
      <c r="M11" s="52"/>
      <c r="N11" s="52"/>
      <c r="O11" s="52"/>
      <c r="R11" s="63" t="s">
        <v>23</v>
      </c>
      <c r="S11" s="59">
        <f>D11+D15</f>
        <v>213400</v>
      </c>
      <c r="T11" s="102">
        <f>+S11/S9*100</f>
        <v>7.72239614299967</v>
      </c>
      <c r="U11" s="58"/>
    </row>
    <row r="12" spans="1:21" ht="18" customHeight="1">
      <c r="A12" s="103" t="s">
        <v>21</v>
      </c>
      <c r="B12" s="52">
        <v>279677</v>
      </c>
      <c r="C12" s="52">
        <v>82435</v>
      </c>
      <c r="D12" s="52">
        <v>72307</v>
      </c>
      <c r="E12" s="60">
        <f t="shared" si="0"/>
        <v>-0.12286043549463213</v>
      </c>
      <c r="F12" s="60">
        <f>+D12/$D$9</f>
        <v>0.06351957496077629</v>
      </c>
      <c r="G12" s="57"/>
      <c r="H12" s="62"/>
      <c r="M12" s="52"/>
      <c r="N12" s="52"/>
      <c r="O12" s="52"/>
      <c r="R12" s="63" t="s">
        <v>24</v>
      </c>
      <c r="S12" s="59">
        <f>D12+D16</f>
        <v>932409</v>
      </c>
      <c r="T12" s="102">
        <f>+S12/S9*100</f>
        <v>33.741479218829326</v>
      </c>
      <c r="U12" s="58"/>
    </row>
    <row r="13" spans="1:21" s="65" customFormat="1" ht="18" customHeight="1">
      <c r="A13" s="55" t="s">
        <v>249</v>
      </c>
      <c r="B13" s="51">
        <v>6965162</v>
      </c>
      <c r="C13" s="51">
        <v>1586141</v>
      </c>
      <c r="D13" s="51">
        <v>1625049</v>
      </c>
      <c r="E13" s="56">
        <f t="shared" si="0"/>
        <v>0.024529975582246472</v>
      </c>
      <c r="F13" s="56">
        <f>+D13/$D$8</f>
        <v>0.5880633612832928</v>
      </c>
      <c r="G13" s="57"/>
      <c r="H13" s="57"/>
      <c r="M13" s="51"/>
      <c r="N13" s="51"/>
      <c r="O13" s="51"/>
      <c r="P13" s="61"/>
      <c r="Q13" s="61"/>
      <c r="R13" s="63"/>
      <c r="S13" s="63"/>
      <c r="T13" s="102">
        <f>SUM(T10:T12)</f>
        <v>100</v>
      </c>
      <c r="U13" s="58"/>
    </row>
    <row r="14" spans="1:21" ht="18" customHeight="1">
      <c r="A14" s="103" t="s">
        <v>18</v>
      </c>
      <c r="B14" s="52">
        <v>2741536</v>
      </c>
      <c r="C14" s="52">
        <v>561006</v>
      </c>
      <c r="D14" s="52">
        <v>570298</v>
      </c>
      <c r="E14" s="60">
        <f t="shared" si="0"/>
        <v>0.016563102711913955</v>
      </c>
      <c r="F14" s="60">
        <f>+D14/$D$13</f>
        <v>0.3509420331325394</v>
      </c>
      <c r="G14" s="57"/>
      <c r="H14" s="62"/>
      <c r="M14" s="52"/>
      <c r="N14" s="52"/>
      <c r="O14" s="52"/>
      <c r="T14" s="102"/>
      <c r="U14" s="58"/>
    </row>
    <row r="15" spans="1:21" ht="18" customHeight="1">
      <c r="A15" s="103" t="s">
        <v>20</v>
      </c>
      <c r="B15" s="52">
        <v>864707</v>
      </c>
      <c r="C15" s="52">
        <v>197307</v>
      </c>
      <c r="D15" s="52">
        <v>194649</v>
      </c>
      <c r="E15" s="60">
        <f t="shared" si="0"/>
        <v>-0.013471392297282914</v>
      </c>
      <c r="F15" s="60">
        <f>+D15/$D$13</f>
        <v>0.11978038816060316</v>
      </c>
      <c r="G15" s="57"/>
      <c r="H15" s="62"/>
      <c r="U15" s="58"/>
    </row>
    <row r="16" spans="1:15" ht="18" customHeight="1">
      <c r="A16" s="103" t="s">
        <v>21</v>
      </c>
      <c r="B16" s="52">
        <v>3358919</v>
      </c>
      <c r="C16" s="52">
        <v>827828</v>
      </c>
      <c r="D16" s="52">
        <v>860102</v>
      </c>
      <c r="E16" s="60">
        <f t="shared" si="0"/>
        <v>0.03898635948530371</v>
      </c>
      <c r="F16" s="60">
        <f>+D16/$D$13</f>
        <v>0.5292775787068574</v>
      </c>
      <c r="G16" s="57"/>
      <c r="H16" s="62"/>
      <c r="M16" s="52"/>
      <c r="N16" s="52"/>
      <c r="O16" s="52"/>
    </row>
    <row r="17" spans="1:15" ht="18" customHeight="1">
      <c r="A17" s="289" t="s">
        <v>252</v>
      </c>
      <c r="B17" s="289"/>
      <c r="C17" s="289"/>
      <c r="D17" s="289"/>
      <c r="E17" s="289"/>
      <c r="F17" s="289"/>
      <c r="G17" s="57"/>
      <c r="H17" s="62"/>
      <c r="M17" s="52"/>
      <c r="N17" s="52"/>
      <c r="O17" s="52"/>
    </row>
    <row r="18" spans="1:15" ht="18" customHeight="1">
      <c r="A18" s="103" t="s">
        <v>240</v>
      </c>
      <c r="B18" s="52">
        <f>+balanza!B17</f>
        <v>2962856</v>
      </c>
      <c r="C18" s="52">
        <f>+balanza!D17</f>
        <v>659058</v>
      </c>
      <c r="D18" s="52">
        <f>+balanza!E17</f>
        <v>790146</v>
      </c>
      <c r="E18" s="60">
        <f t="shared" si="0"/>
        <v>0.19890206931711624</v>
      </c>
      <c r="F18" s="104"/>
      <c r="G18" s="57"/>
      <c r="H18" s="57"/>
      <c r="M18" s="52"/>
      <c r="N18" s="52"/>
      <c r="O18" s="52"/>
    </row>
    <row r="19" spans="1:15" ht="18" customHeight="1">
      <c r="A19" s="55" t="s">
        <v>250</v>
      </c>
      <c r="B19" s="51">
        <v>704767</v>
      </c>
      <c r="C19" s="51">
        <v>162332</v>
      </c>
      <c r="D19" s="51">
        <v>163760</v>
      </c>
      <c r="E19" s="56">
        <f t="shared" si="0"/>
        <v>0.008796786831924697</v>
      </c>
      <c r="F19" s="56">
        <f>+D19/$D$18</f>
        <v>0.20725283681749956</v>
      </c>
      <c r="G19" s="57"/>
      <c r="H19" s="62"/>
      <c r="M19" s="52"/>
      <c r="N19" s="52"/>
      <c r="O19" s="52"/>
    </row>
    <row r="20" spans="1:15" ht="18" customHeight="1">
      <c r="A20" s="103" t="s">
        <v>18</v>
      </c>
      <c r="B20" s="52">
        <v>672707</v>
      </c>
      <c r="C20" s="52">
        <v>154244</v>
      </c>
      <c r="D20" s="52">
        <v>155327</v>
      </c>
      <c r="E20" s="60">
        <f t="shared" si="0"/>
        <v>0.007021342807499806</v>
      </c>
      <c r="F20" s="60">
        <f>+D20/$D$19</f>
        <v>0.9485039081582805</v>
      </c>
      <c r="G20" s="57"/>
      <c r="H20" s="62"/>
      <c r="M20" s="52"/>
      <c r="N20" s="52"/>
      <c r="O20" s="52"/>
    </row>
    <row r="21" spans="1:15" ht="18" customHeight="1">
      <c r="A21" s="103" t="s">
        <v>20</v>
      </c>
      <c r="B21" s="52">
        <v>21350</v>
      </c>
      <c r="C21" s="52">
        <v>5585</v>
      </c>
      <c r="D21" s="52">
        <v>5534</v>
      </c>
      <c r="E21" s="60">
        <f t="shared" si="0"/>
        <v>-0.009131602506714414</v>
      </c>
      <c r="F21" s="60">
        <f>+D21/$D$19</f>
        <v>0.033793356130923304</v>
      </c>
      <c r="G21" s="57"/>
      <c r="H21" s="62"/>
      <c r="M21" s="52"/>
      <c r="N21" s="52"/>
      <c r="O21" s="52"/>
    </row>
    <row r="22" spans="1:15" ht="18" customHeight="1">
      <c r="A22" s="103" t="s">
        <v>21</v>
      </c>
      <c r="B22" s="52">
        <v>10710</v>
      </c>
      <c r="C22" s="52">
        <v>2503</v>
      </c>
      <c r="D22" s="52">
        <v>2899</v>
      </c>
      <c r="E22" s="60">
        <f t="shared" si="0"/>
        <v>0.15821014782261286</v>
      </c>
      <c r="F22" s="60">
        <f>+D22/$D$19</f>
        <v>0.017702735710796287</v>
      </c>
      <c r="G22" s="57"/>
      <c r="H22" s="62"/>
      <c r="M22" s="52"/>
      <c r="N22" s="52"/>
      <c r="O22" s="52"/>
    </row>
    <row r="23" spans="1:15" ht="18" customHeight="1">
      <c r="A23" s="55" t="s">
        <v>249</v>
      </c>
      <c r="B23" s="51">
        <v>2258089</v>
      </c>
      <c r="C23" s="51">
        <v>496726</v>
      </c>
      <c r="D23" s="51">
        <v>626384</v>
      </c>
      <c r="E23" s="56">
        <f t="shared" si="0"/>
        <v>0.26102519296352517</v>
      </c>
      <c r="F23" s="56">
        <f>+D23/$D$18</f>
        <v>0.7927446320047181</v>
      </c>
      <c r="G23" s="57"/>
      <c r="H23" s="62"/>
      <c r="M23" s="52"/>
      <c r="N23" s="52"/>
      <c r="O23" s="52"/>
    </row>
    <row r="24" spans="1:15" ht="18" customHeight="1">
      <c r="A24" s="103" t="s">
        <v>18</v>
      </c>
      <c r="B24" s="52">
        <v>1496682</v>
      </c>
      <c r="C24" s="52">
        <v>350244</v>
      </c>
      <c r="D24" s="52">
        <v>392002</v>
      </c>
      <c r="E24" s="60">
        <f t="shared" si="0"/>
        <v>0.11922545425474812</v>
      </c>
      <c r="F24" s="60">
        <f>+D24/$D$23</f>
        <v>0.6258173899716468</v>
      </c>
      <c r="G24" s="57"/>
      <c r="H24" s="62"/>
      <c r="M24" s="52"/>
      <c r="N24" s="52"/>
      <c r="O24" s="52"/>
    </row>
    <row r="25" spans="1:8" ht="18" customHeight="1">
      <c r="A25" s="103" t="s">
        <v>20</v>
      </c>
      <c r="B25" s="52">
        <v>627920</v>
      </c>
      <c r="C25" s="52">
        <v>112989</v>
      </c>
      <c r="D25" s="52">
        <v>197572</v>
      </c>
      <c r="E25" s="60">
        <f t="shared" si="0"/>
        <v>0.7485949959730593</v>
      </c>
      <c r="F25" s="60">
        <f>+D25/$D$23</f>
        <v>0.3154167411683568</v>
      </c>
      <c r="G25" s="57"/>
      <c r="H25" s="62"/>
    </row>
    <row r="26" spans="1:15" ht="18" customHeight="1">
      <c r="A26" s="103" t="s">
        <v>21</v>
      </c>
      <c r="B26" s="52">
        <v>133487</v>
      </c>
      <c r="C26" s="52">
        <v>33493</v>
      </c>
      <c r="D26" s="52">
        <v>36810</v>
      </c>
      <c r="E26" s="60">
        <f t="shared" si="0"/>
        <v>0.0990356193831547</v>
      </c>
      <c r="F26" s="60">
        <f>+D26/$D$23</f>
        <v>0.05876586885999643</v>
      </c>
      <c r="G26" s="57"/>
      <c r="H26" s="62"/>
      <c r="M26" s="52"/>
      <c r="N26" s="52"/>
      <c r="O26" s="52"/>
    </row>
    <row r="27" spans="1:15" ht="18" customHeight="1">
      <c r="A27" s="289" t="s">
        <v>242</v>
      </c>
      <c r="B27" s="289"/>
      <c r="C27" s="289"/>
      <c r="D27" s="289"/>
      <c r="E27" s="289"/>
      <c r="F27" s="289"/>
      <c r="G27" s="57"/>
      <c r="H27" s="62"/>
      <c r="M27" s="52"/>
      <c r="N27" s="52"/>
      <c r="O27" s="52"/>
    </row>
    <row r="28" spans="1:15" ht="18" customHeight="1">
      <c r="A28" s="103" t="s">
        <v>240</v>
      </c>
      <c r="B28" s="52">
        <f>+balanza!B22</f>
        <v>7720344</v>
      </c>
      <c r="C28" s="52">
        <f>+balanza!D22</f>
        <v>2437905</v>
      </c>
      <c r="D28" s="52">
        <f>+balanza!E22</f>
        <v>1973245</v>
      </c>
      <c r="E28" s="60">
        <f t="shared" si="0"/>
        <v>-0.19059807498651507</v>
      </c>
      <c r="F28" s="57"/>
      <c r="G28" s="57"/>
      <c r="H28" s="57"/>
      <c r="M28" s="52"/>
      <c r="N28" s="52"/>
      <c r="O28" s="52"/>
    </row>
    <row r="29" spans="1:15" ht="18" customHeight="1">
      <c r="A29" s="55" t="s">
        <v>250</v>
      </c>
      <c r="B29" s="51">
        <v>3013271</v>
      </c>
      <c r="C29" s="51">
        <v>1348491</v>
      </c>
      <c r="D29" s="51">
        <v>974582</v>
      </c>
      <c r="E29" s="56">
        <f t="shared" si="0"/>
        <v>-0.2772795665673705</v>
      </c>
      <c r="F29" s="56">
        <f>+D29/$D$28</f>
        <v>0.4938981221287777</v>
      </c>
      <c r="G29" s="57"/>
      <c r="H29" s="62"/>
      <c r="M29" s="52"/>
      <c r="N29" s="52"/>
      <c r="O29" s="52"/>
    </row>
    <row r="30" spans="1:15" ht="18" customHeight="1">
      <c r="A30" s="103" t="s">
        <v>18</v>
      </c>
      <c r="B30" s="52">
        <v>2680905</v>
      </c>
      <c r="C30" s="52">
        <v>1246906</v>
      </c>
      <c r="D30" s="52">
        <v>891957</v>
      </c>
      <c r="E30" s="60">
        <f t="shared" si="0"/>
        <v>-0.2846637998373574</v>
      </c>
      <c r="F30" s="60">
        <f>+D30/$D$29</f>
        <v>0.9152200635759741</v>
      </c>
      <c r="G30" s="57"/>
      <c r="H30" s="62"/>
      <c r="M30" s="52"/>
      <c r="N30" s="52"/>
      <c r="O30" s="52"/>
    </row>
    <row r="31" spans="1:15" ht="18" customHeight="1">
      <c r="A31" s="103" t="s">
        <v>20</v>
      </c>
      <c r="B31" s="52">
        <v>63399</v>
      </c>
      <c r="C31" s="52">
        <v>21653</v>
      </c>
      <c r="D31" s="52">
        <v>13217</v>
      </c>
      <c r="E31" s="60">
        <f t="shared" si="0"/>
        <v>-0.3895995935898028</v>
      </c>
      <c r="F31" s="60">
        <f>+D31/$D$29</f>
        <v>0.01356171158506929</v>
      </c>
      <c r="G31" s="57"/>
      <c r="H31" s="62"/>
      <c r="M31" s="52"/>
      <c r="N31" s="52"/>
      <c r="O31" s="52"/>
    </row>
    <row r="32" spans="1:15" ht="18" customHeight="1">
      <c r="A32" s="103" t="s">
        <v>21</v>
      </c>
      <c r="B32" s="52">
        <v>268967</v>
      </c>
      <c r="C32" s="52">
        <v>79932</v>
      </c>
      <c r="D32" s="52">
        <v>69408</v>
      </c>
      <c r="E32" s="60">
        <f t="shared" si="0"/>
        <v>-0.13166191262573188</v>
      </c>
      <c r="F32" s="60">
        <f>+D32/$D$29</f>
        <v>0.0712182248389566</v>
      </c>
      <c r="G32" s="57"/>
      <c r="H32" s="62"/>
      <c r="M32" s="52"/>
      <c r="N32" s="52"/>
      <c r="O32" s="52"/>
    </row>
    <row r="33" spans="1:15" ht="18" customHeight="1">
      <c r="A33" s="55" t="s">
        <v>249</v>
      </c>
      <c r="B33" s="51">
        <v>4707073</v>
      </c>
      <c r="C33" s="51">
        <v>1089415</v>
      </c>
      <c r="D33" s="51">
        <v>998665</v>
      </c>
      <c r="E33" s="56">
        <f t="shared" si="0"/>
        <v>-0.08330158846720488</v>
      </c>
      <c r="F33" s="56">
        <f>+D33/$D$28</f>
        <v>0.5061028914301062</v>
      </c>
      <c r="G33" s="57"/>
      <c r="H33" s="62"/>
      <c r="M33" s="52"/>
      <c r="N33" s="52"/>
      <c r="O33" s="52"/>
    </row>
    <row r="34" spans="1:15" ht="18" customHeight="1">
      <c r="A34" s="103" t="s">
        <v>18</v>
      </c>
      <c r="B34" s="52">
        <v>1244854</v>
      </c>
      <c r="C34" s="52">
        <v>210762</v>
      </c>
      <c r="D34" s="52">
        <v>178296</v>
      </c>
      <c r="E34" s="60">
        <f t="shared" si="0"/>
        <v>-0.15404105104335697</v>
      </c>
      <c r="F34" s="60">
        <f>+D34/$D$33</f>
        <v>0.17853434334837007</v>
      </c>
      <c r="G34" s="57"/>
      <c r="H34" s="62"/>
      <c r="M34" s="52"/>
      <c r="N34" s="52"/>
      <c r="O34" s="52"/>
    </row>
    <row r="35" spans="1:15" ht="18" customHeight="1">
      <c r="A35" s="103" t="s">
        <v>20</v>
      </c>
      <c r="B35" s="52">
        <v>236787</v>
      </c>
      <c r="C35" s="52">
        <v>84318</v>
      </c>
      <c r="D35" s="52">
        <v>-2923</v>
      </c>
      <c r="E35" s="60">
        <f t="shared" si="0"/>
        <v>-1.0346663820299342</v>
      </c>
      <c r="F35" s="60">
        <f>+D35/$D$33</f>
        <v>-0.0029269074214075793</v>
      </c>
      <c r="G35" s="62"/>
      <c r="H35" s="62"/>
      <c r="M35" s="52"/>
      <c r="N35" s="52"/>
      <c r="O35" s="52"/>
    </row>
    <row r="36" spans="1:15" ht="18" customHeight="1" thickBot="1">
      <c r="A36" s="111" t="s">
        <v>21</v>
      </c>
      <c r="B36" s="112">
        <v>3225432</v>
      </c>
      <c r="C36" s="112">
        <v>794335</v>
      </c>
      <c r="D36" s="112">
        <v>823292</v>
      </c>
      <c r="E36" s="113">
        <f t="shared" si="0"/>
        <v>0.03645439266808085</v>
      </c>
      <c r="F36" s="113">
        <f>+D36/$D$33</f>
        <v>0.8243925640730375</v>
      </c>
      <c r="G36" s="57"/>
      <c r="H36" s="62"/>
      <c r="M36" s="52"/>
      <c r="N36" s="52"/>
      <c r="O36" s="52"/>
    </row>
    <row r="37" spans="1:15" ht="25.5" customHeight="1" thickTop="1">
      <c r="A37" s="295" t="s">
        <v>462</v>
      </c>
      <c r="B37" s="296"/>
      <c r="C37" s="296"/>
      <c r="D37" s="296"/>
      <c r="E37" s="296"/>
      <c r="F37" s="103"/>
      <c r="G37" s="103"/>
      <c r="H37" s="103"/>
      <c r="M37" s="52"/>
      <c r="N37" s="52"/>
      <c r="O37" s="52"/>
    </row>
    <row r="39" spans="1:8" ht="15.75" customHeight="1">
      <c r="A39" s="297"/>
      <c r="B39" s="297"/>
      <c r="C39" s="297"/>
      <c r="D39" s="297"/>
      <c r="E39" s="297"/>
      <c r="F39" s="64"/>
      <c r="G39" s="64"/>
      <c r="H39" s="64"/>
    </row>
    <row r="40" ht="15.75" customHeight="1"/>
    <row r="41" ht="15.75" customHeight="1">
      <c r="G41" s="64"/>
    </row>
    <row r="42" spans="8:11" ht="15.75" customHeight="1">
      <c r="H42" s="105"/>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5"/>
      <c r="B80" s="205"/>
      <c r="C80" s="205"/>
      <c r="D80" s="205"/>
      <c r="E80" s="205"/>
      <c r="F80" s="205"/>
    </row>
    <row r="81" spans="1:6" ht="26.25" customHeight="1" thickTop="1">
      <c r="A81" s="295"/>
      <c r="B81" s="296"/>
      <c r="C81" s="296"/>
      <c r="D81" s="296"/>
      <c r="E81" s="296"/>
      <c r="F81" s="58"/>
    </row>
  </sheetData>
  <sheetProtection/>
  <mergeCells count="11">
    <mergeCell ref="A1:F1"/>
    <mergeCell ref="A2:F2"/>
    <mergeCell ref="A3:F3"/>
    <mergeCell ref="A4:F4"/>
    <mergeCell ref="N4:O4"/>
    <mergeCell ref="A17:F17"/>
    <mergeCell ref="A7:F7"/>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B7" sqref="B7:D9"/>
    </sheetView>
  </sheetViews>
  <sheetFormatPr defaultColWidth="11.421875" defaultRowHeight="12.75"/>
  <cols>
    <col min="1" max="1" width="34.7109375" style="114" customWidth="1"/>
    <col min="2" max="2" width="12.140625" style="114" bestFit="1" customWidth="1"/>
    <col min="3" max="3" width="12.421875" style="138" bestFit="1" customWidth="1"/>
    <col min="4" max="4" width="11.7109375" style="114" customWidth="1"/>
    <col min="5" max="5" width="12.8515625" style="114" customWidth="1"/>
    <col min="6" max="6" width="12.7109375" style="114" customWidth="1"/>
    <col min="7" max="7" width="14.00390625" style="114" customWidth="1"/>
    <col min="8" max="16384" width="11.421875" style="114" customWidth="1"/>
  </cols>
  <sheetData>
    <row r="1" spans="1:26" ht="15.75" customHeight="1">
      <c r="A1" s="299" t="s">
        <v>307</v>
      </c>
      <c r="B1" s="299"/>
      <c r="C1" s="299"/>
      <c r="D1" s="299"/>
      <c r="U1" s="115"/>
      <c r="V1" s="115"/>
      <c r="W1" s="115"/>
      <c r="X1" s="115"/>
      <c r="Y1" s="115"/>
      <c r="Z1" s="115"/>
    </row>
    <row r="2" spans="1:256" ht="15.75" customHeight="1">
      <c r="A2" s="298" t="s">
        <v>256</v>
      </c>
      <c r="B2" s="298"/>
      <c r="C2" s="298"/>
      <c r="D2" s="298"/>
      <c r="E2" s="115"/>
      <c r="F2" s="115"/>
      <c r="G2" s="115"/>
      <c r="H2" s="115"/>
      <c r="I2" s="115"/>
      <c r="J2" s="115"/>
      <c r="K2" s="115"/>
      <c r="L2" s="115"/>
      <c r="M2" s="115"/>
      <c r="N2" s="115"/>
      <c r="O2" s="115"/>
      <c r="P2" s="115"/>
      <c r="Q2" s="298"/>
      <c r="R2" s="298"/>
      <c r="S2" s="298"/>
      <c r="T2" s="298"/>
      <c r="U2" s="115"/>
      <c r="V2" s="115" t="s">
        <v>275</v>
      </c>
      <c r="W2" s="115"/>
      <c r="X2" s="115"/>
      <c r="Y2" s="115"/>
      <c r="Z2" s="115"/>
      <c r="AA2" s="116"/>
      <c r="AB2" s="116"/>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5.75" customHeight="1" thickBot="1">
      <c r="A3" s="300" t="s">
        <v>460</v>
      </c>
      <c r="B3" s="300"/>
      <c r="C3" s="300"/>
      <c r="D3" s="300"/>
      <c r="E3" s="115"/>
      <c r="F3" s="115"/>
      <c r="M3" s="115"/>
      <c r="N3" s="115"/>
      <c r="O3" s="115"/>
      <c r="P3" s="115"/>
      <c r="Q3" s="298"/>
      <c r="R3" s="298"/>
      <c r="S3" s="298"/>
      <c r="T3" s="298"/>
      <c r="U3" s="115"/>
      <c r="V3" s="115"/>
      <c r="W3" s="115"/>
      <c r="X3" s="115"/>
      <c r="Y3" s="115"/>
      <c r="Z3" s="115"/>
      <c r="AA3" s="116"/>
      <c r="AB3" s="116"/>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c r="IO3" s="298"/>
      <c r="IP3" s="298"/>
      <c r="IQ3" s="298"/>
      <c r="IR3" s="298"/>
      <c r="IS3" s="298"/>
      <c r="IT3" s="298"/>
      <c r="IU3" s="298"/>
      <c r="IV3" s="298"/>
    </row>
    <row r="4" spans="1:26" s="115" customFormat="1" ht="13.5" customHeight="1" thickTop="1">
      <c r="A4" s="139" t="s">
        <v>257</v>
      </c>
      <c r="B4" s="140" t="s">
        <v>15</v>
      </c>
      <c r="C4" s="140" t="s">
        <v>16</v>
      </c>
      <c r="D4" s="140" t="s">
        <v>50</v>
      </c>
      <c r="U4" s="114"/>
      <c r="V4" s="114" t="s">
        <v>49</v>
      </c>
      <c r="W4" s="117">
        <f>SUM(W5:W9)</f>
        <v>2763391</v>
      </c>
      <c r="X4" s="118">
        <f>SUM(X5:X9)</f>
        <v>100</v>
      </c>
      <c r="Y4" s="114"/>
      <c r="Z4" s="114"/>
    </row>
    <row r="5" spans="1:26" s="115" customFormat="1" ht="13.5" customHeight="1" thickBot="1">
      <c r="A5" s="141"/>
      <c r="B5" s="142"/>
      <c r="C5" s="143"/>
      <c r="D5" s="142"/>
      <c r="E5" s="120"/>
      <c r="F5" s="120"/>
      <c r="U5" s="114"/>
      <c r="V5" s="114" t="s">
        <v>55</v>
      </c>
      <c r="W5" s="117">
        <f>+B9</f>
        <v>794897</v>
      </c>
      <c r="X5" s="121">
        <f>+W5/$W$4*100</f>
        <v>28.76527425905346</v>
      </c>
      <c r="Y5" s="114"/>
      <c r="Z5" s="114"/>
    </row>
    <row r="6" spans="1:24" ht="13.5" customHeight="1" thickTop="1">
      <c r="A6" s="301" t="s">
        <v>52</v>
      </c>
      <c r="B6" s="301"/>
      <c r="C6" s="301"/>
      <c r="D6" s="301"/>
      <c r="E6" s="115"/>
      <c r="F6" s="115"/>
      <c r="V6" s="114" t="s">
        <v>53</v>
      </c>
      <c r="W6" s="117">
        <f>+B21</f>
        <v>110302</v>
      </c>
      <c r="X6" s="121">
        <f>+W6/$W$4*100</f>
        <v>3.991545170408386</v>
      </c>
    </row>
    <row r="7" spans="1:24" ht="13.5" customHeight="1">
      <c r="A7" s="122">
        <v>2009</v>
      </c>
      <c r="B7" s="123">
        <v>3148942</v>
      </c>
      <c r="C7" s="124">
        <v>131478</v>
      </c>
      <c r="D7" s="123">
        <v>3017464</v>
      </c>
      <c r="E7" s="123"/>
      <c r="F7" s="123"/>
      <c r="V7" s="114" t="s">
        <v>54</v>
      </c>
      <c r="W7" s="117">
        <f>+B27</f>
        <v>987024</v>
      </c>
      <c r="X7" s="121">
        <f>+W7/$W$4*100</f>
        <v>35.71785534511765</v>
      </c>
    </row>
    <row r="8" spans="1:24" ht="13.5" customHeight="1">
      <c r="A8" s="125" t="s">
        <v>506</v>
      </c>
      <c r="B8" s="123">
        <v>730251</v>
      </c>
      <c r="C8" s="124">
        <v>29989</v>
      </c>
      <c r="D8" s="123">
        <v>700262</v>
      </c>
      <c r="E8" s="123"/>
      <c r="F8" s="123"/>
      <c r="V8" s="114" t="s">
        <v>56</v>
      </c>
      <c r="W8" s="117">
        <f>+B15</f>
        <v>633353</v>
      </c>
      <c r="X8" s="121">
        <f>+W8/$W$4*100</f>
        <v>22.91941314131804</v>
      </c>
    </row>
    <row r="9" spans="1:24" ht="13.5" customHeight="1">
      <c r="A9" s="125" t="s">
        <v>507</v>
      </c>
      <c r="B9" s="123">
        <v>794897</v>
      </c>
      <c r="C9" s="124">
        <v>34460</v>
      </c>
      <c r="D9" s="123">
        <v>760437</v>
      </c>
      <c r="E9" s="123"/>
      <c r="F9" s="123"/>
      <c r="V9" s="114" t="s">
        <v>57</v>
      </c>
      <c r="W9" s="117">
        <f>+B33</f>
        <v>237815</v>
      </c>
      <c r="X9" s="121">
        <f>+W9/$W$4*100</f>
        <v>8.605912084102467</v>
      </c>
    </row>
    <row r="10" spans="1:22" ht="13.5" customHeight="1">
      <c r="A10" s="126" t="s">
        <v>464</v>
      </c>
      <c r="B10" s="127">
        <f>+B9/B8*100-100</f>
        <v>8.852572608596219</v>
      </c>
      <c r="C10" s="128">
        <f>+C9/C8*100-100</f>
        <v>14.908799893294216</v>
      </c>
      <c r="D10" s="127">
        <f>+D9/D8*100-100</f>
        <v>8.59321225484176</v>
      </c>
      <c r="E10" s="127"/>
      <c r="F10" s="127"/>
      <c r="V10" s="115" t="s">
        <v>276</v>
      </c>
    </row>
    <row r="11" spans="1:24" ht="13.5" customHeight="1">
      <c r="A11" s="126"/>
      <c r="B11" s="127"/>
      <c r="C11" s="128"/>
      <c r="D11" s="127"/>
      <c r="E11" s="127"/>
      <c r="F11" s="127"/>
      <c r="V11" s="114" t="s">
        <v>51</v>
      </c>
      <c r="W11" s="117">
        <f>SUM(W12:W16)</f>
        <v>790146</v>
      </c>
      <c r="X11" s="118">
        <f>SUM(X12:X16)</f>
        <v>100.00000000000001</v>
      </c>
    </row>
    <row r="12" spans="1:24" ht="13.5" customHeight="1">
      <c r="A12" s="301" t="s">
        <v>141</v>
      </c>
      <c r="B12" s="301"/>
      <c r="C12" s="301"/>
      <c r="D12" s="301"/>
      <c r="E12" s="115"/>
      <c r="F12" s="115"/>
      <c r="V12" s="114" t="s">
        <v>55</v>
      </c>
      <c r="W12" s="117">
        <f>+C9</f>
        <v>34460</v>
      </c>
      <c r="X12" s="121">
        <f>+W12/$W$11*100</f>
        <v>4.361219318961306</v>
      </c>
    </row>
    <row r="13" spans="1:24" ht="13.5" customHeight="1">
      <c r="A13" s="122">
        <f>+A7</f>
        <v>2009</v>
      </c>
      <c r="B13" s="123">
        <v>2485931</v>
      </c>
      <c r="C13" s="124">
        <v>224506</v>
      </c>
      <c r="D13" s="123">
        <v>2261425</v>
      </c>
      <c r="E13" s="123"/>
      <c r="F13" s="123"/>
      <c r="V13" s="114" t="s">
        <v>53</v>
      </c>
      <c r="W13" s="117">
        <f>+C21</f>
        <v>489521</v>
      </c>
      <c r="X13" s="121">
        <f>+W13/$W$11*100</f>
        <v>61.9532339592936</v>
      </c>
    </row>
    <row r="14" spans="1:24" ht="13.5" customHeight="1">
      <c r="A14" s="129" t="str">
        <f>+A8</f>
        <v>enero- marzo  2009</v>
      </c>
      <c r="B14" s="123">
        <v>763054</v>
      </c>
      <c r="C14" s="124">
        <v>55544</v>
      </c>
      <c r="D14" s="123">
        <v>707510</v>
      </c>
      <c r="E14" s="123"/>
      <c r="F14" s="123"/>
      <c r="V14" s="114" t="s">
        <v>54</v>
      </c>
      <c r="W14" s="117">
        <f>+C27</f>
        <v>109389</v>
      </c>
      <c r="X14" s="121">
        <f>+W14/$W$11*100</f>
        <v>13.844150321586138</v>
      </c>
    </row>
    <row r="15" spans="1:24" ht="13.5" customHeight="1">
      <c r="A15" s="129" t="str">
        <f>+A9</f>
        <v>enero-marzo 2010</v>
      </c>
      <c r="B15" s="123">
        <v>633353</v>
      </c>
      <c r="C15" s="124">
        <v>56900</v>
      </c>
      <c r="D15" s="123">
        <v>576453</v>
      </c>
      <c r="E15" s="123"/>
      <c r="F15" s="123"/>
      <c r="V15" s="114" t="s">
        <v>56</v>
      </c>
      <c r="W15" s="117">
        <f>+C15</f>
        <v>56900</v>
      </c>
      <c r="X15" s="121">
        <f>+W15/$W$11*100</f>
        <v>7.201200790739939</v>
      </c>
    </row>
    <row r="16" spans="1:24" ht="13.5" customHeight="1">
      <c r="A16" s="126" t="str">
        <f>+A10</f>
        <v>Var. (%)   2010/2009</v>
      </c>
      <c r="B16" s="130">
        <f>+B15/B14*100-100</f>
        <v>-16.997617468750576</v>
      </c>
      <c r="C16" s="131">
        <f>+C15/C14*100-100</f>
        <v>2.441307792020737</v>
      </c>
      <c r="D16" s="130">
        <f>+D15/D14*100-100</f>
        <v>-18.52369577815155</v>
      </c>
      <c r="E16" s="127"/>
      <c r="F16" s="127"/>
      <c r="V16" s="114" t="s">
        <v>57</v>
      </c>
      <c r="W16" s="117">
        <f>+C33</f>
        <v>99876</v>
      </c>
      <c r="X16" s="121">
        <f>+W16/$W$11*100</f>
        <v>12.640195609419019</v>
      </c>
    </row>
    <row r="17" spans="1:6" ht="13.5" customHeight="1">
      <c r="A17" s="126"/>
      <c r="B17" s="130"/>
      <c r="C17" s="131"/>
      <c r="D17" s="130"/>
      <c r="E17" s="127"/>
      <c r="F17" s="127"/>
    </row>
    <row r="18" spans="1:6" ht="13.5" customHeight="1">
      <c r="A18" s="301" t="s">
        <v>53</v>
      </c>
      <c r="B18" s="301"/>
      <c r="C18" s="301"/>
      <c r="D18" s="301"/>
      <c r="E18" s="115"/>
      <c r="F18" s="115"/>
    </row>
    <row r="19" spans="1:6" ht="13.5" customHeight="1">
      <c r="A19" s="122">
        <f>+A7</f>
        <v>2009</v>
      </c>
      <c r="B19" s="123">
        <v>404376</v>
      </c>
      <c r="C19" s="124">
        <v>1836380</v>
      </c>
      <c r="D19" s="123">
        <v>-1432004</v>
      </c>
      <c r="E19" s="123"/>
      <c r="F19" s="123"/>
    </row>
    <row r="20" spans="1:6" ht="13.5" customHeight="1">
      <c r="A20" s="129" t="str">
        <f>+A14</f>
        <v>enero- marzo  2009</v>
      </c>
      <c r="B20" s="123">
        <v>79446</v>
      </c>
      <c r="C20" s="124">
        <v>428017</v>
      </c>
      <c r="D20" s="123">
        <v>-348571</v>
      </c>
      <c r="E20" s="123"/>
      <c r="F20" s="123"/>
    </row>
    <row r="21" spans="1:10" ht="13.5" customHeight="1">
      <c r="A21" s="129" t="str">
        <f>+A15</f>
        <v>enero-marzo 2010</v>
      </c>
      <c r="B21" s="123">
        <v>110302</v>
      </c>
      <c r="C21" s="124">
        <v>489521</v>
      </c>
      <c r="D21" s="123">
        <v>-379219</v>
      </c>
      <c r="E21" s="123"/>
      <c r="F21" s="123"/>
      <c r="G21" s="117"/>
      <c r="H21" s="117"/>
      <c r="I21" s="117"/>
      <c r="J21" s="117"/>
    </row>
    <row r="22" spans="1:10" ht="13.5" customHeight="1">
      <c r="A22" s="126" t="str">
        <f>+A16</f>
        <v>Var. (%)   2010/2009</v>
      </c>
      <c r="B22" s="130">
        <f>+B21/B20*100-100</f>
        <v>38.83895979659141</v>
      </c>
      <c r="C22" s="131">
        <f>+C21/C20*100-100</f>
        <v>14.369522705873834</v>
      </c>
      <c r="D22" s="130">
        <f>+D21/D20*100-100</f>
        <v>8.792469826807164</v>
      </c>
      <c r="E22" s="127"/>
      <c r="F22" s="127"/>
      <c r="G22" s="117"/>
      <c r="H22" s="117"/>
      <c r="I22" s="117"/>
      <c r="J22" s="117"/>
    </row>
    <row r="23" spans="1:10" ht="13.5" customHeight="1">
      <c r="A23" s="126"/>
      <c r="B23" s="130"/>
      <c r="C23" s="131"/>
      <c r="D23" s="130"/>
      <c r="E23" s="127"/>
      <c r="F23" s="127"/>
      <c r="G23" s="117"/>
      <c r="H23" s="117"/>
      <c r="I23" s="117"/>
      <c r="J23" s="117"/>
    </row>
    <row r="24" spans="1:10" ht="13.5" customHeight="1">
      <c r="A24" s="301" t="s">
        <v>54</v>
      </c>
      <c r="B24" s="301"/>
      <c r="C24" s="301"/>
      <c r="D24" s="301"/>
      <c r="E24" s="115"/>
      <c r="F24" s="115"/>
      <c r="G24" s="117"/>
      <c r="H24" s="117"/>
      <c r="I24" s="117"/>
      <c r="J24" s="117"/>
    </row>
    <row r="25" spans="1:10" ht="13.5" customHeight="1">
      <c r="A25" s="122">
        <f>+A19</f>
        <v>2009</v>
      </c>
      <c r="B25" s="123">
        <v>3315921</v>
      </c>
      <c r="C25" s="124">
        <v>373945</v>
      </c>
      <c r="D25" s="123">
        <v>2941976</v>
      </c>
      <c r="E25" s="123"/>
      <c r="F25" s="123"/>
      <c r="G25" s="117"/>
      <c r="H25" s="117"/>
      <c r="I25" s="117"/>
      <c r="J25" s="117"/>
    </row>
    <row r="26" spans="1:6" ht="13.5" customHeight="1">
      <c r="A26" s="129" t="str">
        <f>+A20</f>
        <v>enero- marzo  2009</v>
      </c>
      <c r="B26" s="123">
        <v>1219331</v>
      </c>
      <c r="C26" s="124">
        <v>78481</v>
      </c>
      <c r="D26" s="123">
        <v>1140850</v>
      </c>
      <c r="E26" s="123"/>
      <c r="F26" s="123"/>
    </row>
    <row r="27" spans="1:6" ht="13.5" customHeight="1">
      <c r="A27" s="129" t="str">
        <f>+A21</f>
        <v>enero-marzo 2010</v>
      </c>
      <c r="B27" s="123">
        <v>987024</v>
      </c>
      <c r="C27" s="124">
        <v>109389</v>
      </c>
      <c r="D27" s="123">
        <v>877635</v>
      </c>
      <c r="E27" s="123"/>
      <c r="F27" s="123"/>
    </row>
    <row r="28" spans="1:6" ht="13.5" customHeight="1">
      <c r="A28" s="126" t="str">
        <f>+A22</f>
        <v>Var. (%)   2010/2009</v>
      </c>
      <c r="B28" s="130">
        <f>+B27/B26*100-100</f>
        <v>-19.052004746865293</v>
      </c>
      <c r="C28" s="131">
        <f>+C27/C26*100-100</f>
        <v>39.38278054560976</v>
      </c>
      <c r="D28" s="130">
        <f>+D27/D26*100-100</f>
        <v>-23.071832405662434</v>
      </c>
      <c r="E28" s="119"/>
      <c r="F28" s="127"/>
    </row>
    <row r="29" spans="1:8" ht="13.5" customHeight="1">
      <c r="A29" s="126"/>
      <c r="B29" s="130"/>
      <c r="C29" s="131"/>
      <c r="D29" s="130"/>
      <c r="E29" s="127"/>
      <c r="F29" s="132"/>
      <c r="G29" s="133"/>
      <c r="H29" s="134"/>
    </row>
    <row r="30" spans="1:6" ht="13.5" customHeight="1">
      <c r="A30" s="301" t="s">
        <v>258</v>
      </c>
      <c r="B30" s="301"/>
      <c r="C30" s="301"/>
      <c r="D30" s="301"/>
      <c r="E30" s="115"/>
      <c r="F30" s="115"/>
    </row>
    <row r="31" spans="1:8" ht="13.5" customHeight="1">
      <c r="A31" s="122">
        <f>+A25</f>
        <v>2009</v>
      </c>
      <c r="B31" s="123">
        <f>+B37-(B7+B13+B19+B25)</f>
        <v>1328030</v>
      </c>
      <c r="C31" s="124">
        <f>+C37-(C7+C13+C19+C25)</f>
        <v>396547</v>
      </c>
      <c r="D31" s="123">
        <f>+D37-(D7+D13+D19+D25)</f>
        <v>931483</v>
      </c>
      <c r="E31" s="135"/>
      <c r="F31" s="123"/>
      <c r="G31" s="123"/>
      <c r="H31" s="123"/>
    </row>
    <row r="32" spans="1:8" ht="13.5" customHeight="1">
      <c r="A32" s="129" t="str">
        <f>+A26</f>
        <v>enero- marzo  2009</v>
      </c>
      <c r="B32" s="123">
        <f aca="true" t="shared" si="0" ref="B32:D33">+B38-(B8+B14+B20+B26)</f>
        <v>304881</v>
      </c>
      <c r="C32" s="124">
        <f t="shared" si="0"/>
        <v>67027</v>
      </c>
      <c r="D32" s="123">
        <f t="shared" si="0"/>
        <v>237854</v>
      </c>
      <c r="E32" s="136"/>
      <c r="F32" s="123"/>
      <c r="G32" s="123"/>
      <c r="H32" s="123"/>
    </row>
    <row r="33" spans="1:8" ht="13.5" customHeight="1">
      <c r="A33" s="129" t="str">
        <f>+A27</f>
        <v>enero-marzo 2010</v>
      </c>
      <c r="B33" s="123">
        <f t="shared" si="0"/>
        <v>237815</v>
      </c>
      <c r="C33" s="124">
        <f t="shared" si="0"/>
        <v>99876</v>
      </c>
      <c r="D33" s="123">
        <f t="shared" si="0"/>
        <v>137939</v>
      </c>
      <c r="E33" s="136"/>
      <c r="F33" s="123"/>
      <c r="G33" s="123"/>
      <c r="H33" s="123"/>
    </row>
    <row r="34" spans="1:8" ht="13.5" customHeight="1">
      <c r="A34" s="126" t="str">
        <f>+A28</f>
        <v>Var. (%)   2010/2009</v>
      </c>
      <c r="B34" s="130">
        <f>(B33/B32-1)*100</f>
        <v>-21.997435064828576</v>
      </c>
      <c r="C34" s="131">
        <f>(C33/C32-1)*100</f>
        <v>49.00860847121309</v>
      </c>
      <c r="D34" s="130">
        <f>(D33/D32-1)*100</f>
        <v>-42.00686135192176</v>
      </c>
      <c r="E34" s="127"/>
      <c r="F34" s="123"/>
      <c r="G34" s="123"/>
      <c r="H34" s="123"/>
    </row>
    <row r="35" spans="1:8" ht="13.5" customHeight="1">
      <c r="A35" s="126"/>
      <c r="B35" s="123"/>
      <c r="C35" s="124"/>
      <c r="E35" s="127"/>
      <c r="F35" s="137"/>
      <c r="G35" s="137"/>
      <c r="H35" s="123"/>
    </row>
    <row r="36" spans="1:8" ht="13.5" customHeight="1">
      <c r="A36" s="298" t="s">
        <v>242</v>
      </c>
      <c r="B36" s="298"/>
      <c r="C36" s="298"/>
      <c r="D36" s="298"/>
      <c r="E36" s="133"/>
      <c r="F36" s="133"/>
      <c r="G36" s="133"/>
      <c r="H36" s="134"/>
    </row>
    <row r="37" spans="1:8" ht="13.5" customHeight="1">
      <c r="A37" s="122">
        <f>+A31</f>
        <v>2009</v>
      </c>
      <c r="B37" s="123">
        <f>+balanza!B12</f>
        <v>10683200</v>
      </c>
      <c r="C37" s="124">
        <f>+balanza!B17</f>
        <v>2962856</v>
      </c>
      <c r="D37" s="123">
        <f>+B37-C37</f>
        <v>7720344</v>
      </c>
      <c r="E37" s="135"/>
      <c r="F37" s="123"/>
      <c r="G37" s="123"/>
      <c r="H37" s="123"/>
    </row>
    <row r="38" spans="1:8" ht="13.5" customHeight="1">
      <c r="A38" s="129" t="str">
        <f>+A32</f>
        <v>enero- marzo  2009</v>
      </c>
      <c r="B38" s="123">
        <f>+balanza!D12</f>
        <v>3096963</v>
      </c>
      <c r="C38" s="124">
        <f>+balanza!D17</f>
        <v>659058</v>
      </c>
      <c r="D38" s="123">
        <f>+B38-C38</f>
        <v>2437905</v>
      </c>
      <c r="E38" s="137"/>
      <c r="F38" s="123"/>
      <c r="G38" s="123"/>
      <c r="H38" s="123"/>
    </row>
    <row r="39" spans="1:8" ht="13.5" customHeight="1">
      <c r="A39" s="129" t="str">
        <f>+A33</f>
        <v>enero-marzo 2010</v>
      </c>
      <c r="B39" s="123">
        <f>+balanza!E12</f>
        <v>2763391</v>
      </c>
      <c r="C39" s="124">
        <f>+balanza!E17</f>
        <v>790146</v>
      </c>
      <c r="D39" s="123">
        <f>+B39-C39</f>
        <v>1973245</v>
      </c>
      <c r="E39" s="137"/>
      <c r="F39" s="123"/>
      <c r="G39" s="123"/>
      <c r="H39" s="123"/>
    </row>
    <row r="40" spans="1:8" ht="13.5" customHeight="1" thickBot="1">
      <c r="A40" s="144" t="str">
        <f>+A34</f>
        <v>Var. (%)   2010/2009</v>
      </c>
      <c r="B40" s="145">
        <f>+B39/B38*100-100</f>
        <v>-10.770939142637488</v>
      </c>
      <c r="C40" s="146">
        <f>+C39/C38*100-100</f>
        <v>19.890206931711617</v>
      </c>
      <c r="D40" s="145">
        <f>+D39/D38*100-100</f>
        <v>-19.05980749865151</v>
      </c>
      <c r="E40" s="127"/>
      <c r="F40" s="123"/>
      <c r="G40" s="123"/>
      <c r="H40" s="123"/>
    </row>
    <row r="41" spans="1:8" ht="26.25" customHeight="1" thickTop="1">
      <c r="A41" s="295" t="s">
        <v>465</v>
      </c>
      <c r="B41" s="296"/>
      <c r="C41" s="296"/>
      <c r="D41" s="296"/>
      <c r="E41" s="127"/>
      <c r="F41" s="123"/>
      <c r="G41" s="123"/>
      <c r="H41" s="123"/>
    </row>
    <row r="42" spans="5:8" ht="13.5" customHeight="1">
      <c r="E42" s="127"/>
      <c r="F42" s="123"/>
      <c r="G42" s="123"/>
      <c r="H42" s="123"/>
    </row>
    <row r="43" ht="13.5" customHeight="1"/>
    <row r="44" spans="5:8" ht="13.5" customHeight="1">
      <c r="E44" s="135"/>
      <c r="F44" s="117"/>
      <c r="G44" s="117"/>
      <c r="H44" s="117"/>
    </row>
    <row r="45" spans="5:8" ht="13.5" customHeight="1">
      <c r="E45" s="137"/>
      <c r="F45" s="117"/>
      <c r="G45" s="117"/>
      <c r="H45" s="117"/>
    </row>
    <row r="46" spans="5:8" ht="13.5" customHeight="1">
      <c r="E46" s="137"/>
      <c r="F46" s="117"/>
      <c r="G46" s="117"/>
      <c r="H46" s="117"/>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5"/>
      <c r="B82" s="115"/>
      <c r="C82" s="126"/>
      <c r="D82" s="115"/>
    </row>
    <row r="83" spans="1:4" ht="34.5" customHeight="1">
      <c r="A83" s="302"/>
      <c r="B83" s="303"/>
      <c r="C83" s="303"/>
      <c r="D83" s="30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view="pageBreakPreview" zoomScaleSheetLayoutView="100" zoomScalePageLayoutView="0" workbookViewId="0" topLeftCell="A22">
      <selection activeCell="A22" sqref="A22"/>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308" t="s">
        <v>396</v>
      </c>
      <c r="B1" s="308"/>
      <c r="C1" s="308"/>
      <c r="D1" s="308"/>
      <c r="E1" s="308"/>
      <c r="F1" s="308"/>
    </row>
    <row r="2" spans="1:6" ht="15.75" customHeight="1">
      <c r="A2" s="307" t="s">
        <v>259</v>
      </c>
      <c r="B2" s="307"/>
      <c r="C2" s="307"/>
      <c r="D2" s="307"/>
      <c r="E2" s="307"/>
      <c r="F2" s="307"/>
    </row>
    <row r="3" spans="1:6" ht="15.75" customHeight="1" thickBot="1">
      <c r="A3" s="307" t="s">
        <v>466</v>
      </c>
      <c r="B3" s="307"/>
      <c r="C3" s="307"/>
      <c r="D3" s="307"/>
      <c r="E3" s="307"/>
      <c r="F3" s="307"/>
    </row>
    <row r="4" spans="1:6" ht="12.75" customHeight="1" thickTop="1">
      <c r="A4" s="305" t="s">
        <v>39</v>
      </c>
      <c r="B4" s="206">
        <f>+'balanza productos_clase_sector'!B5</f>
        <v>2009</v>
      </c>
      <c r="C4" s="207">
        <f>+'balanza productos_clase_sector'!C5</f>
        <v>2009</v>
      </c>
      <c r="D4" s="207">
        <f>+'balanza productos_clase_sector'!D5</f>
        <v>2010</v>
      </c>
      <c r="E4" s="208" t="s">
        <v>254</v>
      </c>
      <c r="F4" s="209" t="s">
        <v>245</v>
      </c>
    </row>
    <row r="5" spans="1:6" ht="12" thickBot="1">
      <c r="A5" s="306"/>
      <c r="B5" s="84" t="s">
        <v>244</v>
      </c>
      <c r="C5" s="85" t="str">
        <f>+balanza!D6</f>
        <v>ene-mar</v>
      </c>
      <c r="D5" s="85" t="str">
        <f>+C5</f>
        <v>ene-mar</v>
      </c>
      <c r="E5" s="86" t="str">
        <f>+'balanza productos_clase_sector'!E6</f>
        <v> 2010-2009</v>
      </c>
      <c r="F5" s="87">
        <f>+'balanza productos_clase_sector'!F6</f>
        <v>2010</v>
      </c>
    </row>
    <row r="6" spans="1:6" ht="12" thickTop="1">
      <c r="A6" s="82"/>
      <c r="B6" s="80"/>
      <c r="C6" s="80"/>
      <c r="D6" s="80"/>
      <c r="E6" s="80"/>
      <c r="F6" s="83"/>
    </row>
    <row r="7" spans="1:6" ht="12.75" customHeight="1">
      <c r="A7" s="79" t="s">
        <v>26</v>
      </c>
      <c r="B7" s="80">
        <v>2516328</v>
      </c>
      <c r="C7" s="80">
        <v>1011380</v>
      </c>
      <c r="D7" s="80">
        <v>808948</v>
      </c>
      <c r="E7" s="22">
        <f>+(D7-C7)/C7</f>
        <v>-0.20015424469536672</v>
      </c>
      <c r="F7" s="81">
        <f>+D7/$D$23</f>
        <v>0.29273743744551534</v>
      </c>
    </row>
    <row r="8" spans="1:6" ht="11.25">
      <c r="A8" s="82" t="s">
        <v>31</v>
      </c>
      <c r="B8" s="80">
        <v>1022131</v>
      </c>
      <c r="C8" s="80">
        <v>237477</v>
      </c>
      <c r="D8" s="80">
        <v>222575</v>
      </c>
      <c r="E8" s="22">
        <f aca="true" t="shared" si="0" ref="E8:E23">+(D8-C8)/C8</f>
        <v>-0.062751340129781</v>
      </c>
      <c r="F8" s="81">
        <f aca="true" t="shared" si="1" ref="F8:F23">+D8/$D$23</f>
        <v>0.08054415752240635</v>
      </c>
    </row>
    <row r="9" spans="1:6" ht="11.25">
      <c r="A9" s="82" t="s">
        <v>27</v>
      </c>
      <c r="B9" s="80">
        <v>686669</v>
      </c>
      <c r="C9" s="80">
        <v>160377</v>
      </c>
      <c r="D9" s="80">
        <v>158312</v>
      </c>
      <c r="E9" s="22">
        <f t="shared" si="0"/>
        <v>-0.012875911134389595</v>
      </c>
      <c r="F9" s="81">
        <f t="shared" si="1"/>
        <v>0.05728903365466559</v>
      </c>
    </row>
    <row r="10" spans="1:6" ht="11.25">
      <c r="A10" s="82" t="s">
        <v>29</v>
      </c>
      <c r="B10" s="80">
        <v>586757</v>
      </c>
      <c r="C10" s="80">
        <v>215195</v>
      </c>
      <c r="D10" s="80">
        <v>154160</v>
      </c>
      <c r="E10" s="22">
        <f t="shared" si="0"/>
        <v>-0.2836264783103697</v>
      </c>
      <c r="F10" s="81">
        <f t="shared" si="1"/>
        <v>0.05578653183715225</v>
      </c>
    </row>
    <row r="11" spans="1:6" ht="11.25">
      <c r="A11" s="82" t="s">
        <v>155</v>
      </c>
      <c r="B11" s="80">
        <v>439879</v>
      </c>
      <c r="C11" s="80">
        <v>95983</v>
      </c>
      <c r="D11" s="80">
        <v>133996</v>
      </c>
      <c r="E11" s="22">
        <f t="shared" si="0"/>
        <v>0.39603888188533387</v>
      </c>
      <c r="F11" s="81">
        <f t="shared" si="1"/>
        <v>0.04848969979275462</v>
      </c>
    </row>
    <row r="12" spans="1:6" ht="11.25">
      <c r="A12" s="82" t="s">
        <v>30</v>
      </c>
      <c r="B12" s="80">
        <v>503637</v>
      </c>
      <c r="C12" s="80">
        <v>143200</v>
      </c>
      <c r="D12" s="80">
        <v>127616</v>
      </c>
      <c r="E12" s="22">
        <f t="shared" si="0"/>
        <v>-0.1088268156424581</v>
      </c>
      <c r="F12" s="81">
        <f t="shared" si="1"/>
        <v>0.04618094218299184</v>
      </c>
    </row>
    <row r="13" spans="1:6" ht="11.25">
      <c r="A13" s="82" t="s">
        <v>28</v>
      </c>
      <c r="B13" s="80">
        <v>556552</v>
      </c>
      <c r="C13" s="80">
        <v>142108</v>
      </c>
      <c r="D13" s="80">
        <v>123502</v>
      </c>
      <c r="E13" s="22">
        <f t="shared" si="0"/>
        <v>-0.13092858952346104</v>
      </c>
      <c r="F13" s="81">
        <f t="shared" si="1"/>
        <v>0.044692191586351696</v>
      </c>
    </row>
    <row r="14" spans="1:6" ht="11.25">
      <c r="A14" s="82" t="s">
        <v>32</v>
      </c>
      <c r="B14" s="80">
        <v>290231</v>
      </c>
      <c r="C14" s="80">
        <v>77051</v>
      </c>
      <c r="D14" s="80">
        <v>79681</v>
      </c>
      <c r="E14" s="22">
        <f t="shared" si="0"/>
        <v>0.03413323642782053</v>
      </c>
      <c r="F14" s="81">
        <f t="shared" si="1"/>
        <v>0.02883450079992299</v>
      </c>
    </row>
    <row r="15" spans="1:6" ht="11.25">
      <c r="A15" s="82" t="s">
        <v>33</v>
      </c>
      <c r="B15" s="80">
        <v>292969</v>
      </c>
      <c r="C15" s="80">
        <v>98044</v>
      </c>
      <c r="D15" s="80">
        <v>72752</v>
      </c>
      <c r="E15" s="22">
        <f t="shared" si="0"/>
        <v>-0.2579658112684101</v>
      </c>
      <c r="F15" s="81">
        <f t="shared" si="1"/>
        <v>0.026327074235965885</v>
      </c>
    </row>
    <row r="16" spans="1:6" ht="11.25">
      <c r="A16" s="82" t="s">
        <v>43</v>
      </c>
      <c r="B16" s="80">
        <v>238590</v>
      </c>
      <c r="C16" s="80">
        <v>39065</v>
      </c>
      <c r="D16" s="80">
        <v>63048</v>
      </c>
      <c r="E16" s="22">
        <f t="shared" si="0"/>
        <v>0.6139255087674389</v>
      </c>
      <c r="F16" s="81">
        <f t="shared" si="1"/>
        <v>0.022815446674032014</v>
      </c>
    </row>
    <row r="17" spans="1:6" ht="11.25">
      <c r="A17" s="82" t="s">
        <v>34</v>
      </c>
      <c r="B17" s="80">
        <v>236870</v>
      </c>
      <c r="C17" s="80">
        <v>93106</v>
      </c>
      <c r="D17" s="80">
        <v>59028</v>
      </c>
      <c r="E17" s="22">
        <f t="shared" si="0"/>
        <v>-0.366012931497433</v>
      </c>
      <c r="F17" s="81">
        <f t="shared" si="1"/>
        <v>0.021360712255341353</v>
      </c>
    </row>
    <row r="18" spans="1:6" ht="11.25">
      <c r="A18" s="82" t="s">
        <v>490</v>
      </c>
      <c r="B18" s="80">
        <v>184320</v>
      </c>
      <c r="C18" s="80">
        <v>44087</v>
      </c>
      <c r="D18" s="80">
        <v>57936</v>
      </c>
      <c r="E18" s="22">
        <f t="shared" si="0"/>
        <v>0.31412888152970264</v>
      </c>
      <c r="F18" s="81">
        <f t="shared" si="1"/>
        <v>0.02096554559235374</v>
      </c>
    </row>
    <row r="19" spans="1:6" ht="11.25">
      <c r="A19" s="82" t="s">
        <v>35</v>
      </c>
      <c r="B19" s="80">
        <v>243040</v>
      </c>
      <c r="C19" s="80">
        <v>65843</v>
      </c>
      <c r="D19" s="80">
        <v>54574</v>
      </c>
      <c r="E19" s="22">
        <f t="shared" si="0"/>
        <v>-0.17114955272390384</v>
      </c>
      <c r="F19" s="81">
        <f t="shared" si="1"/>
        <v>0.019748924419309463</v>
      </c>
    </row>
    <row r="20" spans="1:6" ht="11.25">
      <c r="A20" s="82" t="s">
        <v>277</v>
      </c>
      <c r="B20" s="80">
        <v>245138</v>
      </c>
      <c r="C20" s="80">
        <v>53430</v>
      </c>
      <c r="D20" s="80">
        <v>54134</v>
      </c>
      <c r="E20" s="22">
        <f t="shared" si="0"/>
        <v>0.013176118285607337</v>
      </c>
      <c r="F20" s="81">
        <f t="shared" si="1"/>
        <v>0.019589699756567203</v>
      </c>
    </row>
    <row r="21" spans="1:6" ht="11.25">
      <c r="A21" s="82" t="s">
        <v>473</v>
      </c>
      <c r="B21" s="80">
        <v>181603</v>
      </c>
      <c r="C21" s="80">
        <v>46965</v>
      </c>
      <c r="D21" s="80">
        <v>53273</v>
      </c>
      <c r="E21" s="22">
        <f t="shared" si="0"/>
        <v>0.13431278611732142</v>
      </c>
      <c r="F21" s="81">
        <f t="shared" si="1"/>
        <v>0.019278126041519277</v>
      </c>
    </row>
    <row r="22" spans="1:9" ht="11.25">
      <c r="A22" s="82" t="s">
        <v>37</v>
      </c>
      <c r="B22" s="80">
        <v>2458484</v>
      </c>
      <c r="C22" s="80">
        <v>573652</v>
      </c>
      <c r="D22" s="80">
        <v>539855</v>
      </c>
      <c r="E22" s="22">
        <f t="shared" si="0"/>
        <v>-0.05891550975155669</v>
      </c>
      <c r="F22" s="81">
        <f t="shared" si="1"/>
        <v>0.1953596143289169</v>
      </c>
      <c r="I22" s="24"/>
    </row>
    <row r="23" spans="1:6" ht="12" thickBot="1">
      <c r="A23" s="210" t="s">
        <v>38</v>
      </c>
      <c r="B23" s="211">
        <f>+balanza!B12</f>
        <v>10683200</v>
      </c>
      <c r="C23" s="211">
        <f>+balanza!D12</f>
        <v>3096963</v>
      </c>
      <c r="D23" s="211">
        <f>+balanza!E12</f>
        <v>2763391</v>
      </c>
      <c r="E23" s="212">
        <f t="shared" si="0"/>
        <v>-0.10770939142637481</v>
      </c>
      <c r="F23" s="213">
        <f t="shared" si="1"/>
        <v>1</v>
      </c>
    </row>
    <row r="24" spans="1:6" s="82" customFormat="1" ht="31.5" customHeight="1" thickTop="1">
      <c r="A24" s="304" t="s">
        <v>465</v>
      </c>
      <c r="B24" s="304"/>
      <c r="C24" s="304"/>
      <c r="D24" s="304"/>
      <c r="E24" s="304"/>
      <c r="F24" s="304"/>
    </row>
    <row r="32" ht="11.25">
      <c r="F32" s="23"/>
    </row>
    <row r="33" ht="11.25">
      <c r="F33" s="23"/>
    </row>
    <row r="34" ht="11.25">
      <c r="F34" s="23"/>
    </row>
    <row r="35" ht="11.25">
      <c r="F35" s="23"/>
    </row>
    <row r="36" ht="11.25">
      <c r="F36" s="23"/>
    </row>
    <row r="37" ht="11.25">
      <c r="F37" s="23"/>
    </row>
    <row r="38" ht="11.25">
      <c r="F38" s="23"/>
    </row>
    <row r="49" spans="1:6" ht="15.75" customHeight="1">
      <c r="A49" s="308" t="s">
        <v>306</v>
      </c>
      <c r="B49" s="308"/>
      <c r="C49" s="308"/>
      <c r="D49" s="308"/>
      <c r="E49" s="308"/>
      <c r="F49" s="308"/>
    </row>
    <row r="50" spans="1:6" ht="15.75" customHeight="1">
      <c r="A50" s="307" t="s">
        <v>274</v>
      </c>
      <c r="B50" s="307"/>
      <c r="C50" s="307"/>
      <c r="D50" s="307"/>
      <c r="E50" s="307"/>
      <c r="F50" s="307"/>
    </row>
    <row r="51" spans="1:6" ht="15.75" customHeight="1" thickBot="1">
      <c r="A51" s="307" t="s">
        <v>467</v>
      </c>
      <c r="B51" s="307"/>
      <c r="C51" s="307"/>
      <c r="D51" s="307"/>
      <c r="E51" s="307"/>
      <c r="F51" s="307"/>
    </row>
    <row r="52" spans="1:6" ht="12.75" customHeight="1" thickTop="1">
      <c r="A52" s="305" t="s">
        <v>39</v>
      </c>
      <c r="B52" s="206">
        <f>+B4</f>
        <v>2009</v>
      </c>
      <c r="C52" s="207">
        <f>+C4</f>
        <v>2009</v>
      </c>
      <c r="D52" s="207">
        <f>+D4</f>
        <v>2010</v>
      </c>
      <c r="E52" s="208" t="s">
        <v>254</v>
      </c>
      <c r="F52" s="209" t="s">
        <v>245</v>
      </c>
    </row>
    <row r="53" spans="1:6" ht="12" thickBot="1">
      <c r="A53" s="306"/>
      <c r="B53" s="84" t="s">
        <v>244</v>
      </c>
      <c r="C53" s="85" t="str">
        <f>+balanza!D6</f>
        <v>ene-mar</v>
      </c>
      <c r="D53" s="85" t="str">
        <f>+C53</f>
        <v>ene-mar</v>
      </c>
      <c r="E53" s="86" t="str">
        <f>+E5</f>
        <v> 2010-2009</v>
      </c>
      <c r="F53" s="87">
        <f>+F5</f>
        <v>2010</v>
      </c>
    </row>
    <row r="54" spans="1:6" ht="12" thickTop="1">
      <c r="A54" s="82"/>
      <c r="B54" s="80"/>
      <c r="C54" s="80"/>
      <c r="D54" s="80"/>
      <c r="E54" s="80"/>
      <c r="F54" s="83"/>
    </row>
    <row r="55" spans="1:6" ht="12.75" customHeight="1">
      <c r="A55" s="82" t="s">
        <v>42</v>
      </c>
      <c r="B55" s="80">
        <v>1210451</v>
      </c>
      <c r="C55" s="80">
        <v>291440</v>
      </c>
      <c r="D55" s="80">
        <v>300490</v>
      </c>
      <c r="E55" s="22">
        <f>+(D55-C55)/C55</f>
        <v>0.031052703815536646</v>
      </c>
      <c r="F55" s="81">
        <f>+D55/$D$71</f>
        <v>0.38029680590675646</v>
      </c>
    </row>
    <row r="56" spans="1:6" ht="11.25">
      <c r="A56" s="82" t="s">
        <v>44</v>
      </c>
      <c r="B56" s="80">
        <v>415169</v>
      </c>
      <c r="C56" s="80">
        <v>89369</v>
      </c>
      <c r="D56" s="80">
        <v>123980</v>
      </c>
      <c r="E56" s="22">
        <f aca="true" t="shared" si="2" ref="E56:E71">+(D56-C56)/C56</f>
        <v>0.3872819434031935</v>
      </c>
      <c r="F56" s="81">
        <f aca="true" t="shared" si="3" ref="F56:F71">+D56/$D$71</f>
        <v>0.1569077107268783</v>
      </c>
    </row>
    <row r="57" spans="1:6" ht="11.25">
      <c r="A57" s="82" t="s">
        <v>26</v>
      </c>
      <c r="B57" s="80">
        <v>234872</v>
      </c>
      <c r="C57" s="80">
        <v>49652</v>
      </c>
      <c r="D57" s="80">
        <v>83361</v>
      </c>
      <c r="E57" s="22">
        <f t="shared" si="2"/>
        <v>0.67890518005317</v>
      </c>
      <c r="F57" s="81">
        <f t="shared" si="3"/>
        <v>0.10550075555656803</v>
      </c>
    </row>
    <row r="58" spans="1:6" ht="11.25">
      <c r="A58" s="82" t="s">
        <v>43</v>
      </c>
      <c r="B58" s="80">
        <v>169176</v>
      </c>
      <c r="C58" s="80">
        <v>41136</v>
      </c>
      <c r="D58" s="80">
        <v>51516</v>
      </c>
      <c r="E58" s="22">
        <f t="shared" si="2"/>
        <v>0.25233372228704787</v>
      </c>
      <c r="F58" s="81">
        <f t="shared" si="3"/>
        <v>0.06519807731735654</v>
      </c>
    </row>
    <row r="59" spans="1:6" ht="11.25">
      <c r="A59" s="82" t="s">
        <v>36</v>
      </c>
      <c r="B59" s="80">
        <v>72586</v>
      </c>
      <c r="C59" s="80">
        <v>8894</v>
      </c>
      <c r="D59" s="80">
        <v>24228</v>
      </c>
      <c r="E59" s="22">
        <f t="shared" si="2"/>
        <v>1.7240836519001574</v>
      </c>
      <c r="F59" s="81">
        <f t="shared" si="3"/>
        <v>0.03066268765519284</v>
      </c>
    </row>
    <row r="60" spans="1:6" ht="11.25">
      <c r="A60" s="82" t="s">
        <v>35</v>
      </c>
      <c r="B60" s="80">
        <v>112840</v>
      </c>
      <c r="C60" s="80">
        <v>23620</v>
      </c>
      <c r="D60" s="80">
        <v>19203</v>
      </c>
      <c r="E60" s="22">
        <f t="shared" si="2"/>
        <v>-0.18700254022015242</v>
      </c>
      <c r="F60" s="81">
        <f t="shared" si="3"/>
        <v>0.02430310347707892</v>
      </c>
    </row>
    <row r="61" spans="1:6" ht="11.25">
      <c r="A61" s="82" t="s">
        <v>46</v>
      </c>
      <c r="B61" s="80">
        <v>74161</v>
      </c>
      <c r="C61" s="80">
        <v>13602</v>
      </c>
      <c r="D61" s="80">
        <v>19004</v>
      </c>
      <c r="E61" s="22">
        <f t="shared" si="2"/>
        <v>0.3971474783120129</v>
      </c>
      <c r="F61" s="81">
        <f t="shared" si="3"/>
        <v>0.024051251287736698</v>
      </c>
    </row>
    <row r="62" spans="1:6" ht="11.25">
      <c r="A62" s="82" t="s">
        <v>214</v>
      </c>
      <c r="B62" s="80">
        <v>95217</v>
      </c>
      <c r="C62" s="80">
        <v>18981</v>
      </c>
      <c r="D62" s="80">
        <v>17935</v>
      </c>
      <c r="E62" s="22">
        <f t="shared" si="2"/>
        <v>-0.05510773931826563</v>
      </c>
      <c r="F62" s="81">
        <f t="shared" si="3"/>
        <v>0.022698336763079228</v>
      </c>
    </row>
    <row r="63" spans="1:6" ht="11.25">
      <c r="A63" s="82" t="s">
        <v>45</v>
      </c>
      <c r="B63" s="80">
        <v>63340</v>
      </c>
      <c r="C63" s="80">
        <v>10653</v>
      </c>
      <c r="D63" s="80">
        <v>17797</v>
      </c>
      <c r="E63" s="22">
        <f t="shared" si="2"/>
        <v>0.6706092180606402</v>
      </c>
      <c r="F63" s="81">
        <f t="shared" si="3"/>
        <v>0.02252368549609819</v>
      </c>
    </row>
    <row r="64" spans="1:6" ht="11.25">
      <c r="A64" s="82" t="s">
        <v>31</v>
      </c>
      <c r="B64" s="80">
        <v>53969</v>
      </c>
      <c r="C64" s="80">
        <v>12242</v>
      </c>
      <c r="D64" s="80">
        <v>16110</v>
      </c>
      <c r="E64" s="22">
        <f t="shared" si="2"/>
        <v>0.31596144420846267</v>
      </c>
      <c r="F64" s="81">
        <f t="shared" si="3"/>
        <v>0.020388637036699547</v>
      </c>
    </row>
    <row r="65" spans="1:6" ht="11.25">
      <c r="A65" s="82" t="s">
        <v>403</v>
      </c>
      <c r="B65" s="80">
        <v>41585</v>
      </c>
      <c r="C65" s="80">
        <v>6072</v>
      </c>
      <c r="D65" s="80">
        <v>13536</v>
      </c>
      <c r="E65" s="22">
        <f t="shared" si="2"/>
        <v>1.2292490118577075</v>
      </c>
      <c r="F65" s="81">
        <f t="shared" si="3"/>
        <v>0.01713101123083582</v>
      </c>
    </row>
    <row r="66" spans="1:6" ht="11.25">
      <c r="A66" s="82" t="s">
        <v>34</v>
      </c>
      <c r="B66" s="80">
        <v>53541</v>
      </c>
      <c r="C66" s="80">
        <v>17876</v>
      </c>
      <c r="D66" s="80">
        <v>11768</v>
      </c>
      <c r="E66" s="22">
        <f t="shared" si="2"/>
        <v>-0.3416871783396733</v>
      </c>
      <c r="F66" s="81">
        <f t="shared" si="3"/>
        <v>0.014893450071252654</v>
      </c>
    </row>
    <row r="67" spans="1:6" ht="11.25">
      <c r="A67" s="82" t="s">
        <v>225</v>
      </c>
      <c r="B67" s="80">
        <v>35880</v>
      </c>
      <c r="C67" s="80">
        <v>9121</v>
      </c>
      <c r="D67" s="80">
        <v>11671</v>
      </c>
      <c r="E67" s="22">
        <f t="shared" si="2"/>
        <v>0.2795746080473632</v>
      </c>
      <c r="F67" s="81">
        <f t="shared" si="3"/>
        <v>0.014770687948809461</v>
      </c>
    </row>
    <row r="68" spans="1:6" ht="11.25">
      <c r="A68" s="82" t="s">
        <v>29</v>
      </c>
      <c r="B68" s="80">
        <v>30594</v>
      </c>
      <c r="C68" s="80">
        <v>7940</v>
      </c>
      <c r="D68" s="80">
        <v>7934</v>
      </c>
      <c r="E68" s="22">
        <f t="shared" si="2"/>
        <v>-0.0007556675062972292</v>
      </c>
      <c r="F68" s="81">
        <f t="shared" si="3"/>
        <v>0.010041182262518572</v>
      </c>
    </row>
    <row r="69" spans="1:6" ht="11.25">
      <c r="A69" s="82" t="s">
        <v>277</v>
      </c>
      <c r="B69" s="80">
        <v>30940</v>
      </c>
      <c r="C69" s="80">
        <v>7479</v>
      </c>
      <c r="D69" s="80">
        <v>7825</v>
      </c>
      <c r="E69" s="22">
        <f t="shared" si="2"/>
        <v>0.046262869367562506</v>
      </c>
      <c r="F69" s="81">
        <f t="shared" si="3"/>
        <v>0.009903233073381375</v>
      </c>
    </row>
    <row r="70" spans="1:6" ht="11.25">
      <c r="A70" s="82" t="s">
        <v>37</v>
      </c>
      <c r="B70" s="80">
        <v>268537</v>
      </c>
      <c r="C70" s="80">
        <v>50982</v>
      </c>
      <c r="D70" s="80">
        <v>63788</v>
      </c>
      <c r="E70" s="22">
        <f t="shared" si="2"/>
        <v>0.2511866933427484</v>
      </c>
      <c r="F70" s="81">
        <f t="shared" si="3"/>
        <v>0.08072938418975734</v>
      </c>
    </row>
    <row r="71" spans="1:6" ht="12.75" customHeight="1" thickBot="1">
      <c r="A71" s="210" t="s">
        <v>38</v>
      </c>
      <c r="B71" s="211">
        <f>+balanza!B17</f>
        <v>2962856</v>
      </c>
      <c r="C71" s="211">
        <f>+balanza!D17</f>
        <v>659058</v>
      </c>
      <c r="D71" s="211">
        <f>+balanza!E17</f>
        <v>790146</v>
      </c>
      <c r="E71" s="212">
        <f t="shared" si="2"/>
        <v>0.19890206931711624</v>
      </c>
      <c r="F71" s="213">
        <f t="shared" si="3"/>
        <v>1</v>
      </c>
    </row>
    <row r="72" spans="1:6" ht="22.5" customHeight="1" thickTop="1">
      <c r="A72" s="304" t="s">
        <v>468</v>
      </c>
      <c r="B72" s="304"/>
      <c r="C72" s="304"/>
      <c r="D72" s="304"/>
      <c r="E72" s="304"/>
      <c r="F72" s="304"/>
    </row>
    <row r="94" s="38" customFormat="1" ht="11.25">
      <c r="F94" s="78"/>
    </row>
  </sheetData>
  <sheetProtection/>
  <mergeCells count="10">
    <mergeCell ref="A72:F72"/>
    <mergeCell ref="A52:A53"/>
    <mergeCell ref="A50:F50"/>
    <mergeCell ref="A51:F51"/>
    <mergeCell ref="A49:F49"/>
    <mergeCell ref="A1:F1"/>
    <mergeCell ref="A2:F2"/>
    <mergeCell ref="A3:F3"/>
    <mergeCell ref="A24:F24"/>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13">
      <selection activeCell="I5" sqref="I5"/>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308" t="s">
        <v>308</v>
      </c>
      <c r="B1" s="308"/>
      <c r="C1" s="308"/>
      <c r="D1" s="308"/>
      <c r="E1" s="308"/>
      <c r="F1" s="308"/>
      <c r="G1" s="308"/>
    </row>
    <row r="2" spans="1:7" s="38" customFormat="1" ht="15.75" customHeight="1">
      <c r="A2" s="307" t="s">
        <v>260</v>
      </c>
      <c r="B2" s="307"/>
      <c r="C2" s="307"/>
      <c r="D2" s="307"/>
      <c r="E2" s="307"/>
      <c r="F2" s="307"/>
      <c r="G2" s="307"/>
    </row>
    <row r="3" spans="1:7" s="38" customFormat="1" ht="15.75" customHeight="1" thickBot="1">
      <c r="A3" s="307" t="s">
        <v>469</v>
      </c>
      <c r="B3" s="307"/>
      <c r="C3" s="307"/>
      <c r="D3" s="307"/>
      <c r="E3" s="307"/>
      <c r="F3" s="307"/>
      <c r="G3" s="307"/>
    </row>
    <row r="4" spans="1:7" ht="12.75" customHeight="1" thickTop="1">
      <c r="A4" s="305" t="s">
        <v>41</v>
      </c>
      <c r="B4" s="214" t="s">
        <v>140</v>
      </c>
      <c r="C4" s="215">
        <f>+'prin paises exp e imp'!B4</f>
        <v>2009</v>
      </c>
      <c r="D4" s="215">
        <f>+'prin paises exp e imp'!C4</f>
        <v>2009</v>
      </c>
      <c r="E4" s="215">
        <f>+'prin paises exp e imp'!D4</f>
        <v>2010</v>
      </c>
      <c r="F4" s="216" t="s">
        <v>254</v>
      </c>
      <c r="G4" s="216" t="s">
        <v>245</v>
      </c>
    </row>
    <row r="5" spans="1:7" ht="12.75" customHeight="1" thickBot="1">
      <c r="A5" s="309"/>
      <c r="B5" s="84" t="s">
        <v>48</v>
      </c>
      <c r="C5" s="218" t="s">
        <v>244</v>
      </c>
      <c r="D5" s="217" t="str">
        <f>+balanza!D6</f>
        <v>ene-mar</v>
      </c>
      <c r="E5" s="217" t="str">
        <f>+D5</f>
        <v>ene-mar</v>
      </c>
      <c r="F5" s="218" t="str">
        <f>+'prin paises exp e imp'!E5</f>
        <v> 2010-2009</v>
      </c>
      <c r="G5" s="218">
        <f>+'prin paises exp e imp'!F5</f>
        <v>2010</v>
      </c>
    </row>
    <row r="6" spans="3:7" ht="12" thickTop="1">
      <c r="C6" s="24"/>
      <c r="D6" s="24"/>
      <c r="E6" s="24"/>
      <c r="F6" s="24"/>
      <c r="G6" s="24"/>
    </row>
    <row r="7" spans="1:7" ht="12.75" customHeight="1">
      <c r="A7" s="28" t="s">
        <v>493</v>
      </c>
      <c r="B7" s="25" t="s">
        <v>156</v>
      </c>
      <c r="C7" s="24">
        <v>1135258</v>
      </c>
      <c r="D7" s="24">
        <v>686377</v>
      </c>
      <c r="E7" s="24">
        <v>472333</v>
      </c>
      <c r="F7" s="22">
        <f>+(E7-D7)/D7</f>
        <v>-0.3118461137246732</v>
      </c>
      <c r="G7" s="26">
        <f>+E7/$E$23</f>
        <v>0.1709251423341829</v>
      </c>
    </row>
    <row r="8" spans="1:7" ht="12.75" customHeight="1">
      <c r="A8" s="28" t="s">
        <v>494</v>
      </c>
      <c r="B8" s="25">
        <v>47032100</v>
      </c>
      <c r="C8" s="24">
        <v>994510</v>
      </c>
      <c r="D8" s="24">
        <v>244007</v>
      </c>
      <c r="E8" s="24">
        <v>253254</v>
      </c>
      <c r="F8" s="22">
        <f aca="true" t="shared" si="0" ref="F8:F15">+(E8-D8)/D8</f>
        <v>0.03789645379026012</v>
      </c>
      <c r="G8" s="26">
        <f aca="true" t="shared" si="1" ref="G8:G23">+E8/$E$23</f>
        <v>0.09164609713211051</v>
      </c>
    </row>
    <row r="9" spans="1:7" ht="12.75" customHeight="1">
      <c r="A9" s="28" t="s">
        <v>542</v>
      </c>
      <c r="B9" s="25">
        <v>47032900</v>
      </c>
      <c r="C9" s="24">
        <v>823725</v>
      </c>
      <c r="D9" s="24">
        <v>212179</v>
      </c>
      <c r="E9" s="24">
        <v>250009</v>
      </c>
      <c r="F9" s="22">
        <f t="shared" si="0"/>
        <v>0.17829285650323548</v>
      </c>
      <c r="G9" s="26">
        <f t="shared" si="1"/>
        <v>0.09047181524438634</v>
      </c>
    </row>
    <row r="10" spans="1:7" ht="11.25">
      <c r="A10" s="28" t="s">
        <v>150</v>
      </c>
      <c r="B10" s="27">
        <v>22042110</v>
      </c>
      <c r="C10" s="24">
        <v>1069239</v>
      </c>
      <c r="D10" s="24">
        <v>210760</v>
      </c>
      <c r="E10" s="24">
        <v>232283</v>
      </c>
      <c r="F10" s="22">
        <f t="shared" si="0"/>
        <v>0.10212089580565573</v>
      </c>
      <c r="G10" s="22">
        <f t="shared" si="1"/>
        <v>0.08405723258127423</v>
      </c>
    </row>
    <row r="11" spans="1:7" ht="12" customHeight="1">
      <c r="A11" s="28" t="s">
        <v>543</v>
      </c>
      <c r="B11" s="25" t="s">
        <v>191</v>
      </c>
      <c r="C11" s="24">
        <v>174424</v>
      </c>
      <c r="D11" s="24">
        <v>141797</v>
      </c>
      <c r="E11" s="24">
        <v>160728</v>
      </c>
      <c r="F11" s="22">
        <f t="shared" si="0"/>
        <v>0.13350776109508664</v>
      </c>
      <c r="G11" s="26">
        <f t="shared" si="1"/>
        <v>0.05816332180281401</v>
      </c>
    </row>
    <row r="12" spans="1:7" ht="11.25">
      <c r="A12" s="28" t="s">
        <v>474</v>
      </c>
      <c r="B12" s="25" t="s">
        <v>198</v>
      </c>
      <c r="C12" s="24">
        <v>97138</v>
      </c>
      <c r="D12" s="24">
        <v>55389</v>
      </c>
      <c r="E12" s="24">
        <v>78780</v>
      </c>
      <c r="F12" s="22">
        <f t="shared" si="0"/>
        <v>0.4223040675946488</v>
      </c>
      <c r="G12" s="26">
        <f t="shared" si="1"/>
        <v>0.028508452115534863</v>
      </c>
    </row>
    <row r="13" spans="1:7" ht="12.75" customHeight="1">
      <c r="A13" s="28" t="s">
        <v>544</v>
      </c>
      <c r="B13" s="25">
        <v>44012200</v>
      </c>
      <c r="C13" s="24">
        <v>273745</v>
      </c>
      <c r="D13" s="24">
        <v>80100</v>
      </c>
      <c r="E13" s="24">
        <v>71220</v>
      </c>
      <c r="F13" s="22">
        <f t="shared" si="0"/>
        <v>-0.11086142322097378</v>
      </c>
      <c r="G13" s="26">
        <f t="shared" si="1"/>
        <v>0.02577268291023601</v>
      </c>
    </row>
    <row r="14" spans="1:7" ht="12.75" customHeight="1">
      <c r="A14" s="28" t="s">
        <v>545</v>
      </c>
      <c r="B14" s="25" t="s">
        <v>475</v>
      </c>
      <c r="C14" s="24">
        <v>311320</v>
      </c>
      <c r="D14" s="24">
        <v>65119</v>
      </c>
      <c r="E14" s="24">
        <v>65413</v>
      </c>
      <c r="F14" s="22">
        <f t="shared" si="0"/>
        <v>0.004514811345383068</v>
      </c>
      <c r="G14" s="26">
        <f t="shared" si="1"/>
        <v>0.02367127923627167</v>
      </c>
    </row>
    <row r="15" spans="1:7" ht="12.75" customHeight="1">
      <c r="A15" s="28" t="s">
        <v>510</v>
      </c>
      <c r="B15" s="25">
        <v>44071012</v>
      </c>
      <c r="C15" s="24">
        <v>272687</v>
      </c>
      <c r="D15" s="24">
        <v>60836</v>
      </c>
      <c r="E15" s="24">
        <v>64953</v>
      </c>
      <c r="F15" s="22">
        <f t="shared" si="0"/>
        <v>0.06767374580840292</v>
      </c>
      <c r="G15" s="26">
        <f t="shared" si="1"/>
        <v>0.023504817088859303</v>
      </c>
    </row>
    <row r="16" spans="1:7" ht="11.25">
      <c r="A16" s="28" t="s">
        <v>151</v>
      </c>
      <c r="B16" s="25">
        <v>22042990</v>
      </c>
      <c r="C16" s="24">
        <v>211211</v>
      </c>
      <c r="D16" s="24">
        <v>46442</v>
      </c>
      <c r="E16" s="24">
        <v>64538</v>
      </c>
      <c r="F16" s="22">
        <f aca="true" t="shared" si="2" ref="F16:F23">+(E16-D16)/D16</f>
        <v>0.38964730201111064</v>
      </c>
      <c r="G16" s="26">
        <f t="shared" si="1"/>
        <v>0.02335463928195467</v>
      </c>
    </row>
    <row r="17" spans="1:7" ht="12.75" customHeight="1">
      <c r="A17" s="28" t="s">
        <v>478</v>
      </c>
      <c r="B17" s="25">
        <v>44123910</v>
      </c>
      <c r="C17" s="24">
        <v>283436</v>
      </c>
      <c r="D17" s="24">
        <v>72461</v>
      </c>
      <c r="E17" s="24">
        <v>64322</v>
      </c>
      <c r="F17" s="22">
        <f t="shared" si="2"/>
        <v>-0.11232249071914548</v>
      </c>
      <c r="G17" s="26">
        <f t="shared" si="1"/>
        <v>0.02327647444751756</v>
      </c>
    </row>
    <row r="18" spans="1:7" ht="12.75" customHeight="1">
      <c r="A18" s="28" t="s">
        <v>491</v>
      </c>
      <c r="B18" s="25" t="s">
        <v>189</v>
      </c>
      <c r="C18" s="24">
        <v>105027</v>
      </c>
      <c r="D18" s="24">
        <v>76657</v>
      </c>
      <c r="E18" s="24">
        <v>52393</v>
      </c>
      <c r="F18" s="22">
        <f t="shared" si="2"/>
        <v>-0.31652686643098477</v>
      </c>
      <c r="G18" s="26">
        <f t="shared" si="1"/>
        <v>0.018959676716034757</v>
      </c>
    </row>
    <row r="19" spans="1:7" ht="12.75" customHeight="1">
      <c r="A19" s="28" t="s">
        <v>511</v>
      </c>
      <c r="B19" s="25" t="s">
        <v>192</v>
      </c>
      <c r="C19" s="24">
        <v>63784</v>
      </c>
      <c r="D19" s="24">
        <v>57232</v>
      </c>
      <c r="E19" s="24">
        <v>45878</v>
      </c>
      <c r="F19" s="22">
        <f t="shared" si="2"/>
        <v>-0.19838551859099804</v>
      </c>
      <c r="G19" s="26">
        <f t="shared" si="1"/>
        <v>0.016602066084748773</v>
      </c>
    </row>
    <row r="20" spans="1:7" ht="12.75" customHeight="1">
      <c r="A20" s="28" t="s">
        <v>479</v>
      </c>
      <c r="B20" s="25">
        <v>47031100</v>
      </c>
      <c r="C20" s="24">
        <v>171971</v>
      </c>
      <c r="D20" s="24">
        <v>29991</v>
      </c>
      <c r="E20" s="24">
        <v>44381</v>
      </c>
      <c r="F20" s="22">
        <f t="shared" si="2"/>
        <v>0.47981060984962154</v>
      </c>
      <c r="G20" s="26">
        <f t="shared" si="1"/>
        <v>0.01606034035719158</v>
      </c>
    </row>
    <row r="21" spans="1:7" ht="12.75" customHeight="1">
      <c r="A21" s="28" t="s">
        <v>546</v>
      </c>
      <c r="B21" s="25" t="s">
        <v>547</v>
      </c>
      <c r="C21" s="24">
        <v>124735</v>
      </c>
      <c r="D21" s="24">
        <v>63470</v>
      </c>
      <c r="E21" s="24">
        <v>43900</v>
      </c>
      <c r="F21" s="22">
        <f t="shared" si="2"/>
        <v>-0.3083346462895856</v>
      </c>
      <c r="G21" s="26">
        <f t="shared" si="1"/>
        <v>0.01588627885087561</v>
      </c>
    </row>
    <row r="22" spans="1:7" ht="12.75" customHeight="1">
      <c r="A22" s="28" t="s">
        <v>40</v>
      </c>
      <c r="B22" s="28"/>
      <c r="C22" s="24">
        <v>4570991</v>
      </c>
      <c r="D22" s="24">
        <v>994144</v>
      </c>
      <c r="E22" s="24">
        <v>799007</v>
      </c>
      <c r="F22" s="22">
        <f t="shared" si="2"/>
        <v>-0.1962864534715293</v>
      </c>
      <c r="G22" s="26">
        <f t="shared" si="1"/>
        <v>0.2891400456902407</v>
      </c>
    </row>
    <row r="23" spans="1:7" ht="12.75" customHeight="1">
      <c r="A23" s="28" t="s">
        <v>38</v>
      </c>
      <c r="B23" s="28"/>
      <c r="C23" s="24">
        <f>+balanza!B12</f>
        <v>10683200</v>
      </c>
      <c r="D23" s="24">
        <f>+balanza!D12</f>
        <v>3096963</v>
      </c>
      <c r="E23" s="24">
        <f>+balanza!E12</f>
        <v>2763391</v>
      </c>
      <c r="F23" s="22">
        <f t="shared" si="2"/>
        <v>-0.10770939142637481</v>
      </c>
      <c r="G23" s="26">
        <f t="shared" si="1"/>
        <v>1</v>
      </c>
    </row>
    <row r="24" spans="1:7" ht="12" thickBot="1">
      <c r="A24" s="210"/>
      <c r="B24" s="210"/>
      <c r="C24" s="211"/>
      <c r="D24" s="211"/>
      <c r="E24" s="211"/>
      <c r="F24" s="210"/>
      <c r="G24" s="210"/>
    </row>
    <row r="25" spans="1:7" ht="33.75" customHeight="1" thickTop="1">
      <c r="A25" s="304" t="s">
        <v>465</v>
      </c>
      <c r="B25" s="304"/>
      <c r="C25" s="304"/>
      <c r="D25" s="304"/>
      <c r="E25" s="304"/>
      <c r="F25" s="304"/>
      <c r="G25" s="304"/>
    </row>
    <row r="50" spans="1:7" ht="15.75" customHeight="1">
      <c r="A50" s="308" t="s">
        <v>263</v>
      </c>
      <c r="B50" s="308"/>
      <c r="C50" s="308"/>
      <c r="D50" s="308"/>
      <c r="E50" s="308"/>
      <c r="F50" s="308"/>
      <c r="G50" s="308"/>
    </row>
    <row r="51" spans="1:7" ht="15.75" customHeight="1">
      <c r="A51" s="307" t="s">
        <v>261</v>
      </c>
      <c r="B51" s="307"/>
      <c r="C51" s="307"/>
      <c r="D51" s="307"/>
      <c r="E51" s="307"/>
      <c r="F51" s="307"/>
      <c r="G51" s="307"/>
    </row>
    <row r="52" spans="1:7" ht="15.75" customHeight="1" thickBot="1">
      <c r="A52" s="307" t="s">
        <v>470</v>
      </c>
      <c r="B52" s="307"/>
      <c r="C52" s="307"/>
      <c r="D52" s="307"/>
      <c r="E52" s="307"/>
      <c r="F52" s="307"/>
      <c r="G52" s="307"/>
    </row>
    <row r="53" spans="1:7" ht="12.75" customHeight="1" thickTop="1">
      <c r="A53" s="305" t="s">
        <v>41</v>
      </c>
      <c r="B53" s="214" t="s">
        <v>140</v>
      </c>
      <c r="C53" s="215">
        <f>+C4</f>
        <v>2009</v>
      </c>
      <c r="D53" s="215">
        <f>+D4</f>
        <v>2009</v>
      </c>
      <c r="E53" s="215">
        <f>+E4</f>
        <v>2010</v>
      </c>
      <c r="F53" s="216" t="s">
        <v>254</v>
      </c>
      <c r="G53" s="216" t="s">
        <v>245</v>
      </c>
    </row>
    <row r="54" spans="1:7" ht="12.75" customHeight="1" thickBot="1">
      <c r="A54" s="306"/>
      <c r="B54" s="84" t="s">
        <v>48</v>
      </c>
      <c r="C54" s="218" t="s">
        <v>244</v>
      </c>
      <c r="D54" s="217" t="str">
        <f>+balanza!D6</f>
        <v>ene-mar</v>
      </c>
      <c r="E54" s="217" t="str">
        <f>+D54</f>
        <v>ene-mar</v>
      </c>
      <c r="F54" s="218" t="str">
        <f>+F5</f>
        <v> 2010-2009</v>
      </c>
      <c r="G54" s="218">
        <f>+G5</f>
        <v>2010</v>
      </c>
    </row>
    <row r="55" spans="3:7" ht="12" thickTop="1">
      <c r="C55" s="24"/>
      <c r="D55" s="24"/>
      <c r="E55" s="24"/>
      <c r="F55" s="24"/>
      <c r="G55" s="24"/>
    </row>
    <row r="56" spans="1:7" ht="12.75" customHeight="1">
      <c r="A56" s="23" t="s">
        <v>548</v>
      </c>
      <c r="B56" s="29" t="s">
        <v>476</v>
      </c>
      <c r="C56" s="24">
        <v>437185</v>
      </c>
      <c r="D56" s="24">
        <v>73841</v>
      </c>
      <c r="E56" s="24">
        <v>132593</v>
      </c>
      <c r="F56" s="22">
        <f>+(E56-D56)/D56</f>
        <v>0.79565553012554</v>
      </c>
      <c r="G56" s="30">
        <f>+E56/$E$72</f>
        <v>0.16780822784649926</v>
      </c>
    </row>
    <row r="57" spans="1:7" ht="12.75" customHeight="1">
      <c r="A57" s="23" t="s">
        <v>481</v>
      </c>
      <c r="B57" s="25">
        <v>15179000</v>
      </c>
      <c r="C57" s="24">
        <v>218951</v>
      </c>
      <c r="D57" s="24">
        <v>60018</v>
      </c>
      <c r="E57" s="24">
        <v>61426</v>
      </c>
      <c r="F57" s="22">
        <f aca="true" t="shared" si="3" ref="F57:F72">+(E57-D57)/D57</f>
        <v>0.023459628778033256</v>
      </c>
      <c r="G57" s="30">
        <f aca="true" t="shared" si="4" ref="G57:G72">+E57/$E$72</f>
        <v>0.077740063228821</v>
      </c>
    </row>
    <row r="58" spans="1:7" ht="12.75" customHeight="1">
      <c r="A58" s="23" t="s">
        <v>14</v>
      </c>
      <c r="B58" s="25">
        <v>17019900</v>
      </c>
      <c r="C58" s="24">
        <v>261097</v>
      </c>
      <c r="D58" s="24">
        <v>50409</v>
      </c>
      <c r="E58" s="24">
        <v>60162</v>
      </c>
      <c r="F58" s="22">
        <f t="shared" si="3"/>
        <v>0.19347735523418438</v>
      </c>
      <c r="G58" s="30">
        <f t="shared" si="4"/>
        <v>0.07614035887038598</v>
      </c>
    </row>
    <row r="59" spans="1:7" ht="12.75" customHeight="1">
      <c r="A59" s="23" t="s">
        <v>480</v>
      </c>
      <c r="B59" s="27">
        <v>23099090</v>
      </c>
      <c r="C59" s="24">
        <v>177140</v>
      </c>
      <c r="D59" s="24">
        <v>36145</v>
      </c>
      <c r="E59" s="24">
        <v>51216</v>
      </c>
      <c r="F59" s="22">
        <f t="shared" si="3"/>
        <v>0.4169594688061973</v>
      </c>
      <c r="G59" s="30">
        <f t="shared" si="4"/>
        <v>0.06481840065000645</v>
      </c>
    </row>
    <row r="60" spans="1:7" ht="12.75" customHeight="1">
      <c r="A60" s="23" t="s">
        <v>223</v>
      </c>
      <c r="B60" s="25">
        <v>10059000</v>
      </c>
      <c r="C60" s="24">
        <v>144346</v>
      </c>
      <c r="D60" s="24">
        <v>38653</v>
      </c>
      <c r="E60" s="24">
        <v>48087</v>
      </c>
      <c r="F60" s="22">
        <f t="shared" si="3"/>
        <v>0.24406902439655395</v>
      </c>
      <c r="G60" s="30">
        <f t="shared" si="4"/>
        <v>0.06085837300954507</v>
      </c>
    </row>
    <row r="61" spans="1:7" ht="12.75" customHeight="1">
      <c r="A61" s="23" t="s">
        <v>487</v>
      </c>
      <c r="B61" s="25">
        <v>23040000</v>
      </c>
      <c r="C61" s="24">
        <v>202308</v>
      </c>
      <c r="D61" s="24">
        <v>50755</v>
      </c>
      <c r="E61" s="24">
        <v>36951</v>
      </c>
      <c r="F61" s="22">
        <f t="shared" si="3"/>
        <v>-0.2719732046103832</v>
      </c>
      <c r="G61" s="30">
        <f t="shared" si="4"/>
        <v>0.04676477511750993</v>
      </c>
    </row>
    <row r="62" spans="1:7" ht="12.75" customHeight="1">
      <c r="A62" s="23" t="s">
        <v>458</v>
      </c>
      <c r="B62" s="27">
        <v>10019000</v>
      </c>
      <c r="C62" s="24">
        <v>160743</v>
      </c>
      <c r="D62" s="24">
        <v>44611</v>
      </c>
      <c r="E62" s="24">
        <v>23142</v>
      </c>
      <c r="F62" s="22">
        <f t="shared" si="3"/>
        <v>-0.4812490193001726</v>
      </c>
      <c r="G62" s="30">
        <f t="shared" si="4"/>
        <v>0.02928825811938553</v>
      </c>
    </row>
    <row r="63" spans="1:7" ht="12.75" customHeight="1">
      <c r="A63" s="23" t="s">
        <v>549</v>
      </c>
      <c r="B63" s="25">
        <v>10070000</v>
      </c>
      <c r="C63" s="24">
        <v>81898</v>
      </c>
      <c r="D63" s="24">
        <v>11151</v>
      </c>
      <c r="E63" s="24">
        <v>16802</v>
      </c>
      <c r="F63" s="22">
        <f t="shared" si="3"/>
        <v>0.5067706932113711</v>
      </c>
      <c r="G63" s="30">
        <f t="shared" si="4"/>
        <v>0.021264424549387075</v>
      </c>
    </row>
    <row r="64" spans="1:7" ht="12.75" customHeight="1">
      <c r="A64" s="23" t="s">
        <v>226</v>
      </c>
      <c r="B64" s="25">
        <v>21069090</v>
      </c>
      <c r="C64" s="24">
        <v>63640</v>
      </c>
      <c r="D64" s="24">
        <v>13957</v>
      </c>
      <c r="E64" s="24">
        <v>16797</v>
      </c>
      <c r="F64" s="22">
        <f t="shared" si="3"/>
        <v>0.20348212366554416</v>
      </c>
      <c r="G64" s="30">
        <f t="shared" si="4"/>
        <v>0.02125809660493124</v>
      </c>
    </row>
    <row r="65" spans="1:7" ht="12.75" customHeight="1">
      <c r="A65" s="23" t="s">
        <v>492</v>
      </c>
      <c r="B65" s="25">
        <v>23031000</v>
      </c>
      <c r="C65" s="24">
        <v>23627</v>
      </c>
      <c r="D65" s="24">
        <v>8911</v>
      </c>
      <c r="E65" s="24">
        <v>11882</v>
      </c>
      <c r="F65" s="22">
        <f t="shared" si="3"/>
        <v>0.33340814723375606</v>
      </c>
      <c r="G65" s="30">
        <f t="shared" si="4"/>
        <v>0.015037727204845686</v>
      </c>
    </row>
    <row r="66" spans="1:7" ht="12.75" customHeight="1">
      <c r="A66" s="23" t="s">
        <v>550</v>
      </c>
      <c r="B66" s="25">
        <v>10063000</v>
      </c>
      <c r="C66" s="24">
        <v>51472</v>
      </c>
      <c r="D66" s="24">
        <v>12598</v>
      </c>
      <c r="E66" s="24">
        <v>11780</v>
      </c>
      <c r="F66" s="22">
        <f t="shared" si="3"/>
        <v>-0.0649309414192729</v>
      </c>
      <c r="G66" s="30">
        <f t="shared" si="4"/>
        <v>0.014908637137946658</v>
      </c>
    </row>
    <row r="67" spans="1:7" ht="12.75" customHeight="1">
      <c r="A67" s="23" t="s">
        <v>551</v>
      </c>
      <c r="B67" s="25">
        <v>11042300</v>
      </c>
      <c r="C67" s="24">
        <v>16641</v>
      </c>
      <c r="D67" s="24">
        <v>3307</v>
      </c>
      <c r="E67" s="24">
        <v>10042</v>
      </c>
      <c r="F67" s="22">
        <f t="shared" si="3"/>
        <v>2.0365890535228304</v>
      </c>
      <c r="G67" s="30">
        <f t="shared" si="4"/>
        <v>0.0127090436450985</v>
      </c>
    </row>
    <row r="68" spans="1:7" ht="12.75" customHeight="1">
      <c r="A68" s="23" t="s">
        <v>512</v>
      </c>
      <c r="B68" s="25">
        <v>22030000</v>
      </c>
      <c r="C68" s="24">
        <v>21183</v>
      </c>
      <c r="D68" s="24">
        <v>5440</v>
      </c>
      <c r="E68" s="24">
        <v>9712</v>
      </c>
      <c r="F68" s="22">
        <f t="shared" si="3"/>
        <v>0.7852941176470588</v>
      </c>
      <c r="G68" s="30">
        <f t="shared" si="4"/>
        <v>0.012291399311013407</v>
      </c>
    </row>
    <row r="69" spans="1:7" ht="12.75" customHeight="1">
      <c r="A69" s="23" t="s">
        <v>495</v>
      </c>
      <c r="B69" s="25">
        <v>23063000</v>
      </c>
      <c r="C69" s="24">
        <v>24357</v>
      </c>
      <c r="D69" s="24">
        <v>6319</v>
      </c>
      <c r="E69" s="24">
        <v>9564</v>
      </c>
      <c r="F69" s="22">
        <f t="shared" si="3"/>
        <v>0.5135306219338502</v>
      </c>
      <c r="G69" s="30">
        <f t="shared" si="4"/>
        <v>0.0121040921551207</v>
      </c>
    </row>
    <row r="70" spans="1:7" ht="12.75" customHeight="1">
      <c r="A70" s="23" t="s">
        <v>404</v>
      </c>
      <c r="B70" s="25" t="s">
        <v>477</v>
      </c>
      <c r="C70" s="24">
        <v>42715</v>
      </c>
      <c r="D70" s="24">
        <v>7876</v>
      </c>
      <c r="E70" s="24">
        <v>9498</v>
      </c>
      <c r="F70" s="22">
        <f t="shared" si="3"/>
        <v>0.20594210259014728</v>
      </c>
      <c r="G70" s="30">
        <f t="shared" si="4"/>
        <v>0.012020563288303681</v>
      </c>
    </row>
    <row r="71" spans="1:7" ht="12.75" customHeight="1">
      <c r="A71" s="23" t="s">
        <v>40</v>
      </c>
      <c r="B71" s="28"/>
      <c r="C71" s="24">
        <v>1035552</v>
      </c>
      <c r="D71" s="24">
        <v>235069</v>
      </c>
      <c r="E71" s="24">
        <v>280491</v>
      </c>
      <c r="F71" s="22">
        <f t="shared" si="3"/>
        <v>0.19322837124418787</v>
      </c>
      <c r="G71" s="30">
        <f t="shared" si="4"/>
        <v>0.35498629367230866</v>
      </c>
    </row>
    <row r="72" spans="1:7" ht="12.75" customHeight="1">
      <c r="A72" s="28" t="s">
        <v>38</v>
      </c>
      <c r="B72" s="28"/>
      <c r="C72" s="24">
        <f>+balanza!B17</f>
        <v>2962856</v>
      </c>
      <c r="D72" s="24">
        <f>+balanza!D17</f>
        <v>659058</v>
      </c>
      <c r="E72" s="24">
        <f>+balanza!E17</f>
        <v>790146</v>
      </c>
      <c r="F72" s="22">
        <f t="shared" si="3"/>
        <v>0.19890206931711624</v>
      </c>
      <c r="G72" s="30">
        <f t="shared" si="4"/>
        <v>1</v>
      </c>
    </row>
    <row r="73" spans="1:7" ht="12" thickBot="1">
      <c r="A73" s="219"/>
      <c r="B73" s="219"/>
      <c r="C73" s="220"/>
      <c r="D73" s="220"/>
      <c r="E73" s="220"/>
      <c r="F73" s="219"/>
      <c r="G73" s="219"/>
    </row>
    <row r="74" spans="1:7" ht="12.75" customHeight="1" thickTop="1">
      <c r="A74" s="304" t="s">
        <v>468</v>
      </c>
      <c r="B74" s="304"/>
      <c r="C74" s="304"/>
      <c r="D74" s="304"/>
      <c r="E74" s="304"/>
      <c r="F74" s="304"/>
      <c r="G74" s="304"/>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6:Q38"/>
  <sheetViews>
    <sheetView view="pageBreakPreview" zoomScaleSheetLayoutView="100" workbookViewId="0" topLeftCell="A1">
      <selection activeCell="A1" sqref="A1"/>
    </sheetView>
  </sheetViews>
  <sheetFormatPr defaultColWidth="11.421875" defaultRowHeight="12.75"/>
  <cols>
    <col min="1" max="1" width="19.8515625" style="0" bestFit="1" customWidth="1"/>
    <col min="2" max="2" width="10.140625" style="0" bestFit="1" customWidth="1"/>
    <col min="3" max="4" width="9.140625" style="0" bestFit="1" customWidth="1"/>
    <col min="5" max="5" width="9.7109375" style="0" bestFit="1" customWidth="1"/>
    <col min="6" max="6" width="2.28125" style="0" customWidth="1"/>
    <col min="7" max="7" width="8.7109375" style="0" bestFit="1" customWidth="1"/>
    <col min="8" max="9" width="7.8515625" style="0" bestFit="1" customWidth="1"/>
    <col min="10" max="11" width="9.7109375" style="0" bestFit="1" customWidth="1"/>
  </cols>
  <sheetData>
    <row r="6" spans="1:15" s="42" customFormat="1" ht="19.5" customHeight="1">
      <c r="A6" s="314" t="s">
        <v>523</v>
      </c>
      <c r="B6" s="314"/>
      <c r="C6" s="314"/>
      <c r="D6" s="314"/>
      <c r="E6" s="314"/>
      <c r="F6" s="314"/>
      <c r="G6" s="314"/>
      <c r="H6" s="314"/>
      <c r="I6" s="314"/>
      <c r="J6" s="314"/>
      <c r="K6" s="314"/>
      <c r="L6" s="149"/>
      <c r="M6" s="149"/>
      <c r="N6" s="149"/>
      <c r="O6" s="149"/>
    </row>
    <row r="7" spans="1:15" s="42" customFormat="1" ht="19.5" customHeight="1">
      <c r="A7" s="315" t="s">
        <v>520</v>
      </c>
      <c r="B7" s="315"/>
      <c r="C7" s="315"/>
      <c r="D7" s="315"/>
      <c r="E7" s="315"/>
      <c r="F7" s="315"/>
      <c r="G7" s="315"/>
      <c r="H7" s="315"/>
      <c r="I7" s="315"/>
      <c r="J7" s="315"/>
      <c r="K7" s="315"/>
      <c r="L7" s="155"/>
      <c r="M7" s="155"/>
      <c r="N7" s="155"/>
      <c r="O7" s="155"/>
    </row>
    <row r="8" spans="1:15" s="49" customFormat="1" ht="11.25">
      <c r="A8" s="46"/>
      <c r="B8" s="323" t="s">
        <v>153</v>
      </c>
      <c r="C8" s="323"/>
      <c r="D8" s="323"/>
      <c r="E8" s="323"/>
      <c r="F8" s="324"/>
      <c r="G8" s="323" t="s">
        <v>154</v>
      </c>
      <c r="H8" s="323"/>
      <c r="I8" s="323"/>
      <c r="J8" s="323"/>
      <c r="K8" s="323"/>
      <c r="L8" s="183"/>
      <c r="M8" s="183"/>
      <c r="N8" s="183"/>
      <c r="O8" s="183"/>
    </row>
    <row r="9" spans="1:15" s="49" customFormat="1" ht="11.25">
      <c r="A9" s="46" t="s">
        <v>513</v>
      </c>
      <c r="B9" s="325">
        <v>2009</v>
      </c>
      <c r="C9" s="326" t="s">
        <v>508</v>
      </c>
      <c r="D9" s="326"/>
      <c r="E9" s="326"/>
      <c r="F9" s="324"/>
      <c r="G9" s="325">
        <f>+B9</f>
        <v>2009</v>
      </c>
      <c r="H9" s="326" t="str">
        <f>+C9</f>
        <v>enero-marzo</v>
      </c>
      <c r="I9" s="326"/>
      <c r="J9" s="326"/>
      <c r="K9" s="326"/>
      <c r="L9" s="183"/>
      <c r="M9" s="183"/>
      <c r="N9" s="183"/>
      <c r="O9" s="183"/>
    </row>
    <row r="10" spans="1:11" s="49" customFormat="1" ht="11.25">
      <c r="A10" s="327"/>
      <c r="B10" s="327"/>
      <c r="C10" s="328">
        <v>2009</v>
      </c>
      <c r="D10" s="328">
        <v>2010</v>
      </c>
      <c r="E10" s="329" t="s">
        <v>471</v>
      </c>
      <c r="F10" s="330"/>
      <c r="G10" s="327"/>
      <c r="H10" s="328">
        <f>+C10</f>
        <v>2009</v>
      </c>
      <c r="I10" s="328">
        <f>+D10</f>
        <v>2010</v>
      </c>
      <c r="J10" s="329" t="str">
        <f>+productos!K5</f>
        <v>Var % 10/09</v>
      </c>
      <c r="K10" s="329" t="s">
        <v>552</v>
      </c>
    </row>
    <row r="12" spans="1:10" ht="12.75">
      <c r="A12" s="46" t="s">
        <v>522</v>
      </c>
      <c r="B12" s="335"/>
      <c r="C12" s="335"/>
      <c r="D12" s="335"/>
      <c r="E12" s="336"/>
      <c r="F12" s="20"/>
      <c r="G12" s="335">
        <f>+balanza!B12</f>
        <v>10683200</v>
      </c>
      <c r="H12" s="335">
        <f>+balanza!D12</f>
        <v>3096963</v>
      </c>
      <c r="I12" s="335">
        <f>+balanza!E12</f>
        <v>2763391</v>
      </c>
      <c r="J12" s="337">
        <f>+I12/H12-1</f>
        <v>-0.10770939142637481</v>
      </c>
    </row>
    <row r="14" spans="1:11" s="238" customFormat="1" ht="11.25">
      <c r="A14" s="37" t="s">
        <v>321</v>
      </c>
      <c r="B14" s="317">
        <f>+productos!C11</f>
        <v>2410149.5419999994</v>
      </c>
      <c r="C14" s="317">
        <f>+productos!D11</f>
        <v>930740.002</v>
      </c>
      <c r="D14" s="317">
        <f>+productos!E11</f>
        <v>728583.0270000002</v>
      </c>
      <c r="E14" s="320">
        <f>+D14/C14-1</f>
        <v>-0.21720026491350886</v>
      </c>
      <c r="G14" s="317">
        <f>+productos!H11</f>
        <v>2840425.1990000005</v>
      </c>
      <c r="H14" s="317">
        <f>+productos!I11</f>
        <v>1231223.011</v>
      </c>
      <c r="I14" s="317">
        <f>+productos!J11</f>
        <v>964165.5039999998</v>
      </c>
      <c r="J14" s="321">
        <f>+I14/H14-1</f>
        <v>-0.2169042526122833</v>
      </c>
      <c r="K14" s="321">
        <f>+I14/$I$12</f>
        <v>0.34890665273209615</v>
      </c>
    </row>
    <row r="15" spans="1:17" s="238" customFormat="1" ht="11.25">
      <c r="A15" s="38" t="s">
        <v>102</v>
      </c>
      <c r="B15" s="317">
        <f>+productos!C313</f>
        <v>4307485.916</v>
      </c>
      <c r="C15" s="198">
        <f>+productos!D313</f>
        <v>1147713.949</v>
      </c>
      <c r="D15" s="198">
        <f>+productos!E313</f>
        <v>899258.174</v>
      </c>
      <c r="E15" s="320">
        <f aca="true" t="shared" si="0" ref="E15:E23">+D15/C15-1</f>
        <v>-0.2164788318696299</v>
      </c>
      <c r="F15" s="198"/>
      <c r="G15" s="198">
        <f>+productos!H313</f>
        <v>1990204.8139999998</v>
      </c>
      <c r="H15" s="198">
        <f>+productos!I313</f>
        <v>486177.646</v>
      </c>
      <c r="I15" s="198">
        <f>+productos!J313</f>
        <v>547643.1159999999</v>
      </c>
      <c r="J15" s="321">
        <f>+I15/H15-1</f>
        <v>0.12642594842791244</v>
      </c>
      <c r="K15" s="321">
        <f aca="true" t="shared" si="1" ref="K15:K23">+I15/$I$12</f>
        <v>0.198177932836866</v>
      </c>
      <c r="L15" s="43"/>
      <c r="M15" s="43"/>
      <c r="N15" s="43"/>
      <c r="O15" s="42"/>
      <c r="P15" s="42"/>
      <c r="Q15" s="43"/>
    </row>
    <row r="16" spans="1:11" s="238" customFormat="1" ht="11.25">
      <c r="A16" s="238" t="s">
        <v>517</v>
      </c>
      <c r="B16" s="317">
        <f>+productos!C228</f>
        <v>702534.876</v>
      </c>
      <c r="C16" s="317">
        <f>+productos!D228</f>
        <v>137270.22</v>
      </c>
      <c r="D16" s="317">
        <f>+productos!E228</f>
        <v>179400.099</v>
      </c>
      <c r="E16" s="320">
        <f t="shared" si="0"/>
        <v>0.30691200902861504</v>
      </c>
      <c r="G16" s="317">
        <f>+productos!H228</f>
        <v>1401284.692</v>
      </c>
      <c r="H16" s="317">
        <f>+productos!I228</f>
        <v>280250.379</v>
      </c>
      <c r="I16" s="317">
        <f>+productos!J228</f>
        <v>319382.05</v>
      </c>
      <c r="J16" s="321">
        <f>+I16/H16-1</f>
        <v>0.13963110822412106</v>
      </c>
      <c r="K16" s="321">
        <f t="shared" si="1"/>
        <v>0.11557613453905002</v>
      </c>
    </row>
    <row r="17" spans="1:11" s="238" customFormat="1" ht="11.25">
      <c r="A17" s="37" t="s">
        <v>514</v>
      </c>
      <c r="B17" s="317">
        <f>+productos!C49</f>
        <v>502101.40100000007</v>
      </c>
      <c r="C17" s="317">
        <f>+productos!D49</f>
        <v>92732.42</v>
      </c>
      <c r="D17" s="317">
        <f>+productos!E49</f>
        <v>99529.071</v>
      </c>
      <c r="E17" s="320">
        <f t="shared" si="0"/>
        <v>0.0732931481783825</v>
      </c>
      <c r="G17" s="317">
        <f>+productos!H49</f>
        <v>833218.3060000001</v>
      </c>
      <c r="H17" s="317">
        <f>+productos!I49</f>
        <v>192243.422</v>
      </c>
      <c r="I17" s="317">
        <f>+productos!J49</f>
        <v>162731.294</v>
      </c>
      <c r="J17" s="321">
        <f>+I17/H17-1</f>
        <v>-0.15351437096245613</v>
      </c>
      <c r="K17" s="321">
        <f t="shared" si="1"/>
        <v>0.05888826228354945</v>
      </c>
    </row>
    <row r="18" spans="1:11" s="238" customFormat="1" ht="11.25">
      <c r="A18" s="238" t="s">
        <v>92</v>
      </c>
      <c r="B18" s="317">
        <f>+productos!C281</f>
        <v>241947.644</v>
      </c>
      <c r="C18" s="317">
        <f>+productos!D281</f>
        <v>55087.414000000004</v>
      </c>
      <c r="D18" s="317">
        <f>+productos!E281</f>
        <v>47369.652</v>
      </c>
      <c r="E18" s="320">
        <f t="shared" si="0"/>
        <v>-0.14010027771497868</v>
      </c>
      <c r="G18" s="317">
        <f>+productos!H281</f>
        <v>614378.3859999999</v>
      </c>
      <c r="H18" s="317">
        <f>+productos!I281</f>
        <v>130634.421</v>
      </c>
      <c r="I18" s="317">
        <f>+productos!J281</f>
        <v>127617.273</v>
      </c>
      <c r="J18" s="321">
        <f>+I18/H18-1</f>
        <v>-0.0230961179825645</v>
      </c>
      <c r="K18" s="321">
        <f t="shared" si="1"/>
        <v>0.04618140284889109</v>
      </c>
    </row>
    <row r="19" spans="1:11" s="238" customFormat="1" ht="11.25">
      <c r="A19" s="238" t="s">
        <v>518</v>
      </c>
      <c r="B19" s="317">
        <f>+productos!C103</f>
        <v>104989.65</v>
      </c>
      <c r="C19" s="317">
        <f>+productos!D103</f>
        <v>37976.76599999999</v>
      </c>
      <c r="D19" s="317">
        <f>+productos!E103</f>
        <v>10793.647000000003</v>
      </c>
      <c r="E19" s="320">
        <f t="shared" si="0"/>
        <v>-0.7157828815650072</v>
      </c>
      <c r="G19" s="317">
        <f>+productos!H103</f>
        <v>379356.7810000001</v>
      </c>
      <c r="H19" s="317">
        <f>+productos!I103</f>
        <v>121265.485</v>
      </c>
      <c r="I19" s="317">
        <f>+productos!J103</f>
        <v>45119.829000000005</v>
      </c>
      <c r="J19" s="321">
        <f>+I19/H19-1</f>
        <v>-0.6279252171382483</v>
      </c>
      <c r="K19" s="321">
        <f t="shared" si="1"/>
        <v>0.01632770353525795</v>
      </c>
    </row>
    <row r="20" spans="1:11" s="238" customFormat="1" ht="11.25">
      <c r="A20" s="238" t="s">
        <v>85</v>
      </c>
      <c r="B20" s="317">
        <f>+productos!C271</f>
        <v>54333.274000000005</v>
      </c>
      <c r="C20" s="317">
        <f>+productos!D271</f>
        <v>14761.166000000001</v>
      </c>
      <c r="D20" s="317">
        <f>+productos!E271</f>
        <v>16254.567</v>
      </c>
      <c r="E20" s="320">
        <f t="shared" si="0"/>
        <v>0.10117093730942384</v>
      </c>
      <c r="G20" s="317">
        <f>+productos!H271</f>
        <v>129439.959</v>
      </c>
      <c r="H20" s="317">
        <f>+productos!I271</f>
        <v>38998.572</v>
      </c>
      <c r="I20" s="317">
        <f>+productos!J271</f>
        <v>41631.649000000005</v>
      </c>
      <c r="J20" s="321">
        <f>+I20/H20-1</f>
        <v>0.06751726704249594</v>
      </c>
      <c r="K20" s="321">
        <f t="shared" si="1"/>
        <v>0.015065421071429995</v>
      </c>
    </row>
    <row r="21" spans="1:11" s="238" customFormat="1" ht="11.25">
      <c r="A21" s="238" t="s">
        <v>516</v>
      </c>
      <c r="B21" s="317">
        <f>+productos!C213</f>
        <v>99339.09</v>
      </c>
      <c r="C21" s="317">
        <f>+productos!D213</f>
        <v>14042.597000000002</v>
      </c>
      <c r="D21" s="317">
        <f>+productos!E213</f>
        <v>23797.747</v>
      </c>
      <c r="E21" s="320">
        <f t="shared" si="0"/>
        <v>0.6946827570427319</v>
      </c>
      <c r="G21" s="317">
        <f>+productos!H213</f>
        <v>178736.85</v>
      </c>
      <c r="H21" s="317">
        <f>+productos!I213</f>
        <v>27041.972999999998</v>
      </c>
      <c r="I21" s="317">
        <f>+productos!J213</f>
        <v>32373.889</v>
      </c>
      <c r="J21" s="321">
        <f>+I21/H21-1</f>
        <v>0.19717185576658935</v>
      </c>
      <c r="K21" s="321">
        <f t="shared" si="1"/>
        <v>0.011715276267455456</v>
      </c>
    </row>
    <row r="22" spans="1:11" s="238" customFormat="1" ht="11.25">
      <c r="A22" s="238" t="s">
        <v>515</v>
      </c>
      <c r="B22" s="317">
        <f>+productos!C195</f>
        <v>44480.122</v>
      </c>
      <c r="C22" s="317">
        <f>+productos!D195</f>
        <v>21356.026</v>
      </c>
      <c r="D22" s="317">
        <f>+productos!E195</f>
        <v>29954.228000000006</v>
      </c>
      <c r="E22" s="320">
        <f t="shared" si="0"/>
        <v>0.4026124523354675</v>
      </c>
      <c r="G22" s="317">
        <f>+productos!H195</f>
        <v>29225.67</v>
      </c>
      <c r="H22" s="317">
        <f>+productos!I195</f>
        <v>14755.723</v>
      </c>
      <c r="I22" s="317">
        <f>+productos!J195</f>
        <v>26521.264</v>
      </c>
      <c r="J22" s="321">
        <f>+I22/H22-1</f>
        <v>0.7973544230940091</v>
      </c>
      <c r="K22" s="321">
        <f t="shared" si="1"/>
        <v>0.00959736208158744</v>
      </c>
    </row>
    <row r="23" spans="1:11" s="238" customFormat="1" ht="11.25">
      <c r="A23" s="238" t="s">
        <v>521</v>
      </c>
      <c r="B23" s="317">
        <f>+productos!C266</f>
        <v>9827.249</v>
      </c>
      <c r="C23" s="317">
        <f>+productos!D266</f>
        <v>5021.686</v>
      </c>
      <c r="D23" s="317">
        <f>+productos!E266</f>
        <v>1834.508</v>
      </c>
      <c r="E23" s="320">
        <f t="shared" si="0"/>
        <v>-0.6346828535276797</v>
      </c>
      <c r="G23" s="317">
        <f>+productos!H266</f>
        <v>28986.731</v>
      </c>
      <c r="H23" s="317">
        <f>+productos!I266</f>
        <v>14179.011</v>
      </c>
      <c r="I23" s="317">
        <f>+productos!J266</f>
        <v>6003.517</v>
      </c>
      <c r="J23" s="321">
        <f>+I23/H23-1</f>
        <v>-0.5765912728327809</v>
      </c>
      <c r="K23" s="321">
        <f t="shared" si="1"/>
        <v>0.0021725181127100726</v>
      </c>
    </row>
    <row r="24" spans="1:17" s="42" customFormat="1" ht="11.25">
      <c r="A24" s="318" t="s">
        <v>519</v>
      </c>
      <c r="B24" s="319">
        <f>+productos!C159</f>
        <v>11430.81</v>
      </c>
      <c r="C24" s="319">
        <f>+productos!D159</f>
        <v>394.752</v>
      </c>
      <c r="D24" s="319">
        <f>+productos!E159</f>
        <v>285.54900000000004</v>
      </c>
      <c r="E24" s="322">
        <f>+D24/C24-1</f>
        <v>-0.27663697714007773</v>
      </c>
      <c r="F24" s="318"/>
      <c r="G24" s="319">
        <f>+productos!H159</f>
        <v>33923.543999999994</v>
      </c>
      <c r="H24" s="319">
        <f>+productos!I159</f>
        <v>2509.9390000000003</v>
      </c>
      <c r="I24" s="319">
        <f>+productos!J159</f>
        <v>2326.674</v>
      </c>
      <c r="J24" s="322">
        <f>+I24/H24-1</f>
        <v>-0.07301571870870183</v>
      </c>
      <c r="K24" s="322">
        <f>+I24/$I$12</f>
        <v>0.0008419633703663362</v>
      </c>
      <c r="L24" s="238"/>
      <c r="M24" s="238"/>
      <c r="N24" s="238"/>
      <c r="O24" s="238"/>
      <c r="P24" s="238"/>
      <c r="Q24" s="238"/>
    </row>
    <row r="25" spans="1:17" s="42" customFormat="1" ht="11.25">
      <c r="A25" s="37" t="s">
        <v>75</v>
      </c>
      <c r="B25" s="37"/>
      <c r="C25" s="37"/>
      <c r="D25" s="37"/>
      <c r="E25" s="37"/>
      <c r="F25" s="37"/>
      <c r="G25" s="37"/>
      <c r="H25" s="37"/>
      <c r="I25" s="37"/>
      <c r="J25" s="37"/>
      <c r="K25" s="37"/>
      <c r="L25" s="43"/>
      <c r="M25" s="43"/>
      <c r="N25" s="43"/>
      <c r="Q25" s="43"/>
    </row>
    <row r="26" s="238" customFormat="1" ht="11.25"/>
    <row r="27" s="238" customFormat="1" ht="11.25"/>
    <row r="28" s="238" customFormat="1" ht="11.25"/>
    <row r="29" s="238" customFormat="1" ht="11.25"/>
    <row r="30" s="238" customFormat="1" ht="11.25"/>
    <row r="31" s="238" customFormat="1" ht="11.25"/>
    <row r="32" s="238" customFormat="1" ht="11.25"/>
    <row r="33" s="238" customFormat="1" ht="11.25"/>
    <row r="34" s="238" customFormat="1" ht="11.25"/>
    <row r="35" s="238" customFormat="1" ht="11.25"/>
    <row r="36" s="238" customFormat="1" ht="11.25"/>
    <row r="37" s="238" customFormat="1" ht="11.25"/>
    <row r="38" spans="9:10" s="238" customFormat="1" ht="11.25">
      <c r="I38" s="321"/>
      <c r="J38" s="321"/>
    </row>
    <row r="39" s="238" customFormat="1" ht="11.25"/>
  </sheetData>
  <sheetProtection/>
  <mergeCells count="6">
    <mergeCell ref="A6:K6"/>
    <mergeCell ref="A7:K7"/>
    <mergeCell ref="B8:E8"/>
    <mergeCell ref="G8:K8"/>
    <mergeCell ref="C9:E9"/>
    <mergeCell ref="H9:K9"/>
  </mergeCells>
  <printOptions/>
  <pageMargins left="0.7086614173228347" right="0.7086614173228347" top="0.7480314960629921" bottom="0.7480314960629921" header="0.31496062992125984" footer="0.31496062992125984"/>
  <pageSetup horizontalDpi="300" verticalDpi="300" orientation="portrait" paperSize="119" scale="85" r:id="rId2"/>
  <headerFooter>
    <oddFooter>&amp;C1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2010-04-08T20:54:12Z</cp:lastPrinted>
  <dcterms:created xsi:type="dcterms:W3CDTF">2004-11-22T15:10:56Z</dcterms:created>
  <dcterms:modified xsi:type="dcterms:W3CDTF">2010-04-08T21:10:00Z</dcterms:modified>
  <cp:category/>
  <cp:version/>
  <cp:contentType/>
  <cp:contentStatus/>
</cp:coreProperties>
</file>