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91" windowWidth="11265" windowHeight="11745"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<sst xmlns="http://schemas.openxmlformats.org/spreadsheetml/2006/main" count="845" uniqueCount="566">
  <si>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</si>
  <si>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</si>
  <si>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</si>
  <si>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</si>
  <si>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</si>
  <si>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</si>
  <si>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</si>
  <si>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</si>
  <si>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</si>
  <si>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</si>
  <si>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</si>
  <si>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</si>
  <si>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</si>
  <si>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</si>
  <si>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</si>
  <si>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</si>
  <si>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</si>
  <si>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</si>
  <si>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</si>
  <si>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</si>
  <si>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</si>
  <si>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</si>
  <si>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</si>
  <si>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</si>
  <si>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</si>
  <si>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</si>
  <si>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</si>
  <si>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</si>
  <si>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</si>
  <si>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</si>
  <si>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</si>
  <si>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</si>
  <si>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</si>
  <si>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</si>
  <si>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</si>
  <si>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</si>
  <si>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</si>
  <si>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</si>
  <si>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</si>
  <si>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</si>
  <si>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</si>
  <si>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</si>
  <si>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</si>
  <si>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</si>
  <si>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</si>
  <si>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</si>
  <si>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</si>
  <si>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</si>
  <si>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</si>
  <si>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</si>
  <si>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</si>
  <si>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</si>
  <si>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</si>
  <si>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</si>
  <si>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</si>
  <si>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</si>
  <si>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</si>
  <si>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</si>
  <si>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</si>
  <si>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</si>
  <si>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</si>
  <si>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</si>
  <si>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</si>
  <si>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</si>
  <si>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</si>
  <si>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</si>
  <si>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</si>
  <si>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</si>
  <si>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</si>
  <si>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</si>
  <si>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</si>
  <si>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</si>
  <si>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</si>
  <si>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</si>
  <si>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</si>
  <si>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</si>
  <si>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</si>
  <si>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</si>
  <si>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</si>
  <si>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</si>
  <si>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</si>
  <si>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</si>
  <si>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</si>
  <si>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</si>
  <si>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</si>
  <si>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</si>
  <si>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</si>
  <si>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</si>
  <si>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</si>
  <si>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</si>
  <si>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</si>
  <si>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</si>
  <si>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</si>
  <si>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</si>
  <si>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</si>
  <si>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</si>
  <si>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</si>
  <si>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</si>
  <si>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</si>
  <si>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</si>
  <si>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</si>
  <si>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</si>
  <si>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</si>
  <si>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</si>
  <si>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</si>
  <si>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</si>
  <si>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</si>
  <si>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</si>
  <si>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</si>
  <si>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</si>
  <si>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</si>
  <si>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</si>
  <si>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</si>
  <si>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</si>
  <si>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</si>
  <si>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</si>
  <si>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</si>
  <si>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</si>
  <si>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</si>
  <si>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</si>
  <si>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</si>
  <si>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</si>
  <si>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</si>
  <si>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</si>
  <si>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</si>
  <si>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</si>
  <si>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</si>
  <si>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</si>
  <si>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</si>
  <si>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</si>
  <si>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</si>
  <si>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</si>
  <si>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</si>
  <si>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</si>
  <si>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</si>
  <si>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</si>
  <si>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</si>
  <si>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</si>
  <si>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</si>
  <si>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</si>
  <si>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</si>
  <si>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</si>
  <si>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</si>
  <si>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</si>
  <si>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</si>
  <si>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</si>
  <si>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</si>
  <si>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</si>
  <si>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</si>
  <si>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</si>
  <si>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</si>
  <si>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</si>
  <si>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</si>
  <si>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</si>
  <si>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</si>
  <si>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</si>
  <si>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</si>
  <si>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</si>
  <si>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</si>
  <si>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</si>
  <si>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</si>
  <si>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</si>
  <si>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</si>
  <si>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</si>
  <si>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</si>
  <si>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</si>
  <si>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</si>
  <si>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</si>
  <si>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</si>
  <si>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</si>
  <si>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</si>
  <si>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</si>
  <si>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</si>
  <si>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</si>
  <si>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</si>
  <si>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</si>
  <si>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</si>
  <si>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</si>
  <si>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</si>
  <si>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</si>
  <si>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</si>
  <si>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</si>
  <si>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</si>
  <si>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</si>
  <si>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</si>
  <si>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</si>
  <si>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</si>
  <si>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</si>
  <si>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</si>
  <si>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</si>
  <si>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</si>
  <si>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</si>
  <si>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</si>
  <si>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</si>
  <si>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</si>
  <si>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</si>
  <si>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</si>
  <si>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</si>
  <si>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</si>
  <si>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</si>
  <si>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</si>
  <si>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</si>
  <si>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</si>
  <si>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</si>
  <si>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</si>
  <si>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</si>
  <si>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</si>
  <si>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</si>
  <si>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</si>
  <si>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</si>
  <si>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</si>
  <si>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</si>
  <si>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</si>
  <si>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</si>
  <si>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</si>
  <si>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</si>
  <si>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</si>
  <si>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</si>
  <si>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</si>
  <si>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</si>
  <si>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</si>
  <si>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</si>
  <si>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</si>
  <si>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</si>
  <si>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</si>
  <si>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</si>
  <si>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</si>
  <si>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</si>
  <si>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</si>
  <si>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</si>
  <si>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</si>
  <si>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</si>
  <si>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</si>
  <si>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</si>
  <si>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</si>
  <si>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</si>
  <si>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</si>
  <si>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</si>
  <si>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</si>
  <si>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</si>
  <si>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</si>
  <si>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</si>
  <si>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</si>
  <si>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</si>
  <si>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</si>
  <si>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</si>
  <si>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</si>
  <si>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</si>
  <si>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</si>
  <si>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</si>
  <si>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</si>
  <si>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</si>
  <si>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</si>
  <si>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</si>
  <si>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</si>
  <si>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</si>
  <si>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</si>
  <si>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</si>
  <si>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</si>
  <si>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</si>
  <si>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</si>
  <si>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</si>
  <si>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</si>
  <si>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</si>
  <si>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</si>
  <si>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</si>
  <si>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</si>
  <si>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</si>
  <si>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</si>
  <si>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</si>
  <si>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</si>
  <si>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</si>
  <si>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</si>
  <si>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</si>
  <si>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</si>
  <si>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</si>
  <si>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</si>
  <si>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</si>
  <si>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</si>
  <si>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</si>
  <si>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</si>
  <si>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</si>
  <si>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</si>
  <si>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</si>
  <si>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</si>
  <si>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</si>
  <si>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</si>
  <si>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</si>
  <si>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</si>
  <si>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</si>
  <si>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</si>
  <si>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</si>
  <si>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</si>
  <si>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</si>
  <si>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</si>
  <si>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</si>
  <si>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</si>
  <si>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</si>
  <si>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</si>
  <si>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</si>
  <si>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</si>
  <si>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</si>
  <si>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</si>
  <si>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</si>
  <si>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</si>
  <si>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</si>
  <si>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</si>
  <si>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</si>
  <si>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</si>
  <si>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</si>
  <si>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</si>
  <si>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</si>
  <si>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</si>
  <si>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</si>
  <si>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</si>
  <si>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</si>
  <si>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</si>
  <si>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</si>
  <si>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</si>
  <si>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</si>
  <si>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</si>
  <si>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</si>
  <si>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</si>
  <si>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</si>
  <si>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</si>
  <si>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</si>
  <si>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</si>
  <si>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</si>
  <si>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</si>
  <si>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</si>
  <si>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</si>
  <si>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</si>
  <si>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</si>
  <si>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</si>
  <si>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</si>
  <si>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</si>
  <si>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</si>
  <si>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</si>
  <si>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</si>
  <si>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</si>
  <si>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</si>
  <si>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</si>
  <si>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</si>
  <si>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</si>
  <si>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</si>
  <si>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</si>
  <si>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</si>
  <si>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</si>
  <si>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</si>
  <si>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</si>
  <si>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</si>
  <si>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</si>
  <si>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</si>
  <si>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</si>
  <si>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</si>
  <si>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</si>
  <si>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</si>
  <si>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</si>
  <si>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</si>
  <si>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</si>
  <si>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</si>
  <si>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</si>
  <si>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</si>
  <si>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</si>
  <si>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</si>
  <si>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</si>
  <si>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</si>
  <si>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</si>
  <si>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</si>
  <si>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</si>
  <si>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</si>
  <si>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</si>
  <si>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</si>
  <si>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</si>
  <si>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</si>
  <si>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</si>
  <si>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</si>
  <si>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</si>
  <si>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</si>
  <si>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</si>
  <si>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</si>
  <si>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</si>
  <si>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</si>
  <si>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</si>
  <si>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</si>
  <si>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</si>
  <si>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</si>
  <si>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</si>
  <si>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</si>
  <si>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</si>
  <si>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</si>
  <si>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</si>
  <si>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</si>
  <si>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</si>
  <si>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</si>
  <si>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</si>
  <si>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</si>
  <si>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</si>
  <si>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</si>
  <si>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</si>
  <si>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</si>
  <si>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</si>
  <si>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</si>
  <si>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</si>
  <si>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</si>
  <si>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</si>
  <si>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</si>
  <si>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</si>
  <si>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</si>
  <si>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</si>
  <si>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</si>
  <si>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</si>
  <si>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</si>
  <si>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</si>
  <si>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</si>
  <si>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</si>
  <si>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</si>
  <si>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</si>
  <si>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</si>
  <si>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</si>
  <si>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</si>
  <si>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</si>
  <si>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</si>
  <si>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</si>
  <si>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</si>
  <si>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</si>
  <si>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</si>
  <si>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</si>
  <si>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</si>
  <si>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</si>
  <si>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</si>
  <si>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</si>
  <si>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</si>
  <si>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</si>
  <si>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</si>
  <si>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</si>
  <si>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</si>
  <si>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</si>
  <si>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</si>
  <si>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</si>
  <si>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</si>
  <si>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</si>
  <si>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</si>
  <si>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</si>
  <si>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</si>
  <si>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</si>
  <si>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</si>
  <si>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</si>
  <si>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</si>
  <si>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</si>
  <si>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</si>
  <si>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</si>
  <si>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</si>
  <si>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</si>
  <si>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</si>
  <si>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</si>
  <si>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</si>
  <si>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</si>
  <si>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</si>
  <si>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</si>
  <si>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</si>
  <si>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</si>
  <si>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</si>
  <si>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</si>
  <si>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</si>
  <si>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</si>
  <si>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</si>
  <si>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</si>
  <si>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</si>
  <si>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</si>
  <si>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</si>
  <si>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</si>
  <si>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</si>
  <si>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</si>
  <si>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</si>
  <si>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</si>
  <si>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</si>
  <si>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</si>
  <si>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</si>
  <si>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</si>
  <si>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</si>
  <si>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</si>
  <si>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</si>
  <si>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</si>
  <si>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</si>
  <si>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</si>
  <si>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</si>
  <si>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</si>
  <si>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</si>
  <si>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</si>
  <si>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</si>
  <si>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</si>
  <si>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</si>
  <si>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</si>
  <si>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</si>
  <si>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</si>
  <si>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</si>
  <si>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</si>
  <si>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</si>
  <si>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</si>
  <si>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</si>
  <si>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</si>
  <si>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</si>
  <si>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</si>
  <si>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</si>
  <si>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</si>
  <si>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</si>
  <si>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</si>
  <si>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</si>
  <si>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</si>
  <si>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</si>
  <si>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</si>
  <si>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Arroz semiblanqueado o blanqueado, incluso pulido</t>
  </si>
  <si>
    <t>Partc. 2010</t>
  </si>
  <si>
    <t>Total Flores/Bulbos/Musgos</t>
  </si>
  <si>
    <t>Total Semillas</t>
  </si>
  <si>
    <t>Total Pecuario</t>
  </si>
  <si>
    <t>Rusia</t>
  </si>
  <si>
    <t xml:space="preserve">Manzanas frescas </t>
  </si>
  <si>
    <t>02071400</t>
  </si>
  <si>
    <t>Bananas o plátanos, frescos o secos</t>
  </si>
  <si>
    <t>Carne bovina deshuesada fresca o refrigerada</t>
  </si>
  <si>
    <t>02071200</t>
  </si>
  <si>
    <t>08030000</t>
  </si>
  <si>
    <t>Carne de gallo o gallina sin trocear congelada</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</si>
  <si>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</si>
  <si>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</si>
  <si>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</si>
  <si>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</si>
  <si>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</si>
  <si>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 xml:space="preserve">Uvas frescas </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</si>
  <si>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</si>
  <si>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</si>
  <si>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</si>
  <si>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</si>
  <si>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</si>
  <si>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</si>
  <si>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</si>
  <si>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Listones y molduras de madera para muebles de coníferas (total)</t>
  </si>
  <si>
    <t xml:space="preserve">Arándanos </t>
  </si>
  <si>
    <t>Las demás carnes porcinas congeladas</t>
  </si>
  <si>
    <t xml:space="preserve">Maíz para la siembra </t>
  </si>
  <si>
    <r>
      <t xml:space="preserve">Nota </t>
    </r>
    <r>
      <rPr>
        <vertAlign val="superscript"/>
        <sz val="8"/>
        <rFont val="Arial"/>
        <family val="2"/>
      </rPr>
      <t>1</t>
    </r>
    <r>
      <rPr>
        <sz val="8"/>
        <rFont val="Arial"/>
        <family val="2"/>
      </rPr>
      <t>: volumen de vinos y alcoholes en miles de litros.</t>
    </r>
  </si>
  <si>
    <t>Rubro</t>
  </si>
  <si>
    <t>Avance mensual enero-agosto de 2010</t>
  </si>
  <si>
    <t>Septiembre de 2010</t>
  </si>
  <si>
    <t>Avance mensual enero - agosto de 2010</t>
  </si>
  <si>
    <t>enero - agosto</t>
  </si>
  <si>
    <t>ene-ago 06</t>
  </si>
  <si>
    <t>ene-ago 07</t>
  </si>
  <si>
    <t>ene-ago 08</t>
  </si>
  <si>
    <t>ene-ago 09</t>
  </si>
  <si>
    <t>ene-ago 10</t>
  </si>
  <si>
    <t xml:space="preserve">Fuente: ODEPA con información del Servicio Nacional de Aduanas; Banco Central 07/09/2010
* Cifras sujetas a revisión por informes de variación de valor (IVV).
</t>
  </si>
  <si>
    <t>enero- agosto  2009</t>
  </si>
  <si>
    <t>enero-agosto 2010</t>
  </si>
  <si>
    <t>Taiwán</t>
  </si>
  <si>
    <t>Residuos de la industria del almidón y residuos similares</t>
  </si>
  <si>
    <t>Pasta química de coníferas semiblanqueada</t>
  </si>
  <si>
    <t>Las demás maderas plaquitas o partículas no coníferas</t>
  </si>
  <si>
    <t xml:space="preserve">Los demás vinos </t>
  </si>
  <si>
    <t>Tortas y residuos de soja</t>
  </si>
  <si>
    <t>Sorgo para grano (granífero)</t>
  </si>
  <si>
    <t>Trozos y despojos comestibles de gallo o gallina</t>
  </si>
  <si>
    <t>Maderas  elaboradas</t>
  </si>
  <si>
    <t>Maderas aserradas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</si>
</sst>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4">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43">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61" applyFont="1" applyFill="1" applyBorder="1" applyAlignment="1">
      <alignment horizontal="righ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169" fontId="0" fillId="0" borderId="0" xfId="48" applyNumberFormat="1" applyFont="1" applyFill="1" applyAlignment="1">
      <alignment/>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0" fontId="73" fillId="0" borderId="0" xfId="0" applyFont="1" applyFill="1" applyAlignment="1">
      <alignment horizontal="right"/>
    </xf>
    <xf numFmtId="169" fontId="73" fillId="0" borderId="0" xfId="48" applyNumberFormat="1" applyFont="1" applyFill="1" applyAlignment="1">
      <alignment horizontal="right"/>
    </xf>
    <xf numFmtId="169" fontId="2" fillId="0" borderId="0" xfId="48" applyNumberFormat="1" applyFont="1" applyFill="1" applyAlignment="1">
      <alignment vertical="center"/>
    </xf>
    <xf numFmtId="0" fontId="2" fillId="35" borderId="0" xfId="0" applyFont="1" applyFill="1" applyAlignment="1">
      <alignment/>
    </xf>
    <xf numFmtId="3" fontId="2" fillId="0" borderId="0" xfId="0" applyNumberFormat="1" applyFont="1" applyAlignment="1">
      <alignment horizontal="right"/>
    </xf>
    <xf numFmtId="166" fontId="2" fillId="0" borderId="0" xfId="61" applyNumberFormat="1" applyFont="1" applyFill="1" applyBorder="1" applyAlignment="1">
      <alignment horizontal="right"/>
    </xf>
    <xf numFmtId="169" fontId="0" fillId="0" borderId="0" xfId="48" applyNumberFormat="1" applyFont="1" applyFill="1" applyAlignment="1">
      <alignment/>
    </xf>
    <xf numFmtId="3" fontId="4" fillId="0" borderId="0" xfId="0" applyNumberFormat="1" applyFont="1" applyFill="1" applyBorder="1" applyAlignment="1">
      <alignment horizontal="right"/>
    </xf>
    <xf numFmtId="169" fontId="0" fillId="0" borderId="0" xfId="0" applyNumberFormat="1" applyAlignment="1">
      <alignment/>
    </xf>
    <xf numFmtId="0" fontId="0"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vertical="top" wrapText="1"/>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12" fillId="0" borderId="0"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33" borderId="14" xfId="0" applyNumberFormat="1" applyFont="1" applyFill="1" applyBorder="1" applyAlignment="1">
      <alignment horizontal="center"/>
    </xf>
    <xf numFmtId="0" fontId="3" fillId="33" borderId="13" xfId="0" applyFont="1" applyFill="1" applyBorder="1" applyAlignment="1">
      <alignment vertical="center" wrapText="1"/>
    </xf>
    <xf numFmtId="0" fontId="3" fillId="33" borderId="14" xfId="0" applyFont="1" applyFill="1" applyBorder="1" applyAlignment="1" quotePrefix="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quotePrefix="1">
      <alignment horizontal="center"/>
    </xf>
    <xf numFmtId="0" fontId="2" fillId="0" borderId="23" xfId="0" applyFont="1" applyFill="1" applyBorder="1" applyAlignment="1" quotePrefix="1">
      <alignment horizontal="center"/>
    </xf>
    <xf numFmtId="0" fontId="2" fillId="0" borderId="23"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11853890"/>
        <c:axId val="39576147"/>
      </c:lineChart>
      <c:catAx>
        <c:axId val="11853890"/>
        <c:scaling>
          <c:orientation val="minMax"/>
        </c:scaling>
        <c:axPos val="b"/>
        <c:delete val="0"/>
        <c:numFmt formatCode="General" sourceLinked="1"/>
        <c:majorTickMark val="none"/>
        <c:minorTickMark val="none"/>
        <c:tickLblPos val="nextTo"/>
        <c:spPr>
          <a:ln w="3175">
            <a:solidFill>
              <a:srgbClr val="808080"/>
            </a:solidFill>
          </a:ln>
        </c:spPr>
        <c:crossAx val="39576147"/>
        <c:crosses val="autoZero"/>
        <c:auto val="1"/>
        <c:lblOffset val="100"/>
        <c:tickLblSkip val="1"/>
        <c:noMultiLvlLbl val="0"/>
      </c:catAx>
      <c:valAx>
        <c:axId val="395761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853890"/>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agosto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2290346"/>
        <c:axId val="23742203"/>
      </c:barChart>
      <c:catAx>
        <c:axId val="622903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742203"/>
        <c:crosses val="autoZero"/>
        <c:auto val="1"/>
        <c:lblOffset val="100"/>
        <c:tickLblSkip val="1"/>
        <c:noMultiLvlLbl val="0"/>
      </c:catAx>
      <c:valAx>
        <c:axId val="237422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2903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2353236"/>
        <c:axId val="44070261"/>
      </c:barChart>
      <c:catAx>
        <c:axId val="1235323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070261"/>
        <c:crosses val="autoZero"/>
        <c:auto val="1"/>
        <c:lblOffset val="100"/>
        <c:tickLblSkip val="1"/>
        <c:noMultiLvlLbl val="0"/>
      </c:catAx>
      <c:valAx>
        <c:axId val="44070261"/>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3532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agosto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1088030"/>
        <c:axId val="12921359"/>
      </c:barChart>
      <c:catAx>
        <c:axId val="610880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921359"/>
        <c:crossesAt val="0"/>
        <c:auto val="1"/>
        <c:lblOffset val="100"/>
        <c:tickLblSkip val="1"/>
        <c:noMultiLvlLbl val="0"/>
      </c:catAx>
      <c:valAx>
        <c:axId val="12921359"/>
        <c:scaling>
          <c:orientation val="minMax"/>
          <c:max val="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088030"/>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de 2010 </a:t>
            </a:r>
          </a:p>
        </c:rich>
      </c:tx>
      <c:layout>
        <c:manualLayout>
          <c:xMode val="factor"/>
          <c:yMode val="factor"/>
          <c:x val="-0.0135"/>
          <c:y val="-0.01525"/>
        </c:manualLayout>
      </c:layout>
      <c:spPr>
        <a:noFill/>
        <a:ln w="3175">
          <a:noFill/>
        </a:ln>
      </c:spPr>
    </c:title>
    <c:plotArea>
      <c:layout>
        <c:manualLayout>
          <c:xMode val="edge"/>
          <c:yMode val="edge"/>
          <c:x val="0.016"/>
          <c:y val="0.149"/>
          <c:w val="0.965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Rubros'!$A$9:$A$21</c:f>
              <c:strCache/>
            </c:strRef>
          </c:cat>
          <c:val>
            <c:numRef>
              <c:f>'Principales Rubros'!$I$9:$I$21</c:f>
              <c:numCache/>
            </c:numRef>
          </c:val>
        </c:ser>
        <c:gapWidth val="100"/>
        <c:axId val="49183368"/>
        <c:axId val="39997129"/>
      </c:barChart>
      <c:catAx>
        <c:axId val="49183368"/>
        <c:scaling>
          <c:orientation val="minMax"/>
        </c:scaling>
        <c:axPos val="l"/>
        <c:delete val="0"/>
        <c:numFmt formatCode="General" sourceLinked="1"/>
        <c:majorTickMark val="out"/>
        <c:minorTickMark val="none"/>
        <c:tickLblPos val="nextTo"/>
        <c:spPr>
          <a:ln w="3175">
            <a:solidFill>
              <a:srgbClr val="808080"/>
            </a:solidFill>
          </a:ln>
        </c:spPr>
        <c:crossAx val="39997129"/>
        <c:crosses val="autoZero"/>
        <c:auto val="1"/>
        <c:lblOffset val="100"/>
        <c:tickLblSkip val="1"/>
        <c:noMultiLvlLbl val="0"/>
      </c:catAx>
      <c:valAx>
        <c:axId val="39997129"/>
        <c:scaling>
          <c:orientation val="minMax"/>
          <c:max val="26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9183368"/>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0641004"/>
        <c:axId val="51551309"/>
      </c:lineChart>
      <c:catAx>
        <c:axId val="206410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551309"/>
        <c:crosses val="autoZero"/>
        <c:auto val="1"/>
        <c:lblOffset val="100"/>
        <c:tickLblSkip val="1"/>
        <c:noMultiLvlLbl val="0"/>
      </c:catAx>
      <c:valAx>
        <c:axId val="5155130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641004"/>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1308598"/>
        <c:axId val="14906471"/>
      </c:lineChart>
      <c:catAx>
        <c:axId val="61308598"/>
        <c:scaling>
          <c:orientation val="minMax"/>
        </c:scaling>
        <c:axPos val="b"/>
        <c:delete val="0"/>
        <c:numFmt formatCode="General" sourceLinked="1"/>
        <c:majorTickMark val="out"/>
        <c:minorTickMark val="none"/>
        <c:tickLblPos val="nextTo"/>
        <c:spPr>
          <a:ln w="3175">
            <a:solidFill>
              <a:srgbClr val="808080"/>
            </a:solidFill>
          </a:ln>
        </c:spPr>
        <c:crossAx val="14906471"/>
        <c:crosses val="autoZero"/>
        <c:auto val="1"/>
        <c:lblOffset val="100"/>
        <c:tickLblSkip val="1"/>
        <c:noMultiLvlLbl val="0"/>
      </c:catAx>
      <c:valAx>
        <c:axId val="149064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08598"/>
        <c:crossesAt val="1"/>
        <c:crossBetween val="between"/>
        <c:dispUnits>
          <c:builtInUnit val="thousands"/>
          <c:dispUnitsLbl>
            <c:layout>
              <c:manualLayout>
                <c:xMode val="edge"/>
                <c:yMode val="edge"/>
                <c:x val="-0.014"/>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agosto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agosto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agosto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7049376"/>
        <c:axId val="66573473"/>
      </c:barChart>
      <c:catAx>
        <c:axId val="6704937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573473"/>
        <c:crosses val="autoZero"/>
        <c:auto val="1"/>
        <c:lblOffset val="100"/>
        <c:tickLblSkip val="1"/>
        <c:noMultiLvlLbl val="0"/>
      </c:catAx>
      <c:valAx>
        <c:axId val="665734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493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xdr:from>
      <xdr:col>5</xdr:col>
      <xdr:colOff>552450</xdr:colOff>
      <xdr:row>31</xdr:row>
      <xdr:rowOff>47625</xdr:rowOff>
    </xdr:from>
    <xdr:to>
      <xdr:col>7</xdr:col>
      <xdr:colOff>352425</xdr:colOff>
      <xdr:row>34</xdr:row>
      <xdr:rowOff>28575</xdr:rowOff>
    </xdr:to>
    <xdr:pic>
      <xdr:nvPicPr>
        <xdr:cNvPr id="2" name="Picture 468"/>
        <xdr:cNvPicPr preferRelativeResize="1">
          <a:picLocks noChangeAspect="1"/>
        </xdr:cNvPicPr>
      </xdr:nvPicPr>
      <xdr:blipFill>
        <a:blip r:embed="rId2"/>
        <a:stretch>
          <a:fillRect/>
        </a:stretch>
      </xdr:blipFill>
      <xdr:spPr>
        <a:xfrm>
          <a:off x="4362450" y="7162800"/>
          <a:ext cx="13239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cdr:x>
      <cdr:y>1</cdr:y>
    </cdr:to>
    <cdr:sp>
      <cdr:nvSpPr>
        <cdr:cNvPr id="1" name="1 CuadroTexto"/>
        <cdr:cNvSpPr txBox="1">
          <a:spLocks noChangeArrowheads="1"/>
        </cdr:cNvSpPr>
      </cdr:nvSpPr>
      <cdr:spPr>
        <a:xfrm>
          <a:off x="-47624" y="3552825"/>
          <a:ext cx="5695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0.9625</cdr:y>
    </cdr:from>
    <cdr:to>
      <cdr:x>0.8255</cdr:x>
      <cdr:y>1</cdr:y>
    </cdr:to>
    <cdr:sp>
      <cdr:nvSpPr>
        <cdr:cNvPr id="1" name="1 CuadroTexto"/>
        <cdr:cNvSpPr txBox="1">
          <a:spLocks noChangeArrowheads="1"/>
        </cdr:cNvSpPr>
      </cdr:nvSpPr>
      <cdr:spPr>
        <a:xfrm>
          <a:off x="-47624" y="3438525"/>
          <a:ext cx="56959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0.958</cdr:y>
    </cdr:from>
    <cdr:to>
      <cdr:x>0.75425</cdr:x>
      <cdr:y>1</cdr:y>
    </cdr:to>
    <cdr:sp>
      <cdr:nvSpPr>
        <cdr:cNvPr id="1" name="1 CuadroTexto"/>
        <cdr:cNvSpPr txBox="1">
          <a:spLocks noChangeArrowheads="1"/>
        </cdr:cNvSpPr>
      </cdr:nvSpPr>
      <cdr:spPr>
        <a:xfrm>
          <a:off x="-47624" y="3657600"/>
          <a:ext cx="44100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28</xdr:row>
      <xdr:rowOff>28575</xdr:rowOff>
    </xdr:from>
    <xdr:to>
      <xdr:col>10</xdr:col>
      <xdr:colOff>247650</xdr:colOff>
      <xdr:row>52</xdr:row>
      <xdr:rowOff>114300</xdr:rowOff>
    </xdr:to>
    <xdr:graphicFrame>
      <xdr:nvGraphicFramePr>
        <xdr:cNvPr id="1" name="7 Gráfico"/>
        <xdr:cNvGraphicFramePr/>
      </xdr:nvGraphicFramePr>
      <xdr:xfrm>
        <a:off x="771525" y="4295775"/>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0.95575</cdr:y>
    </cdr:from>
    <cdr:to>
      <cdr:x>0.9095</cdr:x>
      <cdr:y>1</cdr:y>
    </cdr:to>
    <cdr:sp>
      <cdr:nvSpPr>
        <cdr:cNvPr id="1" name="1 CuadroTexto"/>
        <cdr:cNvSpPr txBox="1">
          <a:spLocks noChangeArrowheads="1"/>
        </cdr:cNvSpPr>
      </cdr:nvSpPr>
      <cdr:spPr>
        <a:xfrm>
          <a:off x="-19049" y="2828925"/>
          <a:ext cx="4933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9339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0.57125</cdr:y>
    </cdr:from>
    <cdr:to>
      <cdr:x>0.503</cdr:x>
      <cdr:y>0.635</cdr:y>
    </cdr:to>
    <cdr:sp>
      <cdr:nvSpPr>
        <cdr:cNvPr id="1" name="Text Box 1"/>
        <cdr:cNvSpPr txBox="1">
          <a:spLocks noChangeArrowheads="1"/>
        </cdr:cNvSpPr>
      </cdr:nvSpPr>
      <cdr:spPr>
        <a:xfrm>
          <a:off x="-276224" y="0"/>
          <a:ext cx="27717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0.9595</cdr:y>
    </cdr:from>
    <cdr:to>
      <cdr:x>0.74575</cdr:x>
      <cdr:y>1</cdr:y>
    </cdr:to>
    <cdr:sp>
      <cdr:nvSpPr>
        <cdr:cNvPr id="1" name="1 CuadroTexto"/>
        <cdr:cNvSpPr txBox="1">
          <a:spLocks noChangeArrowheads="1"/>
        </cdr:cNvSpPr>
      </cdr:nvSpPr>
      <cdr:spPr>
        <a:xfrm>
          <a:off x="-47624" y="3867150"/>
          <a:ext cx="42386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-0.00525</cdr:x>
      <cdr:y>-0.00675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-0.00525</cdr:x>
      <cdr:y>-0.00675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0.96925</cdr:y>
    </cdr:from>
    <cdr:to>
      <cdr:x>0.751</cdr:x>
      <cdr:y>1</cdr:y>
    </cdr:to>
    <cdr:sp>
      <cdr:nvSpPr>
        <cdr:cNvPr id="3" name="1 CuadroTexto"/>
        <cdr:cNvSpPr txBox="1">
          <a:spLocks noChangeArrowheads="1"/>
        </cdr:cNvSpPr>
      </cdr:nvSpPr>
      <cdr:spPr>
        <a:xfrm>
          <a:off x="-47624" y="3838575"/>
          <a:ext cx="42291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zoomScalePageLayoutView="0" workbookViewId="0" topLeftCell="A1">
      <selection activeCell="A1" sqref="A1"/>
    </sheetView>
  </sheetViews>
  <sheetFormatPr defaultColWidth="11.421875" defaultRowHeight="12.75"/>
  <cols>
    <col min="8" max="8" width="11.421875" style="0" customWidth="1"/>
  </cols>
  <sheetData>
    <row r="1" spans="1:4" ht="15.75">
      <c r="A1" s="245"/>
      <c r="B1" s="245"/>
      <c r="C1" s="245"/>
      <c r="D1" s="245"/>
    </row>
    <row r="2" spans="1:8" ht="18">
      <c r="A2" s="246"/>
      <c r="B2" s="247"/>
      <c r="C2" s="248"/>
      <c r="D2" s="246"/>
      <c r="E2" s="249"/>
      <c r="F2" s="248"/>
      <c r="G2" s="248"/>
      <c r="H2" s="248"/>
    </row>
    <row r="3" spans="1:8" ht="18">
      <c r="A3" s="246"/>
      <c r="B3" s="247"/>
      <c r="C3" s="246"/>
      <c r="D3" s="246"/>
      <c r="E3" s="249"/>
      <c r="F3" s="248"/>
      <c r="G3" s="248"/>
      <c r="H3" s="248"/>
    </row>
    <row r="4" spans="1:8" ht="18">
      <c r="A4" s="246"/>
      <c r="B4" s="246"/>
      <c r="C4" s="248"/>
      <c r="D4" s="248"/>
      <c r="E4" s="246"/>
      <c r="F4" s="248"/>
      <c r="G4" s="248"/>
      <c r="H4" s="248"/>
    </row>
    <row r="5" ht="15.75">
      <c r="A5" s="245"/>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301" t="s">
        <v>431</v>
      </c>
      <c r="B14" s="301"/>
      <c r="C14" s="301"/>
      <c r="D14" s="301"/>
      <c r="E14" s="301"/>
      <c r="F14" s="301"/>
      <c r="G14" s="301"/>
      <c r="H14" s="301"/>
    </row>
    <row r="15" spans="1:17" ht="20.25">
      <c r="A15" s="298" t="s">
        <v>544</v>
      </c>
      <c r="B15" s="298"/>
      <c r="C15" s="298"/>
      <c r="D15" s="298"/>
      <c r="E15" s="298"/>
      <c r="F15" s="298"/>
      <c r="G15" s="298"/>
      <c r="H15" s="298"/>
      <c r="J15" s="298"/>
      <c r="K15" s="298"/>
      <c r="L15" s="298"/>
      <c r="M15" s="298"/>
      <c r="N15" s="298"/>
      <c r="O15" s="298"/>
      <c r="P15" s="298"/>
      <c r="Q15" s="298"/>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9" t="s">
        <v>545</v>
      </c>
      <c r="B27" s="299"/>
      <c r="C27" s="299"/>
      <c r="D27" s="299"/>
      <c r="E27" s="299"/>
      <c r="F27" s="299"/>
      <c r="G27" s="299"/>
      <c r="H27" s="299"/>
    </row>
    <row r="28" spans="1:8" ht="18">
      <c r="A28" s="267"/>
      <c r="B28" s="267"/>
      <c r="C28" s="267"/>
      <c r="D28" s="267"/>
      <c r="E28" s="267"/>
      <c r="F28" s="267"/>
      <c r="G28" s="267"/>
      <c r="H28" s="267"/>
    </row>
    <row r="29" spans="1:8" ht="18">
      <c r="A29" s="267"/>
      <c r="B29" s="267"/>
      <c r="C29" s="267"/>
      <c r="D29" s="267"/>
      <c r="E29" s="267"/>
      <c r="F29" s="267"/>
      <c r="G29" s="267"/>
      <c r="H29" s="267"/>
    </row>
    <row r="30" spans="1:7" ht="20.25">
      <c r="A30" s="12"/>
      <c r="B30" s="11"/>
      <c r="C30" s="11"/>
      <c r="D30" s="11"/>
      <c r="E30" s="11"/>
      <c r="F30" s="11"/>
      <c r="G30" s="11"/>
    </row>
    <row r="31" s="11" customFormat="1" ht="20.25">
      <c r="A31" s="12"/>
    </row>
    <row r="32" s="11" customFormat="1" ht="20.25">
      <c r="A32" s="12"/>
    </row>
    <row r="33" spans="1:7" s="11" customFormat="1" ht="18">
      <c r="A33" s="299"/>
      <c r="B33" s="300"/>
      <c r="C33" s="300"/>
      <c r="D33" s="300"/>
      <c r="E33" s="300"/>
      <c r="F33" s="300"/>
      <c r="G33" s="300"/>
    </row>
    <row r="34" s="11" customFormat="1" ht="12.75"/>
    <row r="35" s="11" customFormat="1" ht="20.25">
      <c r="A35" s="13"/>
    </row>
    <row r="36" spans="1:8" ht="12.75">
      <c r="A36" s="11"/>
      <c r="B36" s="11"/>
      <c r="C36" s="11"/>
      <c r="D36" s="11"/>
      <c r="E36" s="11"/>
      <c r="F36" s="11"/>
      <c r="G36" s="11"/>
      <c r="H36" s="11"/>
    </row>
    <row r="41" spans="1:8" ht="12.75">
      <c r="A41" s="297" t="s">
        <v>431</v>
      </c>
      <c r="B41" s="297"/>
      <c r="C41" s="297"/>
      <c r="D41" s="297"/>
      <c r="E41" s="297"/>
      <c r="F41" s="297"/>
      <c r="G41" s="297"/>
      <c r="H41" s="297"/>
    </row>
    <row r="42" spans="1:8" ht="12.75">
      <c r="A42" s="297" t="s">
        <v>546</v>
      </c>
      <c r="B42" s="297"/>
      <c r="C42" s="297"/>
      <c r="D42" s="297"/>
      <c r="E42" s="297"/>
      <c r="F42" s="297"/>
      <c r="G42" s="297"/>
      <c r="H42" s="297"/>
    </row>
    <row r="43" spans="1:8" ht="12.75">
      <c r="A43" s="225"/>
      <c r="B43" s="225"/>
      <c r="C43" s="225"/>
      <c r="D43" s="225"/>
      <c r="E43" s="225"/>
      <c r="F43" s="225"/>
      <c r="G43" s="225"/>
      <c r="H43" s="225"/>
    </row>
    <row r="44" spans="1:8" ht="12.75">
      <c r="A44" s="297" t="s">
        <v>277</v>
      </c>
      <c r="B44" s="297"/>
      <c r="C44" s="297"/>
      <c r="D44" s="297"/>
      <c r="E44" s="297"/>
      <c r="F44" s="297"/>
      <c r="G44" s="297"/>
      <c r="H44" s="297"/>
    </row>
    <row r="45" spans="1:7" ht="12.75">
      <c r="A45" s="225"/>
      <c r="B45" s="225"/>
      <c r="C45" s="225"/>
      <c r="D45" s="225"/>
      <c r="E45" s="225"/>
      <c r="F45" s="225"/>
      <c r="G45" s="225"/>
    </row>
    <row r="46" spans="1:7" ht="12.75">
      <c r="A46" s="225"/>
      <c r="B46" s="225"/>
      <c r="C46" s="225"/>
      <c r="D46" s="225"/>
      <c r="E46" s="225"/>
      <c r="F46" s="225"/>
      <c r="G46" s="225"/>
    </row>
    <row r="47" spans="1:8" ht="12.75">
      <c r="A47" s="295" t="s">
        <v>426</v>
      </c>
      <c r="B47" s="295"/>
      <c r="C47" s="295"/>
      <c r="D47" s="295"/>
      <c r="E47" s="295"/>
      <c r="F47" s="295"/>
      <c r="G47" s="295"/>
      <c r="H47" s="295"/>
    </row>
    <row r="48" spans="1:8" ht="12.75">
      <c r="A48" s="295" t="s">
        <v>222</v>
      </c>
      <c r="B48" s="295"/>
      <c r="C48" s="295"/>
      <c r="D48" s="295"/>
      <c r="E48" s="295"/>
      <c r="F48" s="295"/>
      <c r="G48" s="295"/>
      <c r="H48" s="295"/>
    </row>
    <row r="49" spans="1:7" ht="12.75">
      <c r="A49" s="217"/>
      <c r="B49" s="217"/>
      <c r="C49" s="217"/>
      <c r="D49" s="217"/>
      <c r="E49" s="217"/>
      <c r="F49" s="217"/>
      <c r="G49" s="217"/>
    </row>
    <row r="50" spans="1:7" ht="12.75">
      <c r="A50" s="295"/>
      <c r="B50" s="295"/>
      <c r="C50" s="295"/>
      <c r="D50" s="295"/>
      <c r="E50" s="295"/>
      <c r="F50" s="295"/>
      <c r="G50" s="295"/>
    </row>
    <row r="51" spans="1:7" ht="12.75">
      <c r="A51" s="295"/>
      <c r="B51" s="295"/>
      <c r="C51" s="295"/>
      <c r="D51" s="295"/>
      <c r="E51" s="295"/>
      <c r="F51" s="295"/>
      <c r="G51" s="295"/>
    </row>
    <row r="52" spans="1:7" ht="12.75">
      <c r="A52" s="226"/>
      <c r="B52" s="217"/>
      <c r="C52" s="217"/>
      <c r="D52" s="217"/>
      <c r="E52" s="217"/>
      <c r="F52" s="217"/>
      <c r="G52" s="217"/>
    </row>
    <row r="55" spans="1:7" ht="12.75">
      <c r="A55" s="226"/>
      <c r="B55" s="217"/>
      <c r="C55" s="217"/>
      <c r="D55" s="217"/>
      <c r="E55" s="217"/>
      <c r="F55" s="217"/>
      <c r="G55" s="217"/>
    </row>
    <row r="57" spans="1:8" ht="12.75">
      <c r="A57" s="297" t="s">
        <v>69</v>
      </c>
      <c r="B57" s="297"/>
      <c r="C57" s="297"/>
      <c r="D57" s="297"/>
      <c r="E57" s="297"/>
      <c r="F57" s="297"/>
      <c r="G57" s="297"/>
      <c r="H57" s="297"/>
    </row>
    <row r="58" spans="1:8" ht="12.75">
      <c r="A58" s="295" t="s">
        <v>482</v>
      </c>
      <c r="B58" s="295"/>
      <c r="C58" s="295"/>
      <c r="D58" s="295"/>
      <c r="E58" s="295"/>
      <c r="F58" s="295"/>
      <c r="G58" s="295"/>
      <c r="H58" s="295"/>
    </row>
    <row r="59" spans="1:7" ht="12.75">
      <c r="A59" s="226"/>
      <c r="B59" s="217"/>
      <c r="C59" s="217"/>
      <c r="D59" s="217"/>
      <c r="E59" s="217"/>
      <c r="F59" s="217"/>
      <c r="G59" s="217"/>
    </row>
    <row r="62" spans="1:7" ht="12.75">
      <c r="A62" s="226"/>
      <c r="B62" s="217"/>
      <c r="C62" s="217"/>
      <c r="D62" s="217"/>
      <c r="E62" s="217"/>
      <c r="F62" s="217"/>
      <c r="G62" s="217"/>
    </row>
    <row r="63" spans="1:8" ht="15">
      <c r="A63" s="296" t="s">
        <v>453</v>
      </c>
      <c r="B63" s="296"/>
      <c r="C63" s="296"/>
      <c r="D63" s="296"/>
      <c r="E63" s="296"/>
      <c r="F63" s="296"/>
      <c r="G63" s="296"/>
      <c r="H63" s="296"/>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5" t="s">
        <v>427</v>
      </c>
      <c r="B80" s="295"/>
      <c r="C80" s="295"/>
      <c r="D80" s="295"/>
      <c r="E80" s="295"/>
      <c r="F80" s="295"/>
      <c r="G80" s="295"/>
      <c r="H80" s="295"/>
    </row>
    <row r="81" spans="1:8" ht="12.75">
      <c r="A81" s="295" t="s">
        <v>428</v>
      </c>
      <c r="B81" s="295"/>
      <c r="C81" s="295"/>
      <c r="D81" s="295"/>
      <c r="E81" s="295"/>
      <c r="F81" s="295"/>
      <c r="G81" s="295"/>
      <c r="H81" s="295"/>
    </row>
    <row r="82" spans="1:8" ht="12.75">
      <c r="A82" s="295" t="s">
        <v>429</v>
      </c>
      <c r="B82" s="295"/>
      <c r="C82" s="295"/>
      <c r="D82" s="295"/>
      <c r="E82" s="295"/>
      <c r="F82" s="295"/>
      <c r="G82" s="295"/>
      <c r="H82" s="295"/>
    </row>
    <row r="83" spans="1:8" ht="12.75">
      <c r="A83" s="295" t="s">
        <v>430</v>
      </c>
      <c r="B83" s="295"/>
      <c r="C83" s="295"/>
      <c r="D83" s="295"/>
      <c r="E83" s="295"/>
      <c r="F83" s="295"/>
      <c r="G83" s="295"/>
      <c r="H83" s="295"/>
    </row>
    <row r="84" spans="1:8" ht="12.75">
      <c r="A84" s="295" t="s">
        <v>70</v>
      </c>
      <c r="B84" s="295"/>
      <c r="C84" s="295"/>
      <c r="D84" s="295"/>
      <c r="E84" s="295"/>
      <c r="F84" s="295"/>
      <c r="G84" s="295"/>
      <c r="H84" s="295"/>
    </row>
    <row r="85" spans="1:8" ht="12.75">
      <c r="A85" s="295" t="s">
        <v>71</v>
      </c>
      <c r="B85" s="295"/>
      <c r="C85" s="295"/>
      <c r="D85" s="295"/>
      <c r="E85" s="295"/>
      <c r="F85" s="295"/>
      <c r="G85" s="295"/>
      <c r="H85" s="295"/>
    </row>
    <row r="86" spans="1:7" ht="12.75">
      <c r="A86" s="295"/>
      <c r="B86" s="295"/>
      <c r="C86" s="295"/>
      <c r="D86" s="295"/>
      <c r="E86" s="295"/>
      <c r="F86" s="295"/>
      <c r="G86" s="295"/>
    </row>
  </sheetData>
  <sheetProtection/>
  <mergeCells count="22">
    <mergeCell ref="A86:G86"/>
    <mergeCell ref="A14:H14"/>
    <mergeCell ref="A41:H41"/>
    <mergeCell ref="A51:G51"/>
    <mergeCell ref="A57:H57"/>
    <mergeCell ref="A58:H58"/>
    <mergeCell ref="A84:H84"/>
    <mergeCell ref="A85:H85"/>
    <mergeCell ref="A82:H82"/>
    <mergeCell ref="A83:H83"/>
    <mergeCell ref="A42:H42"/>
    <mergeCell ref="A44:H44"/>
    <mergeCell ref="A15:H15"/>
    <mergeCell ref="J15:Q15"/>
    <mergeCell ref="A33:G33"/>
    <mergeCell ref="A27:H27"/>
    <mergeCell ref="A80:H80"/>
    <mergeCell ref="A81:H81"/>
    <mergeCell ref="A50:G50"/>
    <mergeCell ref="A47:H47"/>
    <mergeCell ref="A48:H48"/>
    <mergeCell ref="A63:H6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11.421875" style="40" bestFit="1" customWidth="1"/>
    <col min="7" max="7" width="1.7109375" style="40" customWidth="1"/>
    <col min="8" max="8" width="10.8515625" style="40" bestFit="1" customWidth="1"/>
    <col min="9" max="9" width="10.57421875" style="40" bestFit="1" customWidth="1"/>
    <col min="10" max="10" width="11.00390625" style="40" bestFit="1" customWidth="1"/>
    <col min="11" max="11" width="11.4218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32" t="s">
        <v>494</v>
      </c>
      <c r="B1" s="332"/>
      <c r="C1" s="332"/>
      <c r="D1" s="332"/>
      <c r="E1" s="332"/>
      <c r="F1" s="332"/>
      <c r="G1" s="332"/>
      <c r="H1" s="332"/>
      <c r="I1" s="332"/>
      <c r="J1" s="332"/>
      <c r="K1" s="332"/>
      <c r="L1" s="332"/>
      <c r="M1" s="47"/>
      <c r="P1" s="146"/>
      <c r="Q1" s="146"/>
      <c r="R1" s="146"/>
      <c r="S1" s="146"/>
      <c r="T1" s="146"/>
      <c r="U1" s="146"/>
    </row>
    <row r="2" spans="1:21" ht="19.5" customHeight="1">
      <c r="A2" s="333" t="s">
        <v>260</v>
      </c>
      <c r="B2" s="333"/>
      <c r="C2" s="333"/>
      <c r="D2" s="333"/>
      <c r="E2" s="333"/>
      <c r="F2" s="333"/>
      <c r="G2" s="333"/>
      <c r="H2" s="333"/>
      <c r="I2" s="333"/>
      <c r="J2" s="333"/>
      <c r="K2" s="333"/>
      <c r="L2" s="333"/>
      <c r="P2" s="152"/>
      <c r="Q2" s="152"/>
      <c r="R2" s="152"/>
      <c r="S2" s="152"/>
      <c r="T2" s="152"/>
      <c r="U2" s="152"/>
    </row>
    <row r="3" spans="1:21" s="47" customFormat="1" ht="11.25">
      <c r="A3" s="44"/>
      <c r="B3" s="44"/>
      <c r="C3" s="334" t="s">
        <v>151</v>
      </c>
      <c r="D3" s="334"/>
      <c r="E3" s="334"/>
      <c r="F3" s="334"/>
      <c r="G3" s="256"/>
      <c r="H3" s="334" t="s">
        <v>152</v>
      </c>
      <c r="I3" s="334"/>
      <c r="J3" s="334"/>
      <c r="K3" s="334"/>
      <c r="L3" s="256"/>
      <c r="M3" s="336" t="s">
        <v>302</v>
      </c>
      <c r="N3" s="336"/>
      <c r="O3" s="336"/>
      <c r="P3" s="180"/>
      <c r="Q3" s="180"/>
      <c r="R3" s="180"/>
      <c r="S3" s="180"/>
      <c r="T3" s="180"/>
      <c r="U3" s="180"/>
    </row>
    <row r="4" spans="1:21" s="47" customFormat="1" ht="11.25">
      <c r="A4" s="44" t="s">
        <v>506</v>
      </c>
      <c r="B4" s="258" t="s">
        <v>138</v>
      </c>
      <c r="C4" s="257">
        <v>2009</v>
      </c>
      <c r="D4" s="335" t="str">
        <f>+balanza!C5</f>
        <v>enero - agosto</v>
      </c>
      <c r="E4" s="335"/>
      <c r="F4" s="335"/>
      <c r="G4" s="256"/>
      <c r="H4" s="257">
        <f>+C4</f>
        <v>2009</v>
      </c>
      <c r="I4" s="335" t="str">
        <f>+D4</f>
        <v>enero - agosto</v>
      </c>
      <c r="J4" s="335"/>
      <c r="K4" s="335"/>
      <c r="L4" s="258" t="s">
        <v>338</v>
      </c>
      <c r="M4" s="337" t="s">
        <v>301</v>
      </c>
      <c r="N4" s="337"/>
      <c r="O4" s="337"/>
      <c r="P4" s="180"/>
      <c r="Q4" s="180"/>
      <c r="R4" s="180"/>
      <c r="S4" s="180"/>
      <c r="T4" s="180"/>
      <c r="U4" s="180"/>
    </row>
    <row r="5" spans="1:15" s="47" customFormat="1" ht="11.25">
      <c r="A5" s="259"/>
      <c r="B5" s="262" t="s">
        <v>48</v>
      </c>
      <c r="C5" s="259"/>
      <c r="D5" s="260">
        <v>2009</v>
      </c>
      <c r="E5" s="260">
        <v>2010</v>
      </c>
      <c r="F5" s="261" t="s">
        <v>468</v>
      </c>
      <c r="G5" s="262"/>
      <c r="H5" s="259"/>
      <c r="I5" s="260">
        <f>+D5</f>
        <v>2009</v>
      </c>
      <c r="J5" s="260">
        <f>+E5</f>
        <v>2010</v>
      </c>
      <c r="K5" s="261" t="str">
        <f>+F5</f>
        <v>Var % 10/09</v>
      </c>
      <c r="L5" s="262">
        <v>2008</v>
      </c>
      <c r="M5" s="263">
        <v>2007</v>
      </c>
      <c r="N5" s="263">
        <v>2008</v>
      </c>
      <c r="O5" s="262" t="s">
        <v>276</v>
      </c>
    </row>
    <row r="6" spans="1:12" ht="11.25">
      <c r="A6" s="35"/>
      <c r="B6" s="35"/>
      <c r="C6" s="35"/>
      <c r="D6" s="35"/>
      <c r="E6" s="35"/>
      <c r="F6" s="35"/>
      <c r="G6" s="35"/>
      <c r="H6" s="35"/>
      <c r="I6" s="35"/>
      <c r="J6" s="35"/>
      <c r="K6" s="35"/>
      <c r="L6" s="35"/>
    </row>
    <row r="7" spans="1:15" s="47" customFormat="1" ht="11.25">
      <c r="A7" s="44" t="s">
        <v>496</v>
      </c>
      <c r="B7" s="44"/>
      <c r="C7" s="44"/>
      <c r="D7" s="44"/>
      <c r="E7" s="44"/>
      <c r="F7" s="44"/>
      <c r="G7" s="44"/>
      <c r="H7" s="45">
        <f>+balanza!B13</f>
        <v>6179494</v>
      </c>
      <c r="I7" s="45">
        <f>+balanza!D13</f>
        <v>4619459</v>
      </c>
      <c r="J7" s="45">
        <f>+balanza!E13</f>
        <v>4927824</v>
      </c>
      <c r="K7" s="43">
        <f>+J7/I7*100-100</f>
        <v>6.675348780019476</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497</v>
      </c>
      <c r="B9" s="155"/>
      <c r="C9" s="155">
        <f>+C11+C50</f>
        <v>2912250.9429999995</v>
      </c>
      <c r="D9" s="155">
        <f>+D11+D50</f>
        <v>2408444.029</v>
      </c>
      <c r="E9" s="155">
        <f>+E11+E50</f>
        <v>2497811.042</v>
      </c>
      <c r="F9" s="156">
        <f>+E9/D9*100-100</f>
        <v>3.710570473049586</v>
      </c>
      <c r="G9" s="155"/>
      <c r="H9" s="155">
        <f>+H11+H50</f>
        <v>3755805.1190000004</v>
      </c>
      <c r="I9" s="155">
        <f>+I11+I50</f>
        <v>2969612.352</v>
      </c>
      <c r="J9" s="155">
        <f>+J11+J50</f>
        <v>3215725.6689999998</v>
      </c>
      <c r="K9" s="156">
        <f>+J9/I9*100-100</f>
        <v>8.287725393997817</v>
      </c>
      <c r="L9" s="156">
        <f>+J9/$J$7*100</f>
        <v>65.2565040675154</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498</v>
      </c>
      <c r="B11" s="44"/>
      <c r="C11" s="45">
        <f>+C13+C30</f>
        <v>2410149.5419999994</v>
      </c>
      <c r="D11" s="45">
        <f>+D13+D30</f>
        <v>2103007.826</v>
      </c>
      <c r="E11" s="45">
        <f>+E13+E30</f>
        <v>2144029.81</v>
      </c>
      <c r="F11" s="43">
        <f>+E11/D11*100-100</f>
        <v>1.9506339202753082</v>
      </c>
      <c r="G11" s="43"/>
      <c r="H11" s="45">
        <f>+H13+H30</f>
        <v>2922204.845</v>
      </c>
      <c r="I11" s="45">
        <f>+I13+I30</f>
        <v>2422904.771</v>
      </c>
      <c r="J11" s="45">
        <f>+J13+J30</f>
        <v>2624543.0889999997</v>
      </c>
      <c r="K11" s="43">
        <f>+J11/I11*100-100</f>
        <v>8.322172642252795</v>
      </c>
      <c r="L11" s="43">
        <f>+J11/J9*100</f>
        <v>81.6158888894325</v>
      </c>
      <c r="M11" s="41">
        <f>+I11/D11</f>
        <v>1.1521140059704182</v>
      </c>
      <c r="N11" s="41">
        <f>+J11/E11</f>
        <v>1.2241168834308322</v>
      </c>
      <c r="O11" s="41">
        <f>+N11/M11*100-100</f>
        <v>6.2496312940633345</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2080227.099</v>
      </c>
      <c r="E13" s="45">
        <f>SUM(E14:E28)</f>
        <v>2121908.748</v>
      </c>
      <c r="F13" s="43">
        <f>+E13/D13*100-100</f>
        <v>2.003706663567499</v>
      </c>
      <c r="G13" s="43"/>
      <c r="H13" s="45">
        <f>SUM(H14:H28)</f>
        <v>2791662.918</v>
      </c>
      <c r="I13" s="45">
        <f>SUM(I14:I28)</f>
        <v>2332280.2380000004</v>
      </c>
      <c r="J13" s="45">
        <f>SUM(J14:J28)</f>
        <v>2486554.2419999996</v>
      </c>
      <c r="K13" s="43">
        <f>+J13/I13*100-100</f>
        <v>6.614728431275225</v>
      </c>
      <c r="L13" s="43">
        <f>+J13/J11*100</f>
        <v>94.74236686841455</v>
      </c>
      <c r="M13" s="46"/>
      <c r="N13" s="46"/>
      <c r="O13" s="46"/>
      <c r="R13" s="46"/>
    </row>
    <row r="14" spans="1:18" ht="11.25" customHeight="1">
      <c r="A14" s="36" t="s">
        <v>307</v>
      </c>
      <c r="B14" s="158" t="s">
        <v>154</v>
      </c>
      <c r="C14" s="37">
        <v>850405.202</v>
      </c>
      <c r="D14" s="37">
        <v>817147.065</v>
      </c>
      <c r="E14" s="37">
        <v>763327.228</v>
      </c>
      <c r="F14" s="38">
        <f aca="true" t="shared" si="0" ref="F14:F40">+E14/D14*100-100</f>
        <v>-6.586309772770221</v>
      </c>
      <c r="G14" s="38"/>
      <c r="H14" s="37">
        <v>1160219.858</v>
      </c>
      <c r="I14" s="37">
        <v>1064261.571</v>
      </c>
      <c r="J14" s="37">
        <v>1083088.782</v>
      </c>
      <c r="K14" s="38">
        <f aca="true" t="shared" si="1" ref="K14:K28">+J14/I14*100-100</f>
        <v>1.7690398218841494</v>
      </c>
      <c r="L14" s="38">
        <f>+J14/$J$13*100</f>
        <v>43.557818434270054</v>
      </c>
      <c r="M14" s="41">
        <f>+I14/D14</f>
        <v>1.3024112997334207</v>
      </c>
      <c r="N14" s="41">
        <f>+J14/E14</f>
        <v>1.4189049496345227</v>
      </c>
      <c r="O14" s="41">
        <f>+N14/M14*100-100</f>
        <v>8.944459398113793</v>
      </c>
      <c r="R14" s="41"/>
    </row>
    <row r="15" spans="1:18" ht="11.25" customHeight="1">
      <c r="A15" s="36" t="s">
        <v>140</v>
      </c>
      <c r="B15" s="158" t="s">
        <v>155</v>
      </c>
      <c r="C15" s="37">
        <v>678499.468</v>
      </c>
      <c r="D15" s="37">
        <v>619411.037</v>
      </c>
      <c r="E15" s="37">
        <v>724864.493</v>
      </c>
      <c r="F15" s="38">
        <f t="shared" si="0"/>
        <v>17.02479447423859</v>
      </c>
      <c r="G15" s="38"/>
      <c r="H15" s="37">
        <v>486249.572</v>
      </c>
      <c r="I15" s="37">
        <v>446442.999</v>
      </c>
      <c r="J15" s="37">
        <v>491048.994</v>
      </c>
      <c r="K15" s="38">
        <f t="shared" si="1"/>
        <v>9.991419979687038</v>
      </c>
      <c r="L15" s="38">
        <f aca="true" t="shared" si="2" ref="L15:L28">+J15/$J$13*100</f>
        <v>19.748171413507418</v>
      </c>
      <c r="M15" s="41">
        <f aca="true" t="shared" si="3" ref="M15:M28">+I15/D15</f>
        <v>0.7207540265382776</v>
      </c>
      <c r="N15" s="41">
        <f aca="true" t="shared" si="4" ref="N15:N28">+J15/E15</f>
        <v>0.6774355741549614</v>
      </c>
      <c r="O15" s="41">
        <f aca="true" t="shared" si="5" ref="O15:O28">+N15/M15*100-100</f>
        <v>-6.010157527856094</v>
      </c>
      <c r="R15" s="41"/>
    </row>
    <row r="16" spans="1:18" ht="11.25" customHeight="1">
      <c r="A16" s="36" t="s">
        <v>141</v>
      </c>
      <c r="B16" s="158" t="s">
        <v>156</v>
      </c>
      <c r="C16" s="37">
        <v>182770.792</v>
      </c>
      <c r="D16" s="37">
        <v>163685.859</v>
      </c>
      <c r="E16" s="37">
        <v>156605.008</v>
      </c>
      <c r="F16" s="38">
        <f t="shared" si="0"/>
        <v>-4.325878266613117</v>
      </c>
      <c r="G16" s="38"/>
      <c r="H16" s="37">
        <v>147295.416</v>
      </c>
      <c r="I16" s="37">
        <v>131148.22</v>
      </c>
      <c r="J16" s="37">
        <v>120251.614</v>
      </c>
      <c r="K16" s="38">
        <f t="shared" si="1"/>
        <v>-8.30861905712483</v>
      </c>
      <c r="L16" s="38">
        <f t="shared" si="2"/>
        <v>4.836074434607086</v>
      </c>
      <c r="M16" s="41">
        <f t="shared" si="3"/>
        <v>0.8012189983986339</v>
      </c>
      <c r="N16" s="41">
        <f t="shared" si="4"/>
        <v>0.7678656994162025</v>
      </c>
      <c r="O16" s="41">
        <f t="shared" si="5"/>
        <v>-4.162819285250762</v>
      </c>
      <c r="R16" s="41"/>
    </row>
    <row r="17" spans="1:18" ht="11.25" customHeight="1">
      <c r="A17" s="36" t="s">
        <v>146</v>
      </c>
      <c r="B17" s="158" t="s">
        <v>186</v>
      </c>
      <c r="C17" s="37">
        <v>166183.932</v>
      </c>
      <c r="D17" s="37">
        <v>48445.867</v>
      </c>
      <c r="E17" s="37">
        <v>49628.495</v>
      </c>
      <c r="F17" s="38">
        <f t="shared" si="0"/>
        <v>2.4411329040720915</v>
      </c>
      <c r="G17" s="38"/>
      <c r="H17" s="37">
        <v>250217.57</v>
      </c>
      <c r="I17" s="37">
        <v>89003.022</v>
      </c>
      <c r="J17" s="37">
        <v>60552.392</v>
      </c>
      <c r="K17" s="38">
        <f t="shared" si="1"/>
        <v>-31.965914595574063</v>
      </c>
      <c r="L17" s="38">
        <f t="shared" si="2"/>
        <v>2.4351928856897227</v>
      </c>
      <c r="M17" s="41">
        <f t="shared" si="3"/>
        <v>1.8371643962941153</v>
      </c>
      <c r="N17" s="41">
        <f t="shared" si="4"/>
        <v>1.2201134046075748</v>
      </c>
      <c r="O17" s="41">
        <f t="shared" si="5"/>
        <v>-33.587140755135536</v>
      </c>
      <c r="R17" s="41"/>
    </row>
    <row r="18" spans="1:18" ht="11.25" customHeight="1">
      <c r="A18" s="36" t="s">
        <v>142</v>
      </c>
      <c r="B18" s="158" t="s">
        <v>187</v>
      </c>
      <c r="C18" s="37">
        <v>95056.997</v>
      </c>
      <c r="D18" s="37">
        <v>94333.236</v>
      </c>
      <c r="E18" s="37">
        <v>73502.622</v>
      </c>
      <c r="F18" s="38">
        <f t="shared" si="0"/>
        <v>-22.081945752396322</v>
      </c>
      <c r="G18" s="38"/>
      <c r="H18" s="37">
        <v>105133.828</v>
      </c>
      <c r="I18" s="37">
        <v>104058.024</v>
      </c>
      <c r="J18" s="37">
        <v>93271.797</v>
      </c>
      <c r="K18" s="38">
        <f t="shared" si="1"/>
        <v>-10.36558891412352</v>
      </c>
      <c r="L18" s="38">
        <f t="shared" si="2"/>
        <v>3.7510461434768096</v>
      </c>
      <c r="M18" s="41">
        <f t="shared" si="3"/>
        <v>1.1030897318099</v>
      </c>
      <c r="N18" s="41">
        <f t="shared" si="4"/>
        <v>1.268958772654396</v>
      </c>
      <c r="O18" s="41">
        <f t="shared" si="5"/>
        <v>15.03676773170082</v>
      </c>
      <c r="R18" s="41"/>
    </row>
    <row r="19" spans="1:18" ht="11.25" customHeight="1">
      <c r="A19" s="36" t="s">
        <v>308</v>
      </c>
      <c r="B19" s="158" t="s">
        <v>188</v>
      </c>
      <c r="C19" s="37">
        <v>129570.108</v>
      </c>
      <c r="D19" s="37">
        <v>124210.544</v>
      </c>
      <c r="E19" s="37">
        <v>107988.291</v>
      </c>
      <c r="F19" s="38">
        <f t="shared" si="0"/>
        <v>-13.060286572772767</v>
      </c>
      <c r="G19" s="38"/>
      <c r="H19" s="37">
        <v>113885.948</v>
      </c>
      <c r="I19" s="37">
        <v>109446.58</v>
      </c>
      <c r="J19" s="37">
        <v>84687.358</v>
      </c>
      <c r="K19" s="38">
        <f t="shared" si="1"/>
        <v>-22.62219797091879</v>
      </c>
      <c r="L19" s="38">
        <f t="shared" si="2"/>
        <v>3.4058118085485143</v>
      </c>
      <c r="M19" s="41">
        <f t="shared" si="3"/>
        <v>0.8811375948888849</v>
      </c>
      <c r="N19" s="41">
        <f t="shared" si="4"/>
        <v>0.7842272270055648</v>
      </c>
      <c r="O19" s="41">
        <f t="shared" si="5"/>
        <v>-10.998324035367133</v>
      </c>
      <c r="R19" s="41"/>
    </row>
    <row r="20" spans="1:18" ht="11.25" customHeight="1">
      <c r="A20" s="36" t="s">
        <v>388</v>
      </c>
      <c r="B20" s="158" t="s">
        <v>189</v>
      </c>
      <c r="C20" s="37">
        <v>38506.044</v>
      </c>
      <c r="D20" s="37">
        <v>32147.68</v>
      </c>
      <c r="E20" s="37">
        <v>43006.007</v>
      </c>
      <c r="F20" s="38">
        <f t="shared" si="0"/>
        <v>33.77639381753207</v>
      </c>
      <c r="G20" s="38"/>
      <c r="H20" s="37">
        <v>179414.856</v>
      </c>
      <c r="I20" s="37">
        <v>146679.262</v>
      </c>
      <c r="J20" s="37">
        <v>229232.397</v>
      </c>
      <c r="K20" s="38">
        <f t="shared" si="1"/>
        <v>56.281395116373034</v>
      </c>
      <c r="L20" s="38">
        <f t="shared" si="2"/>
        <v>9.218877799972</v>
      </c>
      <c r="M20" s="41">
        <f t="shared" si="3"/>
        <v>4.562670214460265</v>
      </c>
      <c r="N20" s="41">
        <f t="shared" si="4"/>
        <v>5.330241354422884</v>
      </c>
      <c r="O20" s="41">
        <f t="shared" si="5"/>
        <v>16.822849425540113</v>
      </c>
      <c r="R20" s="41"/>
    </row>
    <row r="21" spans="1:18" ht="11.25" customHeight="1">
      <c r="A21" s="36" t="s">
        <v>309</v>
      </c>
      <c r="B21" s="158" t="s">
        <v>190</v>
      </c>
      <c r="C21" s="37">
        <v>55944.266</v>
      </c>
      <c r="D21" s="37">
        <v>51885.151</v>
      </c>
      <c r="E21" s="37">
        <v>50501.03</v>
      </c>
      <c r="F21" s="38">
        <f t="shared" si="0"/>
        <v>-2.6676630467934785</v>
      </c>
      <c r="G21" s="38"/>
      <c r="H21" s="37">
        <v>64921.587</v>
      </c>
      <c r="I21" s="37">
        <v>58503.95</v>
      </c>
      <c r="J21" s="37">
        <v>64244.69</v>
      </c>
      <c r="K21" s="38">
        <f t="shared" si="1"/>
        <v>9.812568211206269</v>
      </c>
      <c r="L21" s="38">
        <f t="shared" si="2"/>
        <v>2.583683432874818</v>
      </c>
      <c r="M21" s="41">
        <f t="shared" si="3"/>
        <v>1.1275663435960706</v>
      </c>
      <c r="N21" s="41">
        <f t="shared" si="4"/>
        <v>1.2721461324650212</v>
      </c>
      <c r="O21" s="41">
        <f t="shared" si="5"/>
        <v>12.822286661009414</v>
      </c>
      <c r="R21" s="41"/>
    </row>
    <row r="22" spans="1:18" ht="11.25" customHeight="1">
      <c r="A22" s="36" t="s">
        <v>143</v>
      </c>
      <c r="B22" s="158" t="s">
        <v>320</v>
      </c>
      <c r="C22" s="37">
        <v>40081.724</v>
      </c>
      <c r="D22" s="37">
        <v>37114.132</v>
      </c>
      <c r="E22" s="37">
        <v>32238.73</v>
      </c>
      <c r="F22" s="38">
        <f t="shared" si="0"/>
        <v>-13.136241472655215</v>
      </c>
      <c r="G22" s="38"/>
      <c r="H22" s="37">
        <v>39534.772</v>
      </c>
      <c r="I22" s="37">
        <v>34584.358</v>
      </c>
      <c r="J22" s="37">
        <v>38849.484</v>
      </c>
      <c r="K22" s="38">
        <f t="shared" si="1"/>
        <v>12.332529058367953</v>
      </c>
      <c r="L22" s="38">
        <f t="shared" si="2"/>
        <v>1.5623823258628116</v>
      </c>
      <c r="M22" s="41">
        <f t="shared" si="3"/>
        <v>0.9318379855953522</v>
      </c>
      <c r="N22" s="41">
        <f t="shared" si="4"/>
        <v>1.2050562785816934</v>
      </c>
      <c r="O22" s="41">
        <f t="shared" si="5"/>
        <v>29.320364399159132</v>
      </c>
      <c r="R22" s="41"/>
    </row>
    <row r="23" spans="1:18" ht="11.25" customHeight="1">
      <c r="A23" s="36" t="s">
        <v>330</v>
      </c>
      <c r="B23" s="158" t="s">
        <v>193</v>
      </c>
      <c r="C23" s="37">
        <v>786.324</v>
      </c>
      <c r="D23" s="37">
        <v>743.447</v>
      </c>
      <c r="E23" s="37">
        <v>542.667</v>
      </c>
      <c r="F23" s="38">
        <f t="shared" si="0"/>
        <v>-27.006632618061545</v>
      </c>
      <c r="G23" s="38"/>
      <c r="H23" s="37">
        <v>4408.276</v>
      </c>
      <c r="I23" s="37">
        <v>4180.548</v>
      </c>
      <c r="J23" s="37">
        <v>2919.614</v>
      </c>
      <c r="K23" s="38">
        <f t="shared" si="1"/>
        <v>-30.16193092388845</v>
      </c>
      <c r="L23" s="38">
        <f t="shared" si="2"/>
        <v>0.11741605916674794</v>
      </c>
      <c r="M23" s="41">
        <f t="shared" si="3"/>
        <v>5.6231957355399915</v>
      </c>
      <c r="N23" s="41">
        <f t="shared" si="4"/>
        <v>5.380120773881588</v>
      </c>
      <c r="O23" s="41">
        <f t="shared" si="5"/>
        <v>-4.322719199015424</v>
      </c>
      <c r="R23" s="41"/>
    </row>
    <row r="24" spans="1:18" ht="11.25" customHeight="1">
      <c r="A24" s="36" t="s">
        <v>310</v>
      </c>
      <c r="B24" s="158" t="s">
        <v>194</v>
      </c>
      <c r="C24" s="37">
        <v>36962.312</v>
      </c>
      <c r="D24" s="37">
        <v>24757.727</v>
      </c>
      <c r="E24" s="37">
        <v>35564.04</v>
      </c>
      <c r="F24" s="38">
        <f t="shared" si="0"/>
        <v>43.64824363722889</v>
      </c>
      <c r="G24" s="38"/>
      <c r="H24" s="37">
        <v>34034.535</v>
      </c>
      <c r="I24" s="37">
        <v>24221.768</v>
      </c>
      <c r="J24" s="37">
        <v>26623.104</v>
      </c>
      <c r="K24" s="38">
        <f t="shared" si="1"/>
        <v>9.91395838652241</v>
      </c>
      <c r="L24" s="38">
        <f t="shared" si="2"/>
        <v>1.0706826157384104</v>
      </c>
      <c r="M24" s="41">
        <f t="shared" si="3"/>
        <v>0.978351849505409</v>
      </c>
      <c r="N24" s="41">
        <f t="shared" si="4"/>
        <v>0.7485961662398309</v>
      </c>
      <c r="O24" s="41">
        <f t="shared" si="5"/>
        <v>-23.483952463699794</v>
      </c>
      <c r="R24" s="41"/>
    </row>
    <row r="25" spans="1:18" ht="11.25" customHeight="1">
      <c r="A25" s="36" t="s">
        <v>329</v>
      </c>
      <c r="B25" s="158" t="s">
        <v>195</v>
      </c>
      <c r="C25" s="37">
        <v>32861.352</v>
      </c>
      <c r="D25" s="37">
        <v>27707.727</v>
      </c>
      <c r="E25" s="37">
        <v>29010.043</v>
      </c>
      <c r="F25" s="38">
        <f t="shared" si="0"/>
        <v>4.700190672443114</v>
      </c>
      <c r="G25" s="38"/>
      <c r="H25" s="37">
        <v>39713.089</v>
      </c>
      <c r="I25" s="37">
        <v>32786.734</v>
      </c>
      <c r="J25" s="37">
        <v>29170.969</v>
      </c>
      <c r="K25" s="38">
        <f t="shared" si="1"/>
        <v>-11.028134122782689</v>
      </c>
      <c r="L25" s="38">
        <f t="shared" si="2"/>
        <v>1.1731483072952007</v>
      </c>
      <c r="R25" s="41"/>
    </row>
    <row r="26" spans="1:18" ht="11.25" customHeight="1">
      <c r="A26" s="36" t="s">
        <v>144</v>
      </c>
      <c r="B26" s="158" t="s">
        <v>196</v>
      </c>
      <c r="C26" s="37">
        <v>23474.385</v>
      </c>
      <c r="D26" s="37">
        <v>13435.754</v>
      </c>
      <c r="E26" s="37">
        <v>23024.186</v>
      </c>
      <c r="F26" s="38">
        <f t="shared" si="0"/>
        <v>71.36504583218777</v>
      </c>
      <c r="G26" s="38"/>
      <c r="H26" s="37">
        <v>113172.461</v>
      </c>
      <c r="I26" s="37">
        <v>55865.331</v>
      </c>
      <c r="J26" s="37">
        <v>125347.421</v>
      </c>
      <c r="K26" s="38">
        <f t="shared" si="1"/>
        <v>124.37425637019857</v>
      </c>
      <c r="L26" s="38">
        <f t="shared" si="2"/>
        <v>5.041008914375414</v>
      </c>
      <c r="M26" s="41">
        <f t="shared" si="3"/>
        <v>4.157960245476361</v>
      </c>
      <c r="N26" s="41">
        <f t="shared" si="4"/>
        <v>5.444162977140646</v>
      </c>
      <c r="O26" s="41">
        <f t="shared" si="5"/>
        <v>30.933502384098176</v>
      </c>
      <c r="R26" s="41"/>
    </row>
    <row r="27" spans="1:18" ht="11.25" customHeight="1">
      <c r="A27" s="36" t="s">
        <v>147</v>
      </c>
      <c r="B27" s="158" t="s">
        <v>198</v>
      </c>
      <c r="C27" s="37">
        <v>38102.046</v>
      </c>
      <c r="D27" s="37">
        <v>16229.029</v>
      </c>
      <c r="E27" s="37">
        <v>24925.668</v>
      </c>
      <c r="F27" s="38">
        <f t="shared" si="0"/>
        <v>53.58693363601731</v>
      </c>
      <c r="G27" s="38"/>
      <c r="H27" s="37">
        <v>33423.219</v>
      </c>
      <c r="I27" s="37">
        <v>14190.419</v>
      </c>
      <c r="J27" s="37">
        <v>21310.894</v>
      </c>
      <c r="K27" s="38">
        <f t="shared" si="1"/>
        <v>50.17804618736065</v>
      </c>
      <c r="L27" s="38">
        <f t="shared" si="2"/>
        <v>0.857045208990056</v>
      </c>
      <c r="M27" s="41">
        <f t="shared" si="3"/>
        <v>0.8743849678252469</v>
      </c>
      <c r="N27" s="41">
        <f t="shared" si="4"/>
        <v>0.8549778485374996</v>
      </c>
      <c r="O27" s="41">
        <f t="shared" si="5"/>
        <v>-2.2195165747206573</v>
      </c>
      <c r="R27" s="41"/>
    </row>
    <row r="28" spans="1:18" ht="11.25" customHeight="1">
      <c r="A28" s="36" t="s">
        <v>10</v>
      </c>
      <c r="B28" s="158" t="s">
        <v>185</v>
      </c>
      <c r="C28" s="37">
        <v>10748.388</v>
      </c>
      <c r="D28" s="37">
        <v>8972.844</v>
      </c>
      <c r="E28" s="37">
        <v>7180.24</v>
      </c>
      <c r="F28" s="38">
        <f t="shared" si="0"/>
        <v>-19.978102817791097</v>
      </c>
      <c r="G28" s="38"/>
      <c r="H28" s="37">
        <v>20037.931</v>
      </c>
      <c r="I28" s="37">
        <v>16907.452</v>
      </c>
      <c r="J28" s="37">
        <v>15954.732</v>
      </c>
      <c r="K28" s="38">
        <f t="shared" si="1"/>
        <v>-5.634911753704813</v>
      </c>
      <c r="L28" s="38">
        <f t="shared" si="2"/>
        <v>0.6416402156249444</v>
      </c>
      <c r="M28" s="41">
        <f t="shared" si="3"/>
        <v>1.8842913127654959</v>
      </c>
      <c r="N28" s="41">
        <f t="shared" si="4"/>
        <v>2.22203324679955</v>
      </c>
      <c r="O28" s="41">
        <f t="shared" si="5"/>
        <v>17.924082743785746</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22780.727000000003</v>
      </c>
      <c r="E30" s="45">
        <f>SUM(E31:E41)</f>
        <v>22121.062</v>
      </c>
      <c r="F30" s="43">
        <f t="shared" si="0"/>
        <v>-2.8957153123339765</v>
      </c>
      <c r="G30" s="43"/>
      <c r="H30" s="45">
        <f>SUM(H31:H41)</f>
        <v>130541.927</v>
      </c>
      <c r="I30" s="45">
        <f>SUM(I31:I41)</f>
        <v>90624.53300000001</v>
      </c>
      <c r="J30" s="45">
        <f>SUM(J31:J41)</f>
        <v>137988.84699999998</v>
      </c>
      <c r="K30" s="43">
        <f aca="true" t="shared" si="6" ref="K30:K40">+J30/I30*100-100</f>
        <v>52.26433994423999</v>
      </c>
      <c r="L30" s="43">
        <f>+J30/$J$11*100</f>
        <v>5.257633131585442</v>
      </c>
      <c r="M30" s="46"/>
      <c r="N30" s="46"/>
      <c r="O30" s="46"/>
      <c r="R30" s="46"/>
    </row>
    <row r="31" spans="1:18" ht="11.25" customHeight="1">
      <c r="A31" s="36" t="s">
        <v>311</v>
      </c>
      <c r="B31" s="158" t="s">
        <v>324</v>
      </c>
      <c r="C31" s="37">
        <v>766.44</v>
      </c>
      <c r="D31" s="37">
        <v>568.74</v>
      </c>
      <c r="E31" s="37">
        <v>409.36</v>
      </c>
      <c r="F31" s="38">
        <f t="shared" si="0"/>
        <v>-28.023349861096463</v>
      </c>
      <c r="G31" s="38"/>
      <c r="H31" s="37">
        <v>2421.749</v>
      </c>
      <c r="I31" s="37">
        <v>1776.923</v>
      </c>
      <c r="J31" s="37">
        <v>1726.2</v>
      </c>
      <c r="K31" s="38">
        <f t="shared" si="6"/>
        <v>-2.854541249114334</v>
      </c>
      <c r="L31" s="38">
        <f aca="true" t="shared" si="7" ref="L31:L40">+J31/$J$30*100</f>
        <v>1.2509706672163152</v>
      </c>
      <c r="R31" s="41"/>
    </row>
    <row r="32" spans="1:18" ht="11.25" customHeight="1">
      <c r="A32" s="36" t="s">
        <v>312</v>
      </c>
      <c r="B32" s="158" t="s">
        <v>191</v>
      </c>
      <c r="C32" s="37">
        <v>7680.815</v>
      </c>
      <c r="D32" s="37">
        <v>4660.814</v>
      </c>
      <c r="E32" s="37">
        <v>3977.255</v>
      </c>
      <c r="F32" s="38">
        <f t="shared" si="0"/>
        <v>-14.666086224423452</v>
      </c>
      <c r="G32" s="38"/>
      <c r="H32" s="37">
        <v>34003.103</v>
      </c>
      <c r="I32" s="37">
        <v>20240.483</v>
      </c>
      <c r="J32" s="37">
        <v>24104.742</v>
      </c>
      <c r="K32" s="38">
        <f t="shared" si="6"/>
        <v>19.091733137000716</v>
      </c>
      <c r="L32" s="38">
        <f t="shared" si="7"/>
        <v>17.468616141129147</v>
      </c>
      <c r="M32" s="41">
        <f>+I32/D32</f>
        <v>4.342692714191126</v>
      </c>
      <c r="N32" s="41">
        <f>+J32/E32</f>
        <v>6.060647858887599</v>
      </c>
      <c r="O32" s="41">
        <f>+N32/M32*100-100</f>
        <v>39.559675476980175</v>
      </c>
      <c r="R32" s="41"/>
    </row>
    <row r="33" spans="1:18" ht="11.25" customHeight="1">
      <c r="A33" s="36" t="s">
        <v>313</v>
      </c>
      <c r="B33" s="158" t="s">
        <v>322</v>
      </c>
      <c r="C33" s="37">
        <v>2670.979</v>
      </c>
      <c r="D33" s="37">
        <v>2601.759</v>
      </c>
      <c r="E33" s="37">
        <v>2103.681</v>
      </c>
      <c r="F33" s="38">
        <f t="shared" si="0"/>
        <v>-19.14389457286397</v>
      </c>
      <c r="G33" s="38"/>
      <c r="H33" s="37">
        <v>6371.893</v>
      </c>
      <c r="I33" s="37">
        <v>6212.254</v>
      </c>
      <c r="J33" s="37">
        <v>6113.598</v>
      </c>
      <c r="K33" s="38">
        <f t="shared" si="6"/>
        <v>-1.588087029281155</v>
      </c>
      <c r="L33" s="38">
        <f t="shared" si="7"/>
        <v>4.430501546259025</v>
      </c>
      <c r="M33" s="41">
        <f>+I33/D33</f>
        <v>2.387713081803503</v>
      </c>
      <c r="N33" s="41">
        <f>+J33/E33</f>
        <v>2.9061430891851</v>
      </c>
      <c r="O33" s="41">
        <f>+N33/M33*100-100</f>
        <v>21.712408049882328</v>
      </c>
      <c r="R33" s="41"/>
    </row>
    <row r="34" spans="1:25" ht="11.25" customHeight="1">
      <c r="A34" s="36" t="s">
        <v>314</v>
      </c>
      <c r="B34" s="158" t="s">
        <v>325</v>
      </c>
      <c r="C34" s="37">
        <v>44.234</v>
      </c>
      <c r="D34" s="37">
        <v>6.399</v>
      </c>
      <c r="E34" s="37">
        <v>36.636</v>
      </c>
      <c r="F34" s="38">
        <f t="shared" si="0"/>
        <v>472.526957337084</v>
      </c>
      <c r="G34" s="38"/>
      <c r="H34" s="37">
        <v>248.718</v>
      </c>
      <c r="I34" s="37">
        <v>46.347</v>
      </c>
      <c r="J34" s="37">
        <v>240.3</v>
      </c>
      <c r="K34" s="38">
        <f t="shared" si="6"/>
        <v>418.48016052818946</v>
      </c>
      <c r="L34" s="38">
        <f t="shared" si="7"/>
        <v>0.17414450893991457</v>
      </c>
      <c r="R34" s="41"/>
      <c r="T34" s="39"/>
      <c r="U34" s="39"/>
      <c r="V34" s="39"/>
      <c r="W34" s="39"/>
      <c r="X34" s="39"/>
      <c r="Y34" s="39"/>
    </row>
    <row r="35" spans="1:18" ht="11.25" customHeight="1">
      <c r="A35" s="36" t="s">
        <v>315</v>
      </c>
      <c r="B35" s="158" t="s">
        <v>323</v>
      </c>
      <c r="C35" s="37">
        <v>732.811</v>
      </c>
      <c r="D35" s="37">
        <v>732.811</v>
      </c>
      <c r="E35" s="37">
        <v>123.579</v>
      </c>
      <c r="F35" s="38">
        <f t="shared" si="0"/>
        <v>-83.13630663295174</v>
      </c>
      <c r="G35" s="38"/>
      <c r="H35" s="37">
        <v>664.554</v>
      </c>
      <c r="I35" s="37">
        <v>664.554</v>
      </c>
      <c r="J35" s="37">
        <v>107.731</v>
      </c>
      <c r="K35" s="38">
        <f t="shared" si="6"/>
        <v>-83.78897726896535</v>
      </c>
      <c r="L35" s="38">
        <f t="shared" si="7"/>
        <v>0.07807225173785241</v>
      </c>
      <c r="M35" s="41">
        <f>+I35/D35</f>
        <v>0.906855928745611</v>
      </c>
      <c r="R35" s="41"/>
    </row>
    <row r="36" spans="1:18" ht="11.25" customHeight="1">
      <c r="A36" s="36" t="s">
        <v>316</v>
      </c>
      <c r="B36" s="158" t="s">
        <v>326</v>
      </c>
      <c r="C36" s="37">
        <v>0.94</v>
      </c>
      <c r="D36" s="37">
        <v>0.94</v>
      </c>
      <c r="E36" s="37">
        <v>1.104</v>
      </c>
      <c r="F36" s="38">
        <f t="shared" si="0"/>
        <v>17.446808510638306</v>
      </c>
      <c r="G36" s="38"/>
      <c r="H36" s="37">
        <v>10.589</v>
      </c>
      <c r="I36" s="37">
        <v>10.589</v>
      </c>
      <c r="J36" s="37">
        <v>3.68</v>
      </c>
      <c r="K36" s="38">
        <f t="shared" si="6"/>
        <v>-65.24695438662764</v>
      </c>
      <c r="L36" s="38">
        <f t="shared" si="7"/>
        <v>0.0026668822009941143</v>
      </c>
      <c r="R36" s="41"/>
    </row>
    <row r="37" spans="1:18" ht="11.25" customHeight="1">
      <c r="A37" s="36" t="s">
        <v>532</v>
      </c>
      <c r="B37" s="158" t="s">
        <v>533</v>
      </c>
      <c r="C37" s="37">
        <v>0</v>
      </c>
      <c r="D37" s="37">
        <v>0</v>
      </c>
      <c r="E37" s="37">
        <v>135.85</v>
      </c>
      <c r="F37" s="38"/>
      <c r="G37" s="38"/>
      <c r="H37" s="37">
        <v>0</v>
      </c>
      <c r="I37" s="37">
        <v>0</v>
      </c>
      <c r="J37" s="37">
        <v>645.773</v>
      </c>
      <c r="K37" s="38"/>
      <c r="L37" s="38"/>
      <c r="R37" s="41"/>
    </row>
    <row r="38" spans="1:18" ht="11.25" customHeight="1">
      <c r="A38" s="36" t="s">
        <v>145</v>
      </c>
      <c r="B38" s="158" t="s">
        <v>197</v>
      </c>
      <c r="C38" s="37">
        <v>11458.382</v>
      </c>
      <c r="D38" s="37">
        <v>9932.432</v>
      </c>
      <c r="E38" s="37">
        <v>10485.874</v>
      </c>
      <c r="F38" s="38">
        <f t="shared" si="0"/>
        <v>5.5720693582397445</v>
      </c>
      <c r="G38" s="38"/>
      <c r="H38" s="37">
        <v>32379.36</v>
      </c>
      <c r="I38" s="37">
        <v>27700.463</v>
      </c>
      <c r="J38" s="37">
        <v>45689.892</v>
      </c>
      <c r="K38" s="38">
        <f t="shared" si="6"/>
        <v>64.9427014992493</v>
      </c>
      <c r="L38" s="38">
        <f t="shared" si="7"/>
        <v>33.11129340764765</v>
      </c>
      <c r="M38" s="41">
        <f aca="true" t="shared" si="8" ref="M38:N40">+I38/D38</f>
        <v>2.7888902738020254</v>
      </c>
      <c r="N38" s="41">
        <f t="shared" si="8"/>
        <v>4.357280280117804</v>
      </c>
      <c r="O38" s="41">
        <f>+N38/M38*100-100</f>
        <v>56.23706393359217</v>
      </c>
      <c r="R38" s="41"/>
    </row>
    <row r="39" spans="1:18" ht="11.25" customHeight="1">
      <c r="A39" s="36" t="s">
        <v>317</v>
      </c>
      <c r="B39" s="158" t="s">
        <v>192</v>
      </c>
      <c r="C39" s="37">
        <v>6790.386</v>
      </c>
      <c r="D39" s="37">
        <v>4226.242</v>
      </c>
      <c r="E39" s="37">
        <v>4845.697</v>
      </c>
      <c r="F39" s="38">
        <f t="shared" si="0"/>
        <v>14.6573480647819</v>
      </c>
      <c r="G39" s="38"/>
      <c r="H39" s="37">
        <v>52093.133</v>
      </c>
      <c r="I39" s="37">
        <v>31625.498</v>
      </c>
      <c r="J39" s="37">
        <v>59336.427</v>
      </c>
      <c r="K39" s="38">
        <f t="shared" si="6"/>
        <v>87.62211112059012</v>
      </c>
      <c r="L39" s="38">
        <f t="shared" si="7"/>
        <v>43.000886151327876</v>
      </c>
      <c r="M39" s="41">
        <f t="shared" si="8"/>
        <v>7.483125197279285</v>
      </c>
      <c r="N39" s="41">
        <f t="shared" si="8"/>
        <v>12.245178970125455</v>
      </c>
      <c r="O39" s="41">
        <f>+N39/M39*100-100</f>
        <v>63.63723240361605</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0.011595140004322234</v>
      </c>
      <c r="M40" s="41">
        <f t="shared" si="8"/>
        <v>46.40090927060684</v>
      </c>
      <c r="N40" s="41">
        <f t="shared" si="8"/>
        <v>10.666666666666666</v>
      </c>
      <c r="O40" s="41">
        <f>+N40/M40*100-100</f>
        <v>-77.01194473483393</v>
      </c>
      <c r="R40" s="41"/>
    </row>
    <row r="41" spans="1:18" ht="11.25" customHeight="1">
      <c r="A41" s="36" t="s">
        <v>454</v>
      </c>
      <c r="B41" s="158" t="s">
        <v>534</v>
      </c>
      <c r="C41" s="37">
        <v>0.625</v>
      </c>
      <c r="D41" s="37">
        <v>0</v>
      </c>
      <c r="E41" s="37">
        <v>0.526</v>
      </c>
      <c r="F41" s="38"/>
      <c r="G41" s="38"/>
      <c r="H41" s="37">
        <v>1.406</v>
      </c>
      <c r="I41" s="37">
        <v>0</v>
      </c>
      <c r="J41" s="37">
        <v>4.504</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32" t="s">
        <v>495</v>
      </c>
      <c r="B45" s="332"/>
      <c r="C45" s="332"/>
      <c r="D45" s="332"/>
      <c r="E45" s="332"/>
      <c r="F45" s="332"/>
      <c r="G45" s="332"/>
      <c r="H45" s="332"/>
      <c r="I45" s="332"/>
      <c r="J45" s="332"/>
      <c r="K45" s="332"/>
      <c r="L45" s="332"/>
      <c r="M45" s="47"/>
      <c r="P45" s="146"/>
      <c r="Q45" s="146"/>
      <c r="R45" s="146"/>
      <c r="S45" s="146"/>
      <c r="T45" s="146"/>
      <c r="U45" s="146"/>
    </row>
    <row r="46" spans="1:21" ht="19.5" customHeight="1">
      <c r="A46" s="333" t="s">
        <v>260</v>
      </c>
      <c r="B46" s="333"/>
      <c r="C46" s="333"/>
      <c r="D46" s="333"/>
      <c r="E46" s="333"/>
      <c r="F46" s="333"/>
      <c r="G46" s="333"/>
      <c r="H46" s="333"/>
      <c r="I46" s="333"/>
      <c r="J46" s="333"/>
      <c r="K46" s="333"/>
      <c r="L46" s="333"/>
      <c r="P46" s="152"/>
      <c r="Q46" s="152"/>
      <c r="R46" s="152"/>
      <c r="S46" s="152"/>
      <c r="T46" s="152"/>
      <c r="U46" s="152"/>
    </row>
    <row r="47" spans="1:21" s="47" customFormat="1" ht="11.25">
      <c r="A47" s="44"/>
      <c r="B47" s="44"/>
      <c r="C47" s="334" t="s">
        <v>151</v>
      </c>
      <c r="D47" s="334"/>
      <c r="E47" s="334"/>
      <c r="F47" s="334"/>
      <c r="G47" s="256"/>
      <c r="H47" s="334" t="s">
        <v>152</v>
      </c>
      <c r="I47" s="334"/>
      <c r="J47" s="334"/>
      <c r="K47" s="334"/>
      <c r="L47" s="256"/>
      <c r="M47" s="336" t="s">
        <v>302</v>
      </c>
      <c r="N47" s="336"/>
      <c r="O47" s="336"/>
      <c r="P47" s="180"/>
      <c r="Q47" s="180"/>
      <c r="R47" s="180"/>
      <c r="S47" s="180"/>
      <c r="T47" s="180"/>
      <c r="U47" s="180"/>
    </row>
    <row r="48" spans="1:21" s="47" customFormat="1" ht="11.25">
      <c r="A48" s="44" t="s">
        <v>506</v>
      </c>
      <c r="B48" s="258" t="s">
        <v>138</v>
      </c>
      <c r="C48" s="257">
        <f>+C4</f>
        <v>2009</v>
      </c>
      <c r="D48" s="335" t="str">
        <f>+D4</f>
        <v>enero - agosto</v>
      </c>
      <c r="E48" s="335"/>
      <c r="F48" s="335"/>
      <c r="G48" s="256"/>
      <c r="H48" s="257">
        <f>+C48</f>
        <v>2009</v>
      </c>
      <c r="I48" s="335" t="str">
        <f>+D48</f>
        <v>enero - agosto</v>
      </c>
      <c r="J48" s="335"/>
      <c r="K48" s="335"/>
      <c r="L48" s="258" t="s">
        <v>338</v>
      </c>
      <c r="M48" s="337" t="s">
        <v>301</v>
      </c>
      <c r="N48" s="337"/>
      <c r="O48" s="337"/>
      <c r="P48" s="180"/>
      <c r="Q48" s="180"/>
      <c r="R48" s="180"/>
      <c r="S48" s="180"/>
      <c r="T48" s="180"/>
      <c r="U48" s="180"/>
    </row>
    <row r="49" spans="1:15" s="47" customFormat="1" ht="11.25">
      <c r="A49" s="259"/>
      <c r="B49" s="262" t="s">
        <v>48</v>
      </c>
      <c r="C49" s="259"/>
      <c r="D49" s="260">
        <f>+D5</f>
        <v>2009</v>
      </c>
      <c r="E49" s="260">
        <f>+E5</f>
        <v>2010</v>
      </c>
      <c r="F49" s="261" t="str">
        <f>+F5</f>
        <v>Var % 10/09</v>
      </c>
      <c r="G49" s="262"/>
      <c r="H49" s="259"/>
      <c r="I49" s="260">
        <f>+D49</f>
        <v>2009</v>
      </c>
      <c r="J49" s="260">
        <f>+E49</f>
        <v>2010</v>
      </c>
      <c r="K49" s="261" t="str">
        <f>+F49</f>
        <v>Var % 10/09</v>
      </c>
      <c r="L49" s="262">
        <v>2008</v>
      </c>
      <c r="M49" s="263">
        <v>2007</v>
      </c>
      <c r="N49" s="263">
        <v>2008</v>
      </c>
      <c r="O49" s="262" t="s">
        <v>276</v>
      </c>
    </row>
    <row r="50" spans="1:18" ht="11.25" customHeight="1">
      <c r="A50" s="44" t="s">
        <v>499</v>
      </c>
      <c r="B50" s="44"/>
      <c r="C50" s="45">
        <f>+C52+C58+C65+C76+C83+C88+C93</f>
        <v>502101.40100000007</v>
      </c>
      <c r="D50" s="45">
        <f>+D52+D58+D65+D76+D83+D88+D93</f>
        <v>305436.203</v>
      </c>
      <c r="E50" s="45">
        <f>+E52+E58+E65+E76+E83+E88+E93</f>
        <v>353781.23199999996</v>
      </c>
      <c r="F50" s="43">
        <f>+E50/D50*100-100</f>
        <v>15.828192115130491</v>
      </c>
      <c r="G50" s="43"/>
      <c r="H50" s="45">
        <f>+H52+H58+H65+H76+H83+H88+H93</f>
        <v>833600.2740000002</v>
      </c>
      <c r="I50" s="45">
        <f>+I52+I58+I65+I76+I83+I88+I93</f>
        <v>546707.581</v>
      </c>
      <c r="J50" s="45">
        <f>+J52+J58+J65+J76+J83+J88+J93</f>
        <v>591182.5800000001</v>
      </c>
      <c r="K50" s="43">
        <f>+J50/I50*100-100</f>
        <v>8.13506169397715</v>
      </c>
      <c r="L50" s="43">
        <f>+J50/J9*100</f>
        <v>18.384111110567503</v>
      </c>
      <c r="M50" s="41">
        <f>+I50/D50</f>
        <v>1.789923969818339</v>
      </c>
      <c r="N50" s="41">
        <f>+J50/E50</f>
        <v>1.671039971956455</v>
      </c>
      <c r="O50" s="41">
        <f>+N50/M50*100-100</f>
        <v>-6.641846238527634</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61781.34099999999</v>
      </c>
      <c r="E52" s="45">
        <f>SUM(E53:E56)</f>
        <v>83722.46599999999</v>
      </c>
      <c r="F52" s="43">
        <f aca="true" t="shared" si="9" ref="F52:F93">+E52/D52*100-100</f>
        <v>35.51416114454361</v>
      </c>
      <c r="G52" s="43"/>
      <c r="H52" s="45">
        <f>SUM(H53:H56)</f>
        <v>95290.778</v>
      </c>
      <c r="I52" s="45">
        <f>SUM(I53:I56)</f>
        <v>58222.073</v>
      </c>
      <c r="J52" s="45">
        <f>SUM(J53:J56)</f>
        <v>67643.662</v>
      </c>
      <c r="K52" s="43">
        <f aca="true" t="shared" si="10" ref="K52:K93">+J52/I52*100-100</f>
        <v>16.18215998595585</v>
      </c>
      <c r="L52" s="43"/>
      <c r="M52" s="46"/>
      <c r="N52" s="46"/>
      <c r="O52" s="46"/>
      <c r="R52" s="46"/>
    </row>
    <row r="53" spans="1:18" ht="11.25" customHeight="1">
      <c r="A53" s="35" t="s">
        <v>402</v>
      </c>
      <c r="B53"/>
      <c r="C53" s="37">
        <v>1997.274</v>
      </c>
      <c r="D53" s="37">
        <v>1312.994</v>
      </c>
      <c r="E53" s="37">
        <v>648.37</v>
      </c>
      <c r="F53" s="38">
        <f t="shared" si="9"/>
        <v>-50.618967032598775</v>
      </c>
      <c r="G53" s="38"/>
      <c r="H53" s="37">
        <v>2196.041</v>
      </c>
      <c r="I53" s="37">
        <v>1462.999</v>
      </c>
      <c r="J53" s="37">
        <v>632.297</v>
      </c>
      <c r="K53" s="38">
        <f t="shared" si="10"/>
        <v>-56.78076334980406</v>
      </c>
      <c r="L53" s="38"/>
      <c r="R53" s="41"/>
    </row>
    <row r="54" spans="1:18" ht="11.25" customHeight="1">
      <c r="A54" s="35" t="s">
        <v>403</v>
      </c>
      <c r="B54"/>
      <c r="C54" s="37">
        <v>41253.386</v>
      </c>
      <c r="D54" s="37">
        <v>21802.737</v>
      </c>
      <c r="E54" s="37">
        <v>30532.978</v>
      </c>
      <c r="F54" s="38">
        <f t="shared" si="9"/>
        <v>40.041949779057546</v>
      </c>
      <c r="G54" s="38"/>
      <c r="H54" s="37">
        <v>39142.117</v>
      </c>
      <c r="I54" s="37">
        <v>22695.068</v>
      </c>
      <c r="J54" s="37">
        <v>25648.112</v>
      </c>
      <c r="K54" s="38">
        <f t="shared" si="10"/>
        <v>13.011831469286633</v>
      </c>
      <c r="L54" s="38"/>
      <c r="R54" s="41"/>
    </row>
    <row r="55" spans="1:18" ht="11.25" customHeight="1">
      <c r="A55" s="35" t="s">
        <v>404</v>
      </c>
      <c r="B55"/>
      <c r="C55" s="37">
        <v>64130.168</v>
      </c>
      <c r="D55" s="37">
        <v>38655.592</v>
      </c>
      <c r="E55" s="37">
        <v>52536.952</v>
      </c>
      <c r="F55" s="38">
        <f t="shared" si="9"/>
        <v>35.910354186271434</v>
      </c>
      <c r="G55" s="38"/>
      <c r="H55" s="37">
        <v>53927.986</v>
      </c>
      <c r="I55" s="37">
        <v>34039.372</v>
      </c>
      <c r="J55" s="37">
        <v>41355.141</v>
      </c>
      <c r="K55" s="38">
        <f t="shared" si="10"/>
        <v>21.492079818628838</v>
      </c>
      <c r="L55" s="38"/>
      <c r="R55" s="41"/>
    </row>
    <row r="56" spans="1:18" ht="11.25" customHeight="1">
      <c r="A56" s="35" t="s">
        <v>256</v>
      </c>
      <c r="B56"/>
      <c r="C56" s="37">
        <v>10.018</v>
      </c>
      <c r="D56" s="37">
        <v>10.018</v>
      </c>
      <c r="E56" s="37">
        <v>4.166</v>
      </c>
      <c r="F56" s="38">
        <f t="shared" si="9"/>
        <v>-58.41485326412458</v>
      </c>
      <c r="G56" s="38"/>
      <c r="H56" s="37">
        <v>24.634</v>
      </c>
      <c r="I56" s="37">
        <v>24.634</v>
      </c>
      <c r="J56" s="37">
        <v>8.112</v>
      </c>
      <c r="K56" s="38">
        <f t="shared" si="10"/>
        <v>-67.06990338556466</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424</v>
      </c>
      <c r="B58" s="20"/>
      <c r="C58" s="45">
        <f>SUM(C59:C63)</f>
        <v>91040.3</v>
      </c>
      <c r="D58" s="45">
        <f>SUM(D59:D63)</f>
        <v>76961.061</v>
      </c>
      <c r="E58" s="45">
        <f>SUM(E59:E63)</f>
        <v>85154.679</v>
      </c>
      <c r="F58" s="43">
        <f t="shared" si="9"/>
        <v>10.646446259362264</v>
      </c>
      <c r="G58" s="43"/>
      <c r="H58" s="45">
        <f>SUM(H59:H63)</f>
        <v>215294.817</v>
      </c>
      <c r="I58" s="45">
        <f>SUM(I59:I63)</f>
        <v>185338.847</v>
      </c>
      <c r="J58" s="45">
        <f>SUM(J59:J63)</f>
        <v>181422.18000000002</v>
      </c>
      <c r="K58" s="43">
        <f t="shared" si="10"/>
        <v>-2.1132466632858637</v>
      </c>
      <c r="L58" s="43"/>
      <c r="M58" s="46"/>
      <c r="N58" s="46"/>
      <c r="O58" s="46"/>
      <c r="R58" s="46"/>
    </row>
    <row r="59" spans="1:18" ht="11.25" customHeight="1">
      <c r="A59" s="35" t="s">
        <v>405</v>
      </c>
      <c r="B59"/>
      <c r="C59" s="37">
        <v>35164.08</v>
      </c>
      <c r="D59" s="37">
        <v>31631.649</v>
      </c>
      <c r="E59" s="37">
        <v>37038.388</v>
      </c>
      <c r="F59" s="38">
        <f t="shared" si="9"/>
        <v>17.0928142253981</v>
      </c>
      <c r="G59" s="38"/>
      <c r="H59" s="37">
        <v>124740.728</v>
      </c>
      <c r="I59" s="37">
        <v>112273.421</v>
      </c>
      <c r="J59" s="37">
        <v>107966.307</v>
      </c>
      <c r="K59" s="38">
        <f t="shared" si="10"/>
        <v>-3.8362721663215353</v>
      </c>
      <c r="L59" s="38"/>
      <c r="R59" s="41"/>
    </row>
    <row r="60" spans="1:18" ht="11.25" customHeight="1">
      <c r="A60" s="35" t="s">
        <v>406</v>
      </c>
      <c r="B60"/>
      <c r="C60" s="37">
        <v>20970.085</v>
      </c>
      <c r="D60" s="37">
        <v>16738.966</v>
      </c>
      <c r="E60" s="37">
        <v>17696.877</v>
      </c>
      <c r="F60" s="38">
        <f t="shared" si="9"/>
        <v>5.722641410467048</v>
      </c>
      <c r="G60" s="38"/>
      <c r="H60" s="37">
        <v>28832.287</v>
      </c>
      <c r="I60" s="37">
        <v>23509.096</v>
      </c>
      <c r="J60" s="37">
        <v>23486.168</v>
      </c>
      <c r="K60" s="38">
        <f t="shared" si="10"/>
        <v>-0.09752820780518334</v>
      </c>
      <c r="L60" s="38"/>
      <c r="R60" s="41"/>
    </row>
    <row r="61" spans="1:18" ht="11.25" customHeight="1">
      <c r="A61" s="35" t="s">
        <v>407</v>
      </c>
      <c r="B61"/>
      <c r="C61" s="37">
        <v>12021.097</v>
      </c>
      <c r="D61" s="37">
        <v>10361.143</v>
      </c>
      <c r="E61" s="37">
        <v>13301.901</v>
      </c>
      <c r="F61" s="38">
        <f t="shared" si="9"/>
        <v>28.382563583959808</v>
      </c>
      <c r="G61" s="38"/>
      <c r="H61" s="37">
        <v>15548.082</v>
      </c>
      <c r="I61" s="37">
        <v>13261.834</v>
      </c>
      <c r="J61" s="37">
        <v>17780.582</v>
      </c>
      <c r="K61" s="38">
        <f t="shared" si="10"/>
        <v>34.073326509742145</v>
      </c>
      <c r="L61" s="38"/>
      <c r="R61" s="41"/>
    </row>
    <row r="62" spans="1:18" ht="11.25" customHeight="1">
      <c r="A62" s="35" t="s">
        <v>408</v>
      </c>
      <c r="B62"/>
      <c r="C62" s="37">
        <v>1326.546</v>
      </c>
      <c r="D62" s="37">
        <v>819.712</v>
      </c>
      <c r="E62" s="37">
        <v>1768.727</v>
      </c>
      <c r="F62" s="38">
        <f t="shared" si="9"/>
        <v>115.77419874297314</v>
      </c>
      <c r="G62" s="38"/>
      <c r="H62" s="37">
        <v>2167.601</v>
      </c>
      <c r="I62" s="37">
        <v>1160.114</v>
      </c>
      <c r="J62" s="37">
        <v>3708.822</v>
      </c>
      <c r="K62" s="38">
        <f t="shared" si="10"/>
        <v>219.69461621875092</v>
      </c>
      <c r="L62" s="38"/>
      <c r="R62" s="41"/>
    </row>
    <row r="63" spans="1:18" ht="11.25" customHeight="1">
      <c r="A63" s="35" t="s">
        <v>409</v>
      </c>
      <c r="B63"/>
      <c r="C63" s="37">
        <v>21558.492</v>
      </c>
      <c r="D63" s="37">
        <v>17409.591</v>
      </c>
      <c r="E63" s="37">
        <v>15348.786</v>
      </c>
      <c r="F63" s="38">
        <f t="shared" si="9"/>
        <v>-11.837182160109336</v>
      </c>
      <c r="G63" s="38"/>
      <c r="H63" s="37">
        <v>44006.119</v>
      </c>
      <c r="I63" s="37">
        <v>35134.382</v>
      </c>
      <c r="J63" s="37">
        <v>28480.301</v>
      </c>
      <c r="K63" s="38">
        <f t="shared" si="10"/>
        <v>-18.938944194322232</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36452.93899999999</v>
      </c>
      <c r="E65" s="45">
        <f>SUM(E66:E74)</f>
        <v>48124.1</v>
      </c>
      <c r="F65" s="43">
        <f t="shared" si="9"/>
        <v>32.017064522561554</v>
      </c>
      <c r="G65" s="43"/>
      <c r="H65" s="45">
        <f>SUM(H66:H74)</f>
        <v>107588.41200000001</v>
      </c>
      <c r="I65" s="45">
        <f>SUM(I66:I74)</f>
        <v>55777.42</v>
      </c>
      <c r="J65" s="45">
        <f>SUM(J66:J74)</f>
        <v>69674.97399999997</v>
      </c>
      <c r="K65" s="43">
        <f t="shared" si="10"/>
        <v>24.91609328649473</v>
      </c>
      <c r="L65" s="43"/>
      <c r="M65" s="46"/>
      <c r="N65" s="46"/>
      <c r="O65" s="46"/>
      <c r="R65" s="46"/>
    </row>
    <row r="66" spans="1:18" ht="11.25" customHeight="1">
      <c r="A66" s="35" t="s">
        <v>410</v>
      </c>
      <c r="B66"/>
      <c r="C66" s="37">
        <v>2928.065</v>
      </c>
      <c r="D66" s="37">
        <v>1936.29</v>
      </c>
      <c r="E66" s="37">
        <v>2156.08</v>
      </c>
      <c r="F66" s="38">
        <f t="shared" si="9"/>
        <v>11.351088938123937</v>
      </c>
      <c r="G66" s="38"/>
      <c r="H66" s="37">
        <v>5848.601</v>
      </c>
      <c r="I66" s="37">
        <v>3784.15</v>
      </c>
      <c r="J66" s="37">
        <v>3639.279</v>
      </c>
      <c r="K66" s="38">
        <f t="shared" si="10"/>
        <v>-3.8283630405771447</v>
      </c>
      <c r="L66" s="38"/>
      <c r="R66" s="41"/>
    </row>
    <row r="67" spans="1:18" ht="11.25" customHeight="1">
      <c r="A67" s="35" t="s">
        <v>144</v>
      </c>
      <c r="B67"/>
      <c r="C67" s="37">
        <v>5074.153</v>
      </c>
      <c r="D67" s="37">
        <v>3263.504</v>
      </c>
      <c r="E67" s="37">
        <v>2882.773</v>
      </c>
      <c r="F67" s="38">
        <f t="shared" si="9"/>
        <v>-11.666325520054514</v>
      </c>
      <c r="G67" s="38"/>
      <c r="H67" s="37">
        <v>11053.924</v>
      </c>
      <c r="I67" s="37">
        <v>7151.926</v>
      </c>
      <c r="J67" s="37">
        <v>7409.611</v>
      </c>
      <c r="K67" s="38">
        <f t="shared" si="10"/>
        <v>3.6030154674419066</v>
      </c>
      <c r="L67" s="38"/>
      <c r="R67" s="41"/>
    </row>
    <row r="68" spans="1:18" ht="11.25" customHeight="1">
      <c r="A68" s="35" t="s">
        <v>402</v>
      </c>
      <c r="B68"/>
      <c r="C68" s="37">
        <v>201.904</v>
      </c>
      <c r="D68" s="37">
        <v>201.904</v>
      </c>
      <c r="E68" s="37">
        <v>75.726</v>
      </c>
      <c r="F68" s="38">
        <f t="shared" si="9"/>
        <v>-62.49405658134559</v>
      </c>
      <c r="G68" s="38"/>
      <c r="H68" s="37">
        <v>335.081</v>
      </c>
      <c r="I68" s="37">
        <v>335.081</v>
      </c>
      <c r="J68" s="37">
        <v>94.961</v>
      </c>
      <c r="K68" s="38">
        <f t="shared" si="10"/>
        <v>-71.66028512508916</v>
      </c>
      <c r="L68" s="38"/>
      <c r="R68" s="41"/>
    </row>
    <row r="69" spans="1:18" ht="11.25" customHeight="1">
      <c r="A69" s="35" t="s">
        <v>403</v>
      </c>
      <c r="B69"/>
      <c r="C69" s="37">
        <v>57660.878</v>
      </c>
      <c r="D69" s="37">
        <v>24947.475</v>
      </c>
      <c r="E69" s="37">
        <v>36088.94</v>
      </c>
      <c r="F69" s="38">
        <f t="shared" si="9"/>
        <v>44.65969000870831</v>
      </c>
      <c r="G69" s="38"/>
      <c r="H69" s="37">
        <v>67971.463</v>
      </c>
      <c r="I69" s="37">
        <v>31092.686</v>
      </c>
      <c r="J69" s="37">
        <v>43212.628</v>
      </c>
      <c r="K69" s="38">
        <f t="shared" si="10"/>
        <v>38.98004180147058</v>
      </c>
      <c r="L69" s="38"/>
      <c r="R69" s="41"/>
    </row>
    <row r="70" spans="1:18" ht="11.25" customHeight="1">
      <c r="A70" s="35" t="s">
        <v>411</v>
      </c>
      <c r="B70"/>
      <c r="C70" s="37">
        <v>2070.672</v>
      </c>
      <c r="D70" s="37">
        <v>1765.986</v>
      </c>
      <c r="E70" s="37">
        <v>1577.613</v>
      </c>
      <c r="F70" s="38">
        <f t="shared" si="9"/>
        <v>-10.666732352351602</v>
      </c>
      <c r="G70" s="38"/>
      <c r="H70" s="37">
        <v>3704.534</v>
      </c>
      <c r="I70" s="37">
        <v>2911.417</v>
      </c>
      <c r="J70" s="37">
        <v>3016.202</v>
      </c>
      <c r="K70" s="38">
        <f t="shared" si="10"/>
        <v>3.599106551895531</v>
      </c>
      <c r="L70" s="38"/>
      <c r="R70" s="41"/>
    </row>
    <row r="71" spans="1:18" ht="11.25" customHeight="1">
      <c r="A71" s="35" t="s">
        <v>412</v>
      </c>
      <c r="B71"/>
      <c r="C71" s="37">
        <v>1106.441</v>
      </c>
      <c r="D71" s="37">
        <v>727.075</v>
      </c>
      <c r="E71" s="37">
        <v>876.346</v>
      </c>
      <c r="F71" s="38">
        <f t="shared" si="9"/>
        <v>20.530344187325937</v>
      </c>
      <c r="G71" s="38"/>
      <c r="H71" s="37">
        <v>8164.946</v>
      </c>
      <c r="I71" s="37">
        <v>5739.103</v>
      </c>
      <c r="J71" s="37">
        <v>6221.431</v>
      </c>
      <c r="K71" s="38">
        <f t="shared" si="10"/>
        <v>8.40424017481476</v>
      </c>
      <c r="L71" s="38"/>
      <c r="R71" s="41"/>
    </row>
    <row r="72" spans="1:18" ht="11.25" customHeight="1">
      <c r="A72" s="35" t="s">
        <v>413</v>
      </c>
      <c r="B72"/>
      <c r="C72" s="37">
        <v>7844.113</v>
      </c>
      <c r="D72" s="37">
        <v>3377.846</v>
      </c>
      <c r="E72" s="37">
        <v>4296.622</v>
      </c>
      <c r="F72" s="38">
        <f t="shared" si="9"/>
        <v>27.20005589360794</v>
      </c>
      <c r="G72" s="38"/>
      <c r="H72" s="37">
        <v>9813.357</v>
      </c>
      <c r="I72" s="37">
        <v>4355.876</v>
      </c>
      <c r="J72" s="37">
        <v>5802.364</v>
      </c>
      <c r="K72" s="38">
        <f t="shared" si="10"/>
        <v>33.20774053255877</v>
      </c>
      <c r="L72" s="38"/>
      <c r="R72" s="41"/>
    </row>
    <row r="73" spans="1:18" ht="11.25" customHeight="1">
      <c r="A73" s="35" t="s">
        <v>414</v>
      </c>
      <c r="B73"/>
      <c r="C73" s="37">
        <v>203.004</v>
      </c>
      <c r="D73" s="37">
        <v>149.912</v>
      </c>
      <c r="E73" s="37">
        <v>100.662</v>
      </c>
      <c r="F73" s="38">
        <f t="shared" si="9"/>
        <v>-32.85260686269278</v>
      </c>
      <c r="G73" s="38"/>
      <c r="H73" s="37">
        <v>252.258</v>
      </c>
      <c r="I73" s="37">
        <v>192.214</v>
      </c>
      <c r="J73" s="37">
        <v>122.627</v>
      </c>
      <c r="K73" s="38">
        <f t="shared" si="10"/>
        <v>-36.20287804218215</v>
      </c>
      <c r="L73" s="38"/>
      <c r="R73" s="41"/>
    </row>
    <row r="74" spans="1:18" ht="11.25" customHeight="1">
      <c r="A74" s="35" t="s">
        <v>415</v>
      </c>
      <c r="B74"/>
      <c r="C74" s="37">
        <v>172.902</v>
      </c>
      <c r="D74" s="37">
        <v>82.947</v>
      </c>
      <c r="E74" s="37">
        <v>69.338</v>
      </c>
      <c r="F74" s="38">
        <f t="shared" si="9"/>
        <v>-16.406862213220492</v>
      </c>
      <c r="G74" s="38"/>
      <c r="H74" s="37">
        <v>444.248</v>
      </c>
      <c r="I74" s="37">
        <v>214.967</v>
      </c>
      <c r="J74" s="37">
        <v>155.871</v>
      </c>
      <c r="K74" s="38">
        <f t="shared" si="10"/>
        <v>-27.490731135476608</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75428.841</v>
      </c>
      <c r="E76" s="45">
        <f>SUM(E77:E81)</f>
        <v>87417.38</v>
      </c>
      <c r="F76" s="43">
        <f t="shared" si="9"/>
        <v>15.893839599099778</v>
      </c>
      <c r="G76" s="43"/>
      <c r="H76" s="45">
        <f>SUM(H77:H81)</f>
        <v>275885.25200000004</v>
      </c>
      <c r="I76" s="45">
        <f>SUM(I77:I81)</f>
        <v>158995.671</v>
      </c>
      <c r="J76" s="45">
        <f>SUM(J77:J81)</f>
        <v>193062.25200000004</v>
      </c>
      <c r="K76" s="43">
        <f t="shared" si="10"/>
        <v>21.4261059975652</v>
      </c>
      <c r="L76" s="43"/>
      <c r="M76" s="46"/>
      <c r="N76" s="46"/>
      <c r="O76" s="46"/>
      <c r="R76" s="46"/>
    </row>
    <row r="77" spans="1:18" ht="11.25" customHeight="1">
      <c r="A77" s="35" t="s">
        <v>416</v>
      </c>
      <c r="B77"/>
      <c r="C77" s="37">
        <v>46502.12</v>
      </c>
      <c r="D77" s="37">
        <v>25866.421</v>
      </c>
      <c r="E77" s="37">
        <v>41251.83</v>
      </c>
      <c r="F77" s="38">
        <f t="shared" si="9"/>
        <v>59.480238878041945</v>
      </c>
      <c r="G77" s="38"/>
      <c r="H77" s="37">
        <v>100059.21</v>
      </c>
      <c r="I77" s="37">
        <v>57567.273</v>
      </c>
      <c r="J77" s="37">
        <v>74936.376</v>
      </c>
      <c r="K77" s="38">
        <f t="shared" si="10"/>
        <v>30.171835653914002</v>
      </c>
      <c r="L77" s="38"/>
      <c r="R77" s="41"/>
    </row>
    <row r="78" spans="1:18" ht="11.25" customHeight="1">
      <c r="A78" s="35" t="s">
        <v>140</v>
      </c>
      <c r="B78"/>
      <c r="C78" s="37">
        <v>5340.378</v>
      </c>
      <c r="D78" s="37">
        <v>2683</v>
      </c>
      <c r="E78" s="37">
        <v>3801.356</v>
      </c>
      <c r="F78" s="38">
        <f t="shared" si="9"/>
        <v>41.68304137159896</v>
      </c>
      <c r="G78" s="38"/>
      <c r="H78" s="37">
        <v>29404.438</v>
      </c>
      <c r="I78" s="37">
        <v>15554.289</v>
      </c>
      <c r="J78" s="37">
        <v>19073.982</v>
      </c>
      <c r="K78" s="38">
        <f t="shared" si="10"/>
        <v>22.628440297078185</v>
      </c>
      <c r="L78" s="38"/>
      <c r="R78" s="41"/>
    </row>
    <row r="79" spans="1:18" ht="11.25" customHeight="1">
      <c r="A79" s="35" t="s">
        <v>417</v>
      </c>
      <c r="B79"/>
      <c r="C79" s="37">
        <v>6003.113</v>
      </c>
      <c r="D79" s="37">
        <v>3907.804</v>
      </c>
      <c r="E79" s="37">
        <v>3745.879</v>
      </c>
      <c r="F79" s="38">
        <f t="shared" si="9"/>
        <v>-4.143631563916713</v>
      </c>
      <c r="G79" s="38"/>
      <c r="H79" s="37">
        <v>25439.71</v>
      </c>
      <c r="I79" s="37">
        <v>16313.323</v>
      </c>
      <c r="J79" s="37">
        <v>14721.655</v>
      </c>
      <c r="K79" s="38">
        <f t="shared" si="10"/>
        <v>-9.756859470017233</v>
      </c>
      <c r="L79" s="38"/>
      <c r="R79" s="41"/>
    </row>
    <row r="80" spans="1:18" ht="11.25" customHeight="1">
      <c r="A80" s="35" t="s">
        <v>418</v>
      </c>
      <c r="B80"/>
      <c r="C80" s="37">
        <v>78276.731</v>
      </c>
      <c r="D80" s="37">
        <v>42800.721</v>
      </c>
      <c r="E80" s="37">
        <v>38350.621</v>
      </c>
      <c r="F80" s="38">
        <f t="shared" si="9"/>
        <v>-10.39725475652618</v>
      </c>
      <c r="G80" s="38"/>
      <c r="H80" s="37">
        <v>118942.89</v>
      </c>
      <c r="I80" s="37">
        <v>68145.622</v>
      </c>
      <c r="J80" s="37">
        <v>81404.811</v>
      </c>
      <c r="K80" s="38">
        <f t="shared" si="10"/>
        <v>19.457139887871307</v>
      </c>
      <c r="L80" s="38"/>
      <c r="R80" s="41"/>
    </row>
    <row r="81" spans="1:18" ht="11.25" customHeight="1">
      <c r="A81" s="35" t="s">
        <v>419</v>
      </c>
      <c r="B81"/>
      <c r="C81" s="37">
        <v>273.502</v>
      </c>
      <c r="D81" s="37">
        <v>170.895</v>
      </c>
      <c r="E81" s="37">
        <v>267.694</v>
      </c>
      <c r="F81" s="38">
        <f t="shared" si="9"/>
        <v>56.6423827496416</v>
      </c>
      <c r="G81" s="38"/>
      <c r="H81" s="37">
        <v>2039.004</v>
      </c>
      <c r="I81" s="37">
        <v>1415.164</v>
      </c>
      <c r="J81" s="37">
        <v>2925.428</v>
      </c>
      <c r="K81" s="38">
        <f t="shared" si="10"/>
        <v>106.72006919339384</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425</v>
      </c>
      <c r="B83" s="20"/>
      <c r="C83" s="45">
        <f>SUM(C84:C86)</f>
        <v>2283.5</v>
      </c>
      <c r="D83" s="45">
        <f>SUM(D84:D86)</f>
        <v>1311.504</v>
      </c>
      <c r="E83" s="45">
        <f>SUM(E84:E86)</f>
        <v>1605.56</v>
      </c>
      <c r="F83" s="43">
        <f t="shared" si="9"/>
        <v>22.421281216069502</v>
      </c>
      <c r="G83" s="43"/>
      <c r="H83" s="45">
        <f>SUM(H84:H86)</f>
        <v>15943.158</v>
      </c>
      <c r="I83" s="45">
        <f>SUM(I84:I86)</f>
        <v>8329.078</v>
      </c>
      <c r="J83" s="45">
        <f>SUM(J84:J86)</f>
        <v>9427.458</v>
      </c>
      <c r="K83" s="43">
        <f t="shared" si="10"/>
        <v>13.187293959787638</v>
      </c>
      <c r="L83" s="43"/>
      <c r="M83" s="46"/>
      <c r="N83" s="46"/>
      <c r="O83" s="46"/>
      <c r="R83" s="46"/>
    </row>
    <row r="84" spans="1:18" ht="11.25" customHeight="1">
      <c r="A84" s="35" t="s">
        <v>420</v>
      </c>
      <c r="B84"/>
      <c r="C84" s="37">
        <v>1933.646</v>
      </c>
      <c r="D84" s="37">
        <v>1066.31</v>
      </c>
      <c r="E84" s="37">
        <v>1379.491</v>
      </c>
      <c r="F84" s="38">
        <f t="shared" si="9"/>
        <v>29.3705395241534</v>
      </c>
      <c r="G84" s="38"/>
      <c r="H84" s="37">
        <v>12543.028</v>
      </c>
      <c r="I84" s="37">
        <v>6343.086</v>
      </c>
      <c r="J84" s="37">
        <v>6173.425</v>
      </c>
      <c r="K84" s="38">
        <f t="shared" si="10"/>
        <v>-2.6747390781080327</v>
      </c>
      <c r="L84" s="38"/>
      <c r="R84" s="41"/>
    </row>
    <row r="85" spans="1:18" ht="11.25" customHeight="1">
      <c r="A85" s="35" t="s">
        <v>421</v>
      </c>
      <c r="B85"/>
      <c r="C85" s="37">
        <v>199.898</v>
      </c>
      <c r="D85" s="37">
        <v>113.264</v>
      </c>
      <c r="E85" s="37">
        <v>213.596</v>
      </c>
      <c r="F85" s="38">
        <f t="shared" si="9"/>
        <v>88.58242689645431</v>
      </c>
      <c r="G85" s="38"/>
      <c r="H85" s="37">
        <v>3028.391</v>
      </c>
      <c r="I85" s="37">
        <v>1686.293</v>
      </c>
      <c r="J85" s="37">
        <v>3200.169</v>
      </c>
      <c r="K85" s="38">
        <f t="shared" si="10"/>
        <v>89.77538304434637</v>
      </c>
      <c r="L85" s="38"/>
      <c r="R85" s="41"/>
    </row>
    <row r="86" spans="1:18" ht="11.25" customHeight="1">
      <c r="A86" s="35" t="s">
        <v>10</v>
      </c>
      <c r="B86"/>
      <c r="C86" s="37">
        <v>149.956</v>
      </c>
      <c r="D86" s="37">
        <v>131.93</v>
      </c>
      <c r="E86" s="37">
        <v>12.473</v>
      </c>
      <c r="F86" s="38">
        <f t="shared" si="9"/>
        <v>-90.54574395512772</v>
      </c>
      <c r="G86" s="38"/>
      <c r="H86" s="37">
        <v>371.739</v>
      </c>
      <c r="I86" s="37">
        <v>299.699</v>
      </c>
      <c r="J86" s="37">
        <v>53.864</v>
      </c>
      <c r="K86" s="38">
        <f t="shared" si="10"/>
        <v>-82.02730072506081</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48247.371</v>
      </c>
      <c r="E88" s="45">
        <f>SUM(E89:E91)</f>
        <v>44628.077999999994</v>
      </c>
      <c r="F88" s="43">
        <f t="shared" si="9"/>
        <v>-7.501534125040735</v>
      </c>
      <c r="G88" s="43"/>
      <c r="H88" s="45">
        <f>SUM(H89:H91)</f>
        <v>108841.094</v>
      </c>
      <c r="I88" s="45">
        <f>SUM(I89:I91)</f>
        <v>68451.387</v>
      </c>
      <c r="J88" s="45">
        <f>SUM(J89:J91)</f>
        <v>62317.235</v>
      </c>
      <c r="K88" s="43">
        <f t="shared" si="10"/>
        <v>-8.961326086789157</v>
      </c>
      <c r="L88" s="43"/>
      <c r="M88" s="46"/>
      <c r="N88" s="46"/>
      <c r="O88" s="46"/>
      <c r="R88" s="46"/>
    </row>
    <row r="89" spans="1:18" ht="11.25" customHeight="1">
      <c r="A89" s="35" t="s">
        <v>140</v>
      </c>
      <c r="B89"/>
      <c r="C89" s="37">
        <v>38145.973</v>
      </c>
      <c r="D89" s="37">
        <v>22500.4</v>
      </c>
      <c r="E89" s="37">
        <v>22662.977</v>
      </c>
      <c r="F89" s="38">
        <f t="shared" si="9"/>
        <v>0.7225515990826779</v>
      </c>
      <c r="G89" s="38"/>
      <c r="H89" s="37">
        <v>40317.918</v>
      </c>
      <c r="I89" s="37">
        <v>26739.191</v>
      </c>
      <c r="J89" s="37">
        <v>22786.894</v>
      </c>
      <c r="K89" s="38">
        <f t="shared" si="10"/>
        <v>-14.780914650708766</v>
      </c>
      <c r="L89" s="38"/>
      <c r="R89" s="41"/>
    </row>
    <row r="90" spans="1:18" ht="11.25" customHeight="1">
      <c r="A90" s="35" t="s">
        <v>422</v>
      </c>
      <c r="B90"/>
      <c r="C90" s="37">
        <v>42306.35</v>
      </c>
      <c r="D90" s="37">
        <v>25501.759</v>
      </c>
      <c r="E90" s="37">
        <v>21833.389</v>
      </c>
      <c r="F90" s="38">
        <f t="shared" si="9"/>
        <v>-14.38477243863845</v>
      </c>
      <c r="G90" s="38"/>
      <c r="H90" s="37">
        <v>68115.077</v>
      </c>
      <c r="I90" s="37">
        <v>41463.706</v>
      </c>
      <c r="J90" s="37">
        <v>39308.9</v>
      </c>
      <c r="K90" s="38">
        <f t="shared" si="10"/>
        <v>-5.196848540263133</v>
      </c>
      <c r="L90" s="38"/>
      <c r="R90" s="41"/>
    </row>
    <row r="91" spans="1:18" ht="11.25" customHeight="1">
      <c r="A91" s="35" t="s">
        <v>10</v>
      </c>
      <c r="B91"/>
      <c r="C91" s="37">
        <v>402.448</v>
      </c>
      <c r="D91" s="37">
        <v>245.212</v>
      </c>
      <c r="E91" s="37">
        <v>131.712</v>
      </c>
      <c r="F91" s="38">
        <f t="shared" si="9"/>
        <v>-46.286478638892056</v>
      </c>
      <c r="G91" s="38"/>
      <c r="H91" s="37">
        <v>408.099</v>
      </c>
      <c r="I91" s="37">
        <v>248.49</v>
      </c>
      <c r="J91" s="37">
        <v>221.441</v>
      </c>
      <c r="K91" s="38">
        <f t="shared" si="10"/>
        <v>-10.88534749889331</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423</v>
      </c>
      <c r="B93" s="20"/>
      <c r="C93" s="45">
        <v>6874.008</v>
      </c>
      <c r="D93" s="45">
        <v>5253.146</v>
      </c>
      <c r="E93" s="45">
        <v>3128.969</v>
      </c>
      <c r="F93" s="43">
        <f t="shared" si="9"/>
        <v>-40.43628332431651</v>
      </c>
      <c r="G93" s="43"/>
      <c r="H93" s="45">
        <v>14756.763</v>
      </c>
      <c r="I93" s="45">
        <v>11593.105</v>
      </c>
      <c r="J93" s="45">
        <v>7634.819</v>
      </c>
      <c r="K93" s="43">
        <f t="shared" si="10"/>
        <v>-34.143449921310975</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32" t="s">
        <v>265</v>
      </c>
      <c r="B97" s="332"/>
      <c r="C97" s="332"/>
      <c r="D97" s="332"/>
      <c r="E97" s="332"/>
      <c r="F97" s="332"/>
      <c r="G97" s="332"/>
      <c r="H97" s="332"/>
      <c r="I97" s="332"/>
      <c r="J97" s="332"/>
      <c r="K97" s="332"/>
      <c r="L97" s="332"/>
      <c r="R97" s="41"/>
    </row>
    <row r="98" spans="1:18" ht="19.5" customHeight="1">
      <c r="A98" s="333" t="s">
        <v>262</v>
      </c>
      <c r="B98" s="333"/>
      <c r="C98" s="333"/>
      <c r="D98" s="333"/>
      <c r="E98" s="333"/>
      <c r="F98" s="333"/>
      <c r="G98" s="333"/>
      <c r="H98" s="333"/>
      <c r="I98" s="333"/>
      <c r="J98" s="333"/>
      <c r="K98" s="333"/>
      <c r="L98" s="333"/>
      <c r="R98" s="41"/>
    </row>
    <row r="99" spans="1:21" s="47" customFormat="1" ht="11.25">
      <c r="A99" s="44"/>
      <c r="B99" s="44"/>
      <c r="C99" s="334" t="s">
        <v>151</v>
      </c>
      <c r="D99" s="334"/>
      <c r="E99" s="334"/>
      <c r="F99" s="334"/>
      <c r="G99" s="256"/>
      <c r="H99" s="334" t="s">
        <v>152</v>
      </c>
      <c r="I99" s="334"/>
      <c r="J99" s="334"/>
      <c r="K99" s="334"/>
      <c r="L99" s="256"/>
      <c r="M99" s="336"/>
      <c r="N99" s="336"/>
      <c r="O99" s="336"/>
      <c r="P99" s="180"/>
      <c r="Q99" s="180"/>
      <c r="R99" s="180"/>
      <c r="S99" s="180"/>
      <c r="T99" s="180"/>
      <c r="U99" s="180"/>
    </row>
    <row r="100" spans="1:21" s="47" customFormat="1" ht="11.25">
      <c r="A100" s="44" t="s">
        <v>506</v>
      </c>
      <c r="B100" s="258" t="s">
        <v>138</v>
      </c>
      <c r="C100" s="257">
        <f>+C4</f>
        <v>2009</v>
      </c>
      <c r="D100" s="335" t="str">
        <f>+D4</f>
        <v>enero - agosto</v>
      </c>
      <c r="E100" s="335"/>
      <c r="F100" s="335"/>
      <c r="G100" s="256"/>
      <c r="H100" s="257">
        <f>+C100</f>
        <v>2009</v>
      </c>
      <c r="I100" s="335" t="str">
        <f>+D100</f>
        <v>enero - agosto</v>
      </c>
      <c r="J100" s="335"/>
      <c r="K100" s="335"/>
      <c r="L100" s="258" t="s">
        <v>338</v>
      </c>
      <c r="M100" s="337"/>
      <c r="N100" s="337"/>
      <c r="O100" s="337"/>
      <c r="P100" s="180"/>
      <c r="Q100" s="180"/>
      <c r="R100" s="180"/>
      <c r="S100" s="180"/>
      <c r="T100" s="180"/>
      <c r="U100" s="180"/>
    </row>
    <row r="101" spans="1:15" s="47" customFormat="1" ht="11.25">
      <c r="A101" s="259"/>
      <c r="B101" s="262" t="s">
        <v>48</v>
      </c>
      <c r="C101" s="259"/>
      <c r="D101" s="260">
        <f>+D5</f>
        <v>2009</v>
      </c>
      <c r="E101" s="260">
        <f>+E5</f>
        <v>2010</v>
      </c>
      <c r="F101" s="261" t="str">
        <f>+F5</f>
        <v>Var % 10/09</v>
      </c>
      <c r="G101" s="262"/>
      <c r="H101" s="259"/>
      <c r="I101" s="260">
        <f>+D101</f>
        <v>2009</v>
      </c>
      <c r="J101" s="260">
        <f>+E101</f>
        <v>2010</v>
      </c>
      <c r="K101" s="261" t="str">
        <f>+F101</f>
        <v>Var % 10/09</v>
      </c>
      <c r="L101" s="262">
        <v>2008</v>
      </c>
      <c r="M101" s="263"/>
      <c r="N101" s="263"/>
      <c r="O101" s="262"/>
    </row>
    <row r="102" spans="1:18" ht="11.25">
      <c r="A102" s="35"/>
      <c r="B102" s="35"/>
      <c r="C102" s="35"/>
      <c r="D102" s="35"/>
      <c r="E102" s="35"/>
      <c r="F102" s="35"/>
      <c r="G102" s="35"/>
      <c r="H102" s="35"/>
      <c r="I102" s="35"/>
      <c r="J102" s="35"/>
      <c r="K102" s="37"/>
      <c r="L102" s="37"/>
      <c r="R102" s="41"/>
    </row>
    <row r="103" spans="1:15" s="47" customFormat="1" ht="11.25">
      <c r="A103" s="44" t="s">
        <v>496</v>
      </c>
      <c r="B103" s="44"/>
      <c r="C103" s="44"/>
      <c r="D103" s="44"/>
      <c r="E103" s="44"/>
      <c r="F103" s="44"/>
      <c r="G103" s="44"/>
      <c r="H103" s="45">
        <f>+H7</f>
        <v>6179494</v>
      </c>
      <c r="I103" s="45">
        <f>+I7</f>
        <v>4619459</v>
      </c>
      <c r="J103" s="45">
        <f>+J7</f>
        <v>4927824</v>
      </c>
      <c r="K103" s="43">
        <f>+J103/I103*100-100</f>
        <v>6.675348780019476</v>
      </c>
      <c r="L103" s="44"/>
      <c r="M103" s="46"/>
      <c r="N103" s="46"/>
      <c r="O103" s="46"/>
    </row>
    <row r="104" spans="1:18" s="157" customFormat="1" ht="11.25">
      <c r="A104" s="155" t="s">
        <v>515</v>
      </c>
      <c r="B104" s="155"/>
      <c r="C104" s="155">
        <f>+C106+C107+C111+C112+C113+C114+C115+C116+C117+C118+C121++C122+C123+C124+C125+C126+C127+C128+C137+C147+C148+C149+C150</f>
        <v>104989.65</v>
      </c>
      <c r="D104" s="155">
        <f>+D106+D107+D111+D112+D113+D114+D115+D116+D117+D118+D121++D122+D123+D124+D125+D126+D127+D128+D137+D147+D148+D149+D150</f>
        <v>103375.08799999999</v>
      </c>
      <c r="E104" s="155">
        <f>+E106+E107+E111+E112+E113+E114+E115+E116+E117+E118+E121++E122+E123+E124+E125+E126+E127+E128+E137+E147+E148+E149+E150</f>
        <v>77916.743</v>
      </c>
      <c r="F104" s="156">
        <f>+E104/D104*100-100</f>
        <v>-24.62715678655576</v>
      </c>
      <c r="G104" s="155"/>
      <c r="H104" s="155">
        <f>+H106+H107+H111+H112+H113+H114+H115+H116+H117+H118+H121++H122+H123+H124+H125+H126+H127+H128+H137+H147+H148+H149+H150</f>
        <v>381165.5690000001</v>
      </c>
      <c r="I104" s="155">
        <f>+I106+I107+I111+I112+I113+I114+I115+I116+I117+I118+I121++I122+I123+I124+I125+I126+I127+I128+I137+I147+I148+I149+I150</f>
        <v>361589.595</v>
      </c>
      <c r="J104" s="155">
        <f>+J106+J107+J111+J112+J113+J114+J115+J116+J117+J118+J121++J122+J123+J124+J125+J126+J127+J128+J137+J147+J148+J149+J150</f>
        <v>311364.17900000006</v>
      </c>
      <c r="K104" s="156">
        <f>+J104/I104*100-100</f>
        <v>-13.89017181205115</v>
      </c>
      <c r="L104" s="156">
        <f>+J104/$J$7*100</f>
        <v>6.318492279756746</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524.908</v>
      </c>
      <c r="E106" s="164">
        <v>944</v>
      </c>
      <c r="F106" s="38">
        <f>+E106/D106*100-100</f>
        <v>79.84103881061063</v>
      </c>
      <c r="G106" s="165"/>
      <c r="H106" s="164">
        <v>446.779</v>
      </c>
      <c r="I106" s="164">
        <v>446.779</v>
      </c>
      <c r="J106" s="164">
        <v>1065.126</v>
      </c>
      <c r="K106" s="38">
        <f>+J106/I106*100-100</f>
        <v>138.40108868142863</v>
      </c>
      <c r="L106" s="38">
        <f>+J106/$J$104*100</f>
        <v>0.34208366659929745</v>
      </c>
      <c r="M106" s="41">
        <f>+I106/D106</f>
        <v>0.8511567741394682</v>
      </c>
      <c r="N106" s="41">
        <f>+J106/E106</f>
        <v>1.1283114406779662</v>
      </c>
      <c r="O106" s="41">
        <f>+N106/M106*100-100</f>
        <v>32.56211722202474</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1330.131</v>
      </c>
      <c r="E107" s="37">
        <f>SUM(E108:E110)</f>
        <v>1765.808</v>
      </c>
      <c r="F107" s="38">
        <f>+E107/D107*100-100</f>
        <v>32.75444298343547</v>
      </c>
      <c r="G107" s="38"/>
      <c r="H107" s="37">
        <f>SUM(H108:H110)</f>
        <v>4117.695</v>
      </c>
      <c r="I107" s="37">
        <f>SUM(I108:I110)</f>
        <v>4088.741</v>
      </c>
      <c r="J107" s="37">
        <f>SUM(J108:J110)</f>
        <v>4833.701</v>
      </c>
      <c r="K107" s="38">
        <f>+J107/I107*100-100</f>
        <v>18.219789416840058</v>
      </c>
      <c r="L107" s="38">
        <f aca="true" t="shared" si="11" ref="L107:L150">+J107/$J$104*100</f>
        <v>1.5524268127195195</v>
      </c>
      <c r="M107" s="41">
        <f aca="true" t="shared" si="12" ref="M107:M115">+I107/D107</f>
        <v>3.0739385819892924</v>
      </c>
      <c r="N107" s="41">
        <f aca="true" t="shared" si="13" ref="N107:N115">+J107/E107</f>
        <v>2.7373876435037103</v>
      </c>
      <c r="O107" s="41">
        <f aca="true" t="shared" si="14" ref="O107:O115">+N107/M107*100-100</f>
        <v>-10.948525141572091</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1330.131</v>
      </c>
      <c r="E109" s="164">
        <v>1765.808</v>
      </c>
      <c r="F109" s="38">
        <f>+E109/D109*100-100</f>
        <v>32.75444298343547</v>
      </c>
      <c r="G109" s="38"/>
      <c r="H109" s="164">
        <v>4117.695</v>
      </c>
      <c r="I109" s="164">
        <v>4088.741</v>
      </c>
      <c r="J109" s="164">
        <v>4833.701</v>
      </c>
      <c r="K109" s="38">
        <f>+J109/I109*100-100</f>
        <v>18.219789416840058</v>
      </c>
      <c r="L109" s="38">
        <f t="shared" si="11"/>
        <v>1.5524268127195195</v>
      </c>
      <c r="M109" s="41">
        <f t="shared" si="12"/>
        <v>3.0739385819892924</v>
      </c>
      <c r="N109" s="41">
        <f t="shared" si="13"/>
        <v>2.7373876435037103</v>
      </c>
      <c r="O109" s="41">
        <f t="shared" si="14"/>
        <v>-10.948525141572091</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417.13</v>
      </c>
      <c r="E112" s="37">
        <v>387</v>
      </c>
      <c r="F112" s="38">
        <f>+E112/D112*100-100</f>
        <v>-7.223167837364855</v>
      </c>
      <c r="G112" s="38"/>
      <c r="H112" s="37">
        <v>243.496</v>
      </c>
      <c r="I112" s="37">
        <v>161.336</v>
      </c>
      <c r="J112" s="37">
        <v>146.09</v>
      </c>
      <c r="K112" s="38">
        <f>+J112/I112*100-100</f>
        <v>-9.449843804234646</v>
      </c>
      <c r="L112" s="38">
        <f t="shared" si="11"/>
        <v>0.04691933428861127</v>
      </c>
      <c r="M112" s="41">
        <f t="shared" si="12"/>
        <v>0.386776304749119</v>
      </c>
      <c r="N112" s="41">
        <f t="shared" si="13"/>
        <v>0.3774935400516796</v>
      </c>
      <c r="O112" s="41">
        <f t="shared" si="14"/>
        <v>-2.4000344859441753</v>
      </c>
      <c r="R112" s="41"/>
    </row>
    <row r="113" spans="1:18" ht="11.25" customHeight="1">
      <c r="A113" s="36" t="s">
        <v>0</v>
      </c>
      <c r="B113" s="36">
        <v>10051000</v>
      </c>
      <c r="C113" s="37">
        <v>75212.907</v>
      </c>
      <c r="D113" s="37">
        <v>74899.313</v>
      </c>
      <c r="E113" s="169">
        <v>53392.74</v>
      </c>
      <c r="F113" s="38">
        <f>+E113/D113*100-100</f>
        <v>-28.713978992036942</v>
      </c>
      <c r="G113" s="38"/>
      <c r="H113" s="37">
        <v>193093.1</v>
      </c>
      <c r="I113" s="37">
        <v>192026.222</v>
      </c>
      <c r="J113" s="37">
        <v>149123.912</v>
      </c>
      <c r="K113" s="38">
        <f>+J113/I113*100-100</f>
        <v>-22.341901826303697</v>
      </c>
      <c r="L113" s="38">
        <f t="shared" si="11"/>
        <v>47.89372768535458</v>
      </c>
      <c r="M113" s="41">
        <f t="shared" si="12"/>
        <v>2.5637914996630213</v>
      </c>
      <c r="N113" s="41">
        <f t="shared" si="13"/>
        <v>2.7929623390745637</v>
      </c>
      <c r="O113" s="41">
        <f t="shared" si="14"/>
        <v>8.938747142334464</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0.009520684137528868</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12638.99</v>
      </c>
      <c r="E115" s="37">
        <v>12674.624</v>
      </c>
      <c r="F115" s="38">
        <f>+E115/D115*100-100</f>
        <v>0.28193708516266724</v>
      </c>
      <c r="G115" s="38"/>
      <c r="H115" s="37">
        <v>28091.285</v>
      </c>
      <c r="I115" s="37">
        <v>28081.212</v>
      </c>
      <c r="J115" s="37">
        <v>25741.137</v>
      </c>
      <c r="K115" s="38">
        <f>+J115/I115*100-100</f>
        <v>-8.333240744737097</v>
      </c>
      <c r="L115" s="38">
        <f t="shared" si="11"/>
        <v>8.267212073871862</v>
      </c>
      <c r="M115" s="41">
        <f t="shared" si="12"/>
        <v>2.2217924058805334</v>
      </c>
      <c r="N115" s="41">
        <f t="shared" si="13"/>
        <v>2.0309191815078695</v>
      </c>
      <c r="O115" s="41">
        <f t="shared" si="14"/>
        <v>-8.590956736888188</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7169.941999999999</v>
      </c>
      <c r="E118" s="37">
        <f>SUM(E119:E120)</f>
        <v>3331.696</v>
      </c>
      <c r="F118" s="38">
        <f>+E118/D118*100-100</f>
        <v>-53.53245535319532</v>
      </c>
      <c r="G118" s="38"/>
      <c r="H118" s="37">
        <f>SUM(H119:H120)</f>
        <v>20622.022</v>
      </c>
      <c r="I118" s="37">
        <f>SUM(I119:I120)</f>
        <v>20622.022</v>
      </c>
      <c r="J118" s="37">
        <f>SUM(J119:J120)</f>
        <v>9643.375</v>
      </c>
      <c r="K118" s="38">
        <f>+J118/I118*100-100</f>
        <v>-53.23749048468671</v>
      </c>
      <c r="L118" s="38">
        <f t="shared" si="11"/>
        <v>3.0971369381575515</v>
      </c>
      <c r="R118" s="41"/>
    </row>
    <row r="119" spans="1:18" s="168" customFormat="1" ht="11.25" customHeight="1" hidden="1" outlineLevel="1">
      <c r="A119" s="163" t="s">
        <v>370</v>
      </c>
      <c r="B119" s="171" t="s">
        <v>228</v>
      </c>
      <c r="C119" s="164">
        <v>2331.904</v>
      </c>
      <c r="D119" s="164">
        <v>2331.904</v>
      </c>
      <c r="E119" s="164">
        <v>658.054</v>
      </c>
      <c r="F119" s="38">
        <f>+E119/D119*100-100</f>
        <v>-71.78039919310572</v>
      </c>
      <c r="G119" s="165"/>
      <c r="H119" s="164">
        <v>5671.92</v>
      </c>
      <c r="I119" s="164">
        <v>5671.92</v>
      </c>
      <c r="J119" s="164">
        <v>1561.267</v>
      </c>
      <c r="K119" s="38">
        <f>+J119/I119*100-100</f>
        <v>-72.4737478666836</v>
      </c>
      <c r="L119" s="38">
        <f>+J119/$J$104*100</f>
        <v>0.5014279436428041</v>
      </c>
      <c r="M119" s="172"/>
      <c r="N119" s="172"/>
      <c r="O119" s="172"/>
      <c r="R119" s="41"/>
    </row>
    <row r="120" spans="1:18" s="168" customFormat="1" ht="11.25" customHeight="1" hidden="1" outlineLevel="1">
      <c r="A120" s="163" t="s">
        <v>369</v>
      </c>
      <c r="B120" s="171" t="s">
        <v>227</v>
      </c>
      <c r="C120" s="164">
        <v>4838.038</v>
      </c>
      <c r="D120" s="164">
        <v>4838.038</v>
      </c>
      <c r="E120" s="164">
        <v>2673.642</v>
      </c>
      <c r="F120" s="38">
        <f>+E120/D120*100-100</f>
        <v>-44.73706076719529</v>
      </c>
      <c r="G120" s="165"/>
      <c r="H120" s="164">
        <v>14950.102</v>
      </c>
      <c r="I120" s="164">
        <v>14950.102</v>
      </c>
      <c r="J120" s="164">
        <v>8082.108</v>
      </c>
      <c r="K120" s="38">
        <f>+J120/I120*100-100</f>
        <v>-45.939445764316524</v>
      </c>
      <c r="L120" s="38">
        <f t="shared" si="11"/>
        <v>2.595708994514747</v>
      </c>
      <c r="M120" s="172"/>
      <c r="N120" s="172"/>
      <c r="O120" s="172"/>
      <c r="R120" s="41"/>
    </row>
    <row r="121" spans="1:18" s="168" customFormat="1" ht="11.25" customHeight="1" collapsed="1">
      <c r="A121" s="163" t="s">
        <v>9</v>
      </c>
      <c r="B121" s="171">
        <v>12060010</v>
      </c>
      <c r="C121" s="164">
        <v>2812.6</v>
      </c>
      <c r="D121" s="164">
        <v>2481.2</v>
      </c>
      <c r="E121" s="164">
        <v>2076.63</v>
      </c>
      <c r="F121" s="38">
        <f>+E121/D121*100-100</f>
        <v>-16.305416733838456</v>
      </c>
      <c r="G121" s="165"/>
      <c r="H121" s="164">
        <v>14514.66</v>
      </c>
      <c r="I121" s="164">
        <v>12058.318</v>
      </c>
      <c r="J121" s="164">
        <v>7014.666</v>
      </c>
      <c r="K121" s="38">
        <f>+J121/I121*100-100</f>
        <v>-41.82716030544227</v>
      </c>
      <c r="L121" s="38">
        <f t="shared" si="11"/>
        <v>2.252881504394248</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0.003</v>
      </c>
      <c r="E123" s="164">
        <v>0</v>
      </c>
      <c r="F123" s="38"/>
      <c r="G123" s="165"/>
      <c r="H123" s="164">
        <v>0.534</v>
      </c>
      <c r="I123" s="164">
        <v>0.011</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0.0001493428054227137</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3.762</v>
      </c>
      <c r="E127" s="164">
        <v>98.643</v>
      </c>
      <c r="F127" s="38">
        <f>+E127/D127*100-100</f>
        <v>2522.089314194577</v>
      </c>
      <c r="G127" s="165"/>
      <c r="H127" s="164">
        <v>7.528</v>
      </c>
      <c r="I127" s="164">
        <v>7.468</v>
      </c>
      <c r="J127" s="164">
        <v>654.766</v>
      </c>
      <c r="K127" s="38">
        <f>+J127/I127*100-100</f>
        <v>8667.621853240491</v>
      </c>
      <c r="L127" s="38">
        <f t="shared" si="11"/>
        <v>0.21028944373206138</v>
      </c>
      <c r="M127" s="172"/>
      <c r="N127" s="172"/>
      <c r="O127" s="172"/>
      <c r="R127" s="41"/>
    </row>
    <row r="128" spans="1:18" ht="11.25" customHeight="1">
      <c r="A128" s="36" t="s">
        <v>217</v>
      </c>
      <c r="B128" s="36"/>
      <c r="C128" s="37">
        <f>SUM(C129:C136)</f>
        <v>1800.6760000000002</v>
      </c>
      <c r="D128" s="37">
        <f>SUM(D129:D136)</f>
        <v>1310.321</v>
      </c>
      <c r="E128" s="37">
        <f>SUM(E129:E136)</f>
        <v>995.049</v>
      </c>
      <c r="F128" s="38">
        <f>+E128/D128*100-100</f>
        <v>-24.06066910321975</v>
      </c>
      <c r="G128" s="38"/>
      <c r="H128" s="37">
        <f>SUM(H129:H136)</f>
        <v>7722.1449999999995</v>
      </c>
      <c r="I128" s="37">
        <f>SUM(I129:I136)</f>
        <v>5152.862999999999</v>
      </c>
      <c r="J128" s="37">
        <f>SUM(J129:J136)</f>
        <v>2269.944</v>
      </c>
      <c r="K128" s="38">
        <f>+J128/I128*100-100</f>
        <v>-55.94790701790441</v>
      </c>
      <c r="L128" s="38">
        <f t="shared" si="11"/>
        <v>0.729031838951519</v>
      </c>
      <c r="R128" s="41"/>
    </row>
    <row r="129" spans="1:18" ht="11.25" hidden="1" outlineLevel="1">
      <c r="A129" s="36" t="s">
        <v>371</v>
      </c>
      <c r="B129" s="289">
        <v>12092100</v>
      </c>
      <c r="C129" s="37">
        <v>695.4</v>
      </c>
      <c r="D129" s="37">
        <v>267.9</v>
      </c>
      <c r="E129" s="37">
        <v>70.5</v>
      </c>
      <c r="F129" s="38">
        <f>+E129/D129*100-100</f>
        <v>-73.68421052631578</v>
      </c>
      <c r="G129" s="38"/>
      <c r="H129" s="37">
        <v>3892.241</v>
      </c>
      <c r="I129" s="37">
        <v>1482.416</v>
      </c>
      <c r="J129" s="37">
        <v>364.368</v>
      </c>
      <c r="K129" s="38">
        <f>+J129/I129*100-100</f>
        <v>-75.42066464474209</v>
      </c>
      <c r="L129" s="38">
        <f t="shared" si="11"/>
        <v>0.1170230953252975</v>
      </c>
      <c r="R129" s="41"/>
    </row>
    <row r="130" spans="1:18" ht="11.25" hidden="1" outlineLevel="1">
      <c r="A130" s="36" t="s">
        <v>372</v>
      </c>
      <c r="B130" s="36">
        <v>12092200</v>
      </c>
      <c r="C130" s="37">
        <v>989.163</v>
      </c>
      <c r="D130" s="37">
        <v>966.138</v>
      </c>
      <c r="E130" s="37">
        <v>380.425</v>
      </c>
      <c r="F130" s="38">
        <f>+E130/D130*100-100</f>
        <v>-60.62415514139802</v>
      </c>
      <c r="G130" s="38"/>
      <c r="H130" s="37">
        <v>3615.632</v>
      </c>
      <c r="I130" s="37">
        <v>3513.096</v>
      </c>
      <c r="J130" s="37">
        <v>1256.015</v>
      </c>
      <c r="K130" s="38">
        <f>+J130/I130*100-100</f>
        <v>-64.24763228787371</v>
      </c>
      <c r="L130" s="38">
        <f t="shared" si="11"/>
        <v>0.4033909758129241</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24</v>
      </c>
      <c r="F133" s="38">
        <f>+E133/D133*100-100</f>
        <v>576.0563380281691</v>
      </c>
      <c r="G133" s="38"/>
      <c r="H133" s="37">
        <v>56.035</v>
      </c>
      <c r="I133" s="37">
        <v>7.235</v>
      </c>
      <c r="J133" s="37">
        <v>32.164</v>
      </c>
      <c r="K133" s="38">
        <f>+J133/I133*100-100</f>
        <v>344.5611610228058</v>
      </c>
      <c r="L133" s="38">
        <f t="shared" si="11"/>
        <v>0.01033002579272293</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0.08448948779043718</v>
      </c>
      <c r="R135" s="41"/>
    </row>
    <row r="136" spans="1:18" ht="11.25" hidden="1" outlineLevel="1">
      <c r="A136" s="36" t="s">
        <v>378</v>
      </c>
      <c r="B136" s="36">
        <v>12092990</v>
      </c>
      <c r="C136" s="37">
        <v>88.563</v>
      </c>
      <c r="D136" s="37">
        <v>72.733</v>
      </c>
      <c r="E136" s="37">
        <v>345.074</v>
      </c>
      <c r="F136" s="38">
        <f aca="true" t="shared" si="15" ref="F136:F149">+E136/D136*100-100</f>
        <v>374.439387898203</v>
      </c>
      <c r="G136" s="38"/>
      <c r="H136" s="37">
        <v>158.237</v>
      </c>
      <c r="I136" s="37">
        <v>150.116</v>
      </c>
      <c r="J136" s="37">
        <v>354.327</v>
      </c>
      <c r="K136" s="38">
        <f aca="true" t="shared" si="16" ref="K136:K150">+J136/I136*100-100</f>
        <v>136.03546590636572</v>
      </c>
      <c r="L136" s="38">
        <f t="shared" si="11"/>
        <v>0.11379825423013736</v>
      </c>
      <c r="R136" s="41"/>
    </row>
    <row r="137" spans="1:18" ht="11.25" collapsed="1">
      <c r="A137" s="36" t="s">
        <v>218</v>
      </c>
      <c r="B137" s="36"/>
      <c r="C137" s="37">
        <f>SUM(C138:C146)</f>
        <v>2729.852</v>
      </c>
      <c r="D137" s="37">
        <f>SUM(D138:D146)</f>
        <v>2519.3469999999998</v>
      </c>
      <c r="E137" s="37">
        <f>SUM(E138:E146)</f>
        <v>2049.194</v>
      </c>
      <c r="F137" s="38">
        <f>+E137/D137*100-100</f>
        <v>-18.661700829619733</v>
      </c>
      <c r="G137" s="38"/>
      <c r="H137" s="37">
        <f>SUM(H138:H146)</f>
        <v>82936.798</v>
      </c>
      <c r="I137" s="37">
        <f>SUM(I138:I146)</f>
        <v>74929.589</v>
      </c>
      <c r="J137" s="37">
        <f>SUM(J138:J146)</f>
        <v>87241.777</v>
      </c>
      <c r="K137" s="38">
        <f t="shared" si="16"/>
        <v>16.431676944070773</v>
      </c>
      <c r="L137" s="38">
        <f t="shared" si="11"/>
        <v>28.019208015575863</v>
      </c>
      <c r="R137" s="41"/>
    </row>
    <row r="138" spans="1:18" ht="11.25" customHeight="1" hidden="1" outlineLevel="1" collapsed="1">
      <c r="A138" s="36" t="s">
        <v>379</v>
      </c>
      <c r="B138" s="36">
        <v>12099110</v>
      </c>
      <c r="C138" s="37">
        <v>4.429</v>
      </c>
      <c r="D138" s="37">
        <v>4.071</v>
      </c>
      <c r="E138" s="37">
        <v>4.459</v>
      </c>
      <c r="F138" s="38">
        <f t="shared" si="15"/>
        <v>9.530827806435767</v>
      </c>
      <c r="G138" s="38"/>
      <c r="H138" s="37">
        <v>7742.538</v>
      </c>
      <c r="I138" s="37">
        <v>7333.52</v>
      </c>
      <c r="J138" s="37">
        <v>7529.611</v>
      </c>
      <c r="K138" s="38">
        <f t="shared" si="16"/>
        <v>2.6739001189060474</v>
      </c>
      <c r="L138" s="38">
        <f t="shared" si="11"/>
        <v>2.418265011788655</v>
      </c>
      <c r="R138" s="41"/>
    </row>
    <row r="139" spans="1:18" ht="11.25" customHeight="1" hidden="1" outlineLevel="1">
      <c r="A139" s="36" t="s">
        <v>380</v>
      </c>
      <c r="B139" s="36">
        <v>12099120</v>
      </c>
      <c r="C139" s="37">
        <v>76.013</v>
      </c>
      <c r="D139" s="37">
        <v>68.87</v>
      </c>
      <c r="E139" s="37">
        <v>86.157</v>
      </c>
      <c r="F139" s="38">
        <f t="shared" si="15"/>
        <v>25.100914766952215</v>
      </c>
      <c r="G139" s="38"/>
      <c r="H139" s="37">
        <v>4271.525</v>
      </c>
      <c r="I139" s="37">
        <v>4042.558</v>
      </c>
      <c r="J139" s="37">
        <v>4001.331</v>
      </c>
      <c r="K139" s="38">
        <f t="shared" si="16"/>
        <v>-1.0198245764191824</v>
      </c>
      <c r="L139" s="38">
        <f t="shared" si="11"/>
        <v>1.285096767666392</v>
      </c>
      <c r="R139" s="41"/>
    </row>
    <row r="140" spans="1:18" ht="11.25" customHeight="1" hidden="1" outlineLevel="1">
      <c r="A140" s="36" t="s">
        <v>381</v>
      </c>
      <c r="B140" s="36">
        <v>12099130</v>
      </c>
      <c r="C140" s="37">
        <v>133.464</v>
      </c>
      <c r="D140" s="37">
        <v>119.385</v>
      </c>
      <c r="E140" s="37">
        <v>175.197</v>
      </c>
      <c r="F140" s="38">
        <f t="shared" si="15"/>
        <v>46.74959165724337</v>
      </c>
      <c r="G140" s="38"/>
      <c r="H140" s="37">
        <v>7072.101</v>
      </c>
      <c r="I140" s="37">
        <v>5800.395</v>
      </c>
      <c r="J140" s="37">
        <v>8936.234</v>
      </c>
      <c r="K140" s="38">
        <f t="shared" si="16"/>
        <v>54.062507811967976</v>
      </c>
      <c r="L140" s="38">
        <f t="shared" si="11"/>
        <v>2.870026355857717</v>
      </c>
      <c r="R140" s="41"/>
    </row>
    <row r="141" spans="1:18" ht="11.25" customHeight="1" hidden="1" outlineLevel="1">
      <c r="A141" s="36" t="s">
        <v>382</v>
      </c>
      <c r="B141" s="36">
        <v>12099140</v>
      </c>
      <c r="C141" s="37">
        <v>38.561</v>
      </c>
      <c r="D141" s="37">
        <v>28.425</v>
      </c>
      <c r="E141" s="37">
        <v>26.047</v>
      </c>
      <c r="F141" s="38">
        <f t="shared" si="15"/>
        <v>-8.365875109938443</v>
      </c>
      <c r="G141" s="38"/>
      <c r="H141" s="37">
        <v>12480.151</v>
      </c>
      <c r="I141" s="37">
        <v>10652.07</v>
      </c>
      <c r="J141" s="37">
        <v>9439.248</v>
      </c>
      <c r="K141" s="38">
        <f t="shared" si="16"/>
        <v>-11.385786987881232</v>
      </c>
      <c r="L141" s="38">
        <f t="shared" si="11"/>
        <v>3.031578015915568</v>
      </c>
      <c r="R141" s="41"/>
    </row>
    <row r="142" spans="1:18" ht="11.25" customHeight="1" hidden="1" outlineLevel="1">
      <c r="A142" s="36" t="s">
        <v>383</v>
      </c>
      <c r="B142" s="36">
        <v>12099150</v>
      </c>
      <c r="C142" s="37">
        <v>159.747</v>
      </c>
      <c r="D142" s="37">
        <v>146.526</v>
      </c>
      <c r="E142" s="37">
        <v>167.454</v>
      </c>
      <c r="F142" s="38">
        <f t="shared" si="15"/>
        <v>14.282789402563353</v>
      </c>
      <c r="G142" s="38"/>
      <c r="H142" s="37">
        <v>5691.44</v>
      </c>
      <c r="I142" s="37">
        <v>5109.793</v>
      </c>
      <c r="J142" s="37">
        <v>8484.587</v>
      </c>
      <c r="K142" s="38">
        <f t="shared" si="16"/>
        <v>66.045610849598</v>
      </c>
      <c r="L142" s="38">
        <f t="shared" si="11"/>
        <v>2.724972097705561</v>
      </c>
      <c r="R142" s="41"/>
    </row>
    <row r="143" spans="1:18" ht="11.25" customHeight="1" hidden="1" outlineLevel="1">
      <c r="A143" s="36" t="s">
        <v>384</v>
      </c>
      <c r="B143" s="36">
        <v>12099160</v>
      </c>
      <c r="C143" s="37">
        <v>54.982</v>
      </c>
      <c r="D143" s="37">
        <v>52.355</v>
      </c>
      <c r="E143" s="37">
        <v>52.153</v>
      </c>
      <c r="F143" s="38">
        <f t="shared" si="15"/>
        <v>-0.38582752363670636</v>
      </c>
      <c r="G143" s="38"/>
      <c r="H143" s="37">
        <v>7863.009</v>
      </c>
      <c r="I143" s="37">
        <v>7781.485</v>
      </c>
      <c r="J143" s="37">
        <v>7023.917</v>
      </c>
      <c r="K143" s="38">
        <f t="shared" si="16"/>
        <v>-9.735519634105813</v>
      </c>
      <c r="L143" s="38">
        <f t="shared" si="11"/>
        <v>2.255852623303851</v>
      </c>
      <c r="R143" s="41"/>
    </row>
    <row r="144" spans="1:18" ht="11.25" customHeight="1" hidden="1" outlineLevel="1">
      <c r="A144" s="36" t="s">
        <v>385</v>
      </c>
      <c r="B144" s="36">
        <v>12099170</v>
      </c>
      <c r="C144" s="37">
        <v>43.175</v>
      </c>
      <c r="D144" s="37">
        <v>42.474</v>
      </c>
      <c r="E144" s="37">
        <v>53.293</v>
      </c>
      <c r="F144" s="38">
        <f t="shared" si="15"/>
        <v>25.47205349154777</v>
      </c>
      <c r="G144" s="38"/>
      <c r="H144" s="37">
        <v>4620.693</v>
      </c>
      <c r="I144" s="37">
        <v>4316.294</v>
      </c>
      <c r="J144" s="37">
        <v>7108.683</v>
      </c>
      <c r="K144" s="38">
        <f t="shared" si="16"/>
        <v>64.69413343947377</v>
      </c>
      <c r="L144" s="38">
        <f t="shared" si="11"/>
        <v>2.28307669264678</v>
      </c>
      <c r="R144" s="41"/>
    </row>
    <row r="145" spans="1:18" ht="11.25" customHeight="1" hidden="1" outlineLevel="1">
      <c r="A145" s="36" t="s">
        <v>386</v>
      </c>
      <c r="B145" s="36">
        <v>12099180</v>
      </c>
      <c r="C145" s="37">
        <v>260.063</v>
      </c>
      <c r="D145" s="37">
        <v>245.179</v>
      </c>
      <c r="E145" s="37">
        <v>263.692</v>
      </c>
      <c r="F145" s="38">
        <f t="shared" si="15"/>
        <v>7.5508098165014275</v>
      </c>
      <c r="G145" s="38"/>
      <c r="H145" s="37">
        <v>10376.668</v>
      </c>
      <c r="I145" s="37">
        <v>9730.443</v>
      </c>
      <c r="J145" s="37">
        <v>13616.786</v>
      </c>
      <c r="K145" s="38">
        <f t="shared" si="16"/>
        <v>39.94004178432576</v>
      </c>
      <c r="L145" s="38">
        <f t="shared" si="11"/>
        <v>4.373266714152111</v>
      </c>
      <c r="R145" s="41"/>
    </row>
    <row r="146" spans="1:18" ht="11.25" customHeight="1" hidden="1" outlineLevel="1">
      <c r="A146" s="36" t="s">
        <v>387</v>
      </c>
      <c r="B146" s="36">
        <v>12099190</v>
      </c>
      <c r="C146" s="37">
        <v>1959.418</v>
      </c>
      <c r="D146" s="37">
        <v>1812.062</v>
      </c>
      <c r="E146" s="37">
        <v>1220.742</v>
      </c>
      <c r="F146" s="38">
        <f t="shared" si="15"/>
        <v>-32.632437521453454</v>
      </c>
      <c r="G146" s="38"/>
      <c r="H146" s="37">
        <v>22818.673</v>
      </c>
      <c r="I146" s="37">
        <v>20163.031</v>
      </c>
      <c r="J146" s="37">
        <v>21101.38</v>
      </c>
      <c r="K146" s="38">
        <f t="shared" si="16"/>
        <v>4.653809241279248</v>
      </c>
      <c r="L146" s="38">
        <f t="shared" si="11"/>
        <v>6.777073736539229</v>
      </c>
      <c r="M146" s="173"/>
      <c r="N146" s="174"/>
      <c r="O146" s="174"/>
      <c r="R146" s="41"/>
    </row>
    <row r="147" spans="1:18" ht="11.25" collapsed="1">
      <c r="A147" s="36" t="s">
        <v>7</v>
      </c>
      <c r="B147" s="36">
        <v>12099920</v>
      </c>
      <c r="C147" s="37">
        <v>26.68</v>
      </c>
      <c r="D147" s="37">
        <v>26.17</v>
      </c>
      <c r="E147" s="37">
        <v>14.215</v>
      </c>
      <c r="F147" s="38">
        <f t="shared" si="15"/>
        <v>-45.682078716087126</v>
      </c>
      <c r="G147" s="38"/>
      <c r="H147" s="37">
        <v>6869.862</v>
      </c>
      <c r="I147" s="37">
        <v>6550.918</v>
      </c>
      <c r="J147" s="37">
        <v>4246.82</v>
      </c>
      <c r="K147" s="38">
        <f t="shared" si="16"/>
        <v>-35.17213923300521</v>
      </c>
      <c r="L147" s="38">
        <f t="shared" si="11"/>
        <v>1.3639398127425566</v>
      </c>
      <c r="M147" s="173"/>
      <c r="N147" s="174"/>
      <c r="O147" s="174"/>
      <c r="R147" s="41"/>
    </row>
    <row r="148" spans="1:18" ht="9.75" customHeight="1">
      <c r="A148" s="36" t="s">
        <v>6</v>
      </c>
      <c r="B148" s="36">
        <v>12099930</v>
      </c>
      <c r="C148" s="37">
        <v>14.104</v>
      </c>
      <c r="D148" s="37">
        <v>10.986</v>
      </c>
      <c r="E148" s="37">
        <v>22.501</v>
      </c>
      <c r="F148" s="38">
        <f t="shared" si="15"/>
        <v>104.81521937010743</v>
      </c>
      <c r="G148" s="38"/>
      <c r="H148" s="37">
        <v>5525.52</v>
      </c>
      <c r="I148" s="37">
        <v>5056.795</v>
      </c>
      <c r="J148" s="37">
        <v>6432.449</v>
      </c>
      <c r="K148" s="38">
        <f t="shared" si="16"/>
        <v>27.20406898045104</v>
      </c>
      <c r="L148" s="38">
        <f t="shared" si="11"/>
        <v>2.065892428814041</v>
      </c>
      <c r="M148" s="173"/>
      <c r="N148" s="174"/>
      <c r="O148" s="174"/>
      <c r="R148" s="41"/>
    </row>
    <row r="149" spans="1:18" ht="11.25">
      <c r="A149" s="36" t="s">
        <v>5</v>
      </c>
      <c r="B149" s="36">
        <v>12099990</v>
      </c>
      <c r="C149" s="37">
        <v>13.006</v>
      </c>
      <c r="D149" s="37">
        <v>10.838</v>
      </c>
      <c r="E149" s="37">
        <v>121.073</v>
      </c>
      <c r="F149" s="38">
        <f t="shared" si="15"/>
        <v>1017.1157040044288</v>
      </c>
      <c r="G149" s="38"/>
      <c r="H149" s="37">
        <v>531.161</v>
      </c>
      <c r="I149" s="37">
        <v>493.68</v>
      </c>
      <c r="J149" s="37">
        <v>910.581</v>
      </c>
      <c r="K149" s="38">
        <f t="shared" si="16"/>
        <v>84.44761789013126</v>
      </c>
      <c r="L149" s="38">
        <f t="shared" si="11"/>
        <v>0.2924488625905807</v>
      </c>
      <c r="M149" s="173"/>
      <c r="N149" s="174"/>
      <c r="O149" s="174"/>
      <c r="R149" s="41"/>
    </row>
    <row r="150" spans="1:18" ht="11.25">
      <c r="A150" s="36" t="s">
        <v>219</v>
      </c>
      <c r="B150" s="36">
        <v>12093000</v>
      </c>
      <c r="C150" s="37">
        <v>20.567</v>
      </c>
      <c r="D150" s="37">
        <v>18.671</v>
      </c>
      <c r="E150" s="37">
        <v>20.91</v>
      </c>
      <c r="F150" s="38">
        <f>+E150/D150*100-100</f>
        <v>11.991859032724548</v>
      </c>
      <c r="G150" s="38"/>
      <c r="H150" s="37">
        <v>16405.741</v>
      </c>
      <c r="I150" s="37">
        <v>11876.398</v>
      </c>
      <c r="J150" s="37">
        <v>12009.726</v>
      </c>
      <c r="K150" s="38">
        <f t="shared" si="16"/>
        <v>1.12262994217609</v>
      </c>
      <c r="L150" s="38">
        <f t="shared" si="11"/>
        <v>3.857131555264743</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32" t="s">
        <v>267</v>
      </c>
      <c r="B153" s="332"/>
      <c r="C153" s="332"/>
      <c r="D153" s="332"/>
      <c r="E153" s="332"/>
      <c r="F153" s="332"/>
      <c r="G153" s="332"/>
      <c r="H153" s="332"/>
      <c r="I153" s="332"/>
      <c r="J153" s="332"/>
      <c r="K153" s="332"/>
      <c r="L153" s="332"/>
      <c r="M153" s="175"/>
      <c r="N153" s="176"/>
      <c r="O153" s="176"/>
      <c r="P153" s="168"/>
      <c r="R153" s="41"/>
    </row>
    <row r="154" spans="1:18" ht="19.5" customHeight="1">
      <c r="A154" s="333" t="s">
        <v>263</v>
      </c>
      <c r="B154" s="333"/>
      <c r="C154" s="333"/>
      <c r="D154" s="333"/>
      <c r="E154" s="333"/>
      <c r="F154" s="333"/>
      <c r="G154" s="333"/>
      <c r="H154" s="333"/>
      <c r="I154" s="333"/>
      <c r="J154" s="333"/>
      <c r="K154" s="333"/>
      <c r="L154" s="333"/>
      <c r="M154" s="175"/>
      <c r="N154" s="176"/>
      <c r="O154" s="176"/>
      <c r="P154" s="168"/>
      <c r="R154" s="41"/>
    </row>
    <row r="155" spans="1:21" s="47" customFormat="1" ht="11.25">
      <c r="A155" s="44"/>
      <c r="B155" s="44"/>
      <c r="C155" s="334" t="s">
        <v>151</v>
      </c>
      <c r="D155" s="334"/>
      <c r="E155" s="334"/>
      <c r="F155" s="334"/>
      <c r="G155" s="256"/>
      <c r="H155" s="334" t="s">
        <v>152</v>
      </c>
      <c r="I155" s="334"/>
      <c r="J155" s="334"/>
      <c r="K155" s="334"/>
      <c r="L155" s="256"/>
      <c r="M155" s="336"/>
      <c r="N155" s="336"/>
      <c r="O155" s="336"/>
      <c r="P155" s="180"/>
      <c r="Q155" s="180"/>
      <c r="R155" s="180"/>
      <c r="S155" s="180"/>
      <c r="T155" s="180"/>
      <c r="U155" s="180"/>
    </row>
    <row r="156" spans="1:21" s="47" customFormat="1" ht="11.25">
      <c r="A156" s="44" t="s">
        <v>506</v>
      </c>
      <c r="B156" s="258" t="s">
        <v>138</v>
      </c>
      <c r="C156" s="257">
        <f>+C100</f>
        <v>2009</v>
      </c>
      <c r="D156" s="335" t="str">
        <f>+D100</f>
        <v>enero - agosto</v>
      </c>
      <c r="E156" s="335"/>
      <c r="F156" s="335"/>
      <c r="G156" s="256"/>
      <c r="H156" s="257">
        <f>+H100</f>
        <v>2009</v>
      </c>
      <c r="I156" s="335" t="str">
        <f>+D156</f>
        <v>enero - agosto</v>
      </c>
      <c r="J156" s="335"/>
      <c r="K156" s="335"/>
      <c r="L156" s="258" t="s">
        <v>338</v>
      </c>
      <c r="M156" s="337"/>
      <c r="N156" s="337"/>
      <c r="O156" s="337"/>
      <c r="P156" s="180"/>
      <c r="Q156" s="180"/>
      <c r="R156" s="180"/>
      <c r="S156" s="180"/>
      <c r="T156" s="180"/>
      <c r="U156" s="180"/>
    </row>
    <row r="157" spans="1:15" s="47" customFormat="1" ht="11.25">
      <c r="A157" s="259"/>
      <c r="B157" s="262" t="s">
        <v>48</v>
      </c>
      <c r="C157" s="259"/>
      <c r="D157" s="260">
        <f>+D101</f>
        <v>2009</v>
      </c>
      <c r="E157" s="260">
        <f>+E101</f>
        <v>2010</v>
      </c>
      <c r="F157" s="261" t="str">
        <f>+F101</f>
        <v>Var % 10/09</v>
      </c>
      <c r="G157" s="262"/>
      <c r="H157" s="259"/>
      <c r="I157" s="260">
        <f>+I101</f>
        <v>2009</v>
      </c>
      <c r="J157" s="260">
        <f>+J101</f>
        <v>2010</v>
      </c>
      <c r="K157" s="261" t="str">
        <f>+K101</f>
        <v>Var % 10/09</v>
      </c>
      <c r="L157" s="262">
        <v>2008</v>
      </c>
      <c r="M157" s="263"/>
      <c r="N157" s="263"/>
      <c r="O157" s="262"/>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496</v>
      </c>
      <c r="B159" s="44"/>
      <c r="C159" s="44"/>
      <c r="D159" s="44"/>
      <c r="E159" s="44"/>
      <c r="F159" s="44"/>
      <c r="G159" s="44"/>
      <c r="H159" s="45">
        <f>+H103</f>
        <v>6179494</v>
      </c>
      <c r="I159" s="45">
        <f>+I103</f>
        <v>4619459</v>
      </c>
      <c r="J159" s="45">
        <f>+J103</f>
        <v>4927824</v>
      </c>
      <c r="K159" s="43">
        <f>+J159/I159*100-100</f>
        <v>6.675348780019476</v>
      </c>
      <c r="L159" s="44"/>
      <c r="M159" s="46"/>
      <c r="N159" s="46"/>
      <c r="O159" s="46"/>
    </row>
    <row r="160" spans="1:18" s="157" customFormat="1" ht="11.25">
      <c r="A160" s="155" t="s">
        <v>514</v>
      </c>
      <c r="B160" s="155"/>
      <c r="C160" s="155">
        <f>+C162+C168+C173+C183</f>
        <v>11430.81</v>
      </c>
      <c r="D160" s="155">
        <f>+D162+D168+D173+D183</f>
        <v>4475.909</v>
      </c>
      <c r="E160" s="155">
        <f>+E162+E168+E173+E183</f>
        <v>4348.572</v>
      </c>
      <c r="F160" s="43">
        <f>+E160/D160*100-100</f>
        <v>-2.8449416643635885</v>
      </c>
      <c r="G160" s="155"/>
      <c r="H160" s="155">
        <f>+H162+H168+H173+H183</f>
        <v>34283.884999999995</v>
      </c>
      <c r="I160" s="155">
        <f>+I162+I168+I173+I183</f>
        <v>14690.531000000003</v>
      </c>
      <c r="J160" s="155">
        <f>+J162+J168+J173+J183</f>
        <v>13881.800000000001</v>
      </c>
      <c r="K160" s="156">
        <f>+J160/I160*100-100</f>
        <v>-5.505117548167604</v>
      </c>
      <c r="L160" s="156">
        <f>+J160/$J$159*100</f>
        <v>0.28170243093097486</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4022.042</v>
      </c>
      <c r="E162" s="45">
        <f>SUM(E163:E166)</f>
        <v>4069.045</v>
      </c>
      <c r="F162" s="43">
        <f>+E162/D162*100-100</f>
        <v>1.1686352355345946</v>
      </c>
      <c r="G162" s="43"/>
      <c r="H162" s="45">
        <f>SUM(H163:H166)</f>
        <v>29992.459</v>
      </c>
      <c r="I162" s="45">
        <f>SUM(I163:I166)</f>
        <v>12385.436000000002</v>
      </c>
      <c r="J162" s="45">
        <f>SUM(J163:J166)</f>
        <v>11877.2</v>
      </c>
      <c r="K162" s="43">
        <f>+J162/I162*100-100</f>
        <v>-4.103497042817068</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3272.407</v>
      </c>
      <c r="E163" s="37">
        <v>3055.331</v>
      </c>
      <c r="F163" s="38">
        <f>+E163/D163*100-100</f>
        <v>-6.6335269420949174</v>
      </c>
      <c r="G163" s="43"/>
      <c r="H163" s="37">
        <v>25121.215</v>
      </c>
      <c r="I163" s="37">
        <v>8207.661</v>
      </c>
      <c r="J163" s="37">
        <v>7644.885</v>
      </c>
      <c r="K163" s="38">
        <f>+J163/I163*100-100</f>
        <v>-6.856715938925845</v>
      </c>
      <c r="L163" s="38">
        <f>+J163/$J$162*100</f>
        <v>64.36605428888964</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709.217</v>
      </c>
      <c r="E164" s="37">
        <v>967.145</v>
      </c>
      <c r="F164" s="38">
        <f>+E164/D164*100-100</f>
        <v>36.3679945630181</v>
      </c>
      <c r="G164" s="43"/>
      <c r="H164" s="37">
        <v>4290.389</v>
      </c>
      <c r="I164" s="37">
        <v>4109.058</v>
      </c>
      <c r="J164" s="37">
        <v>4086.724</v>
      </c>
      <c r="K164" s="38">
        <f>+J164/I164*100-100</f>
        <v>-0.5435309017297811</v>
      </c>
      <c r="L164" s="38">
        <f>+J164/$J$162*100</f>
        <v>34.40814333344559</v>
      </c>
      <c r="M164" s="175"/>
      <c r="N164" s="176"/>
      <c r="O164" s="176"/>
      <c r="P164" s="168"/>
      <c r="R164" s="41"/>
    </row>
    <row r="165" spans="1:18" ht="11.25" customHeight="1">
      <c r="A165" s="21" t="s">
        <v>183</v>
      </c>
      <c r="B165" s="178" t="s">
        <v>202</v>
      </c>
      <c r="C165" s="37">
        <v>55.969</v>
      </c>
      <c r="D165" s="37">
        <v>0.345</v>
      </c>
      <c r="E165" s="37">
        <v>0.894</v>
      </c>
      <c r="F165" s="38">
        <f>+E165/D165*100-100</f>
        <v>159.1304347826087</v>
      </c>
      <c r="G165" s="43"/>
      <c r="H165" s="37">
        <v>538.531</v>
      </c>
      <c r="I165" s="37">
        <v>26.393</v>
      </c>
      <c r="J165" s="37">
        <v>35.67</v>
      </c>
      <c r="K165" s="38">
        <f>+J165/I165*100-100</f>
        <v>35.14947145076346</v>
      </c>
      <c r="L165" s="38">
        <f>+J165/$J$162*100</f>
        <v>0.30032330852389455</v>
      </c>
      <c r="M165" s="175"/>
      <c r="N165" s="176"/>
      <c r="O165" s="176"/>
      <c r="P165" s="168"/>
      <c r="R165" s="41"/>
    </row>
    <row r="166" spans="1:18" ht="11.25" customHeight="1">
      <c r="A166" s="21" t="s">
        <v>184</v>
      </c>
      <c r="B166" s="181" t="s">
        <v>185</v>
      </c>
      <c r="C166" s="37">
        <v>40.073</v>
      </c>
      <c r="D166" s="37">
        <v>40.073</v>
      </c>
      <c r="E166" s="37">
        <v>45.675</v>
      </c>
      <c r="F166" s="38">
        <f>+E166/D166*100-100</f>
        <v>13.979487435430343</v>
      </c>
      <c r="G166" s="43"/>
      <c r="H166" s="37">
        <v>42.324</v>
      </c>
      <c r="I166" s="37">
        <v>42.324</v>
      </c>
      <c r="J166" s="37">
        <v>109.921</v>
      </c>
      <c r="K166" s="38">
        <f>+J166/I166*100-100</f>
        <v>159.71316510726774</v>
      </c>
      <c r="L166" s="38">
        <f>+J166/$J$162*100</f>
        <v>0.9254790691408751</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257.213</v>
      </c>
      <c r="D173" s="45">
        <f>SUM(D174:D181)</f>
        <v>152.346</v>
      </c>
      <c r="E173" s="45">
        <f>SUM(E174:E181)</f>
        <v>109.631</v>
      </c>
      <c r="F173" s="43">
        <f aca="true" t="shared" si="17" ref="F173:F181">+E173/D173*100-100</f>
        <v>-28.0381500006564</v>
      </c>
      <c r="G173" s="45"/>
      <c r="H173" s="45">
        <f>SUM(H174:H181)</f>
        <v>2922.888</v>
      </c>
      <c r="I173" s="45">
        <f>SUM(I174:I181)</f>
        <v>1509.9449999999997</v>
      </c>
      <c r="J173" s="45">
        <f>SUM(J174:J181)</f>
        <v>1538.587</v>
      </c>
      <c r="K173" s="43">
        <f aca="true" t="shared" si="18" ref="K173:K181">+J173/I173*100-100</f>
        <v>1.896890284083213</v>
      </c>
      <c r="L173" s="43">
        <f aca="true" t="shared" si="19" ref="L173:L181">+J173/$J$173*100</f>
        <v>100</v>
      </c>
      <c r="M173" s="46"/>
      <c r="N173" s="46"/>
      <c r="O173" s="46"/>
      <c r="R173" s="41"/>
    </row>
    <row r="174" spans="1:18" ht="11.25" customHeight="1">
      <c r="A174" s="40" t="s">
        <v>337</v>
      </c>
      <c r="B174" s="178" t="s">
        <v>293</v>
      </c>
      <c r="C174" s="37">
        <v>57.974</v>
      </c>
      <c r="D174" s="37">
        <v>32.617</v>
      </c>
      <c r="E174" s="37">
        <v>11.83</v>
      </c>
      <c r="F174" s="38">
        <f t="shared" si="17"/>
        <v>-63.73056994818653</v>
      </c>
      <c r="G174" s="43"/>
      <c r="H174" s="37">
        <v>582.619</v>
      </c>
      <c r="I174" s="37">
        <v>456.146</v>
      </c>
      <c r="J174" s="37">
        <v>231.412</v>
      </c>
      <c r="K174" s="38">
        <f t="shared" si="18"/>
        <v>-49.26799752710755</v>
      </c>
      <c r="L174" s="38">
        <f t="shared" si="19"/>
        <v>15.040553442866736</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5.39</v>
      </c>
      <c r="K175" s="38">
        <f t="shared" si="18"/>
        <v>-98.04617408987599</v>
      </c>
      <c r="L175" s="38">
        <f t="shared" si="19"/>
        <v>0.3503214312872785</v>
      </c>
      <c r="R175" s="41"/>
    </row>
    <row r="176" spans="1:18" ht="11.25" customHeight="1">
      <c r="A176" s="21" t="s">
        <v>333</v>
      </c>
      <c r="B176" s="178" t="s">
        <v>294</v>
      </c>
      <c r="C176" s="37">
        <v>71.017</v>
      </c>
      <c r="D176" s="37">
        <v>20.142</v>
      </c>
      <c r="E176" s="37">
        <v>42.462</v>
      </c>
      <c r="F176" s="38">
        <f t="shared" si="17"/>
        <v>110.81322609472747</v>
      </c>
      <c r="G176" s="43"/>
      <c r="H176" s="37">
        <v>1121.741</v>
      </c>
      <c r="I176" s="37">
        <v>293.429</v>
      </c>
      <c r="J176" s="37">
        <v>517.804</v>
      </c>
      <c r="K176" s="38">
        <f t="shared" si="18"/>
        <v>76.46653875383825</v>
      </c>
      <c r="L176" s="38">
        <f t="shared" si="19"/>
        <v>33.65451547426307</v>
      </c>
      <c r="R176" s="41"/>
    </row>
    <row r="177" spans="1:18" ht="11.25" customHeight="1">
      <c r="A177" s="21" t="s">
        <v>332</v>
      </c>
      <c r="B177" s="178" t="s">
        <v>295</v>
      </c>
      <c r="C177" s="182">
        <v>12.685</v>
      </c>
      <c r="D177" s="182">
        <v>6.837</v>
      </c>
      <c r="E177" s="37">
        <v>4.491</v>
      </c>
      <c r="F177" s="38">
        <f t="shared" si="17"/>
        <v>-34.31329530495832</v>
      </c>
      <c r="G177" s="43"/>
      <c r="H177" s="182">
        <v>136.1</v>
      </c>
      <c r="I177" s="182">
        <v>57.687</v>
      </c>
      <c r="J177" s="37">
        <v>78.551</v>
      </c>
      <c r="K177" s="38">
        <f t="shared" si="18"/>
        <v>36.16759408532252</v>
      </c>
      <c r="L177" s="38">
        <f t="shared" si="19"/>
        <v>5.105398654739706</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v>0.095</v>
      </c>
      <c r="D180" s="182">
        <v>0.025</v>
      </c>
      <c r="E180" s="37">
        <v>0</v>
      </c>
      <c r="F180" s="38">
        <f t="shared" si="17"/>
        <v>-100</v>
      </c>
      <c r="G180" s="43"/>
      <c r="H180" s="182">
        <v>0.585</v>
      </c>
      <c r="I180" s="182">
        <v>0.041</v>
      </c>
      <c r="J180" s="37">
        <v>0</v>
      </c>
      <c r="K180" s="38">
        <f t="shared" si="18"/>
        <v>-100</v>
      </c>
      <c r="L180" s="38">
        <f t="shared" si="19"/>
        <v>0</v>
      </c>
      <c r="R180" s="41"/>
    </row>
    <row r="181" spans="1:18" ht="11.25" customHeight="1">
      <c r="A181" s="21" t="s">
        <v>180</v>
      </c>
      <c r="B181" s="183" t="s">
        <v>185</v>
      </c>
      <c r="C181" s="182">
        <v>60.213</v>
      </c>
      <c r="D181" s="182">
        <v>38.196</v>
      </c>
      <c r="E181" s="182">
        <v>50.172</v>
      </c>
      <c r="F181" s="38">
        <f t="shared" si="17"/>
        <v>31.35406848884702</v>
      </c>
      <c r="G181" s="43"/>
      <c r="H181" s="182">
        <v>791.987</v>
      </c>
      <c r="I181" s="182">
        <v>414.173</v>
      </c>
      <c r="J181" s="182">
        <v>705.43</v>
      </c>
      <c r="K181" s="38">
        <f t="shared" si="18"/>
        <v>70.32254637554837</v>
      </c>
      <c r="L181" s="38">
        <f t="shared" si="19"/>
        <v>45.849210996843205</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300.87</v>
      </c>
      <c r="E183" s="45">
        <v>169.005</v>
      </c>
      <c r="F183" s="43">
        <f>+E183/D183*100-100</f>
        <v>-43.82789909263137</v>
      </c>
      <c r="G183" s="43"/>
      <c r="H183" s="45">
        <v>1345.071</v>
      </c>
      <c r="I183" s="45">
        <v>771.683</v>
      </c>
      <c r="J183" s="45">
        <v>441.483</v>
      </c>
      <c r="K183" s="43">
        <f>+J183/I183*100-100</f>
        <v>-42.789591062651375</v>
      </c>
      <c r="L183" s="43">
        <f>+J183/$J$159*100</f>
        <v>0.008958984736467862</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32" t="s">
        <v>270</v>
      </c>
      <c r="B187" s="332"/>
      <c r="C187" s="332"/>
      <c r="D187" s="332"/>
      <c r="E187" s="332"/>
      <c r="F187" s="332"/>
      <c r="G187" s="332"/>
      <c r="H187" s="332"/>
      <c r="I187" s="332"/>
      <c r="J187" s="332"/>
      <c r="K187" s="332"/>
      <c r="L187" s="332"/>
      <c r="R187" s="41"/>
    </row>
    <row r="188" spans="1:18" ht="19.5" customHeight="1">
      <c r="A188" s="333" t="s">
        <v>264</v>
      </c>
      <c r="B188" s="333"/>
      <c r="C188" s="333"/>
      <c r="D188" s="333"/>
      <c r="E188" s="333"/>
      <c r="F188" s="333"/>
      <c r="G188" s="333"/>
      <c r="H188" s="333"/>
      <c r="I188" s="333"/>
      <c r="J188" s="333"/>
      <c r="K188" s="333"/>
      <c r="L188" s="333"/>
      <c r="R188" s="41"/>
    </row>
    <row r="189" spans="1:21" s="47" customFormat="1" ht="11.25">
      <c r="A189" s="44"/>
      <c r="B189" s="44"/>
      <c r="C189" s="334" t="s">
        <v>151</v>
      </c>
      <c r="D189" s="334"/>
      <c r="E189" s="334"/>
      <c r="F189" s="334"/>
      <c r="G189" s="256"/>
      <c r="H189" s="334" t="s">
        <v>152</v>
      </c>
      <c r="I189" s="334"/>
      <c r="J189" s="334"/>
      <c r="K189" s="334"/>
      <c r="L189" s="256"/>
      <c r="M189" s="336"/>
      <c r="N189" s="336"/>
      <c r="O189" s="336"/>
      <c r="P189" s="180"/>
      <c r="Q189" s="180"/>
      <c r="R189" s="180"/>
      <c r="S189" s="180"/>
      <c r="T189" s="180"/>
      <c r="U189" s="180"/>
    </row>
    <row r="190" spans="1:21" s="47" customFormat="1" ht="11.25">
      <c r="A190" s="44" t="s">
        <v>506</v>
      </c>
      <c r="B190" s="258" t="s">
        <v>138</v>
      </c>
      <c r="C190" s="257">
        <f>+C156</f>
        <v>2009</v>
      </c>
      <c r="D190" s="335" t="str">
        <f>+D156</f>
        <v>enero - agosto</v>
      </c>
      <c r="E190" s="335"/>
      <c r="F190" s="335"/>
      <c r="G190" s="256"/>
      <c r="H190" s="257">
        <f>+H156</f>
        <v>2009</v>
      </c>
      <c r="I190" s="335" t="str">
        <f>+D190</f>
        <v>enero - agosto</v>
      </c>
      <c r="J190" s="335"/>
      <c r="K190" s="335"/>
      <c r="L190" s="258" t="s">
        <v>338</v>
      </c>
      <c r="M190" s="337"/>
      <c r="N190" s="337"/>
      <c r="O190" s="337"/>
      <c r="P190" s="180"/>
      <c r="Q190" s="180"/>
      <c r="R190" s="180"/>
      <c r="S190" s="180"/>
      <c r="T190" s="180"/>
      <c r="U190" s="180"/>
    </row>
    <row r="191" spans="1:15" s="47" customFormat="1" ht="11.25">
      <c r="A191" s="259"/>
      <c r="B191" s="262" t="s">
        <v>48</v>
      </c>
      <c r="C191" s="259"/>
      <c r="D191" s="260">
        <f>+D157</f>
        <v>2009</v>
      </c>
      <c r="E191" s="260">
        <f>+E157</f>
        <v>2010</v>
      </c>
      <c r="F191" s="261" t="str">
        <f>+F157</f>
        <v>Var % 10/09</v>
      </c>
      <c r="G191" s="262"/>
      <c r="H191" s="259"/>
      <c r="I191" s="260">
        <f>+I157</f>
        <v>2009</v>
      </c>
      <c r="J191" s="260">
        <f>+J157</f>
        <v>2010</v>
      </c>
      <c r="K191" s="261" t="str">
        <f>+K157</f>
        <v>Var % 10/09</v>
      </c>
      <c r="L191" s="262">
        <v>2008</v>
      </c>
      <c r="M191" s="263"/>
      <c r="N191" s="263"/>
      <c r="O191" s="262"/>
    </row>
    <row r="192" spans="1:18" ht="11.25">
      <c r="A192" s="35"/>
      <c r="B192" s="35"/>
      <c r="C192" s="35"/>
      <c r="D192" s="35"/>
      <c r="E192" s="35"/>
      <c r="F192" s="35"/>
      <c r="G192" s="35"/>
      <c r="H192" s="35"/>
      <c r="I192" s="35"/>
      <c r="J192" s="35"/>
      <c r="K192" s="35"/>
      <c r="L192" s="35"/>
      <c r="R192" s="41"/>
    </row>
    <row r="193" spans="1:15" s="47" customFormat="1" ht="11.25">
      <c r="A193" s="44" t="s">
        <v>496</v>
      </c>
      <c r="B193" s="44"/>
      <c r="C193" s="44"/>
      <c r="D193" s="44"/>
      <c r="E193" s="44"/>
      <c r="F193" s="44"/>
      <c r="G193" s="44"/>
      <c r="H193" s="45">
        <f>+H159</f>
        <v>6179494</v>
      </c>
      <c r="I193" s="45">
        <f>+I159</f>
        <v>4619459</v>
      </c>
      <c r="J193" s="45">
        <f>+J159</f>
        <v>4927824</v>
      </c>
      <c r="K193" s="43">
        <f>+J193/I193*100-100</f>
        <v>6.675348780019476</v>
      </c>
      <c r="L193" s="44"/>
      <c r="M193" s="46"/>
      <c r="N193" s="46"/>
      <c r="O193" s="46"/>
    </row>
    <row r="194" spans="1:18" s="157" customFormat="1" ht="11.25">
      <c r="A194" s="155" t="s">
        <v>507</v>
      </c>
      <c r="B194" s="155"/>
      <c r="C194" s="155">
        <f>+C196+C214</f>
        <v>143819.212</v>
      </c>
      <c r="D194" s="155">
        <f>+D196+D214</f>
        <v>99255.95500000002</v>
      </c>
      <c r="E194" s="155">
        <f>+E196+E214</f>
        <v>174531.86200000002</v>
      </c>
      <c r="F194" s="156">
        <f>+E194/D194*100-100</f>
        <v>75.84019215774006</v>
      </c>
      <c r="G194" s="155"/>
      <c r="H194" s="155">
        <f>+H196+H214</f>
        <v>207952.172</v>
      </c>
      <c r="I194" s="155">
        <f>+I196+I214</f>
        <v>136581.474</v>
      </c>
      <c r="J194" s="155">
        <f>+J196+J214</f>
        <v>166816.264</v>
      </c>
      <c r="K194" s="156">
        <f>+J194/I194*100-100</f>
        <v>22.136816300576754</v>
      </c>
      <c r="L194" s="156">
        <f>+J194/$J$193*100</f>
        <v>3.385191191893217</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500</v>
      </c>
      <c r="B196" s="44"/>
      <c r="C196" s="45">
        <f>SUM(C198:C212)</f>
        <v>44480.122</v>
      </c>
      <c r="D196" s="45">
        <f>SUM(D198:D212)</f>
        <v>41379.75700000001</v>
      </c>
      <c r="E196" s="45">
        <f>SUM(E198:E212)</f>
        <v>92719.951</v>
      </c>
      <c r="F196" s="43">
        <f>+E196/D196*100-100</f>
        <v>124.07079625914665</v>
      </c>
      <c r="G196" s="43"/>
      <c r="H196" s="45">
        <f>SUM(H198:H212)</f>
        <v>29240.145</v>
      </c>
      <c r="I196" s="45">
        <f>SUM(I198:I212)</f>
        <v>23248.611000000004</v>
      </c>
      <c r="J196" s="45">
        <f>SUM(J198:J212)</f>
        <v>57764.49800000001</v>
      </c>
      <c r="K196" s="43">
        <f>+J196/I196*100-100</f>
        <v>148.46429750147223</v>
      </c>
      <c r="L196" s="43">
        <f>+J196/J194*100</f>
        <v>34.62761760448011</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1.870764980940369</v>
      </c>
      <c r="R198" s="41"/>
    </row>
    <row r="199" spans="1:18" ht="11.25" customHeight="1">
      <c r="A199" s="163" t="s">
        <v>164</v>
      </c>
      <c r="B199" s="163"/>
      <c r="C199" s="37">
        <v>5539.039</v>
      </c>
      <c r="D199" s="37">
        <v>3664.499</v>
      </c>
      <c r="E199" s="37">
        <v>4421.883</v>
      </c>
      <c r="F199" s="38">
        <f t="shared" si="20"/>
        <v>20.668145904801733</v>
      </c>
      <c r="G199" s="38"/>
      <c r="H199" s="37">
        <v>9758.334</v>
      </c>
      <c r="I199" s="37">
        <v>5901.797</v>
      </c>
      <c r="J199" s="37">
        <v>13106.93</v>
      </c>
      <c r="K199" s="38">
        <f t="shared" si="21"/>
        <v>122.08371450254899</v>
      </c>
      <c r="L199" s="38">
        <f t="shared" si="22"/>
        <v>22.69028634162111</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33862.071</v>
      </c>
      <c r="E201" s="37">
        <v>83770.064</v>
      </c>
      <c r="F201" s="38">
        <f t="shared" si="20"/>
        <v>147.3861211855589</v>
      </c>
      <c r="G201" s="38"/>
      <c r="H201" s="37">
        <v>12867.825</v>
      </c>
      <c r="I201" s="37">
        <v>12550.676</v>
      </c>
      <c r="J201" s="37">
        <v>39915.069</v>
      </c>
      <c r="K201" s="38">
        <f t="shared" si="21"/>
        <v>218.03122795935457</v>
      </c>
      <c r="L201" s="38">
        <f t="shared" si="22"/>
        <v>69.09965529346415</v>
      </c>
      <c r="R201" s="41"/>
    </row>
    <row r="202" spans="1:18" ht="11.25" customHeight="1">
      <c r="A202" s="163" t="s">
        <v>167</v>
      </c>
      <c r="B202" s="163"/>
      <c r="C202" s="37">
        <v>20.35</v>
      </c>
      <c r="D202" s="37">
        <v>20.15</v>
      </c>
      <c r="E202" s="37">
        <v>0.044</v>
      </c>
      <c r="F202" s="38">
        <f t="shared" si="20"/>
        <v>-99.78163771712158</v>
      </c>
      <c r="G202" s="38"/>
      <c r="H202" s="37">
        <v>17.269</v>
      </c>
      <c r="I202" s="37">
        <v>16.9</v>
      </c>
      <c r="J202" s="37">
        <v>0.264</v>
      </c>
      <c r="K202" s="38">
        <f t="shared" si="21"/>
        <v>-98.43786982248521</v>
      </c>
      <c r="L202" s="38">
        <f t="shared" si="22"/>
        <v>0.0004570281213211616</v>
      </c>
      <c r="R202" s="41"/>
    </row>
    <row r="203" spans="1:18" ht="11.25" customHeight="1">
      <c r="A203" s="163" t="s">
        <v>168</v>
      </c>
      <c r="B203" s="163"/>
      <c r="C203" s="37">
        <v>234.349</v>
      </c>
      <c r="D203" s="37">
        <v>0.233</v>
      </c>
      <c r="E203" s="37">
        <v>0.1</v>
      </c>
      <c r="F203" s="38">
        <f t="shared" si="20"/>
        <v>-57.08154506437768</v>
      </c>
      <c r="G203" s="38"/>
      <c r="H203" s="37">
        <v>369.927</v>
      </c>
      <c r="I203" s="37">
        <v>0.648</v>
      </c>
      <c r="J203" s="37">
        <v>0.4</v>
      </c>
      <c r="K203" s="38">
        <f t="shared" si="21"/>
        <v>-38.27160493827161</v>
      </c>
      <c r="L203" s="38">
        <f t="shared" si="22"/>
        <v>0.0006924668504866085</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0.3337205492550112</v>
      </c>
      <c r="R204" s="41"/>
    </row>
    <row r="205" spans="1:18" ht="11.25" customHeight="1">
      <c r="A205" s="163" t="s">
        <v>170</v>
      </c>
      <c r="B205" s="163"/>
      <c r="C205" s="37">
        <v>8.133</v>
      </c>
      <c r="D205" s="37">
        <v>3.148</v>
      </c>
      <c r="E205" s="37">
        <v>7.169</v>
      </c>
      <c r="F205" s="38">
        <f t="shared" si="20"/>
        <v>127.73189326556542</v>
      </c>
      <c r="G205" s="38"/>
      <c r="H205" s="37">
        <v>13.458</v>
      </c>
      <c r="I205" s="37">
        <v>6.828</v>
      </c>
      <c r="J205" s="37">
        <v>7.969</v>
      </c>
      <c r="K205" s="38">
        <f t="shared" si="21"/>
        <v>16.71060339777388</v>
      </c>
      <c r="L205" s="38">
        <f t="shared" si="22"/>
        <v>0.013795670828819459</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0.0031420683340829857</v>
      </c>
      <c r="R206" s="41"/>
    </row>
    <row r="207" spans="1:18" ht="11.25" customHeight="1">
      <c r="A207" s="163" t="s">
        <v>172</v>
      </c>
      <c r="B207" s="163"/>
      <c r="C207" s="37">
        <v>1426.499</v>
      </c>
      <c r="D207" s="37">
        <v>942.567</v>
      </c>
      <c r="E207" s="37">
        <v>701.262</v>
      </c>
      <c r="F207" s="38">
        <f t="shared" si="20"/>
        <v>-25.600832619856206</v>
      </c>
      <c r="G207" s="38"/>
      <c r="H207" s="37">
        <v>3697.394</v>
      </c>
      <c r="I207" s="37">
        <v>2476.315</v>
      </c>
      <c r="J207" s="37">
        <v>1905.986</v>
      </c>
      <c r="K207" s="38">
        <f t="shared" si="21"/>
        <v>-23.031359096076216</v>
      </c>
      <c r="L207" s="38">
        <f t="shared" si="22"/>
        <v>3.299580306228923</v>
      </c>
      <c r="R207" s="41"/>
    </row>
    <row r="208" spans="1:18" ht="11.25" customHeight="1">
      <c r="A208" s="163" t="s">
        <v>177</v>
      </c>
      <c r="B208" s="163"/>
      <c r="C208" s="37">
        <v>316.42</v>
      </c>
      <c r="D208" s="37">
        <v>315.4</v>
      </c>
      <c r="E208" s="37">
        <v>787.425</v>
      </c>
      <c r="F208" s="38">
        <f t="shared" si="20"/>
        <v>149.6591629676601</v>
      </c>
      <c r="G208" s="38"/>
      <c r="H208" s="37">
        <v>114.432</v>
      </c>
      <c r="I208" s="37">
        <v>113.406</v>
      </c>
      <c r="J208" s="37">
        <v>211.281</v>
      </c>
      <c r="K208" s="38">
        <f t="shared" si="21"/>
        <v>86.30495740966086</v>
      </c>
      <c r="L208" s="38">
        <f t="shared" si="22"/>
        <v>0.3657627215941528</v>
      </c>
      <c r="R208" s="41"/>
    </row>
    <row r="209" spans="1:18" ht="11.25" customHeight="1">
      <c r="A209" s="163" t="s">
        <v>173</v>
      </c>
      <c r="B209" s="163"/>
      <c r="C209" s="37">
        <v>41.82</v>
      </c>
      <c r="D209" s="37">
        <v>34.318</v>
      </c>
      <c r="E209" s="37">
        <v>77.531</v>
      </c>
      <c r="F209" s="38">
        <f t="shared" si="20"/>
        <v>125.91934261903378</v>
      </c>
      <c r="G209" s="38"/>
      <c r="H209" s="37">
        <v>67.107</v>
      </c>
      <c r="I209" s="37">
        <v>45.866</v>
      </c>
      <c r="J209" s="37">
        <v>125.745</v>
      </c>
      <c r="K209" s="38">
        <f t="shared" si="21"/>
        <v>174.15732786813766</v>
      </c>
      <c r="L209" s="38">
        <f t="shared" si="22"/>
        <v>0.21768561028609645</v>
      </c>
      <c r="R209" s="41"/>
    </row>
    <row r="210" spans="1:18" ht="11.25">
      <c r="A210" s="184" t="s">
        <v>174</v>
      </c>
      <c r="B210" s="184"/>
      <c r="C210" s="37">
        <v>211.246</v>
      </c>
      <c r="D210" s="37">
        <v>58.788</v>
      </c>
      <c r="E210" s="37">
        <v>785.678</v>
      </c>
      <c r="F210" s="38">
        <f t="shared" si="20"/>
        <v>1236.4598217323264</v>
      </c>
      <c r="G210" s="38"/>
      <c r="H210" s="37">
        <v>248.272</v>
      </c>
      <c r="I210" s="37">
        <v>62.543</v>
      </c>
      <c r="J210" s="37">
        <v>611.442</v>
      </c>
      <c r="K210" s="38">
        <f t="shared" si="21"/>
        <v>877.6345874038661</v>
      </c>
      <c r="L210" s="38">
        <f t="shared" si="22"/>
        <v>1.0585082899880822</v>
      </c>
      <c r="R210" s="41"/>
    </row>
    <row r="211" spans="1:18" ht="11.25" customHeight="1">
      <c r="A211" s="163" t="s">
        <v>175</v>
      </c>
      <c r="B211" s="163"/>
      <c r="C211" s="37">
        <v>121.342</v>
      </c>
      <c r="D211" s="37">
        <v>119.848</v>
      </c>
      <c r="E211" s="37">
        <v>2.609</v>
      </c>
      <c r="F211" s="38">
        <f t="shared" si="20"/>
        <v>-97.82307589613511</v>
      </c>
      <c r="G211" s="38"/>
      <c r="H211" s="37">
        <v>51.092</v>
      </c>
      <c r="I211" s="37">
        <v>49.115</v>
      </c>
      <c r="J211" s="37">
        <v>3.683</v>
      </c>
      <c r="K211" s="38">
        <f t="shared" si="21"/>
        <v>-92.50127252366894</v>
      </c>
      <c r="L211" s="38">
        <f t="shared" si="22"/>
        <v>0.006375888525855447</v>
      </c>
      <c r="R211" s="41"/>
    </row>
    <row r="212" spans="1:18" ht="11.25" customHeight="1">
      <c r="A212" s="163" t="s">
        <v>207</v>
      </c>
      <c r="B212" s="163"/>
      <c r="C212" s="37">
        <v>1033.032</v>
      </c>
      <c r="D212" s="37">
        <v>1026.783</v>
      </c>
      <c r="E212" s="37">
        <v>891.249</v>
      </c>
      <c r="F212" s="38">
        <f t="shared" si="20"/>
        <v>-13.199867937042185</v>
      </c>
      <c r="G212" s="38"/>
      <c r="H212" s="37">
        <v>653.803</v>
      </c>
      <c r="I212" s="37">
        <v>643.833</v>
      </c>
      <c r="J212" s="37">
        <v>600.504</v>
      </c>
      <c r="K212" s="38">
        <f t="shared" si="21"/>
        <v>-6.7298507532232605</v>
      </c>
      <c r="L212" s="38">
        <f t="shared" si="22"/>
        <v>1.039572783961526</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501</v>
      </c>
      <c r="B214" s="159"/>
      <c r="C214" s="45">
        <f>SUM(C216:C219)</f>
        <v>99339.09</v>
      </c>
      <c r="D214" s="45">
        <f>SUM(D216:D219)</f>
        <v>57876.198</v>
      </c>
      <c r="E214" s="45">
        <f>SUM(E216:E219)</f>
        <v>81811.91100000001</v>
      </c>
      <c r="F214" s="43">
        <f aca="true" t="shared" si="23" ref="F214:F219">+E214/D214*100-100</f>
        <v>41.35674737998514</v>
      </c>
      <c r="G214" s="43"/>
      <c r="H214" s="45">
        <f>SUM(H216:H219)</f>
        <v>178712.027</v>
      </c>
      <c r="I214" s="45">
        <f>SUM(I216:I219)</f>
        <v>113332.863</v>
      </c>
      <c r="J214" s="45">
        <f>SUM(J216:J219)</f>
        <v>109051.76599999999</v>
      </c>
      <c r="K214" s="43">
        <f aca="true" t="shared" si="24" ref="K214:K219">+J214/I214*100-100</f>
        <v>-3.7774542058467375</v>
      </c>
      <c r="L214" s="43">
        <f>+J214/J194*100</f>
        <v>65.37238239551989</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12175.989</v>
      </c>
      <c r="E216" s="37">
        <v>13477.969</v>
      </c>
      <c r="F216" s="38">
        <f t="shared" si="23"/>
        <v>10.693012288365239</v>
      </c>
      <c r="H216" s="37">
        <v>47384.879</v>
      </c>
      <c r="I216" s="37">
        <v>31697.837</v>
      </c>
      <c r="J216" s="37">
        <v>25359.369</v>
      </c>
      <c r="K216" s="38">
        <f t="shared" si="24"/>
        <v>-19.996531624539557</v>
      </c>
      <c r="L216" s="38">
        <f>+J216/$J$214*100</f>
        <v>23.254432211579225</v>
      </c>
      <c r="R216" s="41"/>
    </row>
    <row r="217" spans="1:18" ht="11.25" customHeight="1">
      <c r="A217" s="35" t="s">
        <v>160</v>
      </c>
      <c r="B217" s="35"/>
      <c r="C217" s="37">
        <v>5067.981</v>
      </c>
      <c r="D217" s="37">
        <v>2173.114</v>
      </c>
      <c r="E217" s="37">
        <v>1474.888</v>
      </c>
      <c r="F217" s="38">
        <f t="shared" si="23"/>
        <v>-32.13020577843592</v>
      </c>
      <c r="H217" s="37">
        <v>23433.826</v>
      </c>
      <c r="I217" s="37">
        <v>15333.12</v>
      </c>
      <c r="J217" s="37">
        <v>3268.607</v>
      </c>
      <c r="K217" s="38">
        <f t="shared" si="24"/>
        <v>-78.68270123758244</v>
      </c>
      <c r="L217" s="38">
        <f>+J217/$J$214*100</f>
        <v>2.9972985490212056</v>
      </c>
      <c r="R217" s="41"/>
    </row>
    <row r="218" spans="1:18" ht="11.25" customHeight="1">
      <c r="A218" s="35" t="s">
        <v>161</v>
      </c>
      <c r="B218" s="35"/>
      <c r="C218" s="37">
        <v>4197.751</v>
      </c>
      <c r="D218" s="37">
        <v>3379.094</v>
      </c>
      <c r="E218" s="37">
        <v>2327.398</v>
      </c>
      <c r="F218" s="38">
        <f t="shared" si="23"/>
        <v>-31.12360887267414</v>
      </c>
      <c r="H218" s="37">
        <v>19449.165</v>
      </c>
      <c r="I218" s="37">
        <v>14879.266</v>
      </c>
      <c r="J218" s="37">
        <v>12103.428</v>
      </c>
      <c r="K218" s="38">
        <f t="shared" si="24"/>
        <v>-18.655745518629757</v>
      </c>
      <c r="L218" s="38">
        <f>+J218/$J$214*100</f>
        <v>11.09879137583155</v>
      </c>
      <c r="R218" s="41"/>
    </row>
    <row r="219" spans="1:18" ht="11.25" customHeight="1">
      <c r="A219" s="35" t="s">
        <v>208</v>
      </c>
      <c r="B219" s="35"/>
      <c r="C219" s="37">
        <v>70739.134</v>
      </c>
      <c r="D219" s="37">
        <v>40148.001</v>
      </c>
      <c r="E219" s="37">
        <v>64531.656</v>
      </c>
      <c r="F219" s="38">
        <f t="shared" si="23"/>
        <v>60.73441863269858</v>
      </c>
      <c r="H219" s="37">
        <v>88444.157</v>
      </c>
      <c r="I219" s="37">
        <v>51422.64</v>
      </c>
      <c r="J219" s="37">
        <v>68320.362</v>
      </c>
      <c r="K219" s="38">
        <f t="shared" si="24"/>
        <v>32.860471574388214</v>
      </c>
      <c r="L219" s="38">
        <f>+J219/$J$214*100</f>
        <v>62.64947786356802</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32" t="s">
        <v>271</v>
      </c>
      <c r="B222" s="332"/>
      <c r="C222" s="332"/>
      <c r="D222" s="332"/>
      <c r="E222" s="332"/>
      <c r="F222" s="332"/>
      <c r="G222" s="332"/>
      <c r="H222" s="332"/>
      <c r="I222" s="332"/>
      <c r="J222" s="332"/>
      <c r="K222" s="332"/>
      <c r="L222" s="332"/>
      <c r="R222" s="41"/>
    </row>
    <row r="223" spans="1:18" ht="19.5" customHeight="1">
      <c r="A223" s="333" t="s">
        <v>266</v>
      </c>
      <c r="B223" s="333"/>
      <c r="C223" s="333"/>
      <c r="D223" s="333"/>
      <c r="E223" s="333"/>
      <c r="F223" s="333"/>
      <c r="G223" s="333"/>
      <c r="H223" s="333"/>
      <c r="I223" s="333"/>
      <c r="J223" s="333"/>
      <c r="K223" s="333"/>
      <c r="L223" s="333"/>
      <c r="R223" s="41"/>
    </row>
    <row r="224" spans="1:21" s="47" customFormat="1" ht="11.25">
      <c r="A224" s="44"/>
      <c r="B224" s="44"/>
      <c r="C224" s="334" t="s">
        <v>225</v>
      </c>
      <c r="D224" s="334"/>
      <c r="E224" s="334"/>
      <c r="F224" s="334"/>
      <c r="G224" s="256"/>
      <c r="H224" s="334" t="s">
        <v>152</v>
      </c>
      <c r="I224" s="334"/>
      <c r="J224" s="334"/>
      <c r="K224" s="334"/>
      <c r="L224" s="256"/>
      <c r="M224" s="336"/>
      <c r="N224" s="336"/>
      <c r="O224" s="336"/>
      <c r="P224" s="180"/>
      <c r="Q224" s="180"/>
      <c r="R224" s="180"/>
      <c r="S224" s="180"/>
      <c r="T224" s="180"/>
      <c r="U224" s="180"/>
    </row>
    <row r="225" spans="1:21" s="47" customFormat="1" ht="11.25">
      <c r="A225" s="44" t="s">
        <v>163</v>
      </c>
      <c r="B225" s="258" t="s">
        <v>138</v>
      </c>
      <c r="C225" s="257">
        <f>+C190</f>
        <v>2009</v>
      </c>
      <c r="D225" s="335" t="str">
        <f>+D190</f>
        <v>enero - agosto</v>
      </c>
      <c r="E225" s="335"/>
      <c r="F225" s="335"/>
      <c r="G225" s="256"/>
      <c r="H225" s="257">
        <f>+H190</f>
        <v>2009</v>
      </c>
      <c r="I225" s="335" t="str">
        <f>+D225</f>
        <v>enero - agosto</v>
      </c>
      <c r="J225" s="335"/>
      <c r="K225" s="335"/>
      <c r="L225" s="258" t="s">
        <v>338</v>
      </c>
      <c r="M225" s="337"/>
      <c r="N225" s="337"/>
      <c r="O225" s="337"/>
      <c r="P225" s="180"/>
      <c r="Q225" s="180"/>
      <c r="R225" s="180"/>
      <c r="S225" s="180"/>
      <c r="T225" s="180"/>
      <c r="U225" s="180"/>
    </row>
    <row r="226" spans="1:15" s="47" customFormat="1" ht="11.25">
      <c r="A226" s="259"/>
      <c r="B226" s="262" t="s">
        <v>48</v>
      </c>
      <c r="C226" s="259"/>
      <c r="D226" s="260">
        <f>+D191</f>
        <v>2009</v>
      </c>
      <c r="E226" s="260">
        <f>+E191</f>
        <v>2010</v>
      </c>
      <c r="F226" s="261" t="str">
        <f>+F191</f>
        <v>Var % 10/09</v>
      </c>
      <c r="G226" s="262"/>
      <c r="H226" s="259"/>
      <c r="I226" s="260">
        <f>+I191</f>
        <v>2009</v>
      </c>
      <c r="J226" s="260">
        <f>+J191</f>
        <v>2010</v>
      </c>
      <c r="K226" s="261" t="str">
        <f>+K191</f>
        <v>Var % 10/09</v>
      </c>
      <c r="L226" s="262">
        <v>2008</v>
      </c>
      <c r="M226" s="263" t="s">
        <v>300</v>
      </c>
      <c r="N226" s="263" t="s">
        <v>300</v>
      </c>
      <c r="O226" s="262" t="s">
        <v>276</v>
      </c>
    </row>
    <row r="227" spans="1:18" ht="11.25" customHeight="1">
      <c r="A227" s="35"/>
      <c r="B227" s="35"/>
      <c r="C227" s="35"/>
      <c r="D227" s="35"/>
      <c r="E227" s="35"/>
      <c r="F227" s="35"/>
      <c r="G227" s="35"/>
      <c r="H227" s="35"/>
      <c r="I227" s="35"/>
      <c r="J227" s="35"/>
      <c r="K227" s="35"/>
      <c r="L227" s="35"/>
      <c r="R227" s="41"/>
    </row>
    <row r="228" spans="1:15" s="47" customFormat="1" ht="11.25">
      <c r="A228" s="44" t="s">
        <v>496</v>
      </c>
      <c r="B228" s="44"/>
      <c r="C228" s="44"/>
      <c r="D228" s="44"/>
      <c r="E228" s="44"/>
      <c r="F228" s="44"/>
      <c r="G228" s="44"/>
      <c r="H228" s="45">
        <f>+H193</f>
        <v>6179494</v>
      </c>
      <c r="I228" s="45">
        <f>+I193</f>
        <v>4619459</v>
      </c>
      <c r="J228" s="45">
        <f>+J193</f>
        <v>4927824</v>
      </c>
      <c r="K228" s="43">
        <f>+J228/I228*100-100</f>
        <v>6.675348780019476</v>
      </c>
      <c r="L228" s="44"/>
      <c r="M228" s="46"/>
      <c r="N228" s="46"/>
      <c r="O228" s="46"/>
    </row>
    <row r="229" spans="1:18" s="157" customFormat="1" ht="11.25">
      <c r="A229" s="155" t="s">
        <v>508</v>
      </c>
      <c r="B229" s="155"/>
      <c r="C229" s="155">
        <f>+C231+C246+C247+C248+C249+C250</f>
        <v>702534.876</v>
      </c>
      <c r="D229" s="155">
        <f>+D231+D246+D247+D248+D249+D250</f>
        <v>430000.362</v>
      </c>
      <c r="E229" s="155">
        <f>+E231+E246+E247+E248+E249+E250</f>
        <v>483318.62999999995</v>
      </c>
      <c r="F229" s="156">
        <f>+E229/D229*100-100</f>
        <v>12.399586770580413</v>
      </c>
      <c r="G229" s="155"/>
      <c r="H229" s="155">
        <f>+H231+H246+H247+H248+H249+H250</f>
        <v>1401300.3199999998</v>
      </c>
      <c r="I229" s="155">
        <f>+I231+I246+I247+I248+I249+I250</f>
        <v>874919.8369999999</v>
      </c>
      <c r="J229" s="155">
        <f>+J231+J246+J247+J248+J249+J250</f>
        <v>991513.2579999998</v>
      </c>
      <c r="K229" s="156">
        <f>+J229/I229*100-100</f>
        <v>13.326183276377108</v>
      </c>
      <c r="L229" s="156">
        <f>+J229/$J$228*100</f>
        <v>20.12071165690982</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221585.19400000002</v>
      </c>
      <c r="E231" s="45">
        <f>SUM(E232:E243)</f>
        <v>246749.978</v>
      </c>
      <c r="F231" s="43">
        <f>+E231/D231*100-100</f>
        <v>11.356708246490513</v>
      </c>
      <c r="G231" s="43"/>
      <c r="H231" s="45">
        <f>SUM(H232:H243)</f>
        <v>1069254.9279999998</v>
      </c>
      <c r="I231" s="45">
        <f>SUM(I232:I243)</f>
        <v>669972.889</v>
      </c>
      <c r="J231" s="45">
        <f>SUM(J232:J243)</f>
        <v>754907.5609999999</v>
      </c>
      <c r="K231" s="43">
        <f aca="true" t="shared" si="25" ref="K231:K250">+J231/I231*100-100</f>
        <v>12.677329694157208</v>
      </c>
      <c r="L231" s="43">
        <f>+J231/J229*100</f>
        <v>76.13691041537238</v>
      </c>
      <c r="M231" s="46">
        <f>+I231/D231</f>
        <v>3.023545377314334</v>
      </c>
      <c r="N231" s="46">
        <f>+J231/E231</f>
        <v>3.059402748963973</v>
      </c>
      <c r="O231" s="46">
        <f>+N231/M231*100-100</f>
        <v>1.185937936261098</v>
      </c>
      <c r="P231" s="45"/>
      <c r="R231" s="46"/>
    </row>
    <row r="232" spans="1:18" ht="11.25" customHeight="1">
      <c r="A232" s="35" t="s">
        <v>284</v>
      </c>
      <c r="B232" s="185">
        <v>22042111</v>
      </c>
      <c r="C232" s="37">
        <v>50209.734</v>
      </c>
      <c r="D232" s="37">
        <v>32092.923</v>
      </c>
      <c r="E232" s="37">
        <v>34427.237</v>
      </c>
      <c r="F232" s="38">
        <f aca="true" t="shared" si="26" ref="F232:F243">+E232/D232*100-100</f>
        <v>7.273609823573878</v>
      </c>
      <c r="G232" s="38"/>
      <c r="H232" s="37">
        <v>140025.125</v>
      </c>
      <c r="I232" s="37">
        <v>88392.467</v>
      </c>
      <c r="J232" s="37">
        <v>95295.654</v>
      </c>
      <c r="K232" s="38">
        <f t="shared" si="25"/>
        <v>7.809700570977384</v>
      </c>
      <c r="L232" s="38">
        <f aca="true" t="shared" si="27" ref="L232:L243">+J232/$J$231*100</f>
        <v>12.623486493335045</v>
      </c>
      <c r="M232" s="41">
        <f aca="true" t="shared" si="28" ref="M232:M239">+I232/D232</f>
        <v>2.754266633799608</v>
      </c>
      <c r="N232" s="41">
        <f aca="true" t="shared" si="29" ref="N232:N239">+J232/E232</f>
        <v>2.7680308472039155</v>
      </c>
      <c r="O232" s="41">
        <f aca="true" t="shared" si="30" ref="O232:O239">+N232/M232*100-100</f>
        <v>0.4997415005285575</v>
      </c>
      <c r="P232" s="186"/>
      <c r="R232" s="41"/>
    </row>
    <row r="233" spans="1:18" ht="11.25" customHeight="1">
      <c r="A233" s="35" t="s">
        <v>285</v>
      </c>
      <c r="B233" s="185">
        <v>22042112</v>
      </c>
      <c r="C233" s="37">
        <v>32373.277</v>
      </c>
      <c r="D233" s="37">
        <v>21135.084</v>
      </c>
      <c r="E233" s="37">
        <v>22849.934</v>
      </c>
      <c r="F233" s="38">
        <f t="shared" si="26"/>
        <v>8.11376003994117</v>
      </c>
      <c r="G233" s="38"/>
      <c r="H233" s="37">
        <v>98808.142</v>
      </c>
      <c r="I233" s="37">
        <v>64142.279</v>
      </c>
      <c r="J233" s="37">
        <v>69430.651</v>
      </c>
      <c r="K233" s="38">
        <f t="shared" si="25"/>
        <v>8.244752263947447</v>
      </c>
      <c r="L233" s="38">
        <f t="shared" si="27"/>
        <v>9.197238786167093</v>
      </c>
      <c r="M233" s="41">
        <f t="shared" si="28"/>
        <v>3.034872205854493</v>
      </c>
      <c r="N233" s="41">
        <f t="shared" si="29"/>
        <v>3.0385493017178953</v>
      </c>
      <c r="O233" s="41">
        <f t="shared" si="30"/>
        <v>0.12116147283924761</v>
      </c>
      <c r="P233" s="186"/>
      <c r="R233" s="41"/>
    </row>
    <row r="234" spans="1:18" ht="11.25" customHeight="1">
      <c r="A234" s="35" t="s">
        <v>280</v>
      </c>
      <c r="B234" s="185">
        <v>22042113</v>
      </c>
      <c r="C234" s="37">
        <v>26363.167</v>
      </c>
      <c r="D234" s="37">
        <v>15945.575</v>
      </c>
      <c r="E234" s="37">
        <v>17193.062</v>
      </c>
      <c r="F234" s="38">
        <f t="shared" si="26"/>
        <v>7.823405552951229</v>
      </c>
      <c r="G234" s="38"/>
      <c r="H234" s="37">
        <v>65514.734</v>
      </c>
      <c r="I234" s="37">
        <v>39080.054</v>
      </c>
      <c r="J234" s="37">
        <v>44608.902</v>
      </c>
      <c r="K234" s="38">
        <f t="shared" si="25"/>
        <v>14.14749324553135</v>
      </c>
      <c r="L234" s="38">
        <f t="shared" si="27"/>
        <v>5.9091873369115735</v>
      </c>
      <c r="M234" s="41">
        <f t="shared" si="28"/>
        <v>2.4508400606437832</v>
      </c>
      <c r="N234" s="41">
        <f t="shared" si="29"/>
        <v>2.5945873981027927</v>
      </c>
      <c r="O234" s="41">
        <f t="shared" si="30"/>
        <v>5.865227183419307</v>
      </c>
      <c r="P234" s="186"/>
      <c r="R234" s="41"/>
    </row>
    <row r="235" spans="1:18" ht="11.25" customHeight="1">
      <c r="A235" s="35" t="s">
        <v>281</v>
      </c>
      <c r="B235" s="185">
        <v>22042119</v>
      </c>
      <c r="C235" s="37">
        <v>3620.714</v>
      </c>
      <c r="D235" s="37">
        <v>2218.671</v>
      </c>
      <c r="E235" s="37">
        <v>2973.024</v>
      </c>
      <c r="F235" s="38">
        <f t="shared" si="26"/>
        <v>34.00021905005295</v>
      </c>
      <c r="G235" s="38"/>
      <c r="H235" s="37">
        <v>9905.012</v>
      </c>
      <c r="I235" s="37">
        <v>5875.772</v>
      </c>
      <c r="J235" s="37">
        <v>8136.577</v>
      </c>
      <c r="K235" s="38">
        <f t="shared" si="25"/>
        <v>38.47673122782845</v>
      </c>
      <c r="L235" s="38">
        <f t="shared" si="27"/>
        <v>1.0778242821176354</v>
      </c>
      <c r="M235" s="41">
        <f t="shared" si="28"/>
        <v>2.6483295630582453</v>
      </c>
      <c r="N235" s="41">
        <f t="shared" si="29"/>
        <v>2.736801653804342</v>
      </c>
      <c r="O235" s="41">
        <f t="shared" si="30"/>
        <v>3.3406752686750565</v>
      </c>
      <c r="P235" s="186"/>
      <c r="R235" s="41"/>
    </row>
    <row r="236" spans="1:18" ht="11.25" customHeight="1">
      <c r="A236" s="35" t="s">
        <v>286</v>
      </c>
      <c r="B236" s="185">
        <v>22042121</v>
      </c>
      <c r="C236" s="37">
        <v>77395.826</v>
      </c>
      <c r="D236" s="37">
        <v>50237.274</v>
      </c>
      <c r="E236" s="37">
        <v>53849.048</v>
      </c>
      <c r="F236" s="38">
        <f t="shared" si="26"/>
        <v>7.189430700399882</v>
      </c>
      <c r="G236" s="38"/>
      <c r="H236" s="37">
        <v>260822.241</v>
      </c>
      <c r="I236" s="37">
        <v>166286.446</v>
      </c>
      <c r="J236" s="37">
        <v>174921.05</v>
      </c>
      <c r="K236" s="38">
        <f t="shared" si="25"/>
        <v>5.19260842221621</v>
      </c>
      <c r="L236" s="38">
        <f t="shared" si="27"/>
        <v>23.171187975424186</v>
      </c>
      <c r="M236" s="41">
        <f t="shared" si="28"/>
        <v>3.3100212802151647</v>
      </c>
      <c r="N236" s="41">
        <f t="shared" si="29"/>
        <v>3.2483591910482796</v>
      </c>
      <c r="O236" s="41">
        <f t="shared" si="30"/>
        <v>-1.8628910193253176</v>
      </c>
      <c r="P236" s="186"/>
      <c r="R236" s="41"/>
    </row>
    <row r="237" spans="1:18" ht="11.25" customHeight="1">
      <c r="A237" s="35" t="s">
        <v>287</v>
      </c>
      <c r="B237" s="185">
        <v>22042122</v>
      </c>
      <c r="C237" s="37">
        <v>36769.909</v>
      </c>
      <c r="D237" s="37">
        <v>23964.904</v>
      </c>
      <c r="E237" s="37">
        <v>24617.546</v>
      </c>
      <c r="F237" s="38">
        <f t="shared" si="26"/>
        <v>2.723324074237894</v>
      </c>
      <c r="G237" s="38"/>
      <c r="H237" s="37">
        <v>102308.171</v>
      </c>
      <c r="I237" s="37">
        <v>65785.293</v>
      </c>
      <c r="J237" s="37">
        <v>69238.28</v>
      </c>
      <c r="K237" s="38">
        <f t="shared" si="25"/>
        <v>5.2488737870332045</v>
      </c>
      <c r="L237" s="38">
        <f t="shared" si="27"/>
        <v>9.171756063521533</v>
      </c>
      <c r="M237" s="41">
        <f t="shared" si="28"/>
        <v>2.745068079555003</v>
      </c>
      <c r="N237" s="41">
        <f t="shared" si="29"/>
        <v>2.8125581648146407</v>
      </c>
      <c r="O237" s="41">
        <f t="shared" si="30"/>
        <v>2.4585942243945595</v>
      </c>
      <c r="P237" s="186"/>
      <c r="R237" s="41"/>
    </row>
    <row r="238" spans="1:18" ht="11.25" customHeight="1">
      <c r="A238" s="35" t="s">
        <v>288</v>
      </c>
      <c r="B238" s="185">
        <v>22042124</v>
      </c>
      <c r="C238" s="37">
        <v>18800.2</v>
      </c>
      <c r="D238" s="37">
        <v>11854.682</v>
      </c>
      <c r="E238" s="37">
        <v>13792.095</v>
      </c>
      <c r="F238" s="38">
        <f t="shared" si="26"/>
        <v>16.34301957656899</v>
      </c>
      <c r="G238" s="38"/>
      <c r="H238" s="37">
        <v>67652.716</v>
      </c>
      <c r="I238" s="37">
        <v>41439.605</v>
      </c>
      <c r="J238" s="37">
        <v>48220.14</v>
      </c>
      <c r="K238" s="38">
        <f t="shared" si="25"/>
        <v>16.362450848650695</v>
      </c>
      <c r="L238" s="38">
        <f t="shared" si="27"/>
        <v>6.387555575165315</v>
      </c>
      <c r="M238" s="41">
        <f t="shared" si="28"/>
        <v>3.495631936816188</v>
      </c>
      <c r="N238" s="41">
        <f t="shared" si="29"/>
        <v>3.4962157670752703</v>
      </c>
      <c r="O238" s="41">
        <f t="shared" si="30"/>
        <v>0.016701708579020647</v>
      </c>
      <c r="P238" s="186"/>
      <c r="R238" s="41"/>
    </row>
    <row r="239" spans="1:18" ht="11.25" customHeight="1">
      <c r="A239" s="35" t="s">
        <v>289</v>
      </c>
      <c r="B239" s="185">
        <v>22042125</v>
      </c>
      <c r="C239" s="37">
        <v>6253.598</v>
      </c>
      <c r="D239" s="37">
        <v>3975.044</v>
      </c>
      <c r="E239" s="37">
        <v>4383.092</v>
      </c>
      <c r="F239" s="38">
        <f t="shared" si="26"/>
        <v>10.265244862698381</v>
      </c>
      <c r="G239" s="38"/>
      <c r="H239" s="37">
        <v>25363.418</v>
      </c>
      <c r="I239" s="37">
        <v>15440.415</v>
      </c>
      <c r="J239" s="37">
        <v>17625.728</v>
      </c>
      <c r="K239" s="38">
        <f t="shared" si="25"/>
        <v>14.153201193102632</v>
      </c>
      <c r="L239" s="38">
        <f t="shared" si="27"/>
        <v>2.3348193753221667</v>
      </c>
      <c r="M239" s="41">
        <f t="shared" si="28"/>
        <v>3.8843381356281848</v>
      </c>
      <c r="N239" s="41">
        <f t="shared" si="29"/>
        <v>4.021300032032182</v>
      </c>
      <c r="O239" s="41">
        <f t="shared" si="30"/>
        <v>3.52600344310261</v>
      </c>
      <c r="P239" s="186"/>
      <c r="R239" s="41"/>
    </row>
    <row r="240" spans="1:18" ht="11.25" customHeight="1">
      <c r="A240" s="35" t="s">
        <v>290</v>
      </c>
      <c r="B240" s="185">
        <v>22042126</v>
      </c>
      <c r="C240" s="37">
        <v>4425.343</v>
      </c>
      <c r="D240" s="37">
        <v>2793.006</v>
      </c>
      <c r="E240" s="37">
        <v>3305.446</v>
      </c>
      <c r="F240" s="38">
        <f t="shared" si="26"/>
        <v>18.347257399375437</v>
      </c>
      <c r="G240" s="38"/>
      <c r="H240" s="37">
        <v>20615.286</v>
      </c>
      <c r="I240" s="37">
        <v>12597.863</v>
      </c>
      <c r="J240" s="37">
        <v>15979.219</v>
      </c>
      <c r="K240" s="38">
        <f t="shared" si="25"/>
        <v>26.840710999952933</v>
      </c>
      <c r="L240" s="38">
        <f t="shared" si="27"/>
        <v>2.116712008928998</v>
      </c>
      <c r="M240" s="41">
        <f aca="true" t="shared" si="31" ref="M240:M249">+I240/D240</f>
        <v>4.510503378796895</v>
      </c>
      <c r="N240" s="41">
        <f aca="true" t="shared" si="32" ref="N240:N249">+J240/E240</f>
        <v>4.834209664898474</v>
      </c>
      <c r="O240" s="41">
        <f aca="true" t="shared" si="33" ref="O240:O249">+N240/M240*100-100</f>
        <v>7.176721951329569</v>
      </c>
      <c r="P240" s="186"/>
      <c r="R240" s="41"/>
    </row>
    <row r="241" spans="1:18" ht="11.25" customHeight="1">
      <c r="A241" s="35" t="s">
        <v>282</v>
      </c>
      <c r="B241" s="185">
        <v>22042127</v>
      </c>
      <c r="C241" s="37">
        <v>78797.196</v>
      </c>
      <c r="D241" s="37">
        <v>48169.442</v>
      </c>
      <c r="E241" s="37">
        <v>58134.079</v>
      </c>
      <c r="F241" s="38">
        <f t="shared" si="26"/>
        <v>20.686635730594503</v>
      </c>
      <c r="G241" s="38"/>
      <c r="H241" s="37">
        <v>239619.308</v>
      </c>
      <c r="I241" s="37">
        <v>144900.774</v>
      </c>
      <c r="J241" s="37">
        <v>181541.48</v>
      </c>
      <c r="K241" s="38">
        <f t="shared" si="25"/>
        <v>25.28675657729751</v>
      </c>
      <c r="L241" s="38">
        <f t="shared" si="27"/>
        <v>24.04817349550961</v>
      </c>
      <c r="M241" s="41">
        <f t="shared" si="31"/>
        <v>3.0081472399036717</v>
      </c>
      <c r="N241" s="41">
        <f t="shared" si="32"/>
        <v>3.122806503909695</v>
      </c>
      <c r="O241" s="41">
        <f t="shared" si="33"/>
        <v>3.8116240616498374</v>
      </c>
      <c r="P241" s="186"/>
      <c r="R241" s="41"/>
    </row>
    <row r="242" spans="1:18" ht="11.25" customHeight="1">
      <c r="A242" s="35" t="s">
        <v>283</v>
      </c>
      <c r="B242" s="185">
        <v>22042129</v>
      </c>
      <c r="C242" s="37">
        <v>3855.326</v>
      </c>
      <c r="D242" s="37">
        <v>2307.101</v>
      </c>
      <c r="E242" s="37">
        <v>3379.577</v>
      </c>
      <c r="F242" s="38">
        <f t="shared" si="26"/>
        <v>46.48587122973811</v>
      </c>
      <c r="G242" s="38"/>
      <c r="H242" s="37">
        <v>16212.147</v>
      </c>
      <c r="I242" s="37">
        <v>10073.6</v>
      </c>
      <c r="J242" s="37">
        <v>10483.315</v>
      </c>
      <c r="K242" s="38">
        <f t="shared" si="25"/>
        <v>4.067215295425669</v>
      </c>
      <c r="L242" s="38">
        <f t="shared" si="27"/>
        <v>1.3886885681888146</v>
      </c>
      <c r="M242" s="41">
        <f t="shared" si="31"/>
        <v>4.366345469920909</v>
      </c>
      <c r="N242" s="41">
        <f t="shared" si="32"/>
        <v>3.1019606891631706</v>
      </c>
      <c r="O242" s="41">
        <f t="shared" si="33"/>
        <v>-28.957506671606566</v>
      </c>
      <c r="P242" s="186"/>
      <c r="R242" s="41"/>
    </row>
    <row r="243" spans="1:18" ht="11.25" customHeight="1">
      <c r="A243" s="35" t="s">
        <v>291</v>
      </c>
      <c r="B243" s="185">
        <v>22042130</v>
      </c>
      <c r="C243" s="37">
        <v>9548.718</v>
      </c>
      <c r="D243" s="37">
        <v>6891.488</v>
      </c>
      <c r="E243" s="37">
        <v>7845.838</v>
      </c>
      <c r="F243" s="38">
        <f t="shared" si="26"/>
        <v>13.848242933891768</v>
      </c>
      <c r="G243" s="38"/>
      <c r="H243" s="37">
        <v>22408.628</v>
      </c>
      <c r="I243" s="37">
        <v>15958.321</v>
      </c>
      <c r="J243" s="37">
        <v>19426.565</v>
      </c>
      <c r="K243" s="38">
        <f t="shared" si="25"/>
        <v>21.733138467386382</v>
      </c>
      <c r="L243" s="38">
        <f t="shared" si="27"/>
        <v>2.5733700394080437</v>
      </c>
      <c r="M243" s="41">
        <f t="shared" si="31"/>
        <v>2.315656792843577</v>
      </c>
      <c r="N243" s="41">
        <f t="shared" si="32"/>
        <v>2.476034427425088</v>
      </c>
      <c r="O243" s="41">
        <f t="shared" si="33"/>
        <v>6.925794663403934</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200161.416</v>
      </c>
      <c r="E245" s="45">
        <f>SUM(E246:E249)</f>
        <v>229572.11299999998</v>
      </c>
      <c r="F245" s="43">
        <f aca="true" t="shared" si="34" ref="F245:F250">+E245/D245*100-100</f>
        <v>14.693489678350375</v>
      </c>
      <c r="G245" s="43"/>
      <c r="H245" s="45">
        <f>SUM(H246:H249)</f>
        <v>304050.42199999996</v>
      </c>
      <c r="I245" s="45">
        <f>SUM(I246:I249)</f>
        <v>188242.854</v>
      </c>
      <c r="J245" s="45">
        <f>SUM(J246:J249)</f>
        <v>218429.769</v>
      </c>
      <c r="K245" s="43">
        <f>+J245/I245*100-100</f>
        <v>16.036154551715413</v>
      </c>
      <c r="L245" s="43">
        <f>+J245/J229*100</f>
        <v>22.0299393112099</v>
      </c>
      <c r="M245" s="46"/>
      <c r="N245" s="46"/>
      <c r="O245" s="46"/>
      <c r="P245" s="187"/>
      <c r="R245" s="46"/>
    </row>
    <row r="246" spans="1:18" ht="11.25" customHeight="1">
      <c r="A246" s="35" t="s">
        <v>149</v>
      </c>
      <c r="B246" s="35">
        <v>22042990</v>
      </c>
      <c r="C246" s="37">
        <v>289619.655</v>
      </c>
      <c r="D246" s="37">
        <v>169698.143</v>
      </c>
      <c r="E246" s="37">
        <v>196422.648</v>
      </c>
      <c r="F246" s="38">
        <f t="shared" si="34"/>
        <v>15.748260132699258</v>
      </c>
      <c r="G246" s="38"/>
      <c r="H246" s="37">
        <v>211210.998</v>
      </c>
      <c r="I246" s="37">
        <v>132331.241</v>
      </c>
      <c r="J246" s="37">
        <v>153711.647</v>
      </c>
      <c r="K246" s="38">
        <f t="shared" si="25"/>
        <v>16.156733541099328</v>
      </c>
      <c r="L246" s="38">
        <f>+J246/$J$229*100</f>
        <v>15.502732390089738</v>
      </c>
      <c r="M246" s="41">
        <f t="shared" si="31"/>
        <v>0.7798037071036187</v>
      </c>
      <c r="N246" s="41">
        <f t="shared" si="32"/>
        <v>0.7825556195536068</v>
      </c>
      <c r="O246" s="41">
        <f t="shared" si="33"/>
        <v>0.3528980979340872</v>
      </c>
      <c r="R246" s="41"/>
    </row>
    <row r="247" spans="1:18" ht="11.25" customHeight="1">
      <c r="A247" s="35" t="s">
        <v>76</v>
      </c>
      <c r="B247" s="35">
        <v>22042190</v>
      </c>
      <c r="C247" s="37">
        <v>47185.891</v>
      </c>
      <c r="D247" s="37">
        <v>29227.06</v>
      </c>
      <c r="E247" s="37">
        <v>31340.843</v>
      </c>
      <c r="F247" s="38">
        <f t="shared" si="34"/>
        <v>7.232280633084542</v>
      </c>
      <c r="G247" s="38"/>
      <c r="H247" s="37">
        <v>82325.766</v>
      </c>
      <c r="I247" s="37">
        <v>51029.232</v>
      </c>
      <c r="J247" s="37">
        <v>57371.95</v>
      </c>
      <c r="K247" s="38">
        <f t="shared" si="25"/>
        <v>12.429577619353523</v>
      </c>
      <c r="L247" s="38">
        <f>+J247/$J$229*100</f>
        <v>5.786301850943077</v>
      </c>
      <c r="M247" s="41">
        <f t="shared" si="31"/>
        <v>1.7459584371469454</v>
      </c>
      <c r="N247" s="41">
        <f t="shared" si="32"/>
        <v>1.8305809451264599</v>
      </c>
      <c r="O247" s="41">
        <f t="shared" si="33"/>
        <v>4.846765316922159</v>
      </c>
      <c r="R247" s="41"/>
    </row>
    <row r="248" spans="1:18" ht="11.25" customHeight="1">
      <c r="A248" s="35" t="s">
        <v>77</v>
      </c>
      <c r="B248" s="35">
        <v>22041000</v>
      </c>
      <c r="C248" s="37">
        <v>2438.165</v>
      </c>
      <c r="D248" s="37">
        <v>1074.441</v>
      </c>
      <c r="E248" s="37">
        <v>1556.915</v>
      </c>
      <c r="F248" s="38">
        <f t="shared" si="34"/>
        <v>44.904652745008775</v>
      </c>
      <c r="G248" s="38"/>
      <c r="H248" s="37">
        <v>9566.31</v>
      </c>
      <c r="I248" s="37">
        <v>4285.436</v>
      </c>
      <c r="J248" s="37">
        <v>6109.889</v>
      </c>
      <c r="K248" s="38">
        <f t="shared" si="25"/>
        <v>42.57333442851555</v>
      </c>
      <c r="L248" s="38">
        <f>+J248/$J$229*100</f>
        <v>0.6162185881734323</v>
      </c>
      <c r="M248" s="41">
        <f t="shared" si="31"/>
        <v>3.9885261266090923</v>
      </c>
      <c r="N248" s="41">
        <f t="shared" si="32"/>
        <v>3.9243561787252355</v>
      </c>
      <c r="O248" s="41">
        <f t="shared" si="33"/>
        <v>-1.6088636716142588</v>
      </c>
      <c r="R248" s="41"/>
    </row>
    <row r="249" spans="1:18" ht="11.25" customHeight="1">
      <c r="A249" s="35" t="s">
        <v>78</v>
      </c>
      <c r="B249" s="35">
        <v>22082010</v>
      </c>
      <c r="C249" s="37">
        <v>250.751</v>
      </c>
      <c r="D249" s="37">
        <v>161.772</v>
      </c>
      <c r="E249" s="37">
        <v>251.707</v>
      </c>
      <c r="F249" s="38">
        <f t="shared" si="34"/>
        <v>55.59367504883417</v>
      </c>
      <c r="G249" s="38"/>
      <c r="H249" s="37">
        <v>947.348</v>
      </c>
      <c r="I249" s="37">
        <v>596.945</v>
      </c>
      <c r="J249" s="37">
        <v>1236.283</v>
      </c>
      <c r="K249" s="38">
        <f t="shared" si="25"/>
        <v>107.10165928184335</v>
      </c>
      <c r="L249" s="38">
        <f>+J249/$J$229*100</f>
        <v>0.12468648200365266</v>
      </c>
      <c r="M249" s="41">
        <f t="shared" si="31"/>
        <v>3.6900390673293284</v>
      </c>
      <c r="N249" s="41">
        <f t="shared" si="32"/>
        <v>4.911595625072008</v>
      </c>
      <c r="O249" s="41">
        <f t="shared" si="33"/>
        <v>33.10416327453095</v>
      </c>
      <c r="R249" s="41"/>
    </row>
    <row r="250" spans="1:18" ht="11.25" customHeight="1">
      <c r="A250" s="35" t="s">
        <v>10</v>
      </c>
      <c r="B250" s="42" t="s">
        <v>185</v>
      </c>
      <c r="C250" s="37">
        <v>14627.406</v>
      </c>
      <c r="D250" s="37">
        <v>8253.752</v>
      </c>
      <c r="E250" s="37">
        <v>6996.539</v>
      </c>
      <c r="F250" s="38">
        <f t="shared" si="34"/>
        <v>-15.232018117336224</v>
      </c>
      <c r="G250" s="38"/>
      <c r="H250" s="37">
        <v>27994.97</v>
      </c>
      <c r="I250" s="37">
        <v>16704.094</v>
      </c>
      <c r="J250" s="37">
        <v>18175.928</v>
      </c>
      <c r="K250" s="38">
        <f t="shared" si="25"/>
        <v>8.811217178255816</v>
      </c>
      <c r="L250" s="38">
        <f>+J250/$J$229*100</f>
        <v>1.833150273417726</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32" t="s">
        <v>395</v>
      </c>
      <c r="B253" s="332"/>
      <c r="C253" s="332"/>
      <c r="D253" s="332"/>
      <c r="E253" s="332"/>
      <c r="F253" s="332"/>
      <c r="G253" s="332"/>
      <c r="H253" s="332"/>
      <c r="I253" s="332"/>
      <c r="J253" s="332"/>
      <c r="K253" s="332"/>
      <c r="L253" s="332"/>
      <c r="R253" s="41"/>
    </row>
    <row r="254" spans="1:18" ht="19.5" customHeight="1">
      <c r="A254" s="333" t="s">
        <v>268</v>
      </c>
      <c r="B254" s="333"/>
      <c r="C254" s="333"/>
      <c r="D254" s="333"/>
      <c r="E254" s="333"/>
      <c r="F254" s="333"/>
      <c r="G254" s="333"/>
      <c r="H254" s="333"/>
      <c r="I254" s="333"/>
      <c r="J254" s="333"/>
      <c r="K254" s="333"/>
      <c r="L254" s="333"/>
      <c r="R254" s="41"/>
    </row>
    <row r="255" spans="1:21" s="47" customFormat="1" ht="11.25">
      <c r="A255" s="44"/>
      <c r="B255" s="44"/>
      <c r="C255" s="334" t="s">
        <v>151</v>
      </c>
      <c r="D255" s="334"/>
      <c r="E255" s="334"/>
      <c r="F255" s="334"/>
      <c r="G255" s="256"/>
      <c r="H255" s="334" t="s">
        <v>152</v>
      </c>
      <c r="I255" s="334"/>
      <c r="J255" s="334"/>
      <c r="K255" s="334"/>
      <c r="L255" s="256"/>
      <c r="M255" s="336" t="s">
        <v>299</v>
      </c>
      <c r="N255" s="336" t="s">
        <v>299</v>
      </c>
      <c r="O255" s="336" t="s">
        <v>276</v>
      </c>
      <c r="P255" s="180"/>
      <c r="Q255" s="180"/>
      <c r="R255" s="180"/>
      <c r="S255" s="180"/>
      <c r="T255" s="180"/>
      <c r="U255" s="180"/>
    </row>
    <row r="256" spans="1:21" s="47" customFormat="1" ht="11.25">
      <c r="A256" s="44" t="s">
        <v>163</v>
      </c>
      <c r="B256" s="258" t="s">
        <v>138</v>
      </c>
      <c r="C256" s="257">
        <f>+C225</f>
        <v>2009</v>
      </c>
      <c r="D256" s="335" t="str">
        <f>+D225</f>
        <v>enero - agosto</v>
      </c>
      <c r="E256" s="335"/>
      <c r="F256" s="335"/>
      <c r="G256" s="256"/>
      <c r="H256" s="257">
        <f>+H225</f>
        <v>2009</v>
      </c>
      <c r="I256" s="335" t="str">
        <f>+D256</f>
        <v>enero - agosto</v>
      </c>
      <c r="J256" s="335"/>
      <c r="K256" s="335"/>
      <c r="L256" s="258" t="s">
        <v>338</v>
      </c>
      <c r="M256" s="337"/>
      <c r="N256" s="337"/>
      <c r="O256" s="337"/>
      <c r="P256" s="180"/>
      <c r="Q256" s="180"/>
      <c r="R256" s="180"/>
      <c r="S256" s="180"/>
      <c r="T256" s="180"/>
      <c r="U256" s="180"/>
    </row>
    <row r="257" spans="1:15" s="47" customFormat="1" ht="11.25">
      <c r="A257" s="259"/>
      <c r="B257" s="262" t="s">
        <v>48</v>
      </c>
      <c r="C257" s="259"/>
      <c r="D257" s="260">
        <f>+D226</f>
        <v>2009</v>
      </c>
      <c r="E257" s="260">
        <f>+E226</f>
        <v>2010</v>
      </c>
      <c r="F257" s="261" t="str">
        <f>+F226</f>
        <v>Var % 10/09</v>
      </c>
      <c r="G257" s="262"/>
      <c r="H257" s="259"/>
      <c r="I257" s="260">
        <f>+I226</f>
        <v>2009</v>
      </c>
      <c r="J257" s="260">
        <f>+J226</f>
        <v>2010</v>
      </c>
      <c r="K257" s="261" t="str">
        <f>+K226</f>
        <v>Var % 10/09</v>
      </c>
      <c r="L257" s="262">
        <v>2008</v>
      </c>
      <c r="M257" s="263"/>
      <c r="N257" s="263"/>
      <c r="O257" s="262"/>
    </row>
    <row r="258" spans="1:18" ht="11.25">
      <c r="A258" s="35"/>
      <c r="B258" s="35"/>
      <c r="C258" s="35"/>
      <c r="D258" s="35"/>
      <c r="E258" s="35"/>
      <c r="F258" s="35"/>
      <c r="G258" s="35"/>
      <c r="H258" s="35"/>
      <c r="I258" s="35"/>
      <c r="J258" s="35"/>
      <c r="K258" s="35"/>
      <c r="L258" s="35"/>
      <c r="R258" s="41"/>
    </row>
    <row r="259" spans="1:18" s="157" customFormat="1" ht="11.25">
      <c r="A259" s="155" t="s">
        <v>516</v>
      </c>
      <c r="B259" s="155"/>
      <c r="C259" s="155"/>
      <c r="D259" s="155"/>
      <c r="E259" s="155"/>
      <c r="F259" s="155"/>
      <c r="G259" s="155"/>
      <c r="H259" s="155">
        <f>(H261+H270)</f>
        <v>949455.599</v>
      </c>
      <c r="I259" s="155">
        <f>(+I261+I270)</f>
        <v>648292.3539999999</v>
      </c>
      <c r="J259" s="155">
        <f>(+J261+J270)</f>
        <v>653001.245</v>
      </c>
      <c r="K259" s="156">
        <f>+J259/I259*100-100</f>
        <v>0.7263530058539089</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500</v>
      </c>
      <c r="B261" s="44"/>
      <c r="C261" s="45"/>
      <c r="D261" s="45"/>
      <c r="E261" s="45"/>
      <c r="F261" s="43"/>
      <c r="G261" s="43"/>
      <c r="H261" s="45">
        <f>SUM(H263:H268)</f>
        <v>84748.969</v>
      </c>
      <c r="I261" s="45">
        <f>SUM(I263:I268)</f>
        <v>65534.654</v>
      </c>
      <c r="J261" s="45">
        <f>SUM(J263:J268)</f>
        <v>64743.244999999995</v>
      </c>
      <c r="K261" s="43">
        <f>+J261/I261*100-100</f>
        <v>-1.2076191017961406</v>
      </c>
      <c r="L261" s="188">
        <f>+J261/$J$259*100</f>
        <v>9.914719994140286</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832361</v>
      </c>
      <c r="E263" s="37">
        <v>491354</v>
      </c>
      <c r="F263" s="38">
        <f aca="true" t="shared" si="35" ref="F263:F279">+E263/D263*100-100</f>
        <v>-40.96864221173265</v>
      </c>
      <c r="G263" s="38"/>
      <c r="H263" s="37">
        <v>2470.923</v>
      </c>
      <c r="I263" s="37">
        <v>1808.919</v>
      </c>
      <c r="J263" s="37">
        <v>1225.87</v>
      </c>
      <c r="K263" s="38">
        <f aca="true" t="shared" si="36" ref="K263:K280">+J263/I263*100-100</f>
        <v>-32.23190203652017</v>
      </c>
      <c r="L263" s="162">
        <f aca="true" t="shared" si="37" ref="L263:L268">+J263/$J$261*100</f>
        <v>1.8934330523593619</v>
      </c>
      <c r="M263" s="40"/>
    </row>
    <row r="264" spans="1:13" ht="11.25" customHeight="1">
      <c r="A264" s="35" t="s">
        <v>80</v>
      </c>
      <c r="B264" s="35"/>
      <c r="C264" s="37">
        <v>324</v>
      </c>
      <c r="D264" s="37">
        <v>275</v>
      </c>
      <c r="E264" s="37">
        <v>1164</v>
      </c>
      <c r="F264" s="38">
        <f t="shared" si="35"/>
        <v>323.27272727272725</v>
      </c>
      <c r="G264" s="38"/>
      <c r="H264" s="37">
        <v>5447.95</v>
      </c>
      <c r="I264" s="37">
        <v>3893.95</v>
      </c>
      <c r="J264" s="37">
        <v>1753.314</v>
      </c>
      <c r="K264" s="38">
        <f t="shared" si="36"/>
        <v>-54.97338178456323</v>
      </c>
      <c r="L264" s="162">
        <f t="shared" si="37"/>
        <v>2.708103370475175</v>
      </c>
      <c r="M264" s="40"/>
    </row>
    <row r="265" spans="1:13" ht="11.25" customHeight="1">
      <c r="A265" s="35" t="s">
        <v>81</v>
      </c>
      <c r="B265" s="35"/>
      <c r="C265" s="37">
        <v>400</v>
      </c>
      <c r="D265" s="37">
        <v>278</v>
      </c>
      <c r="E265" s="37">
        <v>582</v>
      </c>
      <c r="F265" s="38">
        <f t="shared" si="35"/>
        <v>109.35251798561148</v>
      </c>
      <c r="G265" s="38"/>
      <c r="H265" s="37">
        <v>430.145</v>
      </c>
      <c r="I265" s="37">
        <v>328.466</v>
      </c>
      <c r="J265" s="37">
        <v>1552.509</v>
      </c>
      <c r="K265" s="38">
        <f t="shared" si="36"/>
        <v>372.654399542114</v>
      </c>
      <c r="L265" s="162">
        <f t="shared" si="37"/>
        <v>2.3979474615459884</v>
      </c>
      <c r="M265" s="40"/>
    </row>
    <row r="266" spans="1:13" ht="11.25" customHeight="1">
      <c r="A266" s="35" t="s">
        <v>82</v>
      </c>
      <c r="B266" s="35"/>
      <c r="C266" s="37">
        <v>4280.241</v>
      </c>
      <c r="D266" s="37">
        <v>3617.873</v>
      </c>
      <c r="E266" s="37">
        <v>3322.001</v>
      </c>
      <c r="F266" s="38">
        <f t="shared" si="35"/>
        <v>-8.17806484638902</v>
      </c>
      <c r="G266" s="38"/>
      <c r="H266" s="37">
        <v>8301.279</v>
      </c>
      <c r="I266" s="37">
        <v>6897.375</v>
      </c>
      <c r="J266" s="37">
        <v>9075.164</v>
      </c>
      <c r="K266" s="38">
        <f t="shared" si="36"/>
        <v>31.5741713332971</v>
      </c>
      <c r="L266" s="162">
        <f t="shared" si="37"/>
        <v>14.017159628004435</v>
      </c>
      <c r="M266" s="40"/>
    </row>
    <row r="267" spans="1:13" ht="11.25" customHeight="1">
      <c r="A267" s="35" t="s">
        <v>83</v>
      </c>
      <c r="B267" s="35"/>
      <c r="C267" s="37">
        <v>9827.249</v>
      </c>
      <c r="D267" s="37">
        <v>8697.94</v>
      </c>
      <c r="E267" s="37">
        <v>7062.693</v>
      </c>
      <c r="F267" s="38">
        <f t="shared" si="35"/>
        <v>-18.800394116308013</v>
      </c>
      <c r="G267" s="38"/>
      <c r="H267" s="37">
        <v>28986.731</v>
      </c>
      <c r="I267" s="37">
        <v>25469.427</v>
      </c>
      <c r="J267" s="37">
        <v>23587.9</v>
      </c>
      <c r="K267" s="38">
        <f t="shared" si="36"/>
        <v>-7.387394306122388</v>
      </c>
      <c r="L267" s="162">
        <f t="shared" si="37"/>
        <v>36.43299003625784</v>
      </c>
      <c r="M267" s="40"/>
    </row>
    <row r="268" spans="1:13" ht="11.25" customHeight="1">
      <c r="A268" s="35" t="s">
        <v>84</v>
      </c>
      <c r="B268" s="35"/>
      <c r="C268" s="189"/>
      <c r="D268" s="189"/>
      <c r="E268" s="37"/>
      <c r="F268" s="190"/>
      <c r="G268" s="38"/>
      <c r="H268" s="37">
        <v>39111.941</v>
      </c>
      <c r="I268" s="37">
        <v>27136.517</v>
      </c>
      <c r="J268" s="37">
        <v>27548.488</v>
      </c>
      <c r="K268" s="38">
        <f t="shared" si="36"/>
        <v>1.5181425088562435</v>
      </c>
      <c r="L268" s="162">
        <f t="shared" si="37"/>
        <v>42.550366451357206</v>
      </c>
      <c r="M268" s="40"/>
    </row>
    <row r="269" spans="1:13" ht="11.25" customHeight="1">
      <c r="A269" s="35"/>
      <c r="B269" s="35"/>
      <c r="C269" s="37"/>
      <c r="D269" s="37"/>
      <c r="E269" s="37"/>
      <c r="F269" s="38"/>
      <c r="G269" s="38"/>
      <c r="H269" s="37"/>
      <c r="I269" s="37"/>
      <c r="J269" s="37"/>
      <c r="K269" s="38"/>
      <c r="L269" s="162"/>
      <c r="M269" s="40"/>
    </row>
    <row r="270" spans="1:18" ht="11.25" customHeight="1">
      <c r="A270" s="44" t="s">
        <v>501</v>
      </c>
      <c r="B270" s="44"/>
      <c r="C270" s="37"/>
      <c r="D270" s="37"/>
      <c r="E270" s="37"/>
      <c r="F270" s="38"/>
      <c r="G270" s="38"/>
      <c r="H270" s="45">
        <f>(H272+H282+H289)</f>
        <v>864706.63</v>
      </c>
      <c r="I270" s="45">
        <f>(I272+I282+I289)</f>
        <v>582757.7</v>
      </c>
      <c r="J270" s="45">
        <f>(J272+J282+J289)</f>
        <v>588258</v>
      </c>
      <c r="K270" s="43">
        <f t="shared" si="36"/>
        <v>0.9438399526938923</v>
      </c>
      <c r="L270" s="188">
        <f>+J270/$J$259*100</f>
        <v>90.08528000585972</v>
      </c>
      <c r="M270" s="40"/>
      <c r="R270" s="288"/>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54333.274000000005</v>
      </c>
      <c r="D272" s="45">
        <f>SUM(D273:D280)</f>
        <v>35783.767</v>
      </c>
      <c r="E272" s="45">
        <f>SUM(E273:E280)</f>
        <v>36598.628000000004</v>
      </c>
      <c r="F272" s="43">
        <f t="shared" si="35"/>
        <v>2.277180599795443</v>
      </c>
      <c r="G272" s="38"/>
      <c r="H272" s="45">
        <f>SUM(H273:H280)</f>
        <v>129439.959</v>
      </c>
      <c r="I272" s="45">
        <f>SUM(I273:I280)</f>
        <v>88504.159</v>
      </c>
      <c r="J272" s="45">
        <f>SUM(J273:J280)</f>
        <v>102500.605</v>
      </c>
      <c r="K272" s="43">
        <f t="shared" si="36"/>
        <v>15.814450030534715</v>
      </c>
      <c r="L272" s="188">
        <f>+J272/$J$259*100</f>
        <v>15.696846795445236</v>
      </c>
      <c r="M272" s="40"/>
      <c r="R272" s="39"/>
    </row>
    <row r="273" spans="1:15" ht="11.25" customHeight="1">
      <c r="A273" s="35" t="s">
        <v>86</v>
      </c>
      <c r="B273" s="35"/>
      <c r="C273" s="37">
        <v>2608.932</v>
      </c>
      <c r="D273" s="37">
        <v>1434.461</v>
      </c>
      <c r="E273" s="37">
        <v>765.596</v>
      </c>
      <c r="F273" s="38">
        <f t="shared" si="35"/>
        <v>-46.628315443919355</v>
      </c>
      <c r="G273" s="38"/>
      <c r="H273" s="37">
        <v>3326.417</v>
      </c>
      <c r="I273" s="37">
        <v>1837.533</v>
      </c>
      <c r="J273" s="37">
        <v>790.384</v>
      </c>
      <c r="K273" s="38">
        <f t="shared" si="36"/>
        <v>-56.9866772460685</v>
      </c>
      <c r="L273" s="162">
        <f>+J273/$J$272*100</f>
        <v>0.7711017900821171</v>
      </c>
      <c r="M273" s="39">
        <f>+I273/D273*1000</f>
        <v>1280.9919544693093</v>
      </c>
      <c r="N273" s="39">
        <f>+J273/E273*1000</f>
        <v>1032.3773896415341</v>
      </c>
      <c r="O273" s="38">
        <f aca="true" t="shared" si="38" ref="O273:O287">+N273/M273*100-100</f>
        <v>-19.407972388926638</v>
      </c>
    </row>
    <row r="274" spans="1:15" ht="11.25" customHeight="1">
      <c r="A274" s="35" t="s">
        <v>87</v>
      </c>
      <c r="B274" s="35"/>
      <c r="C274" s="37">
        <v>230.167</v>
      </c>
      <c r="D274" s="37">
        <v>62.471</v>
      </c>
      <c r="E274" s="37">
        <v>1812.197</v>
      </c>
      <c r="F274" s="38">
        <f t="shared" si="35"/>
        <v>2800.8611995966126</v>
      </c>
      <c r="G274" s="38"/>
      <c r="H274" s="37">
        <v>632.698</v>
      </c>
      <c r="I274" s="37">
        <v>157.413</v>
      </c>
      <c r="J274" s="37">
        <v>5414.553</v>
      </c>
      <c r="K274" s="38">
        <f t="shared" si="36"/>
        <v>3339.7114596634333</v>
      </c>
      <c r="L274" s="162">
        <f aca="true" t="shared" si="39" ref="L274:L280">+J274/$J$272*100</f>
        <v>5.28245955231191</v>
      </c>
      <c r="M274" s="39">
        <f aca="true" t="shared" si="40" ref="M274:M287">+I274/D274*1000</f>
        <v>2519.7771766099477</v>
      </c>
      <c r="N274" s="39">
        <f aca="true" t="shared" si="41" ref="N274:N279">+J274/E274*1000</f>
        <v>2987.8390704763333</v>
      </c>
      <c r="O274" s="38">
        <f t="shared" si="38"/>
        <v>18.57552716213209</v>
      </c>
    </row>
    <row r="275" spans="1:15" ht="11.25" customHeight="1">
      <c r="A275" s="35" t="s">
        <v>88</v>
      </c>
      <c r="B275" s="35"/>
      <c r="C275" s="37">
        <v>13880.635</v>
      </c>
      <c r="D275" s="37">
        <v>10216.111</v>
      </c>
      <c r="E275" s="37">
        <v>6808.323</v>
      </c>
      <c r="F275" s="38">
        <f t="shared" si="35"/>
        <v>-33.35699856824186</v>
      </c>
      <c r="G275" s="38"/>
      <c r="H275" s="37">
        <v>44491.247</v>
      </c>
      <c r="I275" s="37">
        <v>35252.813</v>
      </c>
      <c r="J275" s="37">
        <v>20382.983</v>
      </c>
      <c r="K275" s="38">
        <f t="shared" si="36"/>
        <v>-42.18054882599015</v>
      </c>
      <c r="L275" s="162">
        <f t="shared" si="39"/>
        <v>19.885719698922756</v>
      </c>
      <c r="M275" s="39">
        <f t="shared" si="40"/>
        <v>3450.7077105955486</v>
      </c>
      <c r="N275" s="39">
        <f t="shared" si="41"/>
        <v>2993.8331362950903</v>
      </c>
      <c r="O275" s="38">
        <f t="shared" si="38"/>
        <v>-13.240025311260212</v>
      </c>
    </row>
    <row r="276" spans="1:15" ht="11.25" customHeight="1">
      <c r="A276" s="35" t="s">
        <v>89</v>
      </c>
      <c r="B276" s="35"/>
      <c r="C276" s="37">
        <v>45.489</v>
      </c>
      <c r="D276" s="37">
        <v>25.472</v>
      </c>
      <c r="E276" s="37">
        <v>26.291</v>
      </c>
      <c r="F276" s="38">
        <f t="shared" si="35"/>
        <v>3.2152952261306496</v>
      </c>
      <c r="G276" s="38"/>
      <c r="H276" s="37">
        <v>51.305</v>
      </c>
      <c r="I276" s="37">
        <v>22.461</v>
      </c>
      <c r="J276" s="37">
        <v>24.497</v>
      </c>
      <c r="K276" s="38">
        <f t="shared" si="36"/>
        <v>9.064600863719335</v>
      </c>
      <c r="L276" s="162">
        <f t="shared" si="39"/>
        <v>0.023899371130541133</v>
      </c>
      <c r="M276" s="39">
        <f t="shared" si="40"/>
        <v>881.7917713567838</v>
      </c>
      <c r="N276" s="39">
        <f t="shared" si="41"/>
        <v>931.7637214255828</v>
      </c>
      <c r="O276" s="38">
        <f t="shared" si="38"/>
        <v>5.6670919021969155</v>
      </c>
    </row>
    <row r="277" spans="1:15" ht="11.25" customHeight="1">
      <c r="A277" s="35" t="s">
        <v>90</v>
      </c>
      <c r="B277" s="35"/>
      <c r="C277" s="37">
        <v>9146.571</v>
      </c>
      <c r="D277" s="37">
        <v>5903.666</v>
      </c>
      <c r="E277" s="37">
        <v>7203.976</v>
      </c>
      <c r="F277" s="38">
        <f t="shared" si="35"/>
        <v>22.02546688786255</v>
      </c>
      <c r="G277" s="38"/>
      <c r="H277" s="37">
        <v>27658.046</v>
      </c>
      <c r="I277" s="37">
        <v>17334.122</v>
      </c>
      <c r="J277" s="37">
        <v>29263.065</v>
      </c>
      <c r="K277" s="38">
        <f t="shared" si="36"/>
        <v>68.81769379493232</v>
      </c>
      <c r="L277" s="162">
        <f t="shared" si="39"/>
        <v>28.5491631976221</v>
      </c>
      <c r="M277" s="39">
        <f t="shared" si="40"/>
        <v>2936.1623777496898</v>
      </c>
      <c r="N277" s="39">
        <f t="shared" si="41"/>
        <v>4062.071417228486</v>
      </c>
      <c r="O277" s="38">
        <f t="shared" si="38"/>
        <v>38.346279756561245</v>
      </c>
    </row>
    <row r="278" spans="1:15" ht="11.25" customHeight="1">
      <c r="A278" s="35" t="s">
        <v>150</v>
      </c>
      <c r="B278" s="35"/>
      <c r="C278" s="37">
        <v>24610.749</v>
      </c>
      <c r="D278" s="37">
        <v>15592.253</v>
      </c>
      <c r="E278" s="37">
        <v>17609.326</v>
      </c>
      <c r="F278" s="38">
        <f t="shared" si="35"/>
        <v>12.93637936736917</v>
      </c>
      <c r="G278" s="38"/>
      <c r="H278" s="37">
        <v>40149.982</v>
      </c>
      <c r="I278" s="37">
        <v>25274.765</v>
      </c>
      <c r="J278" s="37">
        <v>31827.889</v>
      </c>
      <c r="K278" s="38">
        <f t="shared" si="36"/>
        <v>25.927536813893212</v>
      </c>
      <c r="L278" s="162">
        <f t="shared" si="39"/>
        <v>31.051415745302187</v>
      </c>
      <c r="M278" s="39">
        <f t="shared" si="40"/>
        <v>1620.9822275202948</v>
      </c>
      <c r="N278" s="39">
        <f t="shared" si="41"/>
        <v>1807.4450436092782</v>
      </c>
      <c r="O278" s="38">
        <f t="shared" si="38"/>
        <v>11.503075908131692</v>
      </c>
    </row>
    <row r="279" spans="1:15" ht="11.25" customHeight="1">
      <c r="A279" s="35" t="s">
        <v>91</v>
      </c>
      <c r="B279" s="35"/>
      <c r="C279" s="37">
        <v>3810.731</v>
      </c>
      <c r="D279" s="37">
        <v>2549.333</v>
      </c>
      <c r="E279" s="37">
        <v>2372.919</v>
      </c>
      <c r="F279" s="38">
        <f t="shared" si="35"/>
        <v>-6.920006134938049</v>
      </c>
      <c r="G279" s="38"/>
      <c r="H279" s="37">
        <v>5387.128</v>
      </c>
      <c r="I279" s="37">
        <v>3626.629</v>
      </c>
      <c r="J279" s="37">
        <v>3961.408</v>
      </c>
      <c r="K279" s="38">
        <f t="shared" si="36"/>
        <v>9.23113447777537</v>
      </c>
      <c r="L279" s="162">
        <f t="shared" si="39"/>
        <v>3.864765481140331</v>
      </c>
      <c r="M279" s="39">
        <f t="shared" si="40"/>
        <v>1422.5795531615524</v>
      </c>
      <c r="N279" s="39">
        <f t="shared" si="41"/>
        <v>1669.424030065923</v>
      </c>
      <c r="O279" s="38">
        <f t="shared" si="38"/>
        <v>17.35189264851877</v>
      </c>
    </row>
    <row r="280" spans="1:19" ht="11.25" customHeight="1">
      <c r="A280" s="35" t="s">
        <v>10</v>
      </c>
      <c r="B280" s="35"/>
      <c r="C280" s="189"/>
      <c r="D280" s="189"/>
      <c r="E280" s="189"/>
      <c r="F280" s="38"/>
      <c r="G280" s="38"/>
      <c r="H280" s="37">
        <v>7743.136</v>
      </c>
      <c r="I280" s="37">
        <v>4998.423</v>
      </c>
      <c r="J280" s="37">
        <v>10835.826</v>
      </c>
      <c r="K280" s="38">
        <f t="shared" si="36"/>
        <v>116.78489395555357</v>
      </c>
      <c r="L280" s="162">
        <f t="shared" si="39"/>
        <v>10.571475163488058</v>
      </c>
      <c r="M280" s="39"/>
      <c r="O280" s="38"/>
      <c r="S280" s="39"/>
    </row>
    <row r="281" spans="1:15" ht="11.25" customHeight="1">
      <c r="A281" s="35"/>
      <c r="B281" s="35"/>
      <c r="C281" s="37"/>
      <c r="D281" s="37"/>
      <c r="E281" s="37"/>
      <c r="F281" s="38"/>
      <c r="G281" s="38"/>
      <c r="H281" s="37"/>
      <c r="I281" s="37"/>
      <c r="J281" s="37"/>
      <c r="K281" s="38"/>
      <c r="L281" s="162"/>
      <c r="M281" s="39"/>
      <c r="O281" s="38"/>
    </row>
    <row r="282" spans="1:15" ht="11.25" customHeight="1">
      <c r="A282" s="44" t="s">
        <v>92</v>
      </c>
      <c r="B282" s="44"/>
      <c r="C282" s="45">
        <f>SUM(C283:C287)</f>
        <v>241947.644</v>
      </c>
      <c r="D282" s="45">
        <f>SUM(D283:D287)</f>
        <v>166896.913</v>
      </c>
      <c r="E282" s="45">
        <f>SUM(E283:E287)</f>
        <v>140742.31699999998</v>
      </c>
      <c r="F282" s="43">
        <f aca="true" t="shared" si="42" ref="F282:F287">+E282/D282*100-100</f>
        <v>-15.671108308636022</v>
      </c>
      <c r="G282" s="43"/>
      <c r="H282" s="45">
        <f>SUM(H283:H287)</f>
        <v>614378.3859999999</v>
      </c>
      <c r="I282" s="45">
        <f>SUM(I283:I287)</f>
        <v>418035.922</v>
      </c>
      <c r="J282" s="45">
        <f>SUM(J283:J287)</f>
        <v>401887.507</v>
      </c>
      <c r="K282" s="43">
        <f aca="true" t="shared" si="43" ref="K282:K287">+J282/I282*100-100</f>
        <v>-3.8629252057434513</v>
      </c>
      <c r="L282" s="188">
        <f>+J282/$J$259*100</f>
        <v>61.544676993686274</v>
      </c>
      <c r="M282" s="39">
        <f t="shared" si="40"/>
        <v>2504.7552677022854</v>
      </c>
      <c r="N282" s="39">
        <f aca="true" t="shared" si="44" ref="N282:N287">+J282/E282*1000</f>
        <v>2855.4845164301228</v>
      </c>
      <c r="O282" s="38">
        <f t="shared" si="38"/>
        <v>14.002535626946738</v>
      </c>
    </row>
    <row r="283" spans="1:15" ht="11.25" customHeight="1">
      <c r="A283" s="35" t="s">
        <v>93</v>
      </c>
      <c r="B283" s="35"/>
      <c r="C283" s="37">
        <v>4490.372</v>
      </c>
      <c r="D283" s="37">
        <v>3163.179</v>
      </c>
      <c r="E283" s="37">
        <v>2949.843</v>
      </c>
      <c r="F283" s="38">
        <f t="shared" si="42"/>
        <v>-6.744354334674085</v>
      </c>
      <c r="G283" s="38"/>
      <c r="H283" s="37">
        <v>24267.514</v>
      </c>
      <c r="I283" s="37">
        <v>16894.01</v>
      </c>
      <c r="J283" s="37">
        <v>20783.848</v>
      </c>
      <c r="K283" s="38">
        <f t="shared" si="43"/>
        <v>23.02495381499125</v>
      </c>
      <c r="L283" s="162">
        <f>+J283/$J$282*100</f>
        <v>5.171558617272471</v>
      </c>
      <c r="M283" s="39">
        <f t="shared" si="40"/>
        <v>5340.832750849699</v>
      </c>
      <c r="N283" s="39">
        <f t="shared" si="44"/>
        <v>7045.747180443164</v>
      </c>
      <c r="O283" s="38">
        <f t="shared" si="38"/>
        <v>31.922258365462255</v>
      </c>
    </row>
    <row r="284" spans="1:15" ht="11.25" customHeight="1">
      <c r="A284" s="35" t="s">
        <v>94</v>
      </c>
      <c r="B284" s="35"/>
      <c r="C284" s="37">
        <v>99361.848</v>
      </c>
      <c r="D284" s="37">
        <v>67425.656</v>
      </c>
      <c r="E284" s="37">
        <v>54469.169</v>
      </c>
      <c r="F284" s="38">
        <f t="shared" si="42"/>
        <v>-19.215959871417482</v>
      </c>
      <c r="G284" s="38"/>
      <c r="H284" s="37">
        <v>201075.513</v>
      </c>
      <c r="I284" s="37">
        <v>133372.363</v>
      </c>
      <c r="J284" s="37">
        <v>125662.157</v>
      </c>
      <c r="K284" s="38">
        <f t="shared" si="43"/>
        <v>-5.780962282268334</v>
      </c>
      <c r="L284" s="162">
        <f>+J284/$J$282*100</f>
        <v>31.267992861494946</v>
      </c>
      <c r="M284" s="39">
        <f t="shared" si="40"/>
        <v>1978.0654859331294</v>
      </c>
      <c r="N284" s="39">
        <f t="shared" si="44"/>
        <v>2307.032754621243</v>
      </c>
      <c r="O284" s="38">
        <f t="shared" si="38"/>
        <v>16.63075722353686</v>
      </c>
    </row>
    <row r="285" spans="1:27" ht="11.25" customHeight="1">
      <c r="A285" s="35" t="s">
        <v>95</v>
      </c>
      <c r="B285" s="35"/>
      <c r="C285" s="37">
        <v>5793.352</v>
      </c>
      <c r="D285" s="37">
        <v>5227.209</v>
      </c>
      <c r="E285" s="37">
        <v>6008.124</v>
      </c>
      <c r="F285" s="38">
        <f t="shared" si="42"/>
        <v>14.93942560934525</v>
      </c>
      <c r="G285" s="38"/>
      <c r="H285" s="37">
        <v>26625.792</v>
      </c>
      <c r="I285" s="37">
        <v>23683.876</v>
      </c>
      <c r="J285" s="37">
        <v>28370.794</v>
      </c>
      <c r="K285" s="38">
        <f t="shared" si="43"/>
        <v>19.78948884886917</v>
      </c>
      <c r="L285" s="162">
        <f>+J285/$J$282*100</f>
        <v>7.059386894552063</v>
      </c>
      <c r="M285" s="39">
        <f t="shared" si="40"/>
        <v>4530.883689555937</v>
      </c>
      <c r="N285" s="39">
        <f t="shared" si="44"/>
        <v>4722.071981204117</v>
      </c>
      <c r="O285" s="38">
        <f t="shared" si="38"/>
        <v>4.219668937626551</v>
      </c>
      <c r="V285" s="39"/>
      <c r="W285" s="39"/>
      <c r="X285" s="39"/>
      <c r="Y285" s="39"/>
      <c r="Z285" s="39"/>
      <c r="AA285" s="39"/>
    </row>
    <row r="286" spans="1:15" ht="11.25" customHeight="1">
      <c r="A286" s="35" t="s">
        <v>96</v>
      </c>
      <c r="B286" s="35"/>
      <c r="C286" s="37">
        <v>112084.74</v>
      </c>
      <c r="D286" s="37">
        <v>77819.219</v>
      </c>
      <c r="E286" s="37">
        <v>62086.612</v>
      </c>
      <c r="F286" s="38">
        <f t="shared" si="42"/>
        <v>-20.216865707685912</v>
      </c>
      <c r="G286" s="38"/>
      <c r="H286" s="37">
        <v>340323.502</v>
      </c>
      <c r="I286" s="37">
        <v>229874.539</v>
      </c>
      <c r="J286" s="37">
        <v>209743</v>
      </c>
      <c r="K286" s="38">
        <f t="shared" si="43"/>
        <v>-8.757620172976175</v>
      </c>
      <c r="L286" s="162">
        <f>+J286/$J$282*100</f>
        <v>52.18947997803773</v>
      </c>
      <c r="M286" s="39">
        <f t="shared" si="40"/>
        <v>2953.955873034398</v>
      </c>
      <c r="N286" s="39">
        <f t="shared" si="44"/>
        <v>3378.23233131162</v>
      </c>
      <c r="O286" s="38">
        <f t="shared" si="38"/>
        <v>14.362992424845928</v>
      </c>
    </row>
    <row r="287" spans="1:25" ht="11.25" customHeight="1">
      <c r="A287" s="35" t="s">
        <v>97</v>
      </c>
      <c r="B287" s="35"/>
      <c r="C287" s="37">
        <v>20217.332</v>
      </c>
      <c r="D287" s="37">
        <v>13261.65</v>
      </c>
      <c r="E287" s="37">
        <v>15228.569</v>
      </c>
      <c r="F287" s="38">
        <f t="shared" si="42"/>
        <v>14.831631056467344</v>
      </c>
      <c r="G287" s="38"/>
      <c r="H287" s="37">
        <v>22086.065</v>
      </c>
      <c r="I287" s="37">
        <v>14211.134</v>
      </c>
      <c r="J287" s="37">
        <v>17327.708</v>
      </c>
      <c r="K287" s="38">
        <f t="shared" si="43"/>
        <v>21.930508853128813</v>
      </c>
      <c r="L287" s="162">
        <f>+J287/$J$282*100</f>
        <v>4.311581648642788</v>
      </c>
      <c r="M287" s="39">
        <f t="shared" si="40"/>
        <v>1071.5962191733306</v>
      </c>
      <c r="N287" s="39">
        <f t="shared" si="44"/>
        <v>1137.8421701999707</v>
      </c>
      <c r="O287" s="38">
        <f t="shared" si="38"/>
        <v>6.181988125876799</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2"/>
      <c r="R288" s="272"/>
      <c r="S288" s="272"/>
      <c r="T288" s="273"/>
      <c r="U288" s="273"/>
      <c r="V288" s="273"/>
      <c r="W288" s="39"/>
      <c r="X288" s="39"/>
      <c r="Y288" s="39"/>
    </row>
    <row r="289" spans="1:26" ht="11.25" customHeight="1">
      <c r="A289" s="44" t="s">
        <v>98</v>
      </c>
      <c r="B289" s="44"/>
      <c r="C289" s="37"/>
      <c r="D289" s="37"/>
      <c r="E289" s="37"/>
      <c r="F289" s="38"/>
      <c r="G289" s="38"/>
      <c r="H289" s="45">
        <v>120888.285</v>
      </c>
      <c r="I289" s="45">
        <v>76217.619</v>
      </c>
      <c r="J289" s="45">
        <v>83869.88800000008</v>
      </c>
      <c r="K289" s="43">
        <f>+J289/I289*100-100</f>
        <v>10.040026309402393</v>
      </c>
      <c r="L289" s="188">
        <f>+J289/$J$259*100</f>
        <v>12.843756216728206</v>
      </c>
      <c r="M289" s="40"/>
      <c r="O289" s="191"/>
      <c r="Q289" s="272"/>
      <c r="R289" s="50"/>
      <c r="S289" s="271"/>
      <c r="T289" s="271"/>
      <c r="U289" s="271"/>
      <c r="V289" s="271"/>
      <c r="W289" s="271"/>
      <c r="X289" s="271"/>
      <c r="Y289" s="271"/>
      <c r="Z289" s="271"/>
    </row>
    <row r="290" spans="1:26" ht="11.25" customHeight="1">
      <c r="A290" s="146" t="s">
        <v>233</v>
      </c>
      <c r="B290" s="35">
        <v>16010000</v>
      </c>
      <c r="C290" s="37">
        <v>3861.534</v>
      </c>
      <c r="D290" s="37">
        <v>2710.565</v>
      </c>
      <c r="E290" s="37">
        <v>3130.291</v>
      </c>
      <c r="F290" s="38">
        <f>+E290/D290*100-100</f>
        <v>15.484815896316832</v>
      </c>
      <c r="G290" s="38"/>
      <c r="H290" s="37">
        <v>7054.276</v>
      </c>
      <c r="I290" s="37">
        <v>4852.46</v>
      </c>
      <c r="J290" s="37">
        <v>6372.472</v>
      </c>
      <c r="K290" s="38">
        <f>+J290/I290*100-100</f>
        <v>31.32456527204758</v>
      </c>
      <c r="L290" s="162">
        <f>+J290/$J$289*100</f>
        <v>7.59804520068036</v>
      </c>
      <c r="M290" s="40"/>
      <c r="O290" s="191"/>
      <c r="Q290" s="272"/>
      <c r="R290" s="273"/>
      <c r="S290" s="271"/>
      <c r="T290" s="271"/>
      <c r="U290" s="271"/>
      <c r="V290" s="271"/>
      <c r="W290" s="271"/>
      <c r="X290" s="271"/>
      <c r="Y290" s="271"/>
      <c r="Z290" s="271"/>
    </row>
    <row r="291" spans="1:26" ht="15">
      <c r="A291" s="35" t="s">
        <v>10</v>
      </c>
      <c r="B291" s="35"/>
      <c r="C291" s="37"/>
      <c r="D291" s="37"/>
      <c r="E291" s="37"/>
      <c r="F291" s="37"/>
      <c r="G291" s="37"/>
      <c r="H291" s="37">
        <f>+H289-H290</f>
        <v>113834.009</v>
      </c>
      <c r="I291" s="37">
        <f>+I289-I290</f>
        <v>71365.159</v>
      </c>
      <c r="J291" s="37">
        <f>+(J289-J290)</f>
        <v>77497.41600000008</v>
      </c>
      <c r="K291" s="38">
        <f>+J291/I291*100-100</f>
        <v>8.592788253999515</v>
      </c>
      <c r="L291" s="162">
        <f>+J291/$J$289*100</f>
        <v>92.40195479931964</v>
      </c>
      <c r="M291" s="40"/>
      <c r="Q291" s="272"/>
      <c r="R291" s="273"/>
      <c r="S291" s="271"/>
      <c r="T291" s="271"/>
      <c r="U291" s="271"/>
      <c r="V291" s="271"/>
      <c r="W291" s="271"/>
      <c r="X291" s="271"/>
      <c r="Y291" s="271"/>
      <c r="Z291" s="271"/>
    </row>
    <row r="292" spans="1:26" ht="15">
      <c r="A292" s="149"/>
      <c r="B292" s="149"/>
      <c r="C292" s="161"/>
      <c r="D292" s="161"/>
      <c r="E292" s="161"/>
      <c r="F292" s="161"/>
      <c r="G292" s="161"/>
      <c r="H292" s="161"/>
      <c r="I292" s="161"/>
      <c r="J292" s="161"/>
      <c r="K292" s="149"/>
      <c r="L292" s="149"/>
      <c r="Q292" s="272"/>
      <c r="R292" s="274"/>
      <c r="S292" s="271"/>
      <c r="T292" s="271"/>
      <c r="U292" s="271"/>
      <c r="V292" s="271"/>
      <c r="W292" s="271"/>
      <c r="X292" s="271"/>
      <c r="Y292" s="271"/>
      <c r="Z292" s="271"/>
    </row>
    <row r="293" spans="1:26" ht="15">
      <c r="A293" s="35" t="s">
        <v>339</v>
      </c>
      <c r="B293" s="35"/>
      <c r="C293" s="35"/>
      <c r="D293" s="35"/>
      <c r="E293" s="35"/>
      <c r="F293" s="35"/>
      <c r="G293" s="35"/>
      <c r="H293" s="35"/>
      <c r="I293" s="35"/>
      <c r="J293" s="35"/>
      <c r="K293" s="35"/>
      <c r="L293" s="35"/>
      <c r="Q293" s="272"/>
      <c r="R293" s="274"/>
      <c r="S293" s="271"/>
      <c r="T293" s="271"/>
      <c r="U293" s="271"/>
      <c r="V293" s="271"/>
      <c r="W293" s="271"/>
      <c r="X293" s="271"/>
      <c r="Y293" s="271"/>
      <c r="Z293" s="271"/>
    </row>
    <row r="294" spans="1:26" ht="19.5" customHeight="1">
      <c r="A294" s="332" t="s">
        <v>396</v>
      </c>
      <c r="B294" s="332"/>
      <c r="C294" s="332"/>
      <c r="D294" s="332"/>
      <c r="E294" s="332"/>
      <c r="F294" s="332"/>
      <c r="G294" s="332"/>
      <c r="H294" s="332"/>
      <c r="I294" s="332"/>
      <c r="J294" s="332"/>
      <c r="K294" s="332"/>
      <c r="L294" s="332"/>
      <c r="Q294" s="272"/>
      <c r="R294" s="274"/>
      <c r="S294" s="271"/>
      <c r="T294" s="271"/>
      <c r="U294" s="271"/>
      <c r="V294" s="271"/>
      <c r="W294" s="271"/>
      <c r="X294" s="271"/>
      <c r="Y294" s="271"/>
      <c r="Z294" s="271"/>
    </row>
    <row r="295" spans="1:26" ht="19.5" customHeight="1">
      <c r="A295" s="333" t="s">
        <v>269</v>
      </c>
      <c r="B295" s="333"/>
      <c r="C295" s="333"/>
      <c r="D295" s="333"/>
      <c r="E295" s="333"/>
      <c r="F295" s="333"/>
      <c r="G295" s="333"/>
      <c r="H295" s="333"/>
      <c r="I295" s="333"/>
      <c r="J295" s="333"/>
      <c r="K295" s="333"/>
      <c r="L295" s="333"/>
      <c r="Q295" s="272"/>
      <c r="R295" s="274"/>
      <c r="S295" s="271"/>
      <c r="T295" s="271"/>
      <c r="U295" s="271"/>
      <c r="V295" s="271"/>
      <c r="W295" s="271"/>
      <c r="X295" s="271"/>
      <c r="Y295" s="271"/>
      <c r="Z295" s="271"/>
    </row>
    <row r="296" spans="1:26" ht="15">
      <c r="A296" s="35"/>
      <c r="B296" s="35"/>
      <c r="C296" s="339" t="s">
        <v>151</v>
      </c>
      <c r="D296" s="339"/>
      <c r="E296" s="339"/>
      <c r="F296" s="339"/>
      <c r="G296" s="42"/>
      <c r="H296" s="339" t="s">
        <v>152</v>
      </c>
      <c r="I296" s="339"/>
      <c r="J296" s="339"/>
      <c r="K296" s="339"/>
      <c r="L296" s="42"/>
      <c r="M296" s="340" t="s">
        <v>299</v>
      </c>
      <c r="N296" s="340" t="s">
        <v>299</v>
      </c>
      <c r="O296" s="340" t="s">
        <v>276</v>
      </c>
      <c r="P296" s="146"/>
      <c r="Q296" s="275"/>
      <c r="R296" s="275"/>
      <c r="S296" s="276"/>
      <c r="T296" s="276"/>
      <c r="U296" s="276"/>
      <c r="V296" s="271"/>
      <c r="W296" s="271"/>
      <c r="X296" s="271"/>
      <c r="Y296" s="271"/>
      <c r="Z296" s="271"/>
    </row>
    <row r="297" spans="1:26" ht="15">
      <c r="A297" s="35" t="s">
        <v>163</v>
      </c>
      <c r="B297" s="148" t="s">
        <v>138</v>
      </c>
      <c r="C297" s="147">
        <f>+C256</f>
        <v>2009</v>
      </c>
      <c r="D297" s="338" t="str">
        <f>+D256</f>
        <v>enero - agosto</v>
      </c>
      <c r="E297" s="338"/>
      <c r="F297" s="338"/>
      <c r="G297" s="42"/>
      <c r="H297" s="147">
        <f>+H256</f>
        <v>2009</v>
      </c>
      <c r="I297" s="338" t="str">
        <f>+D297</f>
        <v>enero - agosto</v>
      </c>
      <c r="J297" s="338"/>
      <c r="K297" s="338"/>
      <c r="L297" s="148" t="s">
        <v>338</v>
      </c>
      <c r="M297" s="341"/>
      <c r="N297" s="341"/>
      <c r="O297" s="341"/>
      <c r="P297" s="146"/>
      <c r="Q297" s="275"/>
      <c r="R297" s="275"/>
      <c r="S297" s="276"/>
      <c r="T297" s="276"/>
      <c r="U297" s="276"/>
      <c r="V297" s="271"/>
      <c r="W297" s="271"/>
      <c r="X297" s="271"/>
      <c r="Y297" s="271"/>
      <c r="Z297" s="271"/>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502</v>
      </c>
      <c r="B300" s="155"/>
      <c r="C300" s="155"/>
      <c r="D300" s="155"/>
      <c r="E300" s="155"/>
      <c r="F300" s="155"/>
      <c r="G300" s="155"/>
      <c r="H300" s="155">
        <f>+H302+H312</f>
        <v>3661025.808</v>
      </c>
      <c r="I300" s="155">
        <f>+I302+I312</f>
        <v>2335721.972</v>
      </c>
      <c r="J300" s="155">
        <f>+J302+J312</f>
        <v>2666408.924</v>
      </c>
      <c r="K300" s="156">
        <f>+J300/I300*100-100</f>
        <v>14.157804565962266</v>
      </c>
      <c r="L300" s="155">
        <f>+L302+L312</f>
        <v>100.00000000000001</v>
      </c>
      <c r="M300" s="162"/>
      <c r="N300" s="162"/>
      <c r="O300" s="162"/>
      <c r="R300" s="162"/>
    </row>
    <row r="301" spans="1:23" ht="18">
      <c r="A301" s="35"/>
      <c r="B301" s="35"/>
      <c r="C301" s="37"/>
      <c r="D301" s="37"/>
      <c r="E301" s="37"/>
      <c r="F301" s="38"/>
      <c r="G301" s="38"/>
      <c r="H301" s="37"/>
      <c r="I301" s="37"/>
      <c r="J301" s="37"/>
      <c r="K301" s="38"/>
      <c r="L301" s="38"/>
      <c r="R301" s="277"/>
      <c r="S301" s="278"/>
      <c r="T301" s="278"/>
      <c r="U301" s="278"/>
      <c r="V301" s="278"/>
      <c r="W301" s="278"/>
    </row>
    <row r="302" spans="1:23" ht="15" customHeight="1">
      <c r="A302" s="44" t="s">
        <v>500</v>
      </c>
      <c r="B302" s="44"/>
      <c r="C302" s="45"/>
      <c r="D302" s="45"/>
      <c r="E302" s="45"/>
      <c r="F302" s="43"/>
      <c r="G302" s="43"/>
      <c r="H302" s="45">
        <f>+H304+H307+H310</f>
        <v>279676.618</v>
      </c>
      <c r="I302" s="45">
        <f>+I304+I307+I310</f>
        <v>193242.79</v>
      </c>
      <c r="J302" s="45">
        <f>+J304+J307+J310</f>
        <v>218350.815</v>
      </c>
      <c r="K302" s="43">
        <f>+J302/I302*100-100</f>
        <v>12.992994460491886</v>
      </c>
      <c r="L302" s="43">
        <f>+J302/$J$300*100</f>
        <v>8.188947052893978</v>
      </c>
      <c r="R302" s="277"/>
      <c r="S302" s="278"/>
      <c r="T302" s="278"/>
      <c r="U302" s="278"/>
      <c r="V302" s="278"/>
      <c r="W302" s="278"/>
    </row>
    <row r="303" spans="1:23" ht="18">
      <c r="A303" s="44"/>
      <c r="B303" s="44"/>
      <c r="C303" s="37"/>
      <c r="D303" s="37"/>
      <c r="E303" s="37"/>
      <c r="F303" s="38"/>
      <c r="G303" s="38"/>
      <c r="H303" s="37"/>
      <c r="I303" s="37"/>
      <c r="J303" s="37"/>
      <c r="K303" s="43"/>
      <c r="L303" s="38"/>
      <c r="R303" s="277"/>
      <c r="S303" s="278"/>
      <c r="T303" s="278"/>
      <c r="U303" s="278"/>
      <c r="V303" s="278"/>
      <c r="W303" s="278"/>
    </row>
    <row r="304" spans="1:23" ht="14.25" customHeight="1">
      <c r="A304" s="44" t="s">
        <v>100</v>
      </c>
      <c r="B304" s="44"/>
      <c r="C304" s="45">
        <f>+C305+C306</f>
        <v>3645266.542</v>
      </c>
      <c r="D304" s="45">
        <f>+D305+D306</f>
        <v>2403453.338</v>
      </c>
      <c r="E304" s="45">
        <f>+E305+E306</f>
        <v>2998071.404</v>
      </c>
      <c r="F304" s="43">
        <f aca="true" t="shared" si="45" ref="F304:F309">+E304/D304*100-100</f>
        <v>24.74015436866368</v>
      </c>
      <c r="G304" s="37"/>
      <c r="H304" s="45">
        <f>+H305+H306</f>
        <v>273744.614</v>
      </c>
      <c r="I304" s="45">
        <f>+I305+I306</f>
        <v>188977.742</v>
      </c>
      <c r="J304" s="45">
        <f>+J305+J306</f>
        <v>213328.598</v>
      </c>
      <c r="K304" s="43">
        <f aca="true" t="shared" si="46" ref="K304:K310">+J304/I304*100-100</f>
        <v>12.885568290894284</v>
      </c>
      <c r="L304" s="43">
        <f aca="true" t="shared" si="47" ref="L304:L331">+J304/$J$300*100</f>
        <v>8.000595710577512</v>
      </c>
      <c r="R304" s="277"/>
      <c r="S304" s="278"/>
      <c r="T304" s="278"/>
      <c r="U304" s="278"/>
      <c r="V304" s="278"/>
      <c r="W304" s="278"/>
    </row>
    <row r="305" spans="1:15" ht="11.25" customHeight="1">
      <c r="A305" s="35" t="s">
        <v>125</v>
      </c>
      <c r="B305" s="35"/>
      <c r="C305" s="37">
        <v>0</v>
      </c>
      <c r="D305" s="37">
        <v>0</v>
      </c>
      <c r="E305" s="37">
        <v>0</v>
      </c>
      <c r="F305" s="38"/>
      <c r="G305" s="38"/>
      <c r="H305" s="37">
        <v>0</v>
      </c>
      <c r="I305" s="37">
        <v>0</v>
      </c>
      <c r="J305" s="37">
        <v>0</v>
      </c>
      <c r="K305" s="38"/>
      <c r="L305" s="162">
        <f t="shared" si="47"/>
        <v>0</v>
      </c>
      <c r="M305" s="39"/>
      <c r="N305" s="39"/>
      <c r="O305" s="38"/>
    </row>
    <row r="306" spans="1:15" ht="11.25" customHeight="1">
      <c r="A306" s="35" t="s">
        <v>126</v>
      </c>
      <c r="B306" s="35"/>
      <c r="C306" s="37">
        <v>3645266.542</v>
      </c>
      <c r="D306" s="37">
        <v>2403453.338</v>
      </c>
      <c r="E306" s="37">
        <v>2998071.404</v>
      </c>
      <c r="F306" s="38">
        <f t="shared" si="45"/>
        <v>24.74015436866368</v>
      </c>
      <c r="G306" s="38"/>
      <c r="H306" s="37">
        <v>273744.614</v>
      </c>
      <c r="I306" s="37">
        <v>188977.742</v>
      </c>
      <c r="J306" s="37">
        <v>213328.598</v>
      </c>
      <c r="K306" s="38">
        <f t="shared" si="46"/>
        <v>12.885568290894284</v>
      </c>
      <c r="L306" s="162">
        <f t="shared" si="47"/>
        <v>8.000595710577512</v>
      </c>
      <c r="M306" s="39"/>
      <c r="N306" s="39"/>
      <c r="O306" s="38"/>
    </row>
    <row r="307" spans="1:23" ht="18">
      <c r="A307" s="44" t="s">
        <v>127</v>
      </c>
      <c r="B307" s="44"/>
      <c r="C307" s="45">
        <f>+C308+C309</f>
        <v>35399</v>
      </c>
      <c r="D307" s="45">
        <f>+D308+D309</f>
        <v>5272</v>
      </c>
      <c r="E307" s="45">
        <f>+E308+E309</f>
        <v>523835</v>
      </c>
      <c r="F307" s="43">
        <f t="shared" si="45"/>
        <v>9836.172230652504</v>
      </c>
      <c r="G307" s="38"/>
      <c r="H307" s="45">
        <f>+H308+H309</f>
        <v>1798.397</v>
      </c>
      <c r="I307" s="45">
        <f>+I308+I309</f>
        <v>1032.584</v>
      </c>
      <c r="J307" s="45">
        <f>+J308+J309</f>
        <v>2748.524</v>
      </c>
      <c r="K307" s="43">
        <f t="shared" si="46"/>
        <v>166.17921641241776</v>
      </c>
      <c r="L307" s="38">
        <f t="shared" si="47"/>
        <v>0.1030796130053756</v>
      </c>
      <c r="R307" s="277"/>
      <c r="S307" s="278"/>
      <c r="T307" s="278"/>
      <c r="U307" s="278"/>
      <c r="V307" s="278"/>
      <c r="W307" s="278"/>
    </row>
    <row r="308" spans="1:15" ht="11.25" customHeight="1">
      <c r="A308" s="35" t="s">
        <v>125</v>
      </c>
      <c r="B308" s="35"/>
      <c r="C308" s="37">
        <v>33491</v>
      </c>
      <c r="D308" s="37">
        <v>4463</v>
      </c>
      <c r="E308" s="37">
        <v>499059</v>
      </c>
      <c r="F308" s="38"/>
      <c r="G308" s="38"/>
      <c r="H308" s="37">
        <v>1300.542</v>
      </c>
      <c r="I308" s="37">
        <v>748.073</v>
      </c>
      <c r="J308" s="37">
        <v>822.708</v>
      </c>
      <c r="K308" s="38">
        <f t="shared" si="46"/>
        <v>9.97696748846704</v>
      </c>
      <c r="L308" s="162">
        <f t="shared" si="47"/>
        <v>0.030854532198527847</v>
      </c>
      <c r="M308" s="39"/>
      <c r="N308" s="39"/>
      <c r="O308" s="38"/>
    </row>
    <row r="309" spans="1:15" ht="11.25" customHeight="1">
      <c r="A309" s="35" t="s">
        <v>126</v>
      </c>
      <c r="B309" s="35"/>
      <c r="C309" s="37">
        <v>1908</v>
      </c>
      <c r="D309" s="37">
        <v>809</v>
      </c>
      <c r="E309" s="37">
        <v>24776</v>
      </c>
      <c r="F309" s="38">
        <f t="shared" si="45"/>
        <v>2962.546353522868</v>
      </c>
      <c r="G309" s="38"/>
      <c r="H309" s="37">
        <v>497.855</v>
      </c>
      <c r="I309" s="37">
        <v>284.511</v>
      </c>
      <c r="J309" s="37">
        <v>1925.816</v>
      </c>
      <c r="K309" s="38">
        <f t="shared" si="46"/>
        <v>576.8863066805852</v>
      </c>
      <c r="L309" s="162">
        <f t="shared" si="47"/>
        <v>0.07222508080684777</v>
      </c>
      <c r="M309" s="39"/>
      <c r="N309" s="39"/>
      <c r="O309" s="38"/>
    </row>
    <row r="310" spans="1:15" ht="11.25" customHeight="1">
      <c r="A310" s="44" t="s">
        <v>101</v>
      </c>
      <c r="B310" s="44"/>
      <c r="C310" s="45"/>
      <c r="D310" s="45"/>
      <c r="E310" s="45"/>
      <c r="F310" s="43"/>
      <c r="G310" s="43"/>
      <c r="H310" s="45">
        <v>4133.607</v>
      </c>
      <c r="I310" s="45">
        <v>3232.464</v>
      </c>
      <c r="J310" s="45">
        <v>2273.693</v>
      </c>
      <c r="K310" s="43">
        <f t="shared" si="46"/>
        <v>-29.660686089620796</v>
      </c>
      <c r="L310" s="188">
        <f t="shared" si="47"/>
        <v>0.08527172931108898</v>
      </c>
      <c r="M310" s="39"/>
      <c r="N310" s="39"/>
      <c r="O310" s="38"/>
    </row>
    <row r="311" spans="1:15" ht="11.25" customHeight="1">
      <c r="A311" s="35"/>
      <c r="B311" s="35"/>
      <c r="C311" s="37"/>
      <c r="D311" s="37"/>
      <c r="E311" s="37"/>
      <c r="F311" s="38"/>
      <c r="G311" s="38"/>
      <c r="H311" s="37"/>
      <c r="I311" s="37"/>
      <c r="J311" s="37"/>
      <c r="K311" s="38"/>
      <c r="L311" s="162"/>
      <c r="M311" s="39"/>
      <c r="N311" s="39"/>
      <c r="O311" s="38"/>
    </row>
    <row r="312" spans="1:15" ht="11.25" customHeight="1">
      <c r="A312" s="44" t="s">
        <v>501</v>
      </c>
      <c r="B312" s="44"/>
      <c r="C312" s="45"/>
      <c r="D312" s="45"/>
      <c r="E312" s="45"/>
      <c r="F312" s="43"/>
      <c r="G312" s="43"/>
      <c r="H312" s="45">
        <f>+H314+H321+H326+H330+H331</f>
        <v>3381349.1900000004</v>
      </c>
      <c r="I312" s="45">
        <f>+I314+I321+I326+I330+I331</f>
        <v>2142479.182</v>
      </c>
      <c r="J312" s="45">
        <f>+J314+J321+J326+J330+J331</f>
        <v>2448058.109</v>
      </c>
      <c r="K312" s="43">
        <f>+J312/I312*100-100</f>
        <v>14.262865635629794</v>
      </c>
      <c r="L312" s="188">
        <f t="shared" si="47"/>
        <v>91.81105294710603</v>
      </c>
      <c r="M312" s="39"/>
      <c r="N312" s="39"/>
      <c r="O312" s="38"/>
    </row>
    <row r="313" spans="1:15" ht="11.25" customHeight="1">
      <c r="A313" s="35"/>
      <c r="B313" s="35"/>
      <c r="C313" s="37"/>
      <c r="D313" s="37"/>
      <c r="E313" s="37"/>
      <c r="F313" s="38"/>
      <c r="G313" s="38"/>
      <c r="H313" s="37"/>
      <c r="I313" s="37"/>
      <c r="J313" s="37"/>
      <c r="K313" s="38"/>
      <c r="L313" s="162"/>
      <c r="M313" s="39"/>
      <c r="N313" s="39"/>
      <c r="O313" s="38"/>
    </row>
    <row r="314" spans="1:18" ht="11.25">
      <c r="A314" s="44" t="s">
        <v>102</v>
      </c>
      <c r="B314" s="44"/>
      <c r="C314" s="45">
        <f>+C315+C316+C317+C318</f>
        <v>4307485.916</v>
      </c>
      <c r="D314" s="45">
        <f>+D315+D316+D317+D318</f>
        <v>2933920.63</v>
      </c>
      <c r="E314" s="45">
        <f>+E315+E316+E317+E318</f>
        <v>2065359.149</v>
      </c>
      <c r="F314" s="43">
        <f>+E314/D314*100-100</f>
        <v>-29.6041233058169</v>
      </c>
      <c r="G314" s="38"/>
      <c r="H314" s="45">
        <f>SUM(H315:H319)</f>
        <v>2012559.415</v>
      </c>
      <c r="I314" s="45">
        <f>SUM(I315:I319)</f>
        <v>1252155.672</v>
      </c>
      <c r="J314" s="45">
        <f>SUM(J315:J319)</f>
        <v>1447006.824</v>
      </c>
      <c r="K314" s="43">
        <f>+J314/I314*100-100</f>
        <v>15.561256188599543</v>
      </c>
      <c r="L314" s="43">
        <f t="shared" si="47"/>
        <v>54.268001092243566</v>
      </c>
      <c r="M314" s="39">
        <f>+I314/D314*1000</f>
        <v>426.78580299563185</v>
      </c>
      <c r="N314" s="39">
        <f>+J314/E314*1000</f>
        <v>700.6078457108091</v>
      </c>
      <c r="O314" s="38">
        <f>+N314/M314*100-100</f>
        <v>64.1591263798388</v>
      </c>
      <c r="R314" s="41"/>
    </row>
    <row r="315" spans="1:18" ht="11.25">
      <c r="A315" s="35" t="s">
        <v>134</v>
      </c>
      <c r="B315" s="35"/>
      <c r="C315" s="37">
        <v>388410.994</v>
      </c>
      <c r="D315" s="37">
        <v>234238.683</v>
      </c>
      <c r="E315" s="37">
        <v>160318.458</v>
      </c>
      <c r="F315" s="38">
        <f>+E315/D315*100-100</f>
        <v>-31.557650535458308</v>
      </c>
      <c r="G315" s="38"/>
      <c r="H315" s="37">
        <v>172748.701</v>
      </c>
      <c r="I315" s="37">
        <v>90756.717</v>
      </c>
      <c r="J315" s="37">
        <v>103803.169</v>
      </c>
      <c r="K315" s="38">
        <f>+J315/I315*100-100</f>
        <v>14.375191645594668</v>
      </c>
      <c r="L315" s="38">
        <f t="shared" si="47"/>
        <v>3.8929951091027775</v>
      </c>
      <c r="M315" s="39">
        <f>+I315/D315*1000</f>
        <v>387.4540098912698</v>
      </c>
      <c r="N315" s="39">
        <f>+J315/E315*1000</f>
        <v>647.4810841805875</v>
      </c>
      <c r="O315" s="38">
        <f>+N315/M315*100-100</f>
        <v>67.1117262052052</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1439389.74</v>
      </c>
      <c r="E317" s="37">
        <v>976111.88</v>
      </c>
      <c r="F317" s="38">
        <f>+E317/D317*100-100</f>
        <v>-32.18571364834099</v>
      </c>
      <c r="G317" s="38"/>
      <c r="H317" s="37">
        <v>1004098.076</v>
      </c>
      <c r="I317" s="37">
        <v>657519.637</v>
      </c>
      <c r="J317" s="37">
        <v>702572.55</v>
      </c>
      <c r="K317" s="38">
        <f>+J317/I317*100-100</f>
        <v>6.851949427025247</v>
      </c>
      <c r="L317" s="38">
        <f t="shared" si="47"/>
        <v>26.349017349748415</v>
      </c>
      <c r="M317" s="39">
        <f>+I317/D317*1000</f>
        <v>456.8044489465376</v>
      </c>
      <c r="N317" s="39">
        <f>+J317/E317*1000</f>
        <v>719.7664165300396</v>
      </c>
      <c r="O317" s="38">
        <f>+N317/M317*100-100</f>
        <v>57.5655443352037</v>
      </c>
      <c r="R317" s="41"/>
    </row>
    <row r="318" spans="1:18" ht="11.25">
      <c r="A318" s="35" t="s">
        <v>137</v>
      </c>
      <c r="B318" s="35"/>
      <c r="C318" s="37">
        <v>1871809.269</v>
      </c>
      <c r="D318" s="37">
        <v>1260292.207</v>
      </c>
      <c r="E318" s="37">
        <v>928928.811</v>
      </c>
      <c r="F318" s="38">
        <f>+E318/D318*100-100</f>
        <v>-26.29258470055747</v>
      </c>
      <c r="G318" s="38"/>
      <c r="H318" s="37">
        <v>835712.638</v>
      </c>
      <c r="I318" s="37">
        <v>503879.318</v>
      </c>
      <c r="J318" s="37">
        <v>640631.105</v>
      </c>
      <c r="K318" s="38">
        <f>+J318/I318*100-100</f>
        <v>27.139789650981456</v>
      </c>
      <c r="L318" s="38">
        <f t="shared" si="47"/>
        <v>24.025988633392377</v>
      </c>
      <c r="M318" s="39">
        <f>+I318/D318*1000</f>
        <v>399.8115002229797</v>
      </c>
      <c r="N318" s="39">
        <f>+J318/E318*1000</f>
        <v>689.6449947659121</v>
      </c>
      <c r="O318" s="38">
        <f>+N318/M318*100-100</f>
        <v>72.49253570277213</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535</v>
      </c>
      <c r="B321" s="44"/>
      <c r="C321" s="37"/>
      <c r="D321" s="37"/>
      <c r="E321" s="37"/>
      <c r="F321" s="38"/>
      <c r="G321" s="38"/>
      <c r="H321" s="45">
        <f>+H322+H323+H324</f>
        <v>430750.29099999997</v>
      </c>
      <c r="I321" s="45">
        <f>+I322+I323+I324</f>
        <v>268974.173</v>
      </c>
      <c r="J321" s="45">
        <f>+J322+J323+J324</f>
        <v>334249.627</v>
      </c>
      <c r="K321" s="43">
        <f aca="true" t="shared" si="48" ref="K321:K331">+J321/I321*100-100</f>
        <v>24.268298057003392</v>
      </c>
      <c r="L321" s="43">
        <f t="shared" si="47"/>
        <v>12.535572619468175</v>
      </c>
      <c r="M321" s="39"/>
      <c r="N321" s="39"/>
      <c r="O321" s="38"/>
      <c r="R321" s="41"/>
    </row>
    <row r="322" spans="1:18" ht="11.25">
      <c r="A322" s="35" t="s">
        <v>128</v>
      </c>
      <c r="B322" s="35"/>
      <c r="C322" s="37">
        <v>2921475</v>
      </c>
      <c r="D322" s="37">
        <v>1567917</v>
      </c>
      <c r="E322" s="37">
        <v>2110672</v>
      </c>
      <c r="F322" s="38"/>
      <c r="G322" s="38"/>
      <c r="H322" s="37">
        <v>425389.452</v>
      </c>
      <c r="I322" s="37">
        <v>264813.087</v>
      </c>
      <c r="J322" s="37">
        <v>330731.72</v>
      </c>
      <c r="K322" s="38">
        <f t="shared" si="48"/>
        <v>24.892513337152394</v>
      </c>
      <c r="L322" s="38">
        <f t="shared" si="47"/>
        <v>12.40363835505975</v>
      </c>
      <c r="M322" s="39">
        <f>+I322/D322*1000</f>
        <v>168.89483754560987</v>
      </c>
      <c r="N322" s="39">
        <f>+J322/E322*1000</f>
        <v>156.69498624134872</v>
      </c>
      <c r="O322" s="38">
        <f>+N322/M322*100-100</f>
        <v>-7.223341744217976</v>
      </c>
      <c r="R322" s="41"/>
    </row>
    <row r="323" spans="1:18" ht="11.25">
      <c r="A323" s="35" t="s">
        <v>129</v>
      </c>
      <c r="B323" s="35"/>
      <c r="C323" s="37">
        <v>26582</v>
      </c>
      <c r="D323" s="37">
        <v>24539</v>
      </c>
      <c r="E323" s="37">
        <v>5962</v>
      </c>
      <c r="F323" s="38"/>
      <c r="G323" s="38"/>
      <c r="H323" s="37">
        <v>3292.887</v>
      </c>
      <c r="I323" s="37">
        <v>2431.537</v>
      </c>
      <c r="J323" s="37">
        <v>2800.282</v>
      </c>
      <c r="K323" s="38">
        <f t="shared" si="48"/>
        <v>15.165099276712652</v>
      </c>
      <c r="L323" s="38">
        <f t="shared" si="47"/>
        <v>0.10502072562070379</v>
      </c>
      <c r="M323" s="39">
        <f>+I323/D323*1000</f>
        <v>99.08867517013732</v>
      </c>
      <c r="N323" s="39">
        <f>+J323/E323*1000</f>
        <v>469.6883596108689</v>
      </c>
      <c r="O323" s="38">
        <f>+N323/M323*100-100</f>
        <v>374.00811324241056</v>
      </c>
      <c r="R323" s="41"/>
    </row>
    <row r="324" spans="1:18" ht="11.25">
      <c r="A324" s="35" t="s">
        <v>130</v>
      </c>
      <c r="B324" s="35"/>
      <c r="C324" s="189"/>
      <c r="D324" s="189"/>
      <c r="E324" s="189"/>
      <c r="F324" s="38"/>
      <c r="G324" s="38"/>
      <c r="H324" s="37">
        <v>2067.952</v>
      </c>
      <c r="I324" s="37">
        <v>1729.549</v>
      </c>
      <c r="J324" s="37">
        <v>717.625</v>
      </c>
      <c r="K324" s="38">
        <f t="shared" si="48"/>
        <v>-58.50796941861722</v>
      </c>
      <c r="L324" s="38">
        <f t="shared" si="47"/>
        <v>0.026913538787721215</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536</v>
      </c>
      <c r="B326" s="44"/>
      <c r="C326" s="37"/>
      <c r="D326" s="37"/>
      <c r="E326" s="37"/>
      <c r="F326" s="38"/>
      <c r="G326" s="38"/>
      <c r="H326" s="45">
        <f>SUM(H327:H329)</f>
        <v>799994.338</v>
      </c>
      <c r="I326" s="45">
        <f>SUM(I327:I329)</f>
        <v>530071.441</v>
      </c>
      <c r="J326" s="45">
        <f>SUM(J327:J329)</f>
        <v>593559.4720000001</v>
      </c>
      <c r="K326" s="43">
        <f t="shared" si="48"/>
        <v>11.977259306826156</v>
      </c>
      <c r="L326" s="43">
        <f t="shared" si="47"/>
        <v>22.260631767972587</v>
      </c>
      <c r="M326" s="39"/>
      <c r="N326" s="39"/>
      <c r="O326" s="38"/>
      <c r="R326" s="41"/>
    </row>
    <row r="327" spans="1:18" ht="11.25">
      <c r="A327" s="35" t="s">
        <v>131</v>
      </c>
      <c r="B327" s="35"/>
      <c r="C327" s="189"/>
      <c r="D327" s="189"/>
      <c r="E327" s="189"/>
      <c r="F327" s="38"/>
      <c r="G327" s="38"/>
      <c r="H327" s="37">
        <v>436825.465</v>
      </c>
      <c r="I327" s="37">
        <v>284066.283</v>
      </c>
      <c r="J327" s="37">
        <v>328691.291</v>
      </c>
      <c r="K327" s="38">
        <f t="shared" si="48"/>
        <v>15.709364564044392</v>
      </c>
      <c r="L327" s="38">
        <f t="shared" si="47"/>
        <v>12.327114871297214</v>
      </c>
      <c r="M327" s="39"/>
      <c r="N327" s="39"/>
      <c r="O327" s="38"/>
      <c r="R327" s="41"/>
    </row>
    <row r="328" spans="1:18" ht="11.25">
      <c r="A328" s="35" t="s">
        <v>132</v>
      </c>
      <c r="B328" s="35"/>
      <c r="C328" s="189"/>
      <c r="D328" s="189"/>
      <c r="E328" s="189"/>
      <c r="F328" s="38"/>
      <c r="G328" s="38"/>
      <c r="H328" s="37">
        <v>10993.857</v>
      </c>
      <c r="I328" s="37">
        <v>7751.949</v>
      </c>
      <c r="J328" s="37">
        <v>10275.341</v>
      </c>
      <c r="K328" s="38">
        <f t="shared" si="48"/>
        <v>32.55171054401933</v>
      </c>
      <c r="L328" s="38">
        <f t="shared" si="47"/>
        <v>0.3853625341376933</v>
      </c>
      <c r="M328" s="39"/>
      <c r="N328" s="39"/>
      <c r="O328" s="38"/>
      <c r="R328" s="41"/>
    </row>
    <row r="329" spans="1:18" ht="11.25">
      <c r="A329" s="35" t="s">
        <v>133</v>
      </c>
      <c r="B329" s="35"/>
      <c r="C329" s="189"/>
      <c r="D329" s="189"/>
      <c r="E329" s="189"/>
      <c r="F329" s="38"/>
      <c r="G329" s="38"/>
      <c r="H329" s="37">
        <v>352175.016</v>
      </c>
      <c r="I329" s="37">
        <v>238253.209</v>
      </c>
      <c r="J329" s="37">
        <v>254592.84</v>
      </c>
      <c r="K329" s="38">
        <f t="shared" si="48"/>
        <v>6.858094826332433</v>
      </c>
      <c r="L329" s="38">
        <f t="shared" si="47"/>
        <v>9.54815436253768</v>
      </c>
      <c r="M329" s="39"/>
      <c r="N329" s="39"/>
      <c r="O329" s="38"/>
      <c r="R329" s="41"/>
    </row>
    <row r="330" spans="1:18" ht="11.25">
      <c r="A330" s="44" t="s">
        <v>25</v>
      </c>
      <c r="B330" s="44"/>
      <c r="C330" s="45">
        <v>230597.986</v>
      </c>
      <c r="D330" s="45">
        <v>143718.258</v>
      </c>
      <c r="E330" s="45">
        <v>126075.072</v>
      </c>
      <c r="F330" s="43">
        <f>+E330/D330*100-100</f>
        <v>-12.276231458357927</v>
      </c>
      <c r="G330" s="38"/>
      <c r="H330" s="45">
        <v>137420.492</v>
      </c>
      <c r="I330" s="45">
        <v>91105.651</v>
      </c>
      <c r="J330" s="45">
        <v>71984.233</v>
      </c>
      <c r="K330" s="43">
        <f t="shared" si="48"/>
        <v>-20.98817997579536</v>
      </c>
      <c r="L330" s="38">
        <f t="shared" si="47"/>
        <v>2.699669670022451</v>
      </c>
      <c r="M330" s="39">
        <f>+I330/D330*1000</f>
        <v>633.9184197459449</v>
      </c>
      <c r="N330" s="39">
        <f>+J330/E330*1000</f>
        <v>570.963251165147</v>
      </c>
      <c r="O330" s="38">
        <f>+N330/M330*100-100</f>
        <v>-9.931115206595265</v>
      </c>
      <c r="R330" s="41"/>
    </row>
    <row r="331" spans="1:18" ht="11.25">
      <c r="A331" s="44" t="s">
        <v>103</v>
      </c>
      <c r="B331" s="44"/>
      <c r="C331" s="45"/>
      <c r="D331" s="45"/>
      <c r="E331" s="45"/>
      <c r="F331" s="43"/>
      <c r="G331" s="43"/>
      <c r="H331" s="45">
        <v>624.654</v>
      </c>
      <c r="I331" s="45">
        <v>172.245</v>
      </c>
      <c r="J331" s="45">
        <v>1257.953</v>
      </c>
      <c r="K331" s="43">
        <f t="shared" si="48"/>
        <v>630.3277308485007</v>
      </c>
      <c r="L331" s="38">
        <f t="shared" si="47"/>
        <v>0.047177797399240926</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537</v>
      </c>
      <c r="B333" s="35"/>
      <c r="C333" s="35"/>
      <c r="D333" s="35"/>
      <c r="E333" s="35"/>
      <c r="F333" s="35"/>
      <c r="G333" s="35"/>
      <c r="H333" s="35"/>
      <c r="I333" s="35"/>
      <c r="J333" s="35"/>
      <c r="K333" s="35"/>
      <c r="L333" s="35"/>
      <c r="R333" s="41"/>
    </row>
    <row r="334" spans="1:22" ht="19.5" customHeight="1">
      <c r="A334" s="332" t="s">
        <v>397</v>
      </c>
      <c r="B334" s="332"/>
      <c r="C334" s="332"/>
      <c r="D334" s="332"/>
      <c r="E334" s="332"/>
      <c r="F334" s="332"/>
      <c r="G334" s="332"/>
      <c r="H334" s="332"/>
      <c r="I334" s="332"/>
      <c r="J334" s="332"/>
      <c r="K334" s="332"/>
      <c r="L334" s="144"/>
      <c r="Q334" s="230"/>
      <c r="R334" s="230"/>
      <c r="S334" s="230"/>
      <c r="T334" s="230"/>
      <c r="U334" s="230"/>
      <c r="V334" s="230"/>
    </row>
    <row r="335" spans="1:23" ht="19.5" customHeight="1">
      <c r="A335" s="333" t="s">
        <v>363</v>
      </c>
      <c r="B335" s="333"/>
      <c r="C335" s="333"/>
      <c r="D335" s="333"/>
      <c r="E335" s="333"/>
      <c r="F335" s="333"/>
      <c r="G335" s="333"/>
      <c r="H335" s="333"/>
      <c r="I335" s="333"/>
      <c r="J335" s="333"/>
      <c r="K335" s="333"/>
      <c r="L335" s="145"/>
      <c r="Q335" s="230"/>
      <c r="R335" s="230"/>
      <c r="S335" s="230"/>
      <c r="T335" s="230"/>
      <c r="U335" s="230"/>
      <c r="V335" s="230"/>
      <c r="W335" s="230"/>
    </row>
    <row r="336" spans="1:23" ht="12.75">
      <c r="A336" s="35"/>
      <c r="B336" s="35"/>
      <c r="C336" s="339" t="s">
        <v>151</v>
      </c>
      <c r="D336" s="339"/>
      <c r="E336" s="339"/>
      <c r="F336" s="339"/>
      <c r="G336" s="42"/>
      <c r="H336" s="339" t="s">
        <v>303</v>
      </c>
      <c r="I336" s="339"/>
      <c r="J336" s="339"/>
      <c r="K336" s="339"/>
      <c r="L336" s="42"/>
      <c r="M336" s="340"/>
      <c r="N336" s="340"/>
      <c r="O336" s="340"/>
      <c r="P336" s="146"/>
      <c r="Q336" s="230"/>
      <c r="R336" s="230"/>
      <c r="S336" s="230"/>
      <c r="T336" s="230"/>
      <c r="U336" s="230"/>
      <c r="V336" s="230"/>
      <c r="W336" s="230"/>
    </row>
    <row r="337" spans="1:23" ht="12.75">
      <c r="A337" s="35" t="s">
        <v>163</v>
      </c>
      <c r="B337" s="148" t="s">
        <v>138</v>
      </c>
      <c r="C337" s="147">
        <f>+C297</f>
        <v>2009</v>
      </c>
      <c r="D337" s="338" t="str">
        <f>+D297</f>
        <v>enero - agosto</v>
      </c>
      <c r="E337" s="338"/>
      <c r="F337" s="338"/>
      <c r="G337" s="42"/>
      <c r="H337" s="147">
        <f>+H297</f>
        <v>2009</v>
      </c>
      <c r="I337" s="338" t="str">
        <f>+D337</f>
        <v>enero - agosto</v>
      </c>
      <c r="J337" s="338"/>
      <c r="K337" s="338"/>
      <c r="L337" s="148" t="s">
        <v>338</v>
      </c>
      <c r="M337" s="342" t="s">
        <v>299</v>
      </c>
      <c r="N337" s="341"/>
      <c r="O337" s="341"/>
      <c r="P337" s="146"/>
      <c r="Q337" s="230"/>
      <c r="R337" s="101"/>
      <c r="S337" s="50"/>
      <c r="T337" s="50"/>
      <c r="U337" s="50"/>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53"/>
      <c r="S338" s="49"/>
      <c r="T338" s="49"/>
      <c r="U338" s="49"/>
      <c r="V338" s="230"/>
      <c r="W338" s="230"/>
    </row>
    <row r="339" spans="1:22" ht="12.75">
      <c r="A339" s="35"/>
      <c r="B339" s="35"/>
      <c r="C339" s="35"/>
      <c r="D339" s="35"/>
      <c r="E339" s="35"/>
      <c r="F339" s="35"/>
      <c r="G339" s="35"/>
      <c r="H339" s="35"/>
      <c r="I339" s="35"/>
      <c r="J339" s="35"/>
      <c r="K339" s="35"/>
      <c r="L339" s="35"/>
      <c r="M339" s="40"/>
      <c r="N339" s="40"/>
      <c r="O339" s="40"/>
      <c r="Q339" s="230"/>
      <c r="R339" s="101"/>
      <c r="S339" s="50"/>
      <c r="T339" s="50"/>
      <c r="U339" s="50"/>
      <c r="V339" s="230"/>
    </row>
    <row r="340" spans="1:23" s="157" customFormat="1" ht="12.75">
      <c r="A340" s="155" t="s">
        <v>503</v>
      </c>
      <c r="B340" s="155"/>
      <c r="C340" s="155"/>
      <c r="D340" s="155"/>
      <c r="E340" s="155"/>
      <c r="F340" s="155"/>
      <c r="G340" s="155"/>
      <c r="H340" s="155">
        <f>+H342+H351</f>
        <v>2962116</v>
      </c>
      <c r="I340" s="155">
        <f>(I342+I351)</f>
        <v>1913826</v>
      </c>
      <c r="J340" s="155">
        <f>(J342+J351)</f>
        <v>2409344</v>
      </c>
      <c r="K340" s="156">
        <f>+J340/I340*100-100</f>
        <v>25.89148647787208</v>
      </c>
      <c r="L340" s="155">
        <f>(L342+L351)</f>
        <v>100</v>
      </c>
      <c r="M340" s="40"/>
      <c r="N340" s="40"/>
      <c r="O340" s="40"/>
      <c r="Q340" s="230"/>
      <c r="R340" s="101"/>
      <c r="S340" s="50"/>
      <c r="T340" s="50"/>
      <c r="U340" s="50"/>
      <c r="V340" s="230"/>
      <c r="W340" s="49"/>
    </row>
    <row r="341" spans="1:23" ht="12.75">
      <c r="A341" s="35"/>
      <c r="B341" s="35"/>
      <c r="C341" s="37"/>
      <c r="D341" s="37"/>
      <c r="E341" s="37"/>
      <c r="F341" s="38"/>
      <c r="G341" s="38"/>
      <c r="H341" s="37"/>
      <c r="I341" s="37"/>
      <c r="J341" s="37"/>
      <c r="K341" s="38"/>
      <c r="L341" s="38"/>
      <c r="M341" s="40"/>
      <c r="N341" s="40"/>
      <c r="O341" s="40"/>
      <c r="Q341" s="230"/>
      <c r="R341" s="101"/>
      <c r="S341" s="50"/>
      <c r="T341" s="50"/>
      <c r="U341" s="50"/>
      <c r="V341" s="230"/>
      <c r="W341" s="50"/>
    </row>
    <row r="342" spans="1:23" ht="12.75">
      <c r="A342" s="44" t="s">
        <v>500</v>
      </c>
      <c r="B342" s="44"/>
      <c r="C342" s="45"/>
      <c r="D342" s="45"/>
      <c r="E342" s="45"/>
      <c r="F342" s="43"/>
      <c r="G342" s="43"/>
      <c r="H342" s="45">
        <f>SUM(H344:H349)</f>
        <v>704758</v>
      </c>
      <c r="I342" s="45">
        <f>SUM(I344:I349)</f>
        <v>466101</v>
      </c>
      <c r="J342" s="45">
        <f>SUM(J344:J349)</f>
        <v>463927</v>
      </c>
      <c r="K342" s="43">
        <f>+J342/I342*100-100</f>
        <v>-0.466422513575381</v>
      </c>
      <c r="L342" s="43">
        <f>+J342/$J$340*100</f>
        <v>19.255324270838866</v>
      </c>
      <c r="M342" s="40"/>
      <c r="N342" s="40"/>
      <c r="O342" s="40"/>
      <c r="P342" s="49"/>
      <c r="Q342" s="230"/>
      <c r="R342" s="53"/>
      <c r="S342" s="49"/>
      <c r="T342" s="49"/>
      <c r="U342" s="49"/>
      <c r="V342" s="230"/>
      <c r="W342" s="50"/>
    </row>
    <row r="343" spans="1:23" ht="12.75">
      <c r="A343" s="44"/>
      <c r="B343" s="44"/>
      <c r="C343" s="37"/>
      <c r="D343" s="37"/>
      <c r="E343" s="37"/>
      <c r="F343" s="38"/>
      <c r="G343" s="38"/>
      <c r="H343" s="37"/>
      <c r="I343" s="37"/>
      <c r="J343" s="37"/>
      <c r="K343" s="38"/>
      <c r="L343" s="43"/>
      <c r="M343" s="40"/>
      <c r="N343" s="40"/>
      <c r="O343" s="40"/>
      <c r="P343" s="50"/>
      <c r="Q343" s="230"/>
      <c r="R343" s="101"/>
      <c r="S343" s="50"/>
      <c r="T343" s="50"/>
      <c r="U343" s="50"/>
      <c r="V343" s="230"/>
      <c r="W343" s="50"/>
    </row>
    <row r="344" spans="1:25" ht="12.75">
      <c r="A344" s="35" t="s">
        <v>104</v>
      </c>
      <c r="B344" s="36">
        <v>10059000</v>
      </c>
      <c r="C344" s="37">
        <v>739969.296</v>
      </c>
      <c r="D344" s="37">
        <v>470205.762</v>
      </c>
      <c r="E344" s="37">
        <v>357559.962</v>
      </c>
      <c r="F344" s="38">
        <f>+E344/D344*100-100</f>
        <v>-23.95670344847879</v>
      </c>
      <c r="G344" s="38"/>
      <c r="H344" s="250">
        <v>144346.276</v>
      </c>
      <c r="I344" s="250">
        <v>93059.402</v>
      </c>
      <c r="J344" s="250">
        <v>72687.466</v>
      </c>
      <c r="K344" s="38">
        <f aca="true" t="shared" si="49" ref="K344:K370">+J344/I344*100-100</f>
        <v>-21.891324855064084</v>
      </c>
      <c r="L344" s="38">
        <f aca="true" t="shared" si="50" ref="L344:L370">+J344/$J$340*100</f>
        <v>3.0168986246878817</v>
      </c>
      <c r="M344" s="39">
        <f>+I344/D344*1000</f>
        <v>197.91208343380532</v>
      </c>
      <c r="N344" s="39">
        <f>+J344/E344*1000</f>
        <v>203.28748664538676</v>
      </c>
      <c r="O344" s="38">
        <f>+N344/M344*100-100</f>
        <v>2.7160560984035698</v>
      </c>
      <c r="P344" s="49"/>
      <c r="Q344" s="230"/>
      <c r="R344" s="101"/>
      <c r="S344" s="50"/>
      <c r="T344" s="50"/>
      <c r="U344" s="50"/>
      <c r="V344" s="230"/>
      <c r="W344" s="49"/>
      <c r="X344" s="49"/>
      <c r="Y344" s="49"/>
    </row>
    <row r="345" spans="1:25" ht="12.75">
      <c r="A345" s="35" t="s">
        <v>105</v>
      </c>
      <c r="B345" s="36">
        <v>10019000</v>
      </c>
      <c r="C345" s="37">
        <v>663605.357</v>
      </c>
      <c r="D345" s="37">
        <v>486679.975</v>
      </c>
      <c r="E345" s="37">
        <v>377173.017</v>
      </c>
      <c r="F345" s="38">
        <f>+E345/D345*100-100</f>
        <v>-22.500814421222074</v>
      </c>
      <c r="G345" s="38"/>
      <c r="H345" s="250">
        <v>160742.949</v>
      </c>
      <c r="I345" s="250">
        <v>117227.755</v>
      </c>
      <c r="J345" s="250">
        <v>87414.98</v>
      </c>
      <c r="K345" s="38">
        <f t="shared" si="49"/>
        <v>-25.431498709499294</v>
      </c>
      <c r="L345" s="38">
        <f t="shared" si="50"/>
        <v>3.6281651769112253</v>
      </c>
      <c r="M345" s="39">
        <f aca="true" t="shared" si="51" ref="M345:M369">+I345/D345*1000</f>
        <v>240.87236176092927</v>
      </c>
      <c r="N345" s="39">
        <f aca="true" t="shared" si="52" ref="N345:N369">+J345/E345*1000</f>
        <v>231.76360996152596</v>
      </c>
      <c r="O345" s="38">
        <f aca="true" t="shared" si="53" ref="O345:O369">+N345/M345*100-100</f>
        <v>-3.781567853120464</v>
      </c>
      <c r="P345" s="50"/>
      <c r="Q345" s="230"/>
      <c r="R345" s="101"/>
      <c r="S345" s="50"/>
      <c r="T345" s="50"/>
      <c r="U345" s="50"/>
      <c r="V345" s="230"/>
      <c r="W345" s="50"/>
      <c r="X345" s="50"/>
      <c r="Y345" s="50"/>
    </row>
    <row r="346" spans="1:25" ht="12.75">
      <c r="A346" s="35" t="s">
        <v>106</v>
      </c>
      <c r="B346" s="36">
        <v>10011000</v>
      </c>
      <c r="C346" s="37">
        <v>22398.576</v>
      </c>
      <c r="D346" s="37">
        <v>4967.986</v>
      </c>
      <c r="E346" s="37">
        <v>4.504</v>
      </c>
      <c r="F346" s="38">
        <f>+E346/D346*100-100</f>
        <v>-99.90933951907272</v>
      </c>
      <c r="G346" s="38"/>
      <c r="H346" s="250">
        <v>6537.184</v>
      </c>
      <c r="I346" s="250">
        <v>1592.455</v>
      </c>
      <c r="J346" s="250">
        <v>1.251</v>
      </c>
      <c r="K346" s="38">
        <f t="shared" si="49"/>
        <v>-99.92144205016783</v>
      </c>
      <c r="L346" s="38">
        <f t="shared" si="50"/>
        <v>5.192284704882324E-05</v>
      </c>
      <c r="M346" s="39">
        <f t="shared" si="51"/>
        <v>320.54337512223265</v>
      </c>
      <c r="N346" s="39">
        <f t="shared" si="52"/>
        <v>277.753108348135</v>
      </c>
      <c r="O346" s="38">
        <f t="shared" si="53"/>
        <v>-13.349290640550734</v>
      </c>
      <c r="P346" s="49"/>
      <c r="Q346" s="230"/>
      <c r="R346" s="230"/>
      <c r="S346" s="280"/>
      <c r="T346" s="280"/>
      <c r="U346" s="280"/>
      <c r="V346" s="230"/>
      <c r="W346" s="50"/>
      <c r="X346" s="50"/>
      <c r="Y346" s="50"/>
    </row>
    <row r="347" spans="1:25" ht="12.75">
      <c r="A347" s="35" t="s">
        <v>107</v>
      </c>
      <c r="B347" s="36">
        <v>10030000</v>
      </c>
      <c r="C347" s="37">
        <v>68997.179</v>
      </c>
      <c r="D347" s="37">
        <v>68993.068</v>
      </c>
      <c r="E347" s="37">
        <v>41792.156</v>
      </c>
      <c r="F347" s="38">
        <f>+E347/D347*100-100</f>
        <v>-39.425572435769915</v>
      </c>
      <c r="G347" s="38"/>
      <c r="H347" s="250">
        <v>15079.861</v>
      </c>
      <c r="I347" s="250">
        <v>15072.553</v>
      </c>
      <c r="J347" s="250">
        <v>9979.794</v>
      </c>
      <c r="K347" s="38">
        <f t="shared" si="49"/>
        <v>-33.788297178321415</v>
      </c>
      <c r="L347" s="38">
        <f t="shared" si="50"/>
        <v>0.414212084285183</v>
      </c>
      <c r="M347" s="39">
        <f t="shared" si="51"/>
        <v>218.4647448929217</v>
      </c>
      <c r="N347" s="39">
        <f t="shared" si="52"/>
        <v>238.7958639894051</v>
      </c>
      <c r="O347" s="38">
        <f t="shared" si="53"/>
        <v>9.306361585457879</v>
      </c>
      <c r="P347" s="50"/>
      <c r="Q347" s="234"/>
      <c r="R347" s="270"/>
      <c r="S347" s="270"/>
      <c r="T347" s="270"/>
      <c r="U347" s="50"/>
      <c r="V347" s="50"/>
      <c r="W347" s="50"/>
      <c r="X347" s="50"/>
      <c r="Y347" s="50"/>
    </row>
    <row r="348" spans="1:25" ht="12.75">
      <c r="A348" s="36" t="s">
        <v>47</v>
      </c>
      <c r="B348" s="36">
        <v>12010000</v>
      </c>
      <c r="C348" s="37">
        <v>21182.476</v>
      </c>
      <c r="D348" s="37">
        <v>16497.979</v>
      </c>
      <c r="E348" s="37">
        <v>20528.712</v>
      </c>
      <c r="F348" s="38">
        <f>+E348/D348*100-100</f>
        <v>24.43167735878437</v>
      </c>
      <c r="G348" s="38"/>
      <c r="H348" s="250">
        <v>9461.068</v>
      </c>
      <c r="I348" s="250">
        <v>6607.346</v>
      </c>
      <c r="J348" s="250">
        <v>8606.576</v>
      </c>
      <c r="K348" s="38">
        <f t="shared" si="49"/>
        <v>30.25768591504061</v>
      </c>
      <c r="L348" s="38">
        <f t="shared" si="50"/>
        <v>0.35721657015353553</v>
      </c>
      <c r="M348" s="39">
        <f t="shared" si="51"/>
        <v>400.49426660077575</v>
      </c>
      <c r="N348" s="39">
        <f t="shared" si="52"/>
        <v>419.2457860970527</v>
      </c>
      <c r="O348" s="38">
        <f t="shared" si="53"/>
        <v>4.68209436690114</v>
      </c>
      <c r="P348" s="50"/>
      <c r="Q348" s="234"/>
      <c r="R348" s="270"/>
      <c r="S348" s="270"/>
      <c r="T348" s="270"/>
      <c r="U348" s="270"/>
      <c r="W348" s="49"/>
      <c r="X348" s="49"/>
      <c r="Y348" s="49"/>
    </row>
    <row r="349" spans="1:25" ht="12.75">
      <c r="A349" s="35" t="s">
        <v>108</v>
      </c>
      <c r="B349" s="42" t="s">
        <v>185</v>
      </c>
      <c r="C349" s="37"/>
      <c r="D349" s="37"/>
      <c r="E349" s="37"/>
      <c r="F349" s="38"/>
      <c r="G349" s="38"/>
      <c r="H349" s="37">
        <v>368590.662</v>
      </c>
      <c r="I349" s="37">
        <v>232541.48900000003</v>
      </c>
      <c r="J349" s="37">
        <v>285236.933</v>
      </c>
      <c r="K349" s="38">
        <f t="shared" si="49"/>
        <v>22.66066336231293</v>
      </c>
      <c r="L349" s="38">
        <f t="shared" si="50"/>
        <v>11.838779891953994</v>
      </c>
      <c r="M349" s="39"/>
      <c r="N349" s="39"/>
      <c r="O349" s="38"/>
      <c r="P349" s="50"/>
      <c r="Q349" s="234"/>
      <c r="R349" s="270"/>
      <c r="S349" s="270"/>
      <c r="T349" s="270"/>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70"/>
      <c r="S350" s="270"/>
      <c r="T350" s="270"/>
      <c r="U350" s="50"/>
      <c r="V350" s="50"/>
      <c r="W350" s="50"/>
      <c r="X350" s="50"/>
      <c r="Y350" s="50"/>
    </row>
    <row r="351" spans="1:25" ht="12.75">
      <c r="A351" s="44" t="s">
        <v>501</v>
      </c>
      <c r="B351" s="44"/>
      <c r="C351" s="37"/>
      <c r="D351" s="37"/>
      <c r="E351" s="37"/>
      <c r="F351" s="38"/>
      <c r="G351" s="38"/>
      <c r="H351" s="45">
        <f>SUM(H353:H370)</f>
        <v>2257358</v>
      </c>
      <c r="I351" s="45">
        <f>SUM(I353:I370)</f>
        <v>1447725</v>
      </c>
      <c r="J351" s="45">
        <f>SUM(J353:J370)-1</f>
        <v>1945417</v>
      </c>
      <c r="K351" s="43">
        <f t="shared" si="49"/>
        <v>34.37752335560967</v>
      </c>
      <c r="L351" s="43">
        <f t="shared" si="50"/>
        <v>80.74467572916113</v>
      </c>
      <c r="M351" s="39"/>
      <c r="N351" s="39"/>
      <c r="O351" s="38"/>
      <c r="P351" s="39"/>
      <c r="Q351" s="39"/>
      <c r="R351" s="39"/>
      <c r="S351" s="39"/>
      <c r="T351" s="270"/>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68">
        <v>67.319</v>
      </c>
      <c r="D353" s="268">
        <v>0.374</v>
      </c>
      <c r="E353" s="268">
        <v>132.461</v>
      </c>
      <c r="F353" s="38"/>
      <c r="G353" s="38"/>
      <c r="H353" s="269">
        <v>25.099</v>
      </c>
      <c r="I353" s="269">
        <v>4.073</v>
      </c>
      <c r="J353" s="269">
        <v>80.459</v>
      </c>
      <c r="K353" s="38"/>
      <c r="L353" s="38">
        <f t="shared" si="50"/>
        <v>0.003339456715188865</v>
      </c>
      <c r="M353" s="39">
        <f t="shared" si="51"/>
        <v>10890.374331550802</v>
      </c>
      <c r="N353" s="39">
        <f t="shared" si="52"/>
        <v>607.4165225991046</v>
      </c>
      <c r="O353" s="38">
        <f t="shared" si="53"/>
        <v>-94.4224458764531</v>
      </c>
      <c r="Q353" s="39"/>
      <c r="R353" s="39"/>
      <c r="S353" s="39"/>
      <c r="T353" s="49"/>
      <c r="U353" s="49"/>
      <c r="V353" s="49"/>
      <c r="W353" s="39"/>
      <c r="X353" s="39"/>
      <c r="Y353" s="39"/>
    </row>
    <row r="354" spans="1:22" ht="12.75">
      <c r="A354" s="35" t="s">
        <v>110</v>
      </c>
      <c r="B354" s="36">
        <v>10063000</v>
      </c>
      <c r="C354" s="268">
        <v>97500.548</v>
      </c>
      <c r="D354" s="268">
        <v>63393.088</v>
      </c>
      <c r="E354" s="268">
        <v>66096.93</v>
      </c>
      <c r="F354" s="38">
        <f aca="true" t="shared" si="54" ref="F354:F369">+E354/D354*100-100</f>
        <v>4.265200016758925</v>
      </c>
      <c r="G354" s="38"/>
      <c r="H354" s="269">
        <v>51325.753</v>
      </c>
      <c r="I354" s="269">
        <v>33159.156</v>
      </c>
      <c r="J354" s="269">
        <v>37254.202</v>
      </c>
      <c r="K354" s="38">
        <f t="shared" si="49"/>
        <v>12.349668972274188</v>
      </c>
      <c r="L354" s="38">
        <f t="shared" si="50"/>
        <v>1.546238395181427</v>
      </c>
      <c r="M354" s="39">
        <f t="shared" si="51"/>
        <v>523.0721052743163</v>
      </c>
      <c r="N354" s="39">
        <f t="shared" si="52"/>
        <v>563.6298387837377</v>
      </c>
      <c r="O354" s="38">
        <f t="shared" si="53"/>
        <v>7.753755763395475</v>
      </c>
      <c r="T354" s="50"/>
      <c r="U354" s="50"/>
      <c r="V354" s="50"/>
    </row>
    <row r="355" spans="1:22" ht="12.75">
      <c r="A355" s="35" t="s">
        <v>111</v>
      </c>
      <c r="B355" s="36">
        <v>10064000</v>
      </c>
      <c r="C355" s="268">
        <v>21463.17</v>
      </c>
      <c r="D355" s="268">
        <v>13896.293</v>
      </c>
      <c r="E355" s="268">
        <v>17275.572</v>
      </c>
      <c r="F355" s="38">
        <f t="shared" si="54"/>
        <v>24.31784505407306</v>
      </c>
      <c r="G355" s="38"/>
      <c r="H355" s="269">
        <v>7473.144</v>
      </c>
      <c r="I355" s="269">
        <v>4934.664</v>
      </c>
      <c r="J355" s="269">
        <v>6127.829</v>
      </c>
      <c r="K355" s="38">
        <f t="shared" si="49"/>
        <v>24.179255163066827</v>
      </c>
      <c r="L355" s="38">
        <f t="shared" si="50"/>
        <v>0.2543359935318493</v>
      </c>
      <c r="M355" s="39">
        <f t="shared" si="51"/>
        <v>355.10650214413295</v>
      </c>
      <c r="N355" s="39">
        <f t="shared" si="52"/>
        <v>354.71062839482244</v>
      </c>
      <c r="O355" s="38">
        <f t="shared" si="53"/>
        <v>-0.11148028744058536</v>
      </c>
      <c r="Q355" s="39"/>
      <c r="R355" s="39"/>
      <c r="S355" s="39"/>
      <c r="T355" s="39"/>
      <c r="U355" s="50"/>
      <c r="V355" s="50"/>
    </row>
    <row r="356" spans="1:22" ht="12.75">
      <c r="A356" s="35" t="s">
        <v>112</v>
      </c>
      <c r="B356" s="36">
        <v>11010000</v>
      </c>
      <c r="C356" s="268">
        <v>2865.63</v>
      </c>
      <c r="D356" s="268">
        <v>1508.964</v>
      </c>
      <c r="E356" s="268">
        <v>1739.778</v>
      </c>
      <c r="F356" s="38">
        <f t="shared" si="54"/>
        <v>15.296189968746774</v>
      </c>
      <c r="G356" s="38"/>
      <c r="H356" s="269">
        <v>959.741</v>
      </c>
      <c r="I356" s="269">
        <v>533.624</v>
      </c>
      <c r="J356" s="269">
        <v>422.396</v>
      </c>
      <c r="K356" s="38">
        <f t="shared" si="49"/>
        <v>-20.843890079906444</v>
      </c>
      <c r="L356" s="38">
        <f t="shared" si="50"/>
        <v>0.017531577059979812</v>
      </c>
      <c r="M356" s="39">
        <f t="shared" si="51"/>
        <v>353.6360045700229</v>
      </c>
      <c r="N356" s="39">
        <f t="shared" si="52"/>
        <v>242.78729814953402</v>
      </c>
      <c r="O356" s="38">
        <f t="shared" si="53"/>
        <v>-31.34542438778739</v>
      </c>
      <c r="P356" s="39"/>
      <c r="T356" s="50"/>
      <c r="U356" s="50"/>
      <c r="V356" s="50"/>
    </row>
    <row r="357" spans="1:15" ht="11.25">
      <c r="A357" s="35" t="s">
        <v>113</v>
      </c>
      <c r="B357" s="36">
        <v>15121110</v>
      </c>
      <c r="C357" s="268">
        <v>2420.644</v>
      </c>
      <c r="D357" s="268">
        <v>1225.824</v>
      </c>
      <c r="E357" s="268">
        <v>2530.175</v>
      </c>
      <c r="F357" s="38">
        <f t="shared" si="54"/>
        <v>106.40605829221812</v>
      </c>
      <c r="G357" s="38"/>
      <c r="H357" s="269">
        <v>2951.75</v>
      </c>
      <c r="I357" s="269">
        <v>1691.5</v>
      </c>
      <c r="J357" s="269">
        <v>2875.702</v>
      </c>
      <c r="K357" s="38">
        <f t="shared" si="49"/>
        <v>70.00898610700563</v>
      </c>
      <c r="L357" s="38">
        <f t="shared" si="50"/>
        <v>0.11935622310471233</v>
      </c>
      <c r="M357" s="39">
        <f t="shared" si="51"/>
        <v>1379.8881405487246</v>
      </c>
      <c r="N357" s="39">
        <f t="shared" si="52"/>
        <v>1136.562490736807</v>
      </c>
      <c r="O357" s="38">
        <f t="shared" si="53"/>
        <v>-17.633722811412596</v>
      </c>
    </row>
    <row r="358" spans="1:22" ht="11.25">
      <c r="A358" s="35" t="s">
        <v>114</v>
      </c>
      <c r="B358" s="36">
        <v>15121910</v>
      </c>
      <c r="C358" s="268">
        <v>9516.363</v>
      </c>
      <c r="D358" s="268">
        <v>6190.193</v>
      </c>
      <c r="E358" s="268">
        <v>4895.164</v>
      </c>
      <c r="F358" s="38">
        <f t="shared" si="54"/>
        <v>-20.920656270329545</v>
      </c>
      <c r="G358" s="38"/>
      <c r="H358" s="269">
        <v>11580.559</v>
      </c>
      <c r="I358" s="269">
        <v>7271.602</v>
      </c>
      <c r="J358" s="269">
        <v>6935.049</v>
      </c>
      <c r="K358" s="38">
        <f t="shared" si="49"/>
        <v>-4.6283198667913865</v>
      </c>
      <c r="L358" s="38">
        <f t="shared" si="50"/>
        <v>0.2878397190272539</v>
      </c>
      <c r="M358" s="39">
        <f t="shared" si="51"/>
        <v>1174.6971378759918</v>
      </c>
      <c r="N358" s="39">
        <f t="shared" si="52"/>
        <v>1416.7143327577994</v>
      </c>
      <c r="O358" s="38">
        <f t="shared" si="53"/>
        <v>20.602518477180155</v>
      </c>
      <c r="T358" s="39"/>
      <c r="U358" s="39"/>
      <c r="V358" s="39"/>
    </row>
    <row r="359" spans="1:15" ht="11.25">
      <c r="A359" s="35" t="s">
        <v>115</v>
      </c>
      <c r="B359" s="36">
        <v>15071000</v>
      </c>
      <c r="C359" s="268">
        <v>0</v>
      </c>
      <c r="D359" s="268">
        <v>0</v>
      </c>
      <c r="E359" s="268">
        <v>0.001</v>
      </c>
      <c r="F359" s="38"/>
      <c r="G359" s="38"/>
      <c r="H359" s="269">
        <v>0</v>
      </c>
      <c r="I359" s="269">
        <v>0</v>
      </c>
      <c r="J359" s="269">
        <v>0.07</v>
      </c>
      <c r="K359" s="38"/>
      <c r="L359" s="38">
        <f t="shared" si="50"/>
        <v>2.9053551506136113E-06</v>
      </c>
      <c r="M359" s="39"/>
      <c r="N359" s="39"/>
      <c r="O359" s="38"/>
    </row>
    <row r="360" spans="1:15" ht="11.25">
      <c r="A360" s="35" t="s">
        <v>116</v>
      </c>
      <c r="B360" s="36">
        <v>15079000</v>
      </c>
      <c r="C360" s="268">
        <v>3830.066</v>
      </c>
      <c r="D360" s="268">
        <v>1947.525</v>
      </c>
      <c r="E360" s="268">
        <v>2728.175</v>
      </c>
      <c r="F360" s="38">
        <f t="shared" si="54"/>
        <v>40.08420944532162</v>
      </c>
      <c r="G360" s="38"/>
      <c r="H360" s="269">
        <v>4306.931</v>
      </c>
      <c r="I360" s="269">
        <v>2313.901</v>
      </c>
      <c r="J360" s="269">
        <v>2863.501</v>
      </c>
      <c r="K360" s="38">
        <f t="shared" si="49"/>
        <v>23.752096567657844</v>
      </c>
      <c r="L360" s="38">
        <f t="shared" si="50"/>
        <v>0.11884981970196039</v>
      </c>
      <c r="M360" s="39">
        <f t="shared" si="51"/>
        <v>1188.1239008485127</v>
      </c>
      <c r="N360" s="39">
        <f t="shared" si="52"/>
        <v>1049.6031229668185</v>
      </c>
      <c r="O360" s="38">
        <f t="shared" si="53"/>
        <v>-11.65878220131485</v>
      </c>
    </row>
    <row r="361" spans="1:15" ht="11.25">
      <c r="A361" s="35" t="s">
        <v>117</v>
      </c>
      <c r="B361" s="36">
        <v>15179000</v>
      </c>
      <c r="C361" s="268">
        <v>207950.302</v>
      </c>
      <c r="D361" s="268">
        <v>146251.942</v>
      </c>
      <c r="E361" s="268">
        <v>156995.35</v>
      </c>
      <c r="F361" s="38">
        <f t="shared" si="54"/>
        <v>7.345822457523326</v>
      </c>
      <c r="G361" s="38"/>
      <c r="H361" s="269">
        <v>218468.654</v>
      </c>
      <c r="I361" s="269">
        <v>152000.889</v>
      </c>
      <c r="J361" s="269">
        <v>166653.45</v>
      </c>
      <c r="K361" s="38">
        <f t="shared" si="49"/>
        <v>9.63978638309149</v>
      </c>
      <c r="L361" s="38">
        <f t="shared" si="50"/>
        <v>6.916963704643256</v>
      </c>
      <c r="M361" s="39">
        <f t="shared" si="51"/>
        <v>1039.3085173528839</v>
      </c>
      <c r="N361" s="39">
        <f t="shared" si="52"/>
        <v>1061.5183825508207</v>
      </c>
      <c r="O361" s="38">
        <f t="shared" si="53"/>
        <v>2.136984815106217</v>
      </c>
    </row>
    <row r="362" spans="1:15" ht="11.25">
      <c r="A362" s="35" t="s">
        <v>14</v>
      </c>
      <c r="B362" s="36">
        <v>17019900</v>
      </c>
      <c r="C362" s="268">
        <v>561959.045</v>
      </c>
      <c r="D362" s="268">
        <v>400974.259</v>
      </c>
      <c r="E362" s="268">
        <v>260857.043</v>
      </c>
      <c r="F362" s="38">
        <f t="shared" si="54"/>
        <v>-34.944192265469084</v>
      </c>
      <c r="G362" s="38"/>
      <c r="H362" s="269">
        <v>261097.274</v>
      </c>
      <c r="I362" s="269">
        <v>175498.204</v>
      </c>
      <c r="J362" s="269">
        <v>166731.238</v>
      </c>
      <c r="K362" s="38">
        <f t="shared" si="49"/>
        <v>-4.995473343989303</v>
      </c>
      <c r="L362" s="38">
        <f t="shared" si="50"/>
        <v>6.920192301306913</v>
      </c>
      <c r="M362" s="39">
        <f t="shared" si="51"/>
        <v>437.67947707585887</v>
      </c>
      <c r="N362" s="39">
        <f t="shared" si="52"/>
        <v>639.167093525629</v>
      </c>
      <c r="O362" s="38">
        <f t="shared" si="53"/>
        <v>46.035427065466024</v>
      </c>
    </row>
    <row r="363" spans="1:18" ht="11.25">
      <c r="A363" s="35" t="s">
        <v>87</v>
      </c>
      <c r="B363" s="42" t="s">
        <v>185</v>
      </c>
      <c r="C363" s="268">
        <v>4651.193</v>
      </c>
      <c r="D363" s="268">
        <v>3748.779</v>
      </c>
      <c r="E363" s="268">
        <v>1678.112</v>
      </c>
      <c r="F363" s="38">
        <f t="shared" si="54"/>
        <v>-55.23577143384553</v>
      </c>
      <c r="G363" s="38"/>
      <c r="H363" s="269">
        <v>10229.896</v>
      </c>
      <c r="I363" s="269">
        <v>8266.613</v>
      </c>
      <c r="J363" s="269">
        <v>5314.239</v>
      </c>
      <c r="K363" s="38">
        <f t="shared" si="49"/>
        <v>-35.714433468701145</v>
      </c>
      <c r="L363" s="38">
        <f t="shared" si="50"/>
        <v>0.22056788071773892</v>
      </c>
      <c r="M363" s="39">
        <f t="shared" si="51"/>
        <v>2205.1481295643193</v>
      </c>
      <c r="N363" s="39">
        <f t="shared" si="52"/>
        <v>3166.796375927232</v>
      </c>
      <c r="O363" s="38">
        <f t="shared" si="53"/>
        <v>43.60923574566894</v>
      </c>
      <c r="R363" s="41"/>
    </row>
    <row r="364" spans="1:18" ht="11.25">
      <c r="A364" s="35" t="s">
        <v>88</v>
      </c>
      <c r="B364" s="42" t="s">
        <v>185</v>
      </c>
      <c r="C364" s="268">
        <v>1662.193</v>
      </c>
      <c r="D364" s="268">
        <v>1381.592</v>
      </c>
      <c r="E364" s="268">
        <v>355.931</v>
      </c>
      <c r="F364" s="38">
        <f t="shared" si="54"/>
        <v>-74.23761863126018</v>
      </c>
      <c r="G364" s="43"/>
      <c r="H364" s="269">
        <v>3693.684</v>
      </c>
      <c r="I364" s="269">
        <v>3002.805</v>
      </c>
      <c r="J364" s="269">
        <v>1272.661</v>
      </c>
      <c r="K364" s="38">
        <f t="shared" si="49"/>
        <v>-57.61759421607463</v>
      </c>
      <c r="L364" s="38">
        <f t="shared" si="50"/>
        <v>0.052821888447643836</v>
      </c>
      <c r="M364" s="39">
        <f t="shared" si="51"/>
        <v>2173.438323325555</v>
      </c>
      <c r="N364" s="39">
        <f t="shared" si="52"/>
        <v>3575.583469829827</v>
      </c>
      <c r="O364" s="38">
        <f t="shared" si="53"/>
        <v>64.5127644735216</v>
      </c>
      <c r="R364" s="41"/>
    </row>
    <row r="365" spans="1:18" ht="11.25">
      <c r="A365" s="35" t="s">
        <v>90</v>
      </c>
      <c r="B365" s="42" t="s">
        <v>185</v>
      </c>
      <c r="C365" s="268">
        <v>9242.531</v>
      </c>
      <c r="D365" s="268">
        <v>6440.92</v>
      </c>
      <c r="E365" s="268">
        <v>4778.679</v>
      </c>
      <c r="F365" s="38">
        <f t="shared" si="54"/>
        <v>-25.80750886519317</v>
      </c>
      <c r="G365" s="38"/>
      <c r="H365" s="269">
        <v>31052.014</v>
      </c>
      <c r="I365" s="269">
        <v>20717.068</v>
      </c>
      <c r="J365" s="269">
        <v>20752.495</v>
      </c>
      <c r="K365" s="38">
        <f t="shared" si="49"/>
        <v>0.17100392777587103</v>
      </c>
      <c r="L365" s="38">
        <f t="shared" si="50"/>
        <v>0.8613338319476173</v>
      </c>
      <c r="M365" s="39">
        <f t="shared" si="51"/>
        <v>3216.476528197835</v>
      </c>
      <c r="N365" s="39">
        <f t="shared" si="52"/>
        <v>4342.7263057426535</v>
      </c>
      <c r="O365" s="38">
        <f t="shared" si="53"/>
        <v>35.01501620395305</v>
      </c>
      <c r="R365" s="41"/>
    </row>
    <row r="366" spans="1:18" ht="11.25">
      <c r="A366" s="35" t="s">
        <v>118</v>
      </c>
      <c r="B366" s="42" t="s">
        <v>185</v>
      </c>
      <c r="C366" s="268">
        <v>114765.255</v>
      </c>
      <c r="D366" s="268">
        <v>73063.361</v>
      </c>
      <c r="E366" s="268">
        <v>78650.64</v>
      </c>
      <c r="F366" s="38">
        <f t="shared" si="54"/>
        <v>7.647169420525273</v>
      </c>
      <c r="G366" s="38"/>
      <c r="H366" s="269">
        <v>437184.973</v>
      </c>
      <c r="I366" s="269">
        <v>266806.851</v>
      </c>
      <c r="J366" s="269">
        <v>390958.054</v>
      </c>
      <c r="K366" s="38">
        <f t="shared" si="49"/>
        <v>46.532239533834144</v>
      </c>
      <c r="L366" s="38">
        <f t="shared" si="50"/>
        <v>16.22674279803963</v>
      </c>
      <c r="M366" s="39">
        <f t="shared" si="51"/>
        <v>3651.718827990954</v>
      </c>
      <c r="N366" s="39">
        <f t="shared" si="52"/>
        <v>4970.81847013578</v>
      </c>
      <c r="O366" s="38">
        <f t="shared" si="53"/>
        <v>36.122705615605895</v>
      </c>
      <c r="P366" s="39"/>
      <c r="R366" s="41"/>
    </row>
    <row r="367" spans="1:18" ht="11.25">
      <c r="A367" s="35" t="s">
        <v>119</v>
      </c>
      <c r="B367" s="42" t="s">
        <v>185</v>
      </c>
      <c r="C367" s="268">
        <v>3087.06</v>
      </c>
      <c r="D367" s="268">
        <v>2237.023</v>
      </c>
      <c r="E367" s="268">
        <v>4005.699</v>
      </c>
      <c r="F367" s="38">
        <f t="shared" si="54"/>
        <v>79.06382723825368</v>
      </c>
      <c r="G367" s="38"/>
      <c r="H367" s="269">
        <v>8811.458</v>
      </c>
      <c r="I367" s="269">
        <v>6334.417</v>
      </c>
      <c r="J367" s="269">
        <v>13694.293</v>
      </c>
      <c r="K367" s="38">
        <f t="shared" si="49"/>
        <v>116.1886879250292</v>
      </c>
      <c r="L367" s="38">
        <f t="shared" si="50"/>
        <v>0.5683826385937417</v>
      </c>
      <c r="M367" s="39">
        <f t="shared" si="51"/>
        <v>2831.6280163413608</v>
      </c>
      <c r="N367" s="39">
        <f t="shared" si="52"/>
        <v>3418.7024536791205</v>
      </c>
      <c r="O367" s="38">
        <f t="shared" si="53"/>
        <v>20.732752817451512</v>
      </c>
      <c r="P367" s="39"/>
      <c r="Q367" s="39"/>
      <c r="R367" s="41"/>
    </row>
    <row r="368" spans="1:18" ht="11.25">
      <c r="A368" s="35" t="s">
        <v>120</v>
      </c>
      <c r="B368" s="42" t="s">
        <v>185</v>
      </c>
      <c r="C368" s="268">
        <v>5282.273</v>
      </c>
      <c r="D368" s="268">
        <v>2965.44</v>
      </c>
      <c r="E368" s="268">
        <v>9149.866</v>
      </c>
      <c r="F368" s="38">
        <f t="shared" si="54"/>
        <v>208.55002967519152</v>
      </c>
      <c r="G368" s="38"/>
      <c r="H368" s="269">
        <v>12032.355</v>
      </c>
      <c r="I368" s="269">
        <v>6598.596</v>
      </c>
      <c r="J368" s="269">
        <v>25052.913</v>
      </c>
      <c r="K368" s="38">
        <f t="shared" si="49"/>
        <v>279.6703571487026</v>
      </c>
      <c r="L368" s="38">
        <f t="shared" si="50"/>
        <v>1.0398229974632098</v>
      </c>
      <c r="M368" s="39">
        <f t="shared" si="51"/>
        <v>2225.1659112981542</v>
      </c>
      <c r="N368" s="39">
        <f t="shared" si="52"/>
        <v>2738.0633771030093</v>
      </c>
      <c r="O368" s="38">
        <f t="shared" si="53"/>
        <v>23.04985274134603</v>
      </c>
      <c r="P368" s="39"/>
      <c r="Q368" s="39"/>
      <c r="R368" s="41"/>
    </row>
    <row r="369" spans="1:18" ht="11.25">
      <c r="A369" s="35" t="s">
        <v>121</v>
      </c>
      <c r="B369" s="42" t="s">
        <v>185</v>
      </c>
      <c r="C369" s="268">
        <v>35736.985</v>
      </c>
      <c r="D369" s="268">
        <v>20749.792</v>
      </c>
      <c r="E369" s="268">
        <v>46795.482</v>
      </c>
      <c r="F369" s="38">
        <f t="shared" si="54"/>
        <v>125.52265584156217</v>
      </c>
      <c r="G369" s="38"/>
      <c r="H369" s="269">
        <v>48942.473</v>
      </c>
      <c r="I369" s="269">
        <v>27652.288</v>
      </c>
      <c r="J369" s="269">
        <v>76178.216</v>
      </c>
      <c r="K369" s="38">
        <f t="shared" si="49"/>
        <v>175.4861225226643</v>
      </c>
      <c r="L369" s="38">
        <f t="shared" si="50"/>
        <v>3.1617824602879456</v>
      </c>
      <c r="M369" s="39">
        <f t="shared" si="51"/>
        <v>1332.653744191749</v>
      </c>
      <c r="N369" s="39">
        <f t="shared" si="52"/>
        <v>1627.8968127735066</v>
      </c>
      <c r="O369" s="38">
        <f t="shared" si="53"/>
        <v>22.154522123135735</v>
      </c>
      <c r="R369" s="41"/>
    </row>
    <row r="370" spans="1:21" ht="11.25">
      <c r="A370" s="35" t="s">
        <v>108</v>
      </c>
      <c r="B370" s="42" t="s">
        <v>185</v>
      </c>
      <c r="C370" s="37"/>
      <c r="D370" s="37"/>
      <c r="E370" s="37"/>
      <c r="F370" s="38"/>
      <c r="G370" s="38"/>
      <c r="H370" s="37">
        <v>1147222.242</v>
      </c>
      <c r="I370" s="37">
        <v>730938.7489999998</v>
      </c>
      <c r="J370" s="37">
        <v>1022251.233</v>
      </c>
      <c r="K370" s="38">
        <f t="shared" si="49"/>
        <v>39.85456844346342</v>
      </c>
      <c r="L370" s="38">
        <f t="shared" si="50"/>
        <v>42.428612643109496</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32" t="s">
        <v>398</v>
      </c>
      <c r="B374" s="332"/>
      <c r="C374" s="332"/>
      <c r="D374" s="332"/>
      <c r="E374" s="332"/>
      <c r="F374" s="332"/>
      <c r="G374" s="332"/>
      <c r="H374" s="332"/>
      <c r="I374" s="332"/>
      <c r="J374" s="332"/>
      <c r="K374" s="332"/>
      <c r="L374" s="144"/>
      <c r="R374" s="41"/>
    </row>
    <row r="375" spans="1:20" ht="19.5" customHeight="1">
      <c r="A375" s="333" t="s">
        <v>364</v>
      </c>
      <c r="B375" s="333"/>
      <c r="C375" s="333"/>
      <c r="D375" s="333"/>
      <c r="E375" s="333"/>
      <c r="F375" s="333"/>
      <c r="G375" s="333"/>
      <c r="H375" s="333"/>
      <c r="I375" s="333"/>
      <c r="J375" s="333"/>
      <c r="K375" s="333"/>
      <c r="L375" s="145"/>
      <c r="R375" s="41"/>
      <c r="S375" s="39"/>
      <c r="T375" s="39"/>
    </row>
    <row r="376" spans="1:21" ht="12.75">
      <c r="A376" s="35"/>
      <c r="B376" s="35"/>
      <c r="C376" s="339" t="s">
        <v>151</v>
      </c>
      <c r="D376" s="339"/>
      <c r="E376" s="339"/>
      <c r="F376" s="339"/>
      <c r="G376" s="42"/>
      <c r="H376" s="339" t="s">
        <v>303</v>
      </c>
      <c r="I376" s="339"/>
      <c r="J376" s="339"/>
      <c r="K376" s="339"/>
      <c r="L376" s="42"/>
      <c r="M376" s="340"/>
      <c r="N376" s="340"/>
      <c r="O376" s="340"/>
      <c r="P376" s="146"/>
      <c r="Q376" s="146"/>
      <c r="R376" s="49"/>
      <c r="S376" s="49"/>
      <c r="T376" s="49"/>
      <c r="U376" s="146"/>
    </row>
    <row r="377" spans="1:18" ht="12.75">
      <c r="A377" s="35" t="s">
        <v>163</v>
      </c>
      <c r="B377" s="148" t="s">
        <v>138</v>
      </c>
      <c r="C377" s="147">
        <f>+C337</f>
        <v>2009</v>
      </c>
      <c r="D377" s="338" t="str">
        <f>+D337</f>
        <v>enero - agosto</v>
      </c>
      <c r="E377" s="338"/>
      <c r="F377" s="338"/>
      <c r="G377" s="42"/>
      <c r="H377" s="147">
        <f>+H337</f>
        <v>2009</v>
      </c>
      <c r="I377" s="338" t="str">
        <f>+D377</f>
        <v>enero - agosto</v>
      </c>
      <c r="J377" s="338"/>
      <c r="K377" s="338"/>
      <c r="L377" s="148" t="s">
        <v>338</v>
      </c>
      <c r="M377" s="341"/>
      <c r="N377" s="341"/>
      <c r="O377" s="341"/>
      <c r="P377" s="146"/>
      <c r="Q377" s="146"/>
      <c r="R377" s="50"/>
    </row>
    <row r="378" spans="1:18"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row>
    <row r="379" spans="1:18" s="157" customFormat="1" ht="12.75">
      <c r="A379" s="155" t="s">
        <v>504</v>
      </c>
      <c r="B379" s="155"/>
      <c r="C379" s="155"/>
      <c r="D379" s="155"/>
      <c r="E379" s="155"/>
      <c r="F379" s="155"/>
      <c r="G379" s="155"/>
      <c r="H379" s="155">
        <f>+H389+H381+H395+H400</f>
        <v>561793.3470000001</v>
      </c>
      <c r="I379" s="155">
        <f>+I389+I381+I395+I400</f>
        <v>346313.761</v>
      </c>
      <c r="J379" s="155">
        <f>+J389+J381+J395+J400</f>
        <v>443966.934</v>
      </c>
      <c r="K379" s="156">
        <f>+J379/I379*100-100</f>
        <v>28.197889889798518</v>
      </c>
      <c r="L379" s="155"/>
      <c r="R379" s="50"/>
    </row>
    <row r="380" spans="1:18" ht="12.75">
      <c r="A380" s="146"/>
      <c r="B380" s="157"/>
      <c r="C380" s="157"/>
      <c r="D380" s="157"/>
      <c r="F380" s="157"/>
      <c r="G380" s="157"/>
      <c r="H380" s="157"/>
      <c r="J380" s="193"/>
      <c r="K380" s="157"/>
      <c r="M380" s="40"/>
      <c r="N380" s="40"/>
      <c r="O380" s="40"/>
      <c r="R380" s="49"/>
    </row>
    <row r="381" spans="1:18" ht="12.75">
      <c r="A381" s="180" t="s">
        <v>346</v>
      </c>
      <c r="B381" s="194"/>
      <c r="C381" s="48">
        <f>SUM(C382:C387)</f>
        <v>786542.7339999999</v>
      </c>
      <c r="D381" s="48">
        <f>SUM(D382:D387)</f>
        <v>424093.186</v>
      </c>
      <c r="E381" s="48">
        <f>SUM(E382:E387)</f>
        <v>587723.445</v>
      </c>
      <c r="F381" s="43">
        <f aca="true" t="shared" si="55" ref="F381:F398">+E381/D381*100-100</f>
        <v>38.583562387158906</v>
      </c>
      <c r="G381" s="48"/>
      <c r="H381" s="48">
        <f>SUM(H382:H387)</f>
        <v>276404.61100000003</v>
      </c>
      <c r="I381" s="48">
        <f>SUM(I382:I387)</f>
        <v>151310.407</v>
      </c>
      <c r="J381" s="48">
        <f>SUM(J382:J387)</f>
        <v>234082.105</v>
      </c>
      <c r="K381" s="43">
        <f aca="true" t="shared" si="56" ref="K381:K398">+J381/I381*100-100</f>
        <v>54.70324192571897</v>
      </c>
      <c r="L381" s="46">
        <f aca="true" t="shared" si="57" ref="L381:L387">+J381/$J$381*100</f>
        <v>100</v>
      </c>
      <c r="M381" s="39">
        <f aca="true" t="shared" si="58" ref="M381:M408">+I381/D381*1000</f>
        <v>356.78575368574775</v>
      </c>
      <c r="N381" s="39">
        <f aca="true" t="shared" si="59" ref="N381:N408">+J381/E381*1000</f>
        <v>398.2861445998637</v>
      </c>
      <c r="O381" s="38">
        <f aca="true" t="shared" si="60" ref="O381:O408">+N381/M381*100-100</f>
        <v>11.631739912650474</v>
      </c>
      <c r="R381" s="50"/>
    </row>
    <row r="382" spans="1:18" ht="12.75">
      <c r="A382" s="146" t="s">
        <v>347</v>
      </c>
      <c r="B382" s="194" t="s">
        <v>185</v>
      </c>
      <c r="C382" s="195">
        <v>411932.266</v>
      </c>
      <c r="D382" s="195">
        <v>201574.502</v>
      </c>
      <c r="E382" s="195">
        <v>246599.868</v>
      </c>
      <c r="F382" s="38">
        <f t="shared" si="55"/>
        <v>22.336836034946515</v>
      </c>
      <c r="G382" s="195"/>
      <c r="H382" s="195">
        <v>126030.243</v>
      </c>
      <c r="I382" s="195">
        <v>61083.709</v>
      </c>
      <c r="J382" s="195">
        <v>81261.227</v>
      </c>
      <c r="K382" s="38">
        <f t="shared" si="56"/>
        <v>33.03256847091586</v>
      </c>
      <c r="L382" s="41">
        <f t="shared" si="57"/>
        <v>34.71483947907936</v>
      </c>
      <c r="M382" s="39">
        <f t="shared" si="58"/>
        <v>303.03291534362813</v>
      </c>
      <c r="N382" s="39">
        <f t="shared" si="59"/>
        <v>329.52664435327273</v>
      </c>
      <c r="O382" s="38">
        <f t="shared" si="60"/>
        <v>8.742855204228135</v>
      </c>
      <c r="R382" s="50"/>
    </row>
    <row r="383" spans="1:18" ht="12.75">
      <c r="A383" s="146" t="s">
        <v>348</v>
      </c>
      <c r="B383" s="194" t="s">
        <v>185</v>
      </c>
      <c r="C383" s="195">
        <v>108157.474</v>
      </c>
      <c r="D383" s="195">
        <v>70008.056</v>
      </c>
      <c r="E383" s="195">
        <v>98628.461</v>
      </c>
      <c r="F383" s="38">
        <f t="shared" si="55"/>
        <v>40.88158797039014</v>
      </c>
      <c r="G383" s="195"/>
      <c r="H383" s="195">
        <v>33796.602</v>
      </c>
      <c r="I383" s="195">
        <v>23528.368</v>
      </c>
      <c r="J383" s="195">
        <v>37268.633</v>
      </c>
      <c r="K383" s="38">
        <f t="shared" si="56"/>
        <v>58.398716817078025</v>
      </c>
      <c r="L383" s="41">
        <f t="shared" si="57"/>
        <v>15.921179878316627</v>
      </c>
      <c r="M383" s="39">
        <f t="shared" si="58"/>
        <v>336.0808647507653</v>
      </c>
      <c r="N383" s="39">
        <f t="shared" si="59"/>
        <v>377.8689500183928</v>
      </c>
      <c r="O383" s="38">
        <f t="shared" si="60"/>
        <v>12.43393767705794</v>
      </c>
      <c r="R383" s="50"/>
    </row>
    <row r="384" spans="1:18" ht="11.25">
      <c r="A384" s="146" t="s">
        <v>349</v>
      </c>
      <c r="B384" s="194" t="s">
        <v>185</v>
      </c>
      <c r="C384" s="195">
        <v>31404.79</v>
      </c>
      <c r="D384" s="195">
        <v>22396.222</v>
      </c>
      <c r="E384" s="195">
        <v>19053.033</v>
      </c>
      <c r="F384" s="38">
        <f t="shared" si="55"/>
        <v>-14.927468570368703</v>
      </c>
      <c r="G384" s="195"/>
      <c r="H384" s="195">
        <v>13840.464</v>
      </c>
      <c r="I384" s="195">
        <v>10424.793</v>
      </c>
      <c r="J384" s="195">
        <v>8138.706</v>
      </c>
      <c r="K384" s="38">
        <f t="shared" si="56"/>
        <v>-21.929327517582365</v>
      </c>
      <c r="L384" s="41">
        <f t="shared" si="57"/>
        <v>3.4768595403736646</v>
      </c>
      <c r="M384" s="39">
        <f t="shared" si="58"/>
        <v>465.47105132285253</v>
      </c>
      <c r="N384" s="39">
        <f t="shared" si="59"/>
        <v>427.1606520599634</v>
      </c>
      <c r="O384" s="38">
        <f t="shared" si="60"/>
        <v>-8.230457974564104</v>
      </c>
      <c r="R384" s="39"/>
    </row>
    <row r="385" spans="1:15" ht="11.25">
      <c r="A385" s="146" t="s">
        <v>350</v>
      </c>
      <c r="B385" s="194" t="s">
        <v>185</v>
      </c>
      <c r="C385" s="195">
        <v>42673.497</v>
      </c>
      <c r="D385" s="195">
        <v>15891.343</v>
      </c>
      <c r="E385" s="195">
        <v>44940.764</v>
      </c>
      <c r="F385" s="38">
        <f t="shared" si="55"/>
        <v>182.80028944060928</v>
      </c>
      <c r="G385" s="195"/>
      <c r="H385" s="195">
        <v>16155.407</v>
      </c>
      <c r="I385" s="195">
        <v>6613.743</v>
      </c>
      <c r="J385" s="195">
        <v>21619.323</v>
      </c>
      <c r="K385" s="38">
        <f t="shared" si="56"/>
        <v>226.88483661974772</v>
      </c>
      <c r="L385" s="41">
        <f t="shared" si="57"/>
        <v>9.23578630668927</v>
      </c>
      <c r="M385" s="39">
        <f t="shared" si="58"/>
        <v>416.18527773266237</v>
      </c>
      <c r="N385" s="39">
        <f t="shared" si="59"/>
        <v>481.062649491228</v>
      </c>
      <c r="O385" s="38">
        <f t="shared" si="60"/>
        <v>15.588579228946145</v>
      </c>
    </row>
    <row r="386" spans="1:15" ht="11.25">
      <c r="A386" s="146" t="s">
        <v>351</v>
      </c>
      <c r="B386" s="194" t="s">
        <v>185</v>
      </c>
      <c r="C386" s="195">
        <v>51092.73</v>
      </c>
      <c r="D386" s="195">
        <v>33969.148</v>
      </c>
      <c r="E386" s="195">
        <v>51731.071</v>
      </c>
      <c r="F386" s="38">
        <f t="shared" si="55"/>
        <v>52.28839710669223</v>
      </c>
      <c r="G386" s="195"/>
      <c r="H386" s="195">
        <v>18762.314</v>
      </c>
      <c r="I386" s="195">
        <v>12255.659</v>
      </c>
      <c r="J386" s="195">
        <v>23876.752</v>
      </c>
      <c r="K386" s="38">
        <f t="shared" si="56"/>
        <v>94.82226129170209</v>
      </c>
      <c r="L386" s="41">
        <f t="shared" si="57"/>
        <v>10.20016117848906</v>
      </c>
      <c r="M386" s="39">
        <f t="shared" si="58"/>
        <v>360.78794204670663</v>
      </c>
      <c r="N386" s="39">
        <f t="shared" si="59"/>
        <v>461.555338763429</v>
      </c>
      <c r="O386" s="38">
        <f t="shared" si="60"/>
        <v>27.929812771757568</v>
      </c>
    </row>
    <row r="387" spans="1:15" ht="11.25">
      <c r="A387" s="146" t="s">
        <v>352</v>
      </c>
      <c r="B387" s="194" t="s">
        <v>185</v>
      </c>
      <c r="C387" s="195">
        <v>141281.977</v>
      </c>
      <c r="D387" s="195">
        <v>80253.915</v>
      </c>
      <c r="E387" s="195">
        <v>126770.248</v>
      </c>
      <c r="F387" s="38">
        <f t="shared" si="55"/>
        <v>57.96145022956202</v>
      </c>
      <c r="G387" s="195"/>
      <c r="H387" s="195">
        <v>67819.581</v>
      </c>
      <c r="I387" s="195">
        <v>37404.135</v>
      </c>
      <c r="J387" s="195">
        <v>61917.464</v>
      </c>
      <c r="K387" s="38">
        <f t="shared" si="56"/>
        <v>65.5364146236773</v>
      </c>
      <c r="L387" s="41">
        <f t="shared" si="57"/>
        <v>26.451173617052014</v>
      </c>
      <c r="M387" s="39">
        <f t="shared" si="58"/>
        <v>466.07240282296516</v>
      </c>
      <c r="N387" s="39">
        <f t="shared" si="59"/>
        <v>488.42267785103644</v>
      </c>
      <c r="O387" s="38">
        <f t="shared" si="60"/>
        <v>4.795451284542352</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30813.126000000004</v>
      </c>
      <c r="D389" s="48">
        <f>SUM(D390:D393)</f>
        <v>21184.587</v>
      </c>
      <c r="E389" s="48">
        <f>SUM(E390:E393)</f>
        <v>22859.859</v>
      </c>
      <c r="F389" s="43">
        <f>+E389/D389*100-100</f>
        <v>7.907975737265957</v>
      </c>
      <c r="G389" s="48"/>
      <c r="H389" s="48">
        <f>SUM(H390:H393)</f>
        <v>212392.125</v>
      </c>
      <c r="I389" s="48">
        <f>SUM(I390:I393)</f>
        <v>145743.319</v>
      </c>
      <c r="J389" s="48">
        <f>SUM(J390:J393)</f>
        <v>147642.378</v>
      </c>
      <c r="K389" s="43">
        <f>+J389/I389*100-100</f>
        <v>1.3030161608986077</v>
      </c>
      <c r="L389" s="46">
        <f>+J389/$J$389*100</f>
        <v>100</v>
      </c>
      <c r="M389" s="40"/>
      <c r="N389" s="40"/>
      <c r="O389" s="40"/>
    </row>
    <row r="390" spans="1:15" ht="11.25">
      <c r="A390" s="146" t="s">
        <v>342</v>
      </c>
      <c r="B390" s="194" t="s">
        <v>185</v>
      </c>
      <c r="C390" s="39">
        <v>8390.475</v>
      </c>
      <c r="D390" s="195">
        <v>5705.103</v>
      </c>
      <c r="E390" s="195">
        <v>5547.268</v>
      </c>
      <c r="F390" s="38">
        <f>+E390/D390*100-100</f>
        <v>-2.766558290008078</v>
      </c>
      <c r="G390" s="39"/>
      <c r="H390" s="195">
        <v>55821.618</v>
      </c>
      <c r="I390" s="195">
        <v>43244.412</v>
      </c>
      <c r="J390" s="195">
        <v>38805.115</v>
      </c>
      <c r="K390" s="38">
        <f>+J390/I390*100-100</f>
        <v>-10.265596859080901</v>
      </c>
      <c r="L390" s="41">
        <f>+J390/$J$389*100</f>
        <v>26.283182054951727</v>
      </c>
      <c r="M390" s="39">
        <f aca="true" t="shared" si="61" ref="M390:N393">+I390/D390*1000</f>
        <v>7579.952894803126</v>
      </c>
      <c r="N390" s="39">
        <f t="shared" si="61"/>
        <v>6995.356092404405</v>
      </c>
      <c r="O390" s="38">
        <f>+N390/M390*100-100</f>
        <v>-7.712406798722</v>
      </c>
    </row>
    <row r="391" spans="1:15" ht="11.25">
      <c r="A391" s="146" t="s">
        <v>343</v>
      </c>
      <c r="B391" s="194" t="s">
        <v>185</v>
      </c>
      <c r="C391" s="39">
        <v>3208.664</v>
      </c>
      <c r="D391" s="195">
        <v>2231.035</v>
      </c>
      <c r="E391" s="195">
        <v>2396.943</v>
      </c>
      <c r="F391" s="38">
        <f>+E391/D391*100-100</f>
        <v>7.436369218770665</v>
      </c>
      <c r="G391" s="195"/>
      <c r="H391" s="195">
        <v>48786.494</v>
      </c>
      <c r="I391" s="195">
        <v>28133.029</v>
      </c>
      <c r="J391" s="195">
        <v>30923.814</v>
      </c>
      <c r="K391" s="38">
        <f>+J391/I391*100-100</f>
        <v>9.919959205245902</v>
      </c>
      <c r="L391" s="41">
        <f>+J391/$J$389*100</f>
        <v>20.945079874018287</v>
      </c>
      <c r="M391" s="39">
        <f t="shared" si="61"/>
        <v>12609.855515489447</v>
      </c>
      <c r="N391" s="39">
        <f t="shared" si="61"/>
        <v>12901.355601697662</v>
      </c>
      <c r="O391" s="38">
        <f>+N391/M391*100-100</f>
        <v>2.3116845855223715</v>
      </c>
    </row>
    <row r="392" spans="1:15" ht="11.25">
      <c r="A392" s="146" t="s">
        <v>344</v>
      </c>
      <c r="B392" s="194" t="s">
        <v>185</v>
      </c>
      <c r="C392" s="39">
        <v>6825.37</v>
      </c>
      <c r="D392" s="195">
        <v>4137.328</v>
      </c>
      <c r="E392" s="195">
        <v>3992.509</v>
      </c>
      <c r="F392" s="38">
        <f>+E392/D392*100-100</f>
        <v>-3.50030261076715</v>
      </c>
      <c r="G392" s="195"/>
      <c r="H392" s="195">
        <v>61423.109</v>
      </c>
      <c r="I392" s="195">
        <v>39470.693</v>
      </c>
      <c r="J392" s="195">
        <v>36475.988</v>
      </c>
      <c r="K392" s="38">
        <f>+J392/I392*100-100</f>
        <v>-7.587160934823217</v>
      </c>
      <c r="L392" s="41">
        <f>+J392/$J$389*100</f>
        <v>24.705635667829736</v>
      </c>
      <c r="M392" s="39">
        <f t="shared" si="61"/>
        <v>9540.141124899934</v>
      </c>
      <c r="N392" s="39">
        <f t="shared" si="61"/>
        <v>9136.106643717021</v>
      </c>
      <c r="O392" s="38">
        <f>+N392/M392*100-100</f>
        <v>-4.235099626863757</v>
      </c>
    </row>
    <row r="393" spans="1:15" ht="11.25">
      <c r="A393" s="146" t="s">
        <v>345</v>
      </c>
      <c r="B393" s="194" t="s">
        <v>185</v>
      </c>
      <c r="C393" s="195">
        <v>12388.617</v>
      </c>
      <c r="D393" s="195">
        <v>9111.121</v>
      </c>
      <c r="E393" s="195">
        <v>10923.139</v>
      </c>
      <c r="F393" s="38">
        <f>+E393/D393*100-100</f>
        <v>19.887980853289065</v>
      </c>
      <c r="G393" s="195"/>
      <c r="H393" s="195">
        <v>46360.904</v>
      </c>
      <c r="I393" s="195">
        <v>34895.185</v>
      </c>
      <c r="J393" s="195">
        <v>41437.461</v>
      </c>
      <c r="K393" s="38">
        <f>+J393/I393*100-100</f>
        <v>18.748363133767626</v>
      </c>
      <c r="L393" s="41">
        <f>+J393/$J$389*100</f>
        <v>28.066102403200254</v>
      </c>
      <c r="M393" s="39">
        <f t="shared" si="61"/>
        <v>3829.9551723657273</v>
      </c>
      <c r="N393" s="39">
        <f t="shared" si="61"/>
        <v>3793.5488141275146</v>
      </c>
      <c r="O393" s="38">
        <f>+N393/M393*100-100</f>
        <v>-0.9505687821334163</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1514.503</v>
      </c>
      <c r="E395" s="48">
        <f>SUM(E396:E398)</f>
        <v>1926.0700000000002</v>
      </c>
      <c r="F395" s="43">
        <f t="shared" si="55"/>
        <v>27.175053466384696</v>
      </c>
      <c r="G395" s="48"/>
      <c r="H395" s="48">
        <f>SUM(H396:H398)</f>
        <v>52929.337</v>
      </c>
      <c r="I395" s="48">
        <f>SUM(I396:I398)</f>
        <v>36124.486</v>
      </c>
      <c r="J395" s="48">
        <f>SUM(J396:J398)</f>
        <v>44514.488999999994</v>
      </c>
      <c r="K395" s="43">
        <f t="shared" si="56"/>
        <v>23.225252256876388</v>
      </c>
      <c r="L395" s="46">
        <f>+J395/$J$395*100</f>
        <v>100</v>
      </c>
      <c r="M395" s="39">
        <f t="shared" si="58"/>
        <v>23852.37005142941</v>
      </c>
      <c r="N395" s="39">
        <f t="shared" si="59"/>
        <v>23111.563442657844</v>
      </c>
      <c r="O395" s="38">
        <f t="shared" si="60"/>
        <v>-3.105798741065442</v>
      </c>
    </row>
    <row r="396" spans="1:15" ht="11.25">
      <c r="A396" s="146" t="s">
        <v>354</v>
      </c>
      <c r="B396" s="194" t="s">
        <v>185</v>
      </c>
      <c r="C396" s="195">
        <v>1567.764</v>
      </c>
      <c r="D396" s="195">
        <v>954.307</v>
      </c>
      <c r="E396" s="195">
        <v>1480.355</v>
      </c>
      <c r="F396" s="38">
        <f t="shared" si="55"/>
        <v>55.12356086668126</v>
      </c>
      <c r="G396" s="195"/>
      <c r="H396" s="195">
        <v>11376.667</v>
      </c>
      <c r="I396" s="195">
        <v>8170.21</v>
      </c>
      <c r="J396" s="195">
        <v>9282.067</v>
      </c>
      <c r="K396" s="38">
        <f t="shared" si="56"/>
        <v>13.60867101335215</v>
      </c>
      <c r="L396" s="41">
        <f>+J396/$J$395*100</f>
        <v>20.85178827954197</v>
      </c>
      <c r="M396" s="39">
        <f t="shared" si="58"/>
        <v>8561.406339888526</v>
      </c>
      <c r="N396" s="39">
        <f t="shared" si="59"/>
        <v>6270.162900115174</v>
      </c>
      <c r="O396" s="38">
        <f t="shared" si="60"/>
        <v>-26.76246575399884</v>
      </c>
    </row>
    <row r="397" spans="1:15" ht="11.25">
      <c r="A397" s="146" t="s">
        <v>355</v>
      </c>
      <c r="B397" s="194" t="s">
        <v>185</v>
      </c>
      <c r="C397" s="195">
        <v>142.767</v>
      </c>
      <c r="D397" s="195">
        <v>92.337</v>
      </c>
      <c r="E397" s="195">
        <v>94.219</v>
      </c>
      <c r="F397" s="38">
        <f t="shared" si="55"/>
        <v>2.0381862092119007</v>
      </c>
      <c r="G397" s="195"/>
      <c r="H397" s="195">
        <v>28787.966</v>
      </c>
      <c r="I397" s="195">
        <v>19814.359</v>
      </c>
      <c r="J397" s="195">
        <v>26464.398</v>
      </c>
      <c r="K397" s="38">
        <f t="shared" si="56"/>
        <v>33.56171653092588</v>
      </c>
      <c r="L397" s="41">
        <f>+J397/$J$395*100</f>
        <v>59.45120025976263</v>
      </c>
      <c r="M397" s="39">
        <f t="shared" si="58"/>
        <v>214587.4243261098</v>
      </c>
      <c r="N397" s="39">
        <f t="shared" si="59"/>
        <v>280881.7542109341</v>
      </c>
      <c r="O397" s="38">
        <f t="shared" si="60"/>
        <v>30.893856009043873</v>
      </c>
    </row>
    <row r="398" spans="1:15" ht="11.25">
      <c r="A398" s="146" t="s">
        <v>356</v>
      </c>
      <c r="B398" s="194" t="s">
        <v>185</v>
      </c>
      <c r="C398" s="195">
        <v>684.226</v>
      </c>
      <c r="D398" s="195">
        <v>467.859</v>
      </c>
      <c r="E398" s="195">
        <v>351.496</v>
      </c>
      <c r="F398" s="38">
        <f t="shared" si="55"/>
        <v>-24.871382189933286</v>
      </c>
      <c r="G398" s="195"/>
      <c r="H398" s="195">
        <v>12764.704</v>
      </c>
      <c r="I398" s="195">
        <v>8139.917</v>
      </c>
      <c r="J398" s="195">
        <v>8768.024</v>
      </c>
      <c r="K398" s="38">
        <f t="shared" si="56"/>
        <v>7.716380891844452</v>
      </c>
      <c r="L398" s="41">
        <f>+J398/$J$395*100</f>
        <v>19.697011460695414</v>
      </c>
      <c r="M398" s="39">
        <f t="shared" si="58"/>
        <v>17398.2268161989</v>
      </c>
      <c r="N398" s="39">
        <f t="shared" si="59"/>
        <v>24944.875617361224</v>
      </c>
      <c r="O398" s="38">
        <f t="shared" si="60"/>
        <v>43.37596515373562</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13135.548999999999</v>
      </c>
      <c r="J400" s="48">
        <f>SUM(J401:J402)</f>
        <v>17727.962</v>
      </c>
      <c r="K400" s="43">
        <f>+J400/I400*100-100</f>
        <v>34.96171343885209</v>
      </c>
      <c r="L400" s="46">
        <f>+J400/$J$400*100</f>
        <v>100</v>
      </c>
      <c r="M400" s="39"/>
      <c r="N400" s="39"/>
      <c r="O400" s="38"/>
    </row>
    <row r="401" spans="1:15" ht="22.5">
      <c r="A401" s="197" t="s">
        <v>357</v>
      </c>
      <c r="C401" s="195">
        <v>536.349</v>
      </c>
      <c r="D401" s="195">
        <v>281.503</v>
      </c>
      <c r="E401" s="195">
        <v>269.349</v>
      </c>
      <c r="F401" s="38">
        <f>+E401/D401*100-100</f>
        <v>-4.317538356607216</v>
      </c>
      <c r="G401" s="195"/>
      <c r="H401" s="195">
        <v>11868.546</v>
      </c>
      <c r="I401" s="195">
        <v>7725.711</v>
      </c>
      <c r="J401" s="195">
        <v>8194.807</v>
      </c>
      <c r="K401" s="38">
        <f>+J401/I401*100-100</f>
        <v>6.071881280570807</v>
      </c>
      <c r="L401" s="41">
        <f>+J401/$J$400*100</f>
        <v>46.22531907502961</v>
      </c>
      <c r="M401" s="39">
        <f t="shared" si="58"/>
        <v>27444.50680809796</v>
      </c>
      <c r="N401" s="39">
        <f t="shared" si="59"/>
        <v>30424.493872262385</v>
      </c>
      <c r="O401" s="38">
        <f t="shared" si="60"/>
        <v>10.858227786717322</v>
      </c>
    </row>
    <row r="402" spans="1:15" ht="11.25">
      <c r="A402" s="146" t="s">
        <v>358</v>
      </c>
      <c r="C402" s="195">
        <v>3263.158</v>
      </c>
      <c r="D402" s="195">
        <v>2167.37</v>
      </c>
      <c r="E402" s="195">
        <v>3441.016</v>
      </c>
      <c r="F402" s="38">
        <f>+E402/D402*100-100</f>
        <v>58.76458564988906</v>
      </c>
      <c r="G402" s="195"/>
      <c r="H402" s="195">
        <v>8198.728</v>
      </c>
      <c r="I402" s="195">
        <v>5409.838</v>
      </c>
      <c r="J402" s="195">
        <v>9533.155</v>
      </c>
      <c r="K402" s="38">
        <f>+J402/I402*100-100</f>
        <v>76.21886274598245</v>
      </c>
      <c r="L402" s="41">
        <f>+J402/$J$400*100</f>
        <v>53.7746809249704</v>
      </c>
      <c r="M402" s="39">
        <f t="shared" si="58"/>
        <v>2496.038055338959</v>
      </c>
      <c r="N402" s="39">
        <f t="shared" si="59"/>
        <v>2770.4477398535782</v>
      </c>
      <c r="O402" s="38">
        <f t="shared" si="60"/>
        <v>10.993810127520447</v>
      </c>
    </row>
    <row r="403" spans="1:15" ht="11.25">
      <c r="A403" s="146"/>
      <c r="C403" s="157"/>
      <c r="D403" s="157"/>
      <c r="E403" s="157"/>
      <c r="G403" s="157"/>
      <c r="H403" s="157"/>
      <c r="I403" s="157"/>
      <c r="M403" s="39"/>
      <c r="N403" s="39"/>
      <c r="O403" s="38"/>
    </row>
    <row r="404" spans="1:15" s="157" customFormat="1" ht="11.25">
      <c r="A404" s="155" t="s">
        <v>505</v>
      </c>
      <c r="B404" s="155"/>
      <c r="C404" s="155"/>
      <c r="D404" s="155"/>
      <c r="E404" s="155"/>
      <c r="F404" s="155"/>
      <c r="G404" s="155"/>
      <c r="H404" s="155">
        <f>SUM(H406:H409)</f>
        <v>304560.892</v>
      </c>
      <c r="I404" s="155">
        <f>SUM(I406:I409)</f>
        <v>195408.515</v>
      </c>
      <c r="J404" s="155">
        <f>SUM(J406:J409)</f>
        <v>249308.932</v>
      </c>
      <c r="K404" s="156">
        <f>+J404/I404*100-100</f>
        <v>27.58345356649376</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1012</v>
      </c>
      <c r="E406" s="195">
        <v>2013</v>
      </c>
      <c r="F406" s="38">
        <f>+E406/D406*100-100</f>
        <v>98.91304347826087</v>
      </c>
      <c r="G406" s="195"/>
      <c r="H406" s="195">
        <v>40681.513</v>
      </c>
      <c r="I406" s="195">
        <v>26327.148</v>
      </c>
      <c r="J406" s="195">
        <v>46420.594</v>
      </c>
      <c r="K406" s="38">
        <f>+J406/I406*100-100</f>
        <v>76.32215232732383</v>
      </c>
      <c r="L406" s="41">
        <f>+J406/$J$404*100</f>
        <v>18.61970753619048</v>
      </c>
      <c r="M406" s="39">
        <f t="shared" si="58"/>
        <v>26014.968379446644</v>
      </c>
      <c r="N406" s="39">
        <f t="shared" si="59"/>
        <v>23060.4043715847</v>
      </c>
      <c r="O406" s="38">
        <f t="shared" si="60"/>
        <v>-11.35716932178255</v>
      </c>
    </row>
    <row r="407" spans="1:15" ht="11.25">
      <c r="A407" s="146" t="s">
        <v>360</v>
      </c>
      <c r="C407" s="195">
        <v>134</v>
      </c>
      <c r="D407" s="195">
        <v>30</v>
      </c>
      <c r="E407" s="195">
        <v>40</v>
      </c>
      <c r="F407" s="38">
        <f>+E407/D407*100-100</f>
        <v>33.333333333333314</v>
      </c>
      <c r="G407" s="195"/>
      <c r="H407" s="195">
        <v>5450.618</v>
      </c>
      <c r="I407" s="195">
        <v>2530.313</v>
      </c>
      <c r="J407" s="195">
        <v>2360.674</v>
      </c>
      <c r="K407" s="38">
        <f>+J407/I407*100-100</f>
        <v>-6.704269392758917</v>
      </c>
      <c r="L407" s="41">
        <f>+J407/$J$404*100</f>
        <v>0.9468870533687899</v>
      </c>
      <c r="M407" s="39">
        <f t="shared" si="58"/>
        <v>84343.76666666666</v>
      </c>
      <c r="N407" s="39">
        <f t="shared" si="59"/>
        <v>59016.85</v>
      </c>
      <c r="O407" s="38">
        <f t="shared" si="60"/>
        <v>-30.028202044569184</v>
      </c>
    </row>
    <row r="408" spans="1:15" ht="22.5">
      <c r="A408" s="197" t="s">
        <v>361</v>
      </c>
      <c r="C408" s="195">
        <v>577</v>
      </c>
      <c r="D408" s="195">
        <v>432</v>
      </c>
      <c r="E408" s="195">
        <v>524</v>
      </c>
      <c r="F408" s="38">
        <f>+E408/D408*100-100</f>
        <v>21.296296296296305</v>
      </c>
      <c r="G408" s="195"/>
      <c r="H408" s="195">
        <v>3868.218</v>
      </c>
      <c r="I408" s="195">
        <v>2885.896</v>
      </c>
      <c r="J408" s="195">
        <v>3645.635</v>
      </c>
      <c r="K408" s="38">
        <f>+J408/I408*100-100</f>
        <v>26.32593135719374</v>
      </c>
      <c r="L408" s="41">
        <f>+J408/$J$404*100</f>
        <v>1.462296184398239</v>
      </c>
      <c r="M408" s="39">
        <f t="shared" si="58"/>
        <v>6680.314814814815</v>
      </c>
      <c r="N408" s="39">
        <f t="shared" si="59"/>
        <v>6957.3187022900765</v>
      </c>
      <c r="O408" s="38">
        <f t="shared" si="60"/>
        <v>4.1465693631826355</v>
      </c>
    </row>
    <row r="409" spans="1:15" ht="11.25">
      <c r="A409" s="146" t="s">
        <v>362</v>
      </c>
      <c r="C409" s="157"/>
      <c r="D409" s="157"/>
      <c r="E409" s="157"/>
      <c r="G409" s="157"/>
      <c r="H409" s="157">
        <v>254560.543</v>
      </c>
      <c r="I409" s="157">
        <v>163665.158</v>
      </c>
      <c r="J409" s="195">
        <v>196882.029</v>
      </c>
      <c r="K409" s="38">
        <f>+J409/I409*100-100</f>
        <v>20.29562761305617</v>
      </c>
      <c r="L409" s="41">
        <f>+J409/$J$404*100</f>
        <v>78.97110922604249</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475</v>
      </c>
      <c r="B412" s="157"/>
      <c r="C412" s="157"/>
      <c r="D412" s="157"/>
      <c r="F412" s="157"/>
      <c r="G412" s="157"/>
      <c r="H412" s="157"/>
      <c r="J412" s="193"/>
      <c r="K412" s="157"/>
      <c r="M412" s="40"/>
      <c r="N412" s="40"/>
      <c r="O412" s="40"/>
    </row>
    <row r="413" spans="13:15" ht="11.25">
      <c r="M413" s="40"/>
      <c r="N413" s="40"/>
      <c r="O413" s="40"/>
    </row>
  </sheetData>
  <sheetProtection/>
  <mergeCells count="80">
    <mergeCell ref="M376:O376"/>
    <mergeCell ref="D377:F377"/>
    <mergeCell ref="I377:K377"/>
    <mergeCell ref="M377:O377"/>
    <mergeCell ref="C376:F376"/>
    <mergeCell ref="H376:K376"/>
    <mergeCell ref="A374:K374"/>
    <mergeCell ref="A375:K375"/>
    <mergeCell ref="M336:O336"/>
    <mergeCell ref="M337:O337"/>
    <mergeCell ref="A335:K335"/>
    <mergeCell ref="A334:K334"/>
    <mergeCell ref="D337:F337"/>
    <mergeCell ref="I337:K337"/>
    <mergeCell ref="C336:F336"/>
    <mergeCell ref="H336:K336"/>
    <mergeCell ref="D190:F190"/>
    <mergeCell ref="I190:K190"/>
    <mergeCell ref="A1:L1"/>
    <mergeCell ref="A2:L2"/>
    <mergeCell ref="A97:L97"/>
    <mergeCell ref="A98:L98"/>
    <mergeCell ref="C3:F3"/>
    <mergeCell ref="H3:K3"/>
    <mergeCell ref="A153:L153"/>
    <mergeCell ref="A154:L154"/>
    <mergeCell ref="A187:L187"/>
    <mergeCell ref="A188:L188"/>
    <mergeCell ref="M224:O224"/>
    <mergeCell ref="M225:O225"/>
    <mergeCell ref="M155:O155"/>
    <mergeCell ref="M156:O156"/>
    <mergeCell ref="M189:O189"/>
    <mergeCell ref="M190:O190"/>
    <mergeCell ref="C155:F155"/>
    <mergeCell ref="H155:K155"/>
    <mergeCell ref="D156:F156"/>
    <mergeCell ref="I156:K156"/>
    <mergeCell ref="M296:O296"/>
    <mergeCell ref="M297:O297"/>
    <mergeCell ref="M255:O255"/>
    <mergeCell ref="M256:O256"/>
    <mergeCell ref="C189:F189"/>
    <mergeCell ref="H189:K189"/>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0:F100"/>
    <mergeCell ref="I100:K100"/>
    <mergeCell ref="C99:F99"/>
    <mergeCell ref="H99:K99"/>
    <mergeCell ref="D4:F4"/>
    <mergeCell ref="I4:K4"/>
    <mergeCell ref="M99:O99"/>
    <mergeCell ref="M100:O100"/>
    <mergeCell ref="A45:L45"/>
    <mergeCell ref="A46:L46"/>
    <mergeCell ref="C47:F47"/>
    <mergeCell ref="H47:K47"/>
    <mergeCell ref="M47:O47"/>
    <mergeCell ref="D48:F48"/>
    <mergeCell ref="I48:K48"/>
    <mergeCell ref="M48:O4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302" t="s">
        <v>58</v>
      </c>
      <c r="B5" s="302"/>
      <c r="C5" s="302"/>
      <c r="D5" s="302"/>
      <c r="E5" s="302"/>
      <c r="F5" s="302"/>
      <c r="G5" s="302"/>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432</v>
      </c>
      <c r="C10" s="6"/>
      <c r="D10" s="6"/>
      <c r="E10" s="6"/>
      <c r="F10" s="6"/>
      <c r="G10" s="9">
        <v>4</v>
      </c>
    </row>
    <row r="11" spans="1:7" ht="12.75">
      <c r="A11" s="8" t="s">
        <v>63</v>
      </c>
      <c r="B11" s="228" t="s">
        <v>477</v>
      </c>
      <c r="C11" s="6"/>
      <c r="D11" s="6"/>
      <c r="E11" s="6"/>
      <c r="F11" s="6"/>
      <c r="G11" s="9">
        <v>5</v>
      </c>
    </row>
    <row r="12" spans="1:7" ht="12.75">
      <c r="A12" s="8" t="s">
        <v>64</v>
      </c>
      <c r="B12" s="228" t="s">
        <v>478</v>
      </c>
      <c r="C12" s="6"/>
      <c r="D12" s="6"/>
      <c r="E12" s="6"/>
      <c r="F12" s="6"/>
      <c r="G12" s="9">
        <v>6</v>
      </c>
    </row>
    <row r="13" spans="1:7" ht="12.75">
      <c r="A13" s="8" t="s">
        <v>65</v>
      </c>
      <c r="B13" s="228" t="s">
        <v>433</v>
      </c>
      <c r="C13" s="6"/>
      <c r="D13" s="6"/>
      <c r="E13" s="6"/>
      <c r="F13" s="6"/>
      <c r="G13" s="9">
        <v>7</v>
      </c>
    </row>
    <row r="14" spans="1:7" ht="12.75">
      <c r="A14" s="8" t="s">
        <v>66</v>
      </c>
      <c r="B14" s="228" t="s">
        <v>449</v>
      </c>
      <c r="C14" s="6"/>
      <c r="D14" s="6"/>
      <c r="E14" s="6"/>
      <c r="F14" s="6"/>
      <c r="G14" s="9">
        <v>9</v>
      </c>
    </row>
    <row r="15" spans="1:7" ht="12.75">
      <c r="A15" s="8" t="s">
        <v>67</v>
      </c>
      <c r="B15" s="228" t="s">
        <v>447</v>
      </c>
      <c r="C15" s="6"/>
      <c r="D15" s="6"/>
      <c r="E15" s="6"/>
      <c r="F15" s="6"/>
      <c r="G15" s="9">
        <v>11</v>
      </c>
    </row>
    <row r="16" spans="1:7" ht="12.75">
      <c r="A16" s="8" t="s">
        <v>68</v>
      </c>
      <c r="B16" s="228" t="s">
        <v>448</v>
      </c>
      <c r="C16" s="6"/>
      <c r="D16" s="6"/>
      <c r="E16" s="6"/>
      <c r="F16" s="6"/>
      <c r="G16" s="9">
        <v>12</v>
      </c>
    </row>
    <row r="17" spans="1:7" ht="12.75">
      <c r="A17" s="8" t="s">
        <v>72</v>
      </c>
      <c r="B17" s="228" t="s">
        <v>434</v>
      </c>
      <c r="C17" s="6"/>
      <c r="D17" s="6"/>
      <c r="E17" s="6"/>
      <c r="F17" s="6"/>
      <c r="G17" s="9">
        <v>13</v>
      </c>
    </row>
    <row r="18" spans="1:7" ht="12.75">
      <c r="A18" s="8" t="s">
        <v>73</v>
      </c>
      <c r="B18" s="228" t="s">
        <v>259</v>
      </c>
      <c r="C18" s="6"/>
      <c r="D18" s="6"/>
      <c r="E18" s="6"/>
      <c r="F18" s="6"/>
      <c r="G18" s="9">
        <v>14</v>
      </c>
    </row>
    <row r="19" spans="1:7" ht="12.75">
      <c r="A19" s="8" t="s">
        <v>99</v>
      </c>
      <c r="B19" s="228" t="s">
        <v>510</v>
      </c>
      <c r="E19" s="6"/>
      <c r="F19" s="6"/>
      <c r="G19" s="9">
        <v>15</v>
      </c>
    </row>
    <row r="20" spans="1:7" ht="12.75">
      <c r="A20" s="8" t="s">
        <v>123</v>
      </c>
      <c r="B20" s="228" t="s">
        <v>435</v>
      </c>
      <c r="C20" s="6"/>
      <c r="D20" s="6"/>
      <c r="E20" s="6"/>
      <c r="F20" s="6"/>
      <c r="G20" s="9">
        <v>16</v>
      </c>
    </row>
    <row r="21" spans="1:7" ht="12.75">
      <c r="A21" s="8" t="s">
        <v>124</v>
      </c>
      <c r="B21" s="228" t="s">
        <v>436</v>
      </c>
      <c r="C21" s="6"/>
      <c r="D21" s="6"/>
      <c r="E21" s="6"/>
      <c r="F21" s="6"/>
      <c r="G21" s="9">
        <v>18</v>
      </c>
    </row>
    <row r="22" spans="1:7" ht="12.75">
      <c r="A22" s="8" t="s">
        <v>157</v>
      </c>
      <c r="B22" s="228" t="s">
        <v>437</v>
      </c>
      <c r="C22" s="6"/>
      <c r="D22" s="6"/>
      <c r="E22" s="6"/>
      <c r="F22" s="6"/>
      <c r="G22" s="9">
        <v>19</v>
      </c>
    </row>
    <row r="23" spans="1:7" ht="12.75">
      <c r="A23" s="8" t="s">
        <v>158</v>
      </c>
      <c r="B23" s="228" t="s">
        <v>450</v>
      </c>
      <c r="C23" s="6"/>
      <c r="D23" s="6"/>
      <c r="E23" s="6"/>
      <c r="F23" s="6"/>
      <c r="G23" s="9">
        <v>20</v>
      </c>
    </row>
    <row r="24" spans="1:7" ht="12.75">
      <c r="A24" s="8" t="s">
        <v>162</v>
      </c>
      <c r="B24" s="228" t="s">
        <v>438</v>
      </c>
      <c r="C24" s="6"/>
      <c r="D24" s="6"/>
      <c r="E24" s="6"/>
      <c r="F24" s="6"/>
      <c r="G24" s="9">
        <v>21</v>
      </c>
    </row>
    <row r="25" spans="1:7" ht="12.75">
      <c r="A25" s="8" t="s">
        <v>365</v>
      </c>
      <c r="B25" s="228" t="s">
        <v>439</v>
      </c>
      <c r="C25" s="6"/>
      <c r="D25" s="6"/>
      <c r="E25" s="6"/>
      <c r="F25" s="6"/>
      <c r="G25" s="9">
        <v>22</v>
      </c>
    </row>
    <row r="26" spans="1:7" ht="12.75">
      <c r="A26" s="8" t="s">
        <v>399</v>
      </c>
      <c r="B26" s="228" t="s">
        <v>440</v>
      </c>
      <c r="C26" s="6"/>
      <c r="D26" s="6"/>
      <c r="E26" s="6"/>
      <c r="F26" s="6"/>
      <c r="G26" s="9">
        <v>23</v>
      </c>
    </row>
    <row r="27" spans="1:7" ht="12.75">
      <c r="A27" s="8" t="s">
        <v>400</v>
      </c>
      <c r="B27" s="228" t="s">
        <v>441</v>
      </c>
      <c r="C27" s="6"/>
      <c r="D27" s="6"/>
      <c r="E27" s="6"/>
      <c r="F27" s="6"/>
      <c r="G27" s="9">
        <v>24</v>
      </c>
    </row>
    <row r="28" spans="1:7" ht="12.75">
      <c r="A28" s="8" t="s">
        <v>509</v>
      </c>
      <c r="B28" s="228" t="s">
        <v>442</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432</v>
      </c>
      <c r="C33" s="6"/>
      <c r="D33" s="6"/>
      <c r="E33" s="6"/>
      <c r="F33" s="6"/>
      <c r="G33" s="9">
        <v>4</v>
      </c>
    </row>
    <row r="34" spans="1:7" ht="12.75">
      <c r="A34" s="8" t="s">
        <v>63</v>
      </c>
      <c r="B34" s="228" t="s">
        <v>443</v>
      </c>
      <c r="C34" s="6"/>
      <c r="D34" s="6"/>
      <c r="E34" s="6"/>
      <c r="F34" s="6"/>
      <c r="G34" s="9">
        <v>5</v>
      </c>
    </row>
    <row r="35" spans="1:7" ht="12.75">
      <c r="A35" s="8" t="s">
        <v>64</v>
      </c>
      <c r="B35" s="228" t="s">
        <v>444</v>
      </c>
      <c r="C35" s="6"/>
      <c r="D35" s="6"/>
      <c r="E35" s="6"/>
      <c r="F35" s="6"/>
      <c r="G35" s="9">
        <v>6</v>
      </c>
    </row>
    <row r="36" spans="1:7" ht="12.75">
      <c r="A36" s="8" t="s">
        <v>65</v>
      </c>
      <c r="B36" s="228" t="s">
        <v>445</v>
      </c>
      <c r="C36" s="6"/>
      <c r="D36" s="6"/>
      <c r="E36" s="6"/>
      <c r="F36" s="6"/>
      <c r="G36" s="9">
        <v>8</v>
      </c>
    </row>
    <row r="37" spans="1:7" ht="12.75">
      <c r="A37" s="8" t="s">
        <v>66</v>
      </c>
      <c r="B37" s="228" t="s">
        <v>446</v>
      </c>
      <c r="C37" s="6"/>
      <c r="D37" s="6"/>
      <c r="E37" s="6"/>
      <c r="F37" s="6"/>
      <c r="G37" s="9">
        <v>8</v>
      </c>
    </row>
    <row r="38" spans="1:7" ht="12.75">
      <c r="A38" s="8" t="s">
        <v>67</v>
      </c>
      <c r="B38" s="228" t="s">
        <v>451</v>
      </c>
      <c r="C38" s="6"/>
      <c r="D38" s="6"/>
      <c r="E38" s="6"/>
      <c r="F38" s="6"/>
      <c r="G38" s="9">
        <v>8</v>
      </c>
    </row>
    <row r="39" spans="1:7" ht="12.75">
      <c r="A39" s="8" t="s">
        <v>68</v>
      </c>
      <c r="B39" s="228" t="s">
        <v>452</v>
      </c>
      <c r="C39" s="6"/>
      <c r="D39" s="6"/>
      <c r="E39" s="6"/>
      <c r="F39" s="6"/>
      <c r="G39" s="9">
        <v>8</v>
      </c>
    </row>
    <row r="40" spans="1:7" ht="12.75">
      <c r="A40" s="8" t="s">
        <v>72</v>
      </c>
      <c r="B40" s="228" t="s">
        <v>447</v>
      </c>
      <c r="C40" s="6"/>
      <c r="D40" s="6"/>
      <c r="E40" s="6"/>
      <c r="F40" s="6"/>
      <c r="G40" s="9">
        <v>9</v>
      </c>
    </row>
    <row r="41" spans="1:7" ht="12.75">
      <c r="A41" s="8" t="s">
        <v>73</v>
      </c>
      <c r="B41" s="228" t="s">
        <v>448</v>
      </c>
      <c r="C41" s="6"/>
      <c r="D41" s="6"/>
      <c r="E41" s="6"/>
      <c r="F41" s="6"/>
      <c r="G41" s="9">
        <v>10</v>
      </c>
    </row>
    <row r="42" spans="1:7" ht="12.75">
      <c r="A42" s="8" t="s">
        <v>99</v>
      </c>
      <c r="B42" s="228" t="s">
        <v>434</v>
      </c>
      <c r="C42" s="6"/>
      <c r="D42" s="6"/>
      <c r="E42" s="6"/>
      <c r="F42" s="6"/>
      <c r="G42" s="9">
        <v>11</v>
      </c>
    </row>
    <row r="43" spans="1:7" ht="12.75">
      <c r="A43" s="8" t="s">
        <v>123</v>
      </c>
      <c r="B43" s="228" t="s">
        <v>259</v>
      </c>
      <c r="C43" s="6"/>
      <c r="D43" s="6"/>
      <c r="E43" s="6"/>
      <c r="F43" s="6"/>
      <c r="G43" s="9">
        <v>12</v>
      </c>
    </row>
    <row r="44" spans="1:7" ht="12.75">
      <c r="A44" s="8" t="s">
        <v>124</v>
      </c>
      <c r="B44" s="228" t="s">
        <v>490</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03" t="s">
        <v>456</v>
      </c>
      <c r="B47" s="304"/>
      <c r="C47" s="304"/>
      <c r="D47" s="304"/>
      <c r="E47" s="304"/>
      <c r="F47" s="304"/>
      <c r="G47" s="304"/>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1" width="13.421875" style="61" bestFit="1" customWidth="1"/>
    <col min="12" max="12" width="17.140625" style="61" bestFit="1" customWidth="1"/>
    <col min="13" max="13" width="17.421875" style="61" bestFit="1" customWidth="1"/>
    <col min="14" max="14" width="12.8515625" style="61" bestFit="1" customWidth="1"/>
    <col min="15" max="15" width="18.8515625" style="56" customWidth="1"/>
    <col min="16" max="19" width="11.421875" style="56" customWidth="1"/>
    <col min="20" max="21" width="11.421875" style="61" customWidth="1"/>
    <col min="22" max="22" width="18.140625" style="61" bestFit="1" customWidth="1"/>
    <col min="23" max="23" width="19.7109375" style="6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1" customFormat="1" ht="15.75" customHeight="1">
      <c r="A1" s="305" t="s">
        <v>234</v>
      </c>
      <c r="B1" s="305"/>
      <c r="C1" s="305"/>
      <c r="D1" s="305"/>
      <c r="E1" s="305"/>
      <c r="F1" s="305"/>
      <c r="G1" s="305"/>
      <c r="H1" s="281"/>
      <c r="I1" s="282"/>
      <c r="J1" s="282"/>
      <c r="K1" s="282"/>
      <c r="L1" s="282"/>
      <c r="M1" s="282"/>
      <c r="N1" s="282"/>
      <c r="O1" s="282"/>
      <c r="P1" s="282"/>
      <c r="Q1" s="282"/>
      <c r="R1" s="282"/>
      <c r="S1" s="282"/>
      <c r="T1" s="282"/>
      <c r="U1" s="282"/>
      <c r="V1" s="57"/>
      <c r="W1" s="57"/>
      <c r="X1" s="57"/>
      <c r="Y1" s="56"/>
    </row>
    <row r="2" spans="1:25" s="61" customFormat="1" ht="15.75" customHeight="1">
      <c r="A2" s="306" t="s">
        <v>235</v>
      </c>
      <c r="B2" s="306"/>
      <c r="C2" s="306"/>
      <c r="D2" s="306"/>
      <c r="E2" s="306"/>
      <c r="F2" s="306"/>
      <c r="G2" s="306"/>
      <c r="H2" s="308"/>
      <c r="I2" s="308"/>
      <c r="J2" s="308"/>
      <c r="K2" s="308"/>
      <c r="L2" s="308"/>
      <c r="M2" s="308"/>
      <c r="N2" s="308"/>
      <c r="O2" s="308"/>
      <c r="P2" s="308"/>
      <c r="Q2" s="308"/>
      <c r="R2" s="308"/>
      <c r="S2" s="308"/>
      <c r="T2" s="308"/>
      <c r="U2" s="308"/>
      <c r="V2" s="57"/>
      <c r="Y2" s="56"/>
    </row>
    <row r="3" spans="1:25" s="61" customFormat="1" ht="15.75" customHeight="1">
      <c r="A3" s="306" t="s">
        <v>236</v>
      </c>
      <c r="B3" s="306"/>
      <c r="C3" s="306"/>
      <c r="D3" s="306"/>
      <c r="E3" s="306"/>
      <c r="F3" s="306"/>
      <c r="G3" s="306"/>
      <c r="H3" s="281"/>
      <c r="I3" s="282"/>
      <c r="J3" s="282"/>
      <c r="K3" s="282"/>
      <c r="L3" s="282"/>
      <c r="M3" s="282"/>
      <c r="N3" s="282"/>
      <c r="O3" s="282"/>
      <c r="P3" s="282"/>
      <c r="Q3" s="282"/>
      <c r="R3" s="282"/>
      <c r="S3" s="282"/>
      <c r="T3" s="283"/>
      <c r="U3" s="284"/>
      <c r="V3" s="57"/>
      <c r="W3" s="57"/>
      <c r="X3" s="57"/>
      <c r="Y3" s="56"/>
    </row>
    <row r="4" spans="1:25" s="61" customFormat="1" ht="15.75" customHeight="1" thickBot="1">
      <c r="A4" s="306" t="s">
        <v>457</v>
      </c>
      <c r="B4" s="306"/>
      <c r="C4" s="306"/>
      <c r="D4" s="306"/>
      <c r="E4" s="306"/>
      <c r="F4" s="306"/>
      <c r="G4" s="306"/>
      <c r="H4" s="62"/>
      <c r="J4" s="285"/>
      <c r="K4" s="285"/>
      <c r="O4" s="56"/>
      <c r="P4" s="56"/>
      <c r="Q4" s="56"/>
      <c r="R4" s="56"/>
      <c r="S4" s="56"/>
      <c r="Y4" s="56"/>
    </row>
    <row r="5" spans="1:25" s="61" customFormat="1" ht="13.5" thickTop="1">
      <c r="A5" s="69" t="s">
        <v>237</v>
      </c>
      <c r="B5" s="86">
        <v>2009</v>
      </c>
      <c r="C5" s="309" t="s">
        <v>547</v>
      </c>
      <c r="D5" s="309"/>
      <c r="E5" s="309"/>
      <c r="F5" s="87" t="s">
        <v>252</v>
      </c>
      <c r="G5" s="87" t="s">
        <v>243</v>
      </c>
      <c r="H5" s="64"/>
      <c r="O5" s="56"/>
      <c r="P5" s="56"/>
      <c r="Q5" s="56"/>
      <c r="R5" s="56"/>
      <c r="S5" s="56"/>
      <c r="Y5" s="56"/>
    </row>
    <row r="6" spans="1:25" s="61" customFormat="1" ht="13.5" thickBot="1">
      <c r="A6" s="70"/>
      <c r="B6" s="88" t="s">
        <v>242</v>
      </c>
      <c r="C6" s="88">
        <v>2008</v>
      </c>
      <c r="D6" s="236">
        <v>2009</v>
      </c>
      <c r="E6" s="236">
        <v>2010</v>
      </c>
      <c r="F6" s="90" t="s">
        <v>458</v>
      </c>
      <c r="G6" s="90">
        <v>2010</v>
      </c>
      <c r="H6" s="286"/>
      <c r="I6" s="286"/>
      <c r="J6" s="286"/>
      <c r="K6" s="286"/>
      <c r="M6" s="286"/>
      <c r="N6" s="286"/>
      <c r="P6" s="56"/>
      <c r="Q6" s="282"/>
      <c r="R6" s="282"/>
      <c r="S6" s="282"/>
      <c r="T6" s="282"/>
      <c r="U6" s="282"/>
      <c r="V6" s="65"/>
      <c r="W6" s="66"/>
      <c r="X6" s="66"/>
      <c r="Y6" s="56"/>
    </row>
    <row r="7" spans="1:25" s="61" customFormat="1" ht="13.5" thickTop="1">
      <c r="A7" s="64"/>
      <c r="B7" s="64"/>
      <c r="C7" s="64"/>
      <c r="D7" s="99"/>
      <c r="E7" s="99"/>
      <c r="F7" s="240"/>
      <c r="G7" s="240"/>
      <c r="H7" s="286"/>
      <c r="I7" s="286"/>
      <c r="J7" s="292"/>
      <c r="K7" s="279"/>
      <c r="M7" s="287"/>
      <c r="N7" s="286"/>
      <c r="P7" s="56"/>
      <c r="Q7" s="282"/>
      <c r="R7" s="282"/>
      <c r="S7" s="282"/>
      <c r="T7" s="282"/>
      <c r="U7" s="282"/>
      <c r="V7" s="65"/>
      <c r="W7" s="66"/>
      <c r="X7" s="66"/>
      <c r="Y7" s="56"/>
    </row>
    <row r="8" spans="1:24" s="242" customFormat="1" ht="12.75">
      <c r="A8" s="64" t="s">
        <v>480</v>
      </c>
      <c r="B8" s="231">
        <f>53735.4*1000</f>
        <v>53735400</v>
      </c>
      <c r="C8" s="231">
        <f>50020*1000</f>
        <v>50020000</v>
      </c>
      <c r="D8" s="231">
        <f>33584.8*1000</f>
        <v>33584800</v>
      </c>
      <c r="E8" s="231">
        <f>42985*1000</f>
        <v>42985000</v>
      </c>
      <c r="F8" s="54">
        <f>+(E8-D8)/D8</f>
        <v>0.279894476072509</v>
      </c>
      <c r="G8" s="241">
        <f>+E12/E8</f>
        <v>0.191863091776201</v>
      </c>
      <c r="H8" s="286"/>
      <c r="I8" s="286"/>
      <c r="J8" s="292"/>
      <c r="K8" s="279"/>
      <c r="M8" s="287"/>
      <c r="N8" s="286"/>
      <c r="Q8" s="218"/>
      <c r="R8" s="218"/>
      <c r="T8" s="282"/>
      <c r="U8" s="243"/>
      <c r="V8" s="244"/>
      <c r="W8" s="244"/>
      <c r="X8" s="218"/>
    </row>
    <row r="9" spans="1:24" s="242" customFormat="1" ht="12.75">
      <c r="A9" s="64" t="s">
        <v>481</v>
      </c>
      <c r="B9" s="231">
        <f>39753.9*1000</f>
        <v>39753900</v>
      </c>
      <c r="C9" s="231">
        <f>39461.1*1000</f>
        <v>39461100</v>
      </c>
      <c r="D9" s="231">
        <f>24944.3*1000</f>
        <v>24944300</v>
      </c>
      <c r="E9" s="231">
        <f>34525.8*1000</f>
        <v>34525800</v>
      </c>
      <c r="F9" s="54">
        <f>+(E9-D9)/D9</f>
        <v>0.3841158100247351</v>
      </c>
      <c r="G9" s="241">
        <f>+E17/E9</f>
        <v>0.06978387177125511</v>
      </c>
      <c r="H9" s="286"/>
      <c r="I9" s="286"/>
      <c r="J9" s="292"/>
      <c r="K9" s="279"/>
      <c r="M9" s="287"/>
      <c r="N9" s="286"/>
      <c r="Q9" s="282"/>
      <c r="R9" s="282"/>
      <c r="S9" s="282"/>
      <c r="T9" s="282"/>
      <c r="U9" s="243"/>
      <c r="V9" s="244"/>
      <c r="W9" s="244"/>
      <c r="X9" s="218"/>
    </row>
    <row r="10" spans="1:24" s="242" customFormat="1" ht="12.75">
      <c r="A10" s="64" t="s">
        <v>50</v>
      </c>
      <c r="B10" s="293">
        <f>+B8-B9</f>
        <v>13981500</v>
      </c>
      <c r="C10" s="293">
        <f>+C8-C9</f>
        <v>10558900</v>
      </c>
      <c r="D10" s="293">
        <f>+D8-D9</f>
        <v>8640500</v>
      </c>
      <c r="E10" s="293">
        <f>+E8-E9</f>
        <v>8459200</v>
      </c>
      <c r="F10" s="54">
        <f>+(E10-D10)/D10</f>
        <v>-0.020982582026503094</v>
      </c>
      <c r="G10" s="241"/>
      <c r="I10" s="286"/>
      <c r="J10" s="292"/>
      <c r="K10" s="279"/>
      <c r="M10" s="286"/>
      <c r="N10" s="286"/>
      <c r="Q10" s="282"/>
      <c r="R10" s="282"/>
      <c r="S10" s="282"/>
      <c r="T10" s="282"/>
      <c r="U10" s="243"/>
      <c r="V10" s="244"/>
      <c r="W10" s="244"/>
      <c r="X10" s="218"/>
    </row>
    <row r="11" spans="1:25" s="61" customFormat="1" ht="15.75" customHeight="1">
      <c r="A11" s="306" t="s">
        <v>239</v>
      </c>
      <c r="B11" s="306"/>
      <c r="C11" s="306"/>
      <c r="D11" s="306"/>
      <c r="E11" s="306"/>
      <c r="F11" s="306"/>
      <c r="G11" s="306"/>
      <c r="H11" s="308"/>
      <c r="I11" s="308"/>
      <c r="J11" s="308"/>
      <c r="K11" s="308"/>
      <c r="L11" s="308"/>
      <c r="M11" s="308"/>
      <c r="N11" s="308"/>
      <c r="O11" s="308"/>
      <c r="P11" s="308"/>
      <c r="Q11" s="308"/>
      <c r="R11" s="308"/>
      <c r="S11" s="308"/>
      <c r="T11" s="308"/>
      <c r="U11" s="308"/>
      <c r="V11" s="57"/>
      <c r="W11" s="57"/>
      <c r="X11" s="57"/>
      <c r="Y11" s="56"/>
    </row>
    <row r="12" spans="1:25" s="61" customFormat="1" ht="15.75" customHeight="1">
      <c r="A12" s="53" t="s">
        <v>469</v>
      </c>
      <c r="B12" s="237">
        <v>10789976</v>
      </c>
      <c r="C12" s="237">
        <v>9269072</v>
      </c>
      <c r="D12" s="237">
        <v>7603473</v>
      </c>
      <c r="E12" s="237">
        <v>8247235</v>
      </c>
      <c r="F12" s="54">
        <f>+(E12-D12)/D12</f>
        <v>0.08466683579990354</v>
      </c>
      <c r="G12" s="55"/>
      <c r="I12" s="282"/>
      <c r="J12" s="282"/>
      <c r="K12" s="282"/>
      <c r="L12" s="282"/>
      <c r="N12" s="282"/>
      <c r="O12" s="282"/>
      <c r="U12" s="284"/>
      <c r="V12" s="57"/>
      <c r="W12" s="57"/>
      <c r="X12" s="57"/>
      <c r="Y12" s="56"/>
    </row>
    <row r="13" spans="1:25" s="61" customFormat="1" ht="15.75" customHeight="1">
      <c r="A13" s="234" t="s">
        <v>22</v>
      </c>
      <c r="B13" s="231">
        <v>6179494</v>
      </c>
      <c r="C13" s="57">
        <v>5169772</v>
      </c>
      <c r="D13" s="231">
        <v>4619459</v>
      </c>
      <c r="E13" s="231">
        <v>4927824</v>
      </c>
      <c r="F13" s="58">
        <f aca="true" t="shared" si="0" ref="F13:F25">+(E13-D13)/D13</f>
        <v>0.06675348780019479</v>
      </c>
      <c r="G13" s="58">
        <f>+E13/$E$12</f>
        <v>0.5975122571383015</v>
      </c>
      <c r="V13" s="57"/>
      <c r="W13" s="57"/>
      <c r="X13" s="57"/>
      <c r="Y13" s="56"/>
    </row>
    <row r="14" spans="1:25" s="61" customFormat="1" ht="15.75" customHeight="1">
      <c r="A14" s="234" t="s">
        <v>23</v>
      </c>
      <c r="B14" s="231">
        <v>949456</v>
      </c>
      <c r="C14" s="57">
        <v>763161</v>
      </c>
      <c r="D14" s="231">
        <v>648292</v>
      </c>
      <c r="E14" s="231">
        <v>653002</v>
      </c>
      <c r="F14" s="58">
        <f t="shared" si="0"/>
        <v>0.00726524467369642</v>
      </c>
      <c r="G14" s="58">
        <f>+E14/$E$12</f>
        <v>0.07917829430105969</v>
      </c>
      <c r="H14" s="60"/>
      <c r="L14" s="57"/>
      <c r="M14" s="50"/>
      <c r="O14" s="56"/>
      <c r="P14" s="56"/>
      <c r="Q14" s="56"/>
      <c r="R14" s="56"/>
      <c r="S14" s="56"/>
      <c r="Y14" s="56"/>
    </row>
    <row r="15" spans="1:25" s="61" customFormat="1" ht="15.75" customHeight="1">
      <c r="A15" s="234" t="s">
        <v>24</v>
      </c>
      <c r="B15" s="231">
        <v>3661026</v>
      </c>
      <c r="C15" s="57">
        <v>3336139</v>
      </c>
      <c r="D15" s="231">
        <v>2335722</v>
      </c>
      <c r="E15" s="231">
        <v>2666409</v>
      </c>
      <c r="F15" s="58">
        <f t="shared" si="0"/>
        <v>0.14157806451281446</v>
      </c>
      <c r="G15" s="58">
        <f>+E15/$E$12</f>
        <v>0.3233094485606388</v>
      </c>
      <c r="H15" s="60"/>
      <c r="L15" s="57"/>
      <c r="M15" s="50"/>
      <c r="O15" s="56"/>
      <c r="P15" s="56"/>
      <c r="Q15" s="56"/>
      <c r="R15" s="56"/>
      <c r="S15" s="56"/>
      <c r="V15" s="57"/>
      <c r="W15" s="57"/>
      <c r="X15" s="57"/>
      <c r="Y15" s="56"/>
    </row>
    <row r="16" spans="1:25" s="61" customFormat="1" ht="15.75" customHeight="1">
      <c r="A16" s="306" t="s">
        <v>241</v>
      </c>
      <c r="B16" s="306"/>
      <c r="C16" s="306"/>
      <c r="D16" s="306"/>
      <c r="E16" s="306"/>
      <c r="F16" s="306"/>
      <c r="G16" s="306"/>
      <c r="L16" s="57"/>
      <c r="M16" s="50"/>
      <c r="O16" s="56"/>
      <c r="P16" s="56"/>
      <c r="Q16" s="56"/>
      <c r="R16" s="56"/>
      <c r="S16" s="56"/>
      <c r="V16" s="57"/>
      <c r="W16" s="57"/>
      <c r="X16" s="57"/>
      <c r="Y16" s="56"/>
    </row>
    <row r="17" spans="1:25" s="61" customFormat="1" ht="15.75" customHeight="1">
      <c r="A17" s="59" t="s">
        <v>469</v>
      </c>
      <c r="B17" s="49">
        <v>2962116</v>
      </c>
      <c r="C17" s="237">
        <v>2756473</v>
      </c>
      <c r="D17" s="49">
        <v>1913825</v>
      </c>
      <c r="E17" s="49">
        <v>2409344</v>
      </c>
      <c r="F17" s="54">
        <f t="shared" si="0"/>
        <v>0.2589155225791282</v>
      </c>
      <c r="G17" s="55"/>
      <c r="H17" s="55"/>
      <c r="L17" s="57"/>
      <c r="M17" s="50"/>
      <c r="O17" s="56"/>
      <c r="P17" s="56"/>
      <c r="Q17" s="56"/>
      <c r="R17" s="56"/>
      <c r="S17" s="56"/>
      <c r="V17" s="57"/>
      <c r="W17" s="57"/>
      <c r="X17" s="57"/>
      <c r="Y17" s="56"/>
    </row>
    <row r="18" spans="1:25" s="61" customFormat="1" ht="15.75" customHeight="1">
      <c r="A18" s="234" t="s">
        <v>22</v>
      </c>
      <c r="B18" s="50">
        <v>2168649</v>
      </c>
      <c r="C18" s="57">
        <v>2132577</v>
      </c>
      <c r="D18" s="50">
        <v>1414718</v>
      </c>
      <c r="E18" s="50">
        <v>1606793</v>
      </c>
      <c r="F18" s="58">
        <f t="shared" si="0"/>
        <v>0.1357691073415338</v>
      </c>
      <c r="G18" s="58">
        <f>+E18/$E$17</f>
        <v>0.6669006169314137</v>
      </c>
      <c r="H18" s="60"/>
      <c r="L18" s="57"/>
      <c r="M18" s="57"/>
      <c r="O18" s="56"/>
      <c r="P18" s="56"/>
      <c r="Q18" s="56"/>
      <c r="R18" s="56"/>
      <c r="S18" s="56"/>
      <c r="V18" s="57"/>
      <c r="W18" s="57"/>
      <c r="X18" s="57"/>
      <c r="Y18" s="56"/>
    </row>
    <row r="19" spans="1:25" s="61" customFormat="1" ht="15.75" customHeight="1">
      <c r="A19" s="234" t="s">
        <v>23</v>
      </c>
      <c r="B19" s="50">
        <v>649270</v>
      </c>
      <c r="C19" s="57">
        <v>460041</v>
      </c>
      <c r="D19" s="50">
        <v>399231</v>
      </c>
      <c r="E19" s="50">
        <v>634226</v>
      </c>
      <c r="F19" s="58">
        <f t="shared" si="0"/>
        <v>0.5886191202586973</v>
      </c>
      <c r="G19" s="58">
        <f>+E19/$E$17</f>
        <v>0.263235967964724</v>
      </c>
      <c r="H19" s="60"/>
      <c r="M19" s="57"/>
      <c r="O19" s="56"/>
      <c r="P19" s="56"/>
      <c r="Q19" s="56"/>
      <c r="R19" s="56"/>
      <c r="S19" s="56"/>
      <c r="V19" s="57"/>
      <c r="Y19" s="56"/>
    </row>
    <row r="20" spans="1:25" s="61" customFormat="1" ht="15.75" customHeight="1">
      <c r="A20" s="234" t="s">
        <v>24</v>
      </c>
      <c r="B20" s="50">
        <v>144197</v>
      </c>
      <c r="C20" s="57">
        <v>163855</v>
      </c>
      <c r="D20" s="50">
        <v>99876</v>
      </c>
      <c r="E20" s="50">
        <v>168325</v>
      </c>
      <c r="F20" s="58">
        <f t="shared" si="0"/>
        <v>0.6853398213785094</v>
      </c>
      <c r="G20" s="58">
        <f>+E20/$E$17</f>
        <v>0.06986341510386229</v>
      </c>
      <c r="H20" s="60"/>
      <c r="J20" s="282"/>
      <c r="K20" s="282"/>
      <c r="L20" s="282"/>
      <c r="M20" s="282"/>
      <c r="N20" s="284"/>
      <c r="O20" s="284"/>
      <c r="P20" s="284"/>
      <c r="Q20" s="284"/>
      <c r="R20" s="284"/>
      <c r="S20" s="284"/>
      <c r="T20" s="284"/>
      <c r="U20" s="284"/>
      <c r="V20" s="284"/>
      <c r="W20" s="284"/>
      <c r="Y20" s="56"/>
    </row>
    <row r="21" spans="1:25" s="61" customFormat="1" ht="15.75" customHeight="1">
      <c r="A21" s="306" t="s">
        <v>253</v>
      </c>
      <c r="B21" s="306"/>
      <c r="C21" s="306"/>
      <c r="D21" s="306"/>
      <c r="E21" s="306"/>
      <c r="F21" s="306"/>
      <c r="G21" s="306"/>
      <c r="J21" s="308"/>
      <c r="K21" s="308"/>
      <c r="L21" s="308"/>
      <c r="M21" s="308"/>
      <c r="N21" s="308"/>
      <c r="O21" s="308"/>
      <c r="P21" s="308"/>
      <c r="Q21" s="308"/>
      <c r="R21" s="308"/>
      <c r="S21" s="308"/>
      <c r="T21" s="308"/>
      <c r="U21" s="308"/>
      <c r="V21" s="308"/>
      <c r="W21" s="308"/>
      <c r="X21" s="56"/>
      <c r="Y21" s="56"/>
    </row>
    <row r="22" spans="1:25" s="61" customFormat="1" ht="15.75" customHeight="1">
      <c r="A22" s="59" t="s">
        <v>469</v>
      </c>
      <c r="B22" s="49">
        <v>7827860</v>
      </c>
      <c r="C22" s="237">
        <v>6512599</v>
      </c>
      <c r="D22" s="49">
        <v>5689648</v>
      </c>
      <c r="E22" s="49">
        <v>5837891</v>
      </c>
      <c r="F22" s="54">
        <f t="shared" si="0"/>
        <v>0.026054863147948696</v>
      </c>
      <c r="G22" s="60"/>
      <c r="H22" s="60"/>
      <c r="J22" s="281"/>
      <c r="K22" s="281"/>
      <c r="L22" s="282"/>
      <c r="M22" s="282"/>
      <c r="N22" s="282"/>
      <c r="O22" s="282"/>
      <c r="P22" s="282"/>
      <c r="Q22" s="282"/>
      <c r="R22" s="282"/>
      <c r="S22" s="282"/>
      <c r="T22" s="282"/>
      <c r="U22" s="282"/>
      <c r="V22" s="284"/>
      <c r="W22" s="284"/>
      <c r="X22" s="68"/>
      <c r="Y22" s="68"/>
    </row>
    <row r="23" spans="1:25" s="61" customFormat="1" ht="15.75" customHeight="1">
      <c r="A23" s="234" t="s">
        <v>22</v>
      </c>
      <c r="B23" s="50">
        <v>4010845</v>
      </c>
      <c r="C23" s="57">
        <v>3037195</v>
      </c>
      <c r="D23" s="50">
        <v>3204741</v>
      </c>
      <c r="E23" s="50">
        <v>3321031</v>
      </c>
      <c r="F23" s="58">
        <f t="shared" si="0"/>
        <v>0.036286863743435115</v>
      </c>
      <c r="G23" s="58">
        <f>+E23/$E$22</f>
        <v>0.568875129734351</v>
      </c>
      <c r="H23" s="60"/>
      <c r="O23" s="56"/>
      <c r="P23" s="56"/>
      <c r="Q23" s="56"/>
      <c r="R23" s="56"/>
      <c r="S23" s="56"/>
      <c r="U23" s="57"/>
      <c r="V23" s="67"/>
      <c r="W23" s="68"/>
      <c r="X23" s="68"/>
      <c r="Y23" s="68"/>
    </row>
    <row r="24" spans="1:25" s="61" customFormat="1" ht="15.75" customHeight="1">
      <c r="A24" s="234" t="s">
        <v>23</v>
      </c>
      <c r="B24" s="50">
        <v>300186</v>
      </c>
      <c r="C24" s="57">
        <v>303120</v>
      </c>
      <c r="D24" s="50">
        <v>249061</v>
      </c>
      <c r="E24" s="50">
        <v>18776</v>
      </c>
      <c r="F24" s="58">
        <f t="shared" si="0"/>
        <v>-0.9246128458490088</v>
      </c>
      <c r="G24" s="58">
        <f>+E24/$E$22</f>
        <v>0.003216229970720591</v>
      </c>
      <c r="H24" s="60"/>
      <c r="O24" s="56"/>
      <c r="P24" s="56"/>
      <c r="Q24" s="56"/>
      <c r="R24" s="56"/>
      <c r="S24" s="56"/>
      <c r="U24" s="57"/>
      <c r="V24" s="67"/>
      <c r="W24" s="68"/>
      <c r="X24" s="68"/>
      <c r="Y24" s="68"/>
    </row>
    <row r="25" spans="1:25" s="61" customFormat="1" ht="15.75" customHeight="1" thickBot="1">
      <c r="A25" s="235" t="s">
        <v>24</v>
      </c>
      <c r="B25" s="109">
        <v>3516829</v>
      </c>
      <c r="C25" s="109">
        <v>3172284</v>
      </c>
      <c r="D25" s="109">
        <v>2235846</v>
      </c>
      <c r="E25" s="109">
        <v>2498084</v>
      </c>
      <c r="F25" s="110">
        <f t="shared" si="0"/>
        <v>0.11728804219968639</v>
      </c>
      <c r="G25" s="110">
        <f>+E25/$E$22</f>
        <v>0.4279086402949284</v>
      </c>
      <c r="H25" s="60"/>
      <c r="O25" s="56"/>
      <c r="P25" s="56"/>
      <c r="Q25" s="56"/>
      <c r="R25" s="56"/>
      <c r="S25" s="56"/>
      <c r="U25" s="57"/>
      <c r="V25" s="67"/>
      <c r="W25" s="68"/>
      <c r="X25" s="68"/>
      <c r="Y25" s="68"/>
    </row>
    <row r="26" spans="1:25" ht="27" customHeight="1" thickTop="1">
      <c r="A26" s="307" t="s">
        <v>553</v>
      </c>
      <c r="B26" s="307"/>
      <c r="C26" s="307"/>
      <c r="D26" s="307"/>
      <c r="E26" s="307"/>
      <c r="F26" s="307"/>
      <c r="G26" s="307"/>
      <c r="H26" s="55"/>
      <c r="U26" s="57"/>
      <c r="V26" s="67"/>
      <c r="W26" s="68"/>
      <c r="X26" s="52"/>
      <c r="Y26" s="52"/>
    </row>
    <row r="27" spans="8:26" ht="33" customHeight="1">
      <c r="H27" s="101"/>
      <c r="J27" s="57"/>
      <c r="K27" s="57"/>
      <c r="L27" s="57"/>
      <c r="M27" s="57"/>
      <c r="Z27" s="217" t="s">
        <v>392</v>
      </c>
    </row>
    <row r="28" spans="1:29" ht="12.75">
      <c r="A28" s="33"/>
      <c r="B28" s="33"/>
      <c r="C28" s="33"/>
      <c r="D28" s="33"/>
      <c r="E28" s="33"/>
      <c r="F28" s="33"/>
      <c r="G28" s="33"/>
      <c r="J28" s="57"/>
      <c r="K28" s="57"/>
      <c r="L28" s="57"/>
      <c r="M28" s="57"/>
      <c r="Z28" s="217" t="s">
        <v>22</v>
      </c>
      <c r="AA28" s="217" t="s">
        <v>23</v>
      </c>
      <c r="AB28" s="217" t="s">
        <v>24</v>
      </c>
      <c r="AC28" s="1" t="s">
        <v>389</v>
      </c>
    </row>
    <row r="29" spans="1:29" ht="12.75">
      <c r="A29" s="33"/>
      <c r="B29" s="33"/>
      <c r="C29" s="33"/>
      <c r="D29" s="33"/>
      <c r="E29" s="33"/>
      <c r="F29" s="33"/>
      <c r="G29" s="33"/>
      <c r="J29" s="57"/>
      <c r="K29" s="57"/>
      <c r="L29" s="57"/>
      <c r="M29" s="57"/>
      <c r="Y29" s="232" t="s">
        <v>548</v>
      </c>
      <c r="Z29" s="74">
        <v>2419766.397</v>
      </c>
      <c r="AA29" s="74">
        <v>196076.79499999998</v>
      </c>
      <c r="AB29" s="74">
        <v>2192616.448</v>
      </c>
      <c r="AC29" s="51">
        <f>SUM(Z29:AB29)</f>
        <v>4808459.64</v>
      </c>
    </row>
    <row r="30" spans="1:29" ht="12.75">
      <c r="A30" s="33"/>
      <c r="B30" s="33"/>
      <c r="C30" s="33"/>
      <c r="D30" s="33"/>
      <c r="E30" s="33"/>
      <c r="F30" s="33"/>
      <c r="G30" s="33"/>
      <c r="Y30" s="232" t="s">
        <v>549</v>
      </c>
      <c r="Z30" s="74">
        <v>2849201.066</v>
      </c>
      <c r="AA30" s="74">
        <v>257982.67700000003</v>
      </c>
      <c r="AB30" s="74">
        <v>2897904.976</v>
      </c>
      <c r="AC30" s="51">
        <f>SUM(Z30:AB30)</f>
        <v>6005088.7190000005</v>
      </c>
    </row>
    <row r="31" spans="1:29" ht="12.75">
      <c r="A31" s="33"/>
      <c r="B31" s="33"/>
      <c r="C31" s="33"/>
      <c r="D31" s="33"/>
      <c r="E31" s="33"/>
      <c r="F31" s="33"/>
      <c r="G31" s="33"/>
      <c r="J31" s="57"/>
      <c r="K31" s="57"/>
      <c r="L31" s="57"/>
      <c r="M31" s="57"/>
      <c r="Y31" s="232" t="s">
        <v>550</v>
      </c>
      <c r="Z31" s="74">
        <v>3037194.3220000006</v>
      </c>
      <c r="AA31" s="74">
        <v>303119.77300000004</v>
      </c>
      <c r="AB31" s="74">
        <v>3172283.906</v>
      </c>
      <c r="AC31" s="51">
        <f>SUM(Z31:AB31)</f>
        <v>6512598.001</v>
      </c>
    </row>
    <row r="32" spans="1:29" ht="12.75">
      <c r="A32" s="33"/>
      <c r="B32" s="33"/>
      <c r="C32" s="33"/>
      <c r="D32" s="33"/>
      <c r="E32" s="33"/>
      <c r="F32" s="33"/>
      <c r="G32" s="33"/>
      <c r="J32" s="57"/>
      <c r="K32" s="57"/>
      <c r="L32" s="57"/>
      <c r="M32" s="57"/>
      <c r="Y32" s="232" t="s">
        <v>551</v>
      </c>
      <c r="Z32" s="74">
        <v>3204740.636</v>
      </c>
      <c r="AA32" s="74">
        <v>249061.48300000007</v>
      </c>
      <c r="AB32" s="74">
        <v>2235845.702</v>
      </c>
      <c r="AC32" s="51">
        <f>SUM(Z32:AB32)</f>
        <v>5689647.821</v>
      </c>
    </row>
    <row r="33" spans="1:29" ht="12.75">
      <c r="A33" s="33"/>
      <c r="B33" s="33"/>
      <c r="C33" s="33"/>
      <c r="D33" s="33"/>
      <c r="E33" s="33"/>
      <c r="F33" s="33"/>
      <c r="G33" s="33"/>
      <c r="J33" s="57"/>
      <c r="K33" s="57"/>
      <c r="L33" s="57"/>
      <c r="M33" s="57"/>
      <c r="Y33" s="232" t="s">
        <v>552</v>
      </c>
      <c r="Z33" s="74">
        <v>3321030.958</v>
      </c>
      <c r="AA33" s="74">
        <v>18776.11499999999</v>
      </c>
      <c r="AB33" s="74">
        <v>2498083.866</v>
      </c>
      <c r="AC33" s="51">
        <f>SUM(Z33:AB33)</f>
        <v>5837890.938999999</v>
      </c>
    </row>
    <row r="34" spans="1:13" ht="12.75">
      <c r="A34" s="33"/>
      <c r="B34" s="33"/>
      <c r="C34" s="33"/>
      <c r="D34" s="33"/>
      <c r="E34" s="33"/>
      <c r="F34" s="33"/>
      <c r="G34" s="33"/>
      <c r="J34" s="57"/>
      <c r="K34" s="57"/>
      <c r="L34" s="57"/>
      <c r="M34" s="57"/>
    </row>
    <row r="35" spans="1:7" ht="12.75">
      <c r="A35" s="33"/>
      <c r="B35" s="33"/>
      <c r="C35" s="33"/>
      <c r="D35" s="33"/>
      <c r="E35" s="33"/>
      <c r="F35" s="33"/>
      <c r="G35" s="33"/>
    </row>
    <row r="36" spans="1:13" ht="12.75">
      <c r="A36" s="33"/>
      <c r="B36" s="33"/>
      <c r="C36" s="33"/>
      <c r="D36" s="33"/>
      <c r="E36" s="33"/>
      <c r="F36" s="33"/>
      <c r="G36" s="33"/>
      <c r="J36" s="57"/>
      <c r="K36" s="57"/>
      <c r="L36" s="57"/>
      <c r="M36" s="57"/>
    </row>
    <row r="37" spans="1:13" ht="12.75">
      <c r="A37" s="33"/>
      <c r="B37" s="33"/>
      <c r="C37" s="33"/>
      <c r="D37" s="33"/>
      <c r="E37" s="33"/>
      <c r="F37" s="33"/>
      <c r="G37" s="33"/>
      <c r="J37" s="57"/>
      <c r="K37" s="57"/>
      <c r="L37" s="57"/>
      <c r="M37" s="57"/>
    </row>
    <row r="38" spans="1:13" ht="12.75">
      <c r="A38" s="33"/>
      <c r="B38" s="33"/>
      <c r="C38" s="33"/>
      <c r="D38" s="33"/>
      <c r="E38" s="33"/>
      <c r="F38" s="33"/>
      <c r="G38" s="33"/>
      <c r="J38" s="57"/>
      <c r="K38" s="57"/>
      <c r="L38" s="57"/>
      <c r="M38" s="57"/>
    </row>
    <row r="39" spans="1:13" ht="12.75">
      <c r="A39" s="33"/>
      <c r="B39" s="33"/>
      <c r="C39" s="33"/>
      <c r="D39" s="33"/>
      <c r="E39" s="33"/>
      <c r="F39" s="33"/>
      <c r="G39" s="33"/>
      <c r="J39" s="57"/>
      <c r="K39" s="57"/>
      <c r="L39" s="57"/>
      <c r="M39" s="57"/>
    </row>
    <row r="40" spans="1:7" ht="12.75">
      <c r="A40" s="33"/>
      <c r="B40" s="33"/>
      <c r="C40" s="33"/>
      <c r="D40" s="33"/>
      <c r="E40" s="33"/>
      <c r="F40" s="33"/>
      <c r="G40" s="33"/>
    </row>
    <row r="41" spans="1:13" ht="12.75">
      <c r="A41" s="33"/>
      <c r="B41" s="33"/>
      <c r="C41" s="33"/>
      <c r="D41" s="33"/>
      <c r="E41" s="33"/>
      <c r="F41" s="33"/>
      <c r="G41" s="33"/>
      <c r="J41" s="57"/>
      <c r="K41" s="57"/>
      <c r="L41" s="57"/>
      <c r="M41" s="57"/>
    </row>
    <row r="42" spans="1:13" ht="12.75">
      <c r="A42" s="33"/>
      <c r="B42" s="33"/>
      <c r="C42" s="33"/>
      <c r="D42" s="33"/>
      <c r="E42" s="33"/>
      <c r="F42" s="33"/>
      <c r="G42" s="33"/>
      <c r="J42" s="57"/>
      <c r="K42" s="57"/>
      <c r="L42" s="57"/>
      <c r="M42" s="57"/>
    </row>
    <row r="43" spans="1:13" ht="12.75">
      <c r="A43" s="33"/>
      <c r="B43" s="33"/>
      <c r="C43" s="33"/>
      <c r="D43" s="33"/>
      <c r="E43" s="33"/>
      <c r="F43" s="33"/>
      <c r="G43" s="33"/>
      <c r="J43" s="57"/>
      <c r="K43" s="57"/>
      <c r="L43" s="57"/>
      <c r="M43" s="57"/>
    </row>
    <row r="44" spans="1:13" ht="12.75">
      <c r="A44" s="33"/>
      <c r="B44" s="33"/>
      <c r="C44" s="33"/>
      <c r="D44" s="33"/>
      <c r="E44" s="33"/>
      <c r="F44" s="33"/>
      <c r="G44" s="33"/>
      <c r="J44" s="57"/>
      <c r="K44" s="57"/>
      <c r="L44" s="57"/>
      <c r="M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2">
    <mergeCell ref="A26:G26"/>
    <mergeCell ref="J21:W21"/>
    <mergeCell ref="H2:U2"/>
    <mergeCell ref="H11:U11"/>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9"/>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5" t="s">
        <v>244</v>
      </c>
      <c r="B1" s="305"/>
      <c r="C1" s="305"/>
      <c r="D1" s="305"/>
      <c r="E1" s="305"/>
      <c r="F1" s="305"/>
      <c r="G1" s="223"/>
      <c r="H1" s="223"/>
      <c r="I1" s="223"/>
      <c r="J1" s="223"/>
      <c r="K1" s="223"/>
      <c r="L1" s="223"/>
      <c r="P1" s="218" t="s">
        <v>391</v>
      </c>
      <c r="Q1" s="56"/>
      <c r="R1" s="56"/>
      <c r="S1" s="56"/>
      <c r="T1" s="56"/>
      <c r="U1" s="56"/>
      <c r="V1" s="56"/>
      <c r="W1" s="56"/>
      <c r="Z1" s="57"/>
      <c r="AA1" s="57"/>
      <c r="AB1" s="57"/>
      <c r="AC1" s="56"/>
    </row>
    <row r="2" spans="1:20" ht="13.5" customHeight="1">
      <c r="A2" s="306" t="s">
        <v>476</v>
      </c>
      <c r="B2" s="306"/>
      <c r="C2" s="306"/>
      <c r="D2" s="306"/>
      <c r="E2" s="306"/>
      <c r="F2" s="306"/>
      <c r="G2" s="223"/>
      <c r="H2" s="223"/>
      <c r="I2" s="223"/>
      <c r="J2" s="223"/>
      <c r="K2" s="223"/>
      <c r="L2" s="223"/>
      <c r="P2" s="50" t="s">
        <v>237</v>
      </c>
      <c r="Q2" s="239" t="s">
        <v>22</v>
      </c>
      <c r="R2" s="239" t="s">
        <v>23</v>
      </c>
      <c r="S2" s="239" t="s">
        <v>24</v>
      </c>
      <c r="T2" s="219" t="s">
        <v>389</v>
      </c>
    </row>
    <row r="3" spans="1:29" s="61" customFormat="1" ht="15.75" customHeight="1">
      <c r="A3" s="306" t="s">
        <v>236</v>
      </c>
      <c r="B3" s="306"/>
      <c r="C3" s="306"/>
      <c r="D3" s="306"/>
      <c r="E3" s="306"/>
      <c r="F3" s="306"/>
      <c r="G3" s="223"/>
      <c r="H3" s="223"/>
      <c r="I3" s="223"/>
      <c r="J3" s="223"/>
      <c r="K3" s="223"/>
      <c r="L3" s="223"/>
      <c r="M3" s="62"/>
      <c r="P3" s="233" t="s">
        <v>548</v>
      </c>
      <c r="Q3" s="71">
        <v>3438025.48</v>
      </c>
      <c r="R3" s="71">
        <v>512186.855</v>
      </c>
      <c r="S3" s="71">
        <v>2299611.337</v>
      </c>
      <c r="T3" s="71">
        <f>SUM(Q3:S3)</f>
        <v>6249823.672</v>
      </c>
      <c r="U3" s="56"/>
      <c r="V3" s="56"/>
      <c r="W3" s="56"/>
      <c r="Y3" s="63"/>
      <c r="Z3" s="57"/>
      <c r="AA3" s="57"/>
      <c r="AB3" s="57"/>
      <c r="AC3" s="56"/>
    </row>
    <row r="4" spans="1:29" s="61" customFormat="1" ht="15.75" customHeight="1">
      <c r="A4" s="306" t="s">
        <v>457</v>
      </c>
      <c r="B4" s="306"/>
      <c r="C4" s="306"/>
      <c r="D4" s="306"/>
      <c r="E4" s="306"/>
      <c r="F4" s="306"/>
      <c r="G4" s="223"/>
      <c r="H4" s="223"/>
      <c r="I4" s="223"/>
      <c r="J4" s="223"/>
      <c r="K4" s="223"/>
      <c r="L4" s="223"/>
      <c r="M4" s="62"/>
      <c r="P4" s="233" t="s">
        <v>549</v>
      </c>
      <c r="Q4" s="71">
        <v>4232979.779</v>
      </c>
      <c r="R4" s="71">
        <v>608556.765</v>
      </c>
      <c r="S4" s="71">
        <v>3010632</v>
      </c>
      <c r="T4" s="71">
        <f>SUM(Q4:S4)</f>
        <v>7852168.544</v>
      </c>
      <c r="U4" s="56"/>
      <c r="V4" s="56"/>
      <c r="W4" s="56"/>
      <c r="AC4" s="56"/>
    </row>
    <row r="5" spans="2:20" ht="13.5" thickBot="1">
      <c r="B5" s="73"/>
      <c r="C5" s="73"/>
      <c r="D5" s="73"/>
      <c r="E5" s="73"/>
      <c r="F5" s="73"/>
      <c r="G5" s="73"/>
      <c r="H5" s="73"/>
      <c r="I5" s="73"/>
      <c r="J5" s="73"/>
      <c r="K5" s="73"/>
      <c r="L5" s="73"/>
      <c r="P5" s="233" t="s">
        <v>550</v>
      </c>
      <c r="Q5" s="71">
        <v>5169771.713</v>
      </c>
      <c r="R5" s="71">
        <v>763160.77</v>
      </c>
      <c r="S5" s="71">
        <v>3336138.609</v>
      </c>
      <c r="T5" s="71">
        <f>SUM(Q5:S5)</f>
        <v>9269071.092</v>
      </c>
    </row>
    <row r="6" spans="1:20" ht="15" customHeight="1" thickTop="1">
      <c r="A6" s="95" t="s">
        <v>237</v>
      </c>
      <c r="B6" s="312" t="str">
        <f>+balanza!C5</f>
        <v>enero - agosto</v>
      </c>
      <c r="C6" s="312"/>
      <c r="D6" s="312"/>
      <c r="E6" s="312"/>
      <c r="F6" s="312"/>
      <c r="G6" s="224"/>
      <c r="H6" s="224"/>
      <c r="I6" s="224"/>
      <c r="J6" s="224"/>
      <c r="K6" s="224"/>
      <c r="L6" s="224"/>
      <c r="P6" s="233" t="s">
        <v>551</v>
      </c>
      <c r="Q6" s="71">
        <v>4619458.908</v>
      </c>
      <c r="R6" s="71">
        <v>648292.403</v>
      </c>
      <c r="S6" s="71">
        <v>2335722.011</v>
      </c>
      <c r="T6" s="71">
        <f>SUM(Q6:S6)</f>
        <v>7603473.322</v>
      </c>
    </row>
    <row r="7" spans="1:20" ht="15" customHeight="1">
      <c r="A7" s="97"/>
      <c r="B7" s="96">
        <v>2006</v>
      </c>
      <c r="C7" s="96">
        <v>2007</v>
      </c>
      <c r="D7" s="96">
        <v>2008</v>
      </c>
      <c r="E7" s="96">
        <v>2009</v>
      </c>
      <c r="F7" s="96">
        <v>2010</v>
      </c>
      <c r="G7" s="224"/>
      <c r="H7" s="224"/>
      <c r="I7" s="224"/>
      <c r="J7" s="224"/>
      <c r="K7" s="224"/>
      <c r="L7" s="224"/>
      <c r="P7" s="233" t="s">
        <v>552</v>
      </c>
      <c r="Q7" s="220">
        <v>4927824.074</v>
      </c>
      <c r="R7" s="220">
        <v>653001.721</v>
      </c>
      <c r="S7" s="220">
        <v>2666408.966</v>
      </c>
      <c r="T7" s="71">
        <f>SUM(Q7:S7)</f>
        <v>8247234.761</v>
      </c>
    </row>
    <row r="8" spans="1:20" ht="19.5" customHeight="1">
      <c r="A8" s="238" t="s">
        <v>22</v>
      </c>
      <c r="B8" s="94">
        <v>3438025.48</v>
      </c>
      <c r="C8" s="94">
        <v>4232979.779</v>
      </c>
      <c r="D8" s="94">
        <v>5169771.713</v>
      </c>
      <c r="E8" s="94">
        <v>4619458.908</v>
      </c>
      <c r="F8" s="94">
        <v>4927824.074</v>
      </c>
      <c r="G8" s="94"/>
      <c r="H8" s="94"/>
      <c r="I8" s="94"/>
      <c r="J8" s="94"/>
      <c r="K8" s="94"/>
      <c r="L8" s="94"/>
      <c r="P8" s="11"/>
      <c r="Q8" s="11"/>
      <c r="R8" s="11"/>
      <c r="S8" s="11"/>
      <c r="T8" s="11"/>
    </row>
    <row r="9" spans="1:12" ht="19.5" customHeight="1">
      <c r="A9" s="238" t="s">
        <v>23</v>
      </c>
      <c r="B9" s="75">
        <v>512186.855</v>
      </c>
      <c r="C9" s="75">
        <v>608556.765</v>
      </c>
      <c r="D9" s="75">
        <v>763160.77</v>
      </c>
      <c r="E9" s="75">
        <v>648292.403</v>
      </c>
      <c r="F9" s="75">
        <v>653001.721</v>
      </c>
      <c r="G9" s="75"/>
      <c r="H9" s="75"/>
      <c r="I9" s="75"/>
      <c r="J9" s="75"/>
      <c r="K9" s="75"/>
      <c r="L9" s="75"/>
    </row>
    <row r="10" spans="1:20" ht="19.5" customHeight="1">
      <c r="A10" s="238" t="s">
        <v>24</v>
      </c>
      <c r="B10" s="75">
        <v>2299611.337</v>
      </c>
      <c r="C10" s="75">
        <v>3010632</v>
      </c>
      <c r="D10" s="75">
        <v>3336138.609</v>
      </c>
      <c r="E10" s="75">
        <v>2335722.011</v>
      </c>
      <c r="F10" s="75">
        <v>2666408.966</v>
      </c>
      <c r="G10" s="75"/>
      <c r="H10" s="75"/>
      <c r="I10" s="75"/>
      <c r="J10" s="75"/>
      <c r="K10" s="75"/>
      <c r="L10" s="75"/>
      <c r="P10" s="31" t="s">
        <v>16</v>
      </c>
      <c r="Q10" s="11"/>
      <c r="R10" s="11"/>
      <c r="S10" s="11"/>
      <c r="T10" s="11"/>
    </row>
    <row r="11" spans="1:20" ht="19.5" customHeight="1" thickBot="1">
      <c r="A11" s="91" t="s">
        <v>389</v>
      </c>
      <c r="B11" s="92">
        <f>SUM(B8:B10)</f>
        <v>6249823.672</v>
      </c>
      <c r="C11" s="92">
        <f>SUM(C8:C10)</f>
        <v>7852168.544</v>
      </c>
      <c r="D11" s="92">
        <f>SUM(D8:D10)</f>
        <v>9269071.092</v>
      </c>
      <c r="E11" s="92">
        <f>+balanza!D12</f>
        <v>7603473</v>
      </c>
      <c r="F11" s="93">
        <f>+balanza!E12</f>
        <v>8247235</v>
      </c>
      <c r="G11" s="94"/>
      <c r="H11" s="94"/>
      <c r="I11" s="94"/>
      <c r="J11" s="94"/>
      <c r="K11" s="94"/>
      <c r="L11" s="94"/>
      <c r="P11" s="11"/>
      <c r="Q11" s="239" t="s">
        <v>22</v>
      </c>
      <c r="R11" s="239" t="s">
        <v>23</v>
      </c>
      <c r="S11" s="239" t="s">
        <v>24</v>
      </c>
      <c r="T11" s="221" t="s">
        <v>389</v>
      </c>
    </row>
    <row r="12" spans="1:20" ht="30.75" customHeight="1" thickTop="1">
      <c r="A12" s="310" t="s">
        <v>459</v>
      </c>
      <c r="B12" s="311"/>
      <c r="C12" s="311"/>
      <c r="D12" s="311"/>
      <c r="E12" s="311"/>
      <c r="P12" s="233" t="str">
        <f>+P3</f>
        <v>ene-ago 06</v>
      </c>
      <c r="Q12" s="222">
        <v>1018259.083</v>
      </c>
      <c r="R12" s="222">
        <v>316110.06</v>
      </c>
      <c r="S12" s="222">
        <v>106994.889</v>
      </c>
      <c r="T12" s="222">
        <f>SUM(Q12:S12)</f>
        <v>1441364.032</v>
      </c>
    </row>
    <row r="13" spans="1:20" ht="12.75">
      <c r="A13" s="32"/>
      <c r="B13" s="51"/>
      <c r="C13" s="52"/>
      <c r="D13" s="52"/>
      <c r="E13" s="52"/>
      <c r="P13" s="233" t="str">
        <f>+P4</f>
        <v>ene-ago 07</v>
      </c>
      <c r="Q13" s="222">
        <v>1383778.713</v>
      </c>
      <c r="R13" s="222">
        <v>350574.088</v>
      </c>
      <c r="S13" s="222">
        <v>112727.024</v>
      </c>
      <c r="T13" s="222">
        <f>SUM(Q13:S13)</f>
        <v>1847079.825</v>
      </c>
    </row>
    <row r="14" spans="1:20" ht="12.75">
      <c r="A14" s="32"/>
      <c r="B14" s="51"/>
      <c r="C14" s="52"/>
      <c r="D14" s="52"/>
      <c r="E14" s="52"/>
      <c r="P14" s="233" t="str">
        <f>+P5</f>
        <v>ene-ago 08</v>
      </c>
      <c r="Q14" s="222">
        <v>2132577.391</v>
      </c>
      <c r="R14" s="222">
        <v>460040.997</v>
      </c>
      <c r="S14" s="222">
        <v>163854.703</v>
      </c>
      <c r="T14" s="222">
        <f>SUM(Q14:S14)</f>
        <v>2756473.091</v>
      </c>
    </row>
    <row r="15" spans="1:20" ht="12.75">
      <c r="A15" s="32"/>
      <c r="B15" s="51"/>
      <c r="C15" s="52"/>
      <c r="D15" s="52"/>
      <c r="E15" s="52"/>
      <c r="P15" s="233" t="str">
        <f>+P6</f>
        <v>ene-ago 09</v>
      </c>
      <c r="Q15" s="222">
        <v>1414718.272</v>
      </c>
      <c r="R15" s="222">
        <v>399230.92</v>
      </c>
      <c r="S15" s="222">
        <v>99876.309</v>
      </c>
      <c r="T15" s="222">
        <f>SUM(Q15:S15)</f>
        <v>1913825.501</v>
      </c>
    </row>
    <row r="16" spans="16:20" ht="12.75">
      <c r="P16" s="233" t="str">
        <f>+P7</f>
        <v>ene-ago 10</v>
      </c>
      <c r="Q16" s="222">
        <v>1606793.116</v>
      </c>
      <c r="R16" s="222">
        <v>634225.606</v>
      </c>
      <c r="S16" s="222">
        <v>168325.1</v>
      </c>
      <c r="T16" s="222">
        <f>SUM(Q16:S16)</f>
        <v>2409343.822</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5" t="s">
        <v>390</v>
      </c>
      <c r="B37" s="305"/>
      <c r="C37" s="305"/>
      <c r="D37" s="305"/>
      <c r="E37" s="305"/>
      <c r="F37" s="305"/>
      <c r="G37" s="223"/>
      <c r="H37" s="223"/>
      <c r="I37" s="223"/>
      <c r="J37" s="223"/>
      <c r="K37" s="223"/>
      <c r="L37" s="223"/>
      <c r="O37"/>
      <c r="P37"/>
      <c r="Q37" s="74"/>
      <c r="R37" s="74"/>
      <c r="S37" s="74"/>
      <c r="T37" s="74"/>
      <c r="U37" s="72"/>
      <c r="V37" s="56"/>
      <c r="W37" s="56"/>
      <c r="Z37" s="57"/>
      <c r="AA37" s="57"/>
      <c r="AB37" s="57"/>
      <c r="AC37" s="56"/>
    </row>
    <row r="38" spans="1:21" ht="13.5" customHeight="1">
      <c r="A38" s="306" t="s">
        <v>479</v>
      </c>
      <c r="B38" s="306"/>
      <c r="C38" s="306"/>
      <c r="D38" s="306"/>
      <c r="E38" s="306"/>
      <c r="F38" s="306"/>
      <c r="G38" s="223"/>
      <c r="H38" s="223"/>
      <c r="I38" s="223"/>
      <c r="J38" s="223"/>
      <c r="K38" s="223"/>
      <c r="L38" s="223"/>
      <c r="Q38" s="74"/>
      <c r="R38" s="74"/>
      <c r="S38" s="74"/>
      <c r="T38" s="74"/>
      <c r="U38" s="72"/>
    </row>
    <row r="39" spans="1:29" s="61" customFormat="1" ht="15.75" customHeight="1">
      <c r="A39" s="306" t="s">
        <v>236</v>
      </c>
      <c r="B39" s="306"/>
      <c r="C39" s="306"/>
      <c r="D39" s="306"/>
      <c r="E39" s="306"/>
      <c r="F39" s="306"/>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6" t="s">
        <v>457</v>
      </c>
      <c r="B40" s="306"/>
      <c r="C40" s="306"/>
      <c r="D40" s="306"/>
      <c r="E40" s="306"/>
      <c r="F40" s="306"/>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12" t="str">
        <f>+B6</f>
        <v>enero - agosto</v>
      </c>
      <c r="C42" s="312"/>
      <c r="D42" s="312"/>
      <c r="E42" s="312"/>
      <c r="F42" s="312"/>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1018259.083</v>
      </c>
      <c r="C44" s="94">
        <v>1383778.713</v>
      </c>
      <c r="D44" s="94">
        <v>2132577.391</v>
      </c>
      <c r="E44" s="94">
        <v>1414718.272</v>
      </c>
      <c r="F44" s="94">
        <v>1606793.116</v>
      </c>
      <c r="G44" s="94"/>
      <c r="H44" s="94"/>
      <c r="I44" s="94"/>
      <c r="J44" s="94"/>
      <c r="K44" s="94"/>
      <c r="L44" s="94"/>
    </row>
    <row r="45" spans="1:12" ht="19.5" customHeight="1">
      <c r="A45" s="238" t="s">
        <v>23</v>
      </c>
      <c r="B45" s="75">
        <v>316110.06</v>
      </c>
      <c r="C45" s="75">
        <v>350574.088</v>
      </c>
      <c r="D45" s="75">
        <v>460040.997</v>
      </c>
      <c r="E45" s="75">
        <v>399230.92</v>
      </c>
      <c r="F45" s="75">
        <v>634225.606</v>
      </c>
      <c r="G45" s="75"/>
      <c r="H45" s="75"/>
      <c r="I45" s="75"/>
      <c r="J45" s="75"/>
      <c r="K45" s="75"/>
      <c r="L45" s="75"/>
    </row>
    <row r="46" spans="1:12" ht="19.5" customHeight="1">
      <c r="A46" s="238" t="s">
        <v>24</v>
      </c>
      <c r="B46" s="75">
        <v>106994.889</v>
      </c>
      <c r="C46" s="75">
        <v>112727.024</v>
      </c>
      <c r="D46" s="75">
        <v>163854.703</v>
      </c>
      <c r="E46" s="75">
        <v>99876.309</v>
      </c>
      <c r="F46" s="75">
        <v>168325.1</v>
      </c>
      <c r="G46" s="75"/>
      <c r="H46" s="75"/>
      <c r="I46" s="75"/>
      <c r="J46" s="75"/>
      <c r="K46" s="75"/>
      <c r="L46" s="75"/>
    </row>
    <row r="47" spans="1:12" ht="19.5" customHeight="1" thickBot="1">
      <c r="A47" s="200" t="s">
        <v>389</v>
      </c>
      <c r="B47" s="201">
        <f>SUM(B44:B46)</f>
        <v>1441364.032</v>
      </c>
      <c r="C47" s="201">
        <f>SUM(C44:C46)</f>
        <v>1847079.825</v>
      </c>
      <c r="D47" s="201">
        <f>SUM(D44:D46)</f>
        <v>2756473.091</v>
      </c>
      <c r="E47" s="201">
        <f>+balanza!D17</f>
        <v>1913825</v>
      </c>
      <c r="F47" s="201">
        <f>+balanza!E17</f>
        <v>2409344</v>
      </c>
      <c r="G47" s="220"/>
      <c r="H47" s="220"/>
      <c r="I47" s="220"/>
      <c r="J47" s="220"/>
      <c r="K47" s="220"/>
      <c r="L47" s="220"/>
    </row>
    <row r="48" spans="1:5" ht="30.75" customHeight="1" thickTop="1">
      <c r="A48" s="310" t="s">
        <v>460</v>
      </c>
      <c r="B48" s="311"/>
      <c r="C48" s="311"/>
      <c r="D48" s="311"/>
      <c r="E48" s="311"/>
    </row>
    <row r="49" ht="12.75">
      <c r="E49" s="294"/>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D15" sqref="D15"/>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5" t="s">
        <v>393</v>
      </c>
      <c r="B1" s="305"/>
      <c r="C1" s="305"/>
      <c r="D1" s="305"/>
      <c r="E1" s="305"/>
      <c r="F1" s="305"/>
      <c r="U1" s="59"/>
    </row>
    <row r="2" spans="1:21" ht="15.75" customHeight="1">
      <c r="A2" s="306" t="s">
        <v>245</v>
      </c>
      <c r="B2" s="306"/>
      <c r="C2" s="306"/>
      <c r="D2" s="306"/>
      <c r="E2" s="306"/>
      <c r="F2" s="306"/>
      <c r="G2" s="62"/>
      <c r="H2" s="62"/>
      <c r="U2" s="56"/>
    </row>
    <row r="3" spans="1:21" ht="15.75" customHeight="1">
      <c r="A3" s="306" t="s">
        <v>236</v>
      </c>
      <c r="B3" s="306"/>
      <c r="C3" s="306"/>
      <c r="D3" s="306"/>
      <c r="E3" s="306"/>
      <c r="F3" s="306"/>
      <c r="G3" s="62"/>
      <c r="H3" s="62"/>
      <c r="R3" s="63" t="s">
        <v>211</v>
      </c>
      <c r="U3" s="98"/>
    </row>
    <row r="4" spans="1:21" ht="15.75" customHeight="1" thickBot="1">
      <c r="A4" s="306" t="s">
        <v>457</v>
      </c>
      <c r="B4" s="306"/>
      <c r="C4" s="306"/>
      <c r="D4" s="306"/>
      <c r="E4" s="306"/>
      <c r="F4" s="306"/>
      <c r="G4" s="62"/>
      <c r="H4" s="62"/>
      <c r="M4" s="64"/>
      <c r="N4" s="313"/>
      <c r="O4" s="313"/>
      <c r="R4" s="63"/>
      <c r="U4" s="56"/>
    </row>
    <row r="5" spans="1:21" ht="18" customHeight="1" thickTop="1">
      <c r="A5" s="104" t="s">
        <v>246</v>
      </c>
      <c r="B5" s="105">
        <f>+balanza!B5</f>
        <v>2009</v>
      </c>
      <c r="C5" s="314" t="str">
        <f>+evolución_comercio!B6</f>
        <v>enero - agosto</v>
      </c>
      <c r="D5" s="314"/>
      <c r="E5" s="106" t="s">
        <v>251</v>
      </c>
      <c r="F5" s="106" t="s">
        <v>243</v>
      </c>
      <c r="G5" s="64"/>
      <c r="H5" s="64"/>
      <c r="M5" s="64"/>
      <c r="N5" s="99"/>
      <c r="O5" s="99"/>
      <c r="S5" s="57">
        <f>+S6+S7</f>
        <v>8247235</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3330427</v>
      </c>
      <c r="T6" s="100">
        <f>+S6/S5*100</f>
        <v>40.38234632576857</v>
      </c>
      <c r="U6" s="59"/>
    </row>
    <row r="7" spans="1:21" ht="18" customHeight="1" thickTop="1">
      <c r="A7" s="306" t="s">
        <v>249</v>
      </c>
      <c r="B7" s="306"/>
      <c r="C7" s="306"/>
      <c r="D7" s="306"/>
      <c r="E7" s="306"/>
      <c r="F7" s="306"/>
      <c r="G7" s="64"/>
      <c r="H7" s="64"/>
      <c r="M7" s="50"/>
      <c r="N7" s="50"/>
      <c r="O7" s="50"/>
      <c r="R7" s="61" t="s">
        <v>19</v>
      </c>
      <c r="S7" s="57">
        <f>D13</f>
        <v>4916808</v>
      </c>
      <c r="T7" s="100">
        <f>+S7/S5*100</f>
        <v>59.61765367423142</v>
      </c>
      <c r="U7" s="56"/>
    </row>
    <row r="8" spans="1:21" ht="18" customHeight="1">
      <c r="A8" s="101" t="s">
        <v>238</v>
      </c>
      <c r="B8" s="50">
        <f>+balanza!B12</f>
        <v>10789976</v>
      </c>
      <c r="C8" s="50">
        <f>+balanza!D12</f>
        <v>7603473</v>
      </c>
      <c r="D8" s="50">
        <f>+balanza!E12</f>
        <v>8247235</v>
      </c>
      <c r="E8" s="58">
        <f>+(D8-C8)/C8</f>
        <v>0.08466683579990354</v>
      </c>
      <c r="F8" s="101"/>
      <c r="G8" s="55"/>
      <c r="H8" s="55"/>
      <c r="M8" s="50"/>
      <c r="N8" s="50"/>
      <c r="O8" s="50"/>
      <c r="T8" s="100">
        <f>SUM(T6:T7)</f>
        <v>100</v>
      </c>
      <c r="U8" s="56"/>
    </row>
    <row r="9" spans="1:21" s="63" customFormat="1" ht="18" customHeight="1">
      <c r="A9" s="53" t="s">
        <v>248</v>
      </c>
      <c r="B9" s="49">
        <v>3802011</v>
      </c>
      <c r="C9" s="49">
        <v>3140075</v>
      </c>
      <c r="D9" s="49">
        <v>3330427</v>
      </c>
      <c r="E9" s="54">
        <f aca="true" t="shared" si="0" ref="E9:E36">+(D9-C9)/C9</f>
        <v>0.06062020811604819</v>
      </c>
      <c r="F9" s="54">
        <f>+D9/$D$8</f>
        <v>0.40382346325768576</v>
      </c>
      <c r="G9" s="55"/>
      <c r="H9" s="55"/>
      <c r="M9" s="49"/>
      <c r="N9" s="49"/>
      <c r="O9" s="49"/>
      <c r="P9" s="59"/>
      <c r="Q9" s="59"/>
      <c r="R9" s="63" t="s">
        <v>210</v>
      </c>
      <c r="S9" s="57">
        <f>SUM(S10:S12)</f>
        <v>8247235</v>
      </c>
      <c r="T9" s="100"/>
      <c r="U9" s="56"/>
    </row>
    <row r="10" spans="1:21" ht="18" customHeight="1">
      <c r="A10" s="101" t="s">
        <v>18</v>
      </c>
      <c r="B10" s="50">
        <v>3437585</v>
      </c>
      <c r="C10" s="50">
        <v>2881297</v>
      </c>
      <c r="D10" s="50">
        <v>3047333</v>
      </c>
      <c r="E10" s="58">
        <f t="shared" si="0"/>
        <v>0.0576254374332115</v>
      </c>
      <c r="F10" s="58">
        <f>+D10/$D$9</f>
        <v>0.9149976864828444</v>
      </c>
      <c r="G10" s="55"/>
      <c r="H10" s="60"/>
      <c r="M10" s="50"/>
      <c r="N10" s="50"/>
      <c r="O10" s="50"/>
      <c r="R10" s="61" t="s">
        <v>22</v>
      </c>
      <c r="S10" s="57">
        <f>D10+D14</f>
        <v>4927825</v>
      </c>
      <c r="T10" s="100">
        <f>+S10/$S9*100</f>
        <v>59.751237839106075</v>
      </c>
      <c r="U10" s="59"/>
    </row>
    <row r="11" spans="1:21" ht="18" customHeight="1">
      <c r="A11" s="101" t="s">
        <v>20</v>
      </c>
      <c r="B11" s="50">
        <v>84749</v>
      </c>
      <c r="C11" s="50">
        <v>65535</v>
      </c>
      <c r="D11" s="50">
        <v>64743</v>
      </c>
      <c r="E11" s="58">
        <f t="shared" si="0"/>
        <v>-0.012085145342183566</v>
      </c>
      <c r="F11" s="58">
        <f>+D11/$D$9</f>
        <v>0.019439849604870486</v>
      </c>
      <c r="G11" s="55"/>
      <c r="H11" s="60"/>
      <c r="M11" s="50"/>
      <c r="N11" s="50"/>
      <c r="O11" s="50"/>
      <c r="R11" s="61" t="s">
        <v>23</v>
      </c>
      <c r="S11" s="57">
        <f>D11+D15</f>
        <v>653001</v>
      </c>
      <c r="T11" s="100">
        <f>+S11/S9*100</f>
        <v>7.917817304830042</v>
      </c>
      <c r="U11" s="56"/>
    </row>
    <row r="12" spans="1:21" ht="18" customHeight="1">
      <c r="A12" s="101" t="s">
        <v>21</v>
      </c>
      <c r="B12" s="50">
        <v>279677</v>
      </c>
      <c r="C12" s="50">
        <v>193243</v>
      </c>
      <c r="D12" s="50">
        <v>218351</v>
      </c>
      <c r="E12" s="58">
        <f t="shared" si="0"/>
        <v>0.12992967403735192</v>
      </c>
      <c r="F12" s="58">
        <f>+D12/$D$9</f>
        <v>0.06556246391228512</v>
      </c>
      <c r="G12" s="55"/>
      <c r="H12" s="60"/>
      <c r="M12" s="50"/>
      <c r="N12" s="50"/>
      <c r="O12" s="50"/>
      <c r="R12" s="61" t="s">
        <v>24</v>
      </c>
      <c r="S12" s="57">
        <f>D12+D16</f>
        <v>2666409</v>
      </c>
      <c r="T12" s="100">
        <f>+S12/S9*100</f>
        <v>32.33094485606388</v>
      </c>
      <c r="U12" s="56"/>
    </row>
    <row r="13" spans="1:21" s="63" customFormat="1" ht="18" customHeight="1">
      <c r="A13" s="53" t="s">
        <v>247</v>
      </c>
      <c r="B13" s="49">
        <v>6987965</v>
      </c>
      <c r="C13" s="49">
        <v>4463399</v>
      </c>
      <c r="D13" s="49">
        <v>4916808</v>
      </c>
      <c r="E13" s="54">
        <f t="shared" si="0"/>
        <v>0.10158379297929672</v>
      </c>
      <c r="F13" s="54">
        <f>+D13/$D$8</f>
        <v>0.5961765367423142</v>
      </c>
      <c r="G13" s="55"/>
      <c r="H13" s="55"/>
      <c r="M13" s="49"/>
      <c r="N13" s="49"/>
      <c r="O13" s="49"/>
      <c r="P13" s="59"/>
      <c r="Q13" s="59"/>
      <c r="R13" s="61"/>
      <c r="S13" s="61"/>
      <c r="T13" s="100">
        <f>SUM(T10:T12)</f>
        <v>100</v>
      </c>
      <c r="U13" s="56"/>
    </row>
    <row r="14" spans="1:21" ht="18" customHeight="1">
      <c r="A14" s="101" t="s">
        <v>18</v>
      </c>
      <c r="B14" s="50">
        <v>2741909</v>
      </c>
      <c r="C14" s="50">
        <v>1738162</v>
      </c>
      <c r="D14" s="50">
        <v>1880492</v>
      </c>
      <c r="E14" s="58">
        <f t="shared" si="0"/>
        <v>0.08188534785595358</v>
      </c>
      <c r="F14" s="58">
        <f>+D14/$D$13</f>
        <v>0.38246195499193786</v>
      </c>
      <c r="G14" s="55"/>
      <c r="H14" s="60"/>
      <c r="M14" s="50"/>
      <c r="N14" s="50"/>
      <c r="O14" s="50"/>
      <c r="T14" s="100"/>
      <c r="U14" s="56"/>
    </row>
    <row r="15" spans="1:21" ht="18" customHeight="1">
      <c r="A15" s="101" t="s">
        <v>20</v>
      </c>
      <c r="B15" s="50">
        <v>864707</v>
      </c>
      <c r="C15" s="50">
        <v>582758</v>
      </c>
      <c r="D15" s="50">
        <v>588258</v>
      </c>
      <c r="E15" s="58">
        <f t="shared" si="0"/>
        <v>0.009437879874664955</v>
      </c>
      <c r="F15" s="58">
        <f>+D15/$D$13</f>
        <v>0.11964225570736137</v>
      </c>
      <c r="G15" s="55"/>
      <c r="H15" s="60"/>
      <c r="U15" s="56"/>
    </row>
    <row r="16" spans="1:15" ht="18" customHeight="1">
      <c r="A16" s="101" t="s">
        <v>21</v>
      </c>
      <c r="B16" s="50">
        <v>3381349</v>
      </c>
      <c r="C16" s="50">
        <v>2142479</v>
      </c>
      <c r="D16" s="50">
        <v>2448058</v>
      </c>
      <c r="E16" s="58">
        <f t="shared" si="0"/>
        <v>0.14262870254504245</v>
      </c>
      <c r="F16" s="58">
        <f>+D16/$D$13</f>
        <v>0.4978957893007008</v>
      </c>
      <c r="G16" s="55"/>
      <c r="H16" s="60"/>
      <c r="M16" s="50"/>
      <c r="N16" s="50"/>
      <c r="O16" s="50"/>
    </row>
    <row r="17" spans="1:15" ht="18" customHeight="1">
      <c r="A17" s="306" t="s">
        <v>250</v>
      </c>
      <c r="B17" s="306"/>
      <c r="C17" s="306"/>
      <c r="D17" s="306"/>
      <c r="E17" s="306"/>
      <c r="F17" s="306"/>
      <c r="G17" s="55"/>
      <c r="H17" s="60"/>
      <c r="M17" s="50"/>
      <c r="N17" s="50"/>
      <c r="O17" s="50"/>
    </row>
    <row r="18" spans="1:15" ht="18" customHeight="1">
      <c r="A18" s="101" t="s">
        <v>238</v>
      </c>
      <c r="B18" s="50">
        <f>+balanza!B17</f>
        <v>2962116</v>
      </c>
      <c r="C18" s="50">
        <f>+balanza!D17</f>
        <v>1913825</v>
      </c>
      <c r="D18" s="50">
        <f>+balanza!E17</f>
        <v>2409344</v>
      </c>
      <c r="E18" s="58">
        <f t="shared" si="0"/>
        <v>0.2589155225791282</v>
      </c>
      <c r="F18" s="102"/>
      <c r="G18" s="55"/>
      <c r="H18" s="55"/>
      <c r="M18" s="50"/>
      <c r="N18" s="50"/>
      <c r="O18" s="50"/>
    </row>
    <row r="19" spans="1:15" ht="18" customHeight="1">
      <c r="A19" s="53" t="s">
        <v>248</v>
      </c>
      <c r="B19" s="49">
        <v>704758</v>
      </c>
      <c r="C19" s="49">
        <v>466101</v>
      </c>
      <c r="D19" s="49">
        <v>463927</v>
      </c>
      <c r="E19" s="54">
        <f t="shared" si="0"/>
        <v>-0.004664225135753839</v>
      </c>
      <c r="F19" s="54">
        <f>+D19/$D$18</f>
        <v>0.19255324270838867</v>
      </c>
      <c r="G19" s="55"/>
      <c r="H19" s="49"/>
      <c r="I19" s="57"/>
      <c r="M19" s="50"/>
      <c r="N19" s="50"/>
      <c r="O19" s="50"/>
    </row>
    <row r="20" spans="1:15" ht="18" customHeight="1">
      <c r="A20" s="101" t="s">
        <v>18</v>
      </c>
      <c r="B20" s="50">
        <v>672698</v>
      </c>
      <c r="C20" s="50">
        <v>445555</v>
      </c>
      <c r="D20" s="50">
        <v>439827</v>
      </c>
      <c r="E20" s="58">
        <f t="shared" si="0"/>
        <v>-0.012855876378898227</v>
      </c>
      <c r="F20" s="58">
        <f>+D20/$D$19</f>
        <v>0.9480521720011985</v>
      </c>
      <c r="G20" s="55"/>
      <c r="H20" s="50"/>
      <c r="M20" s="50"/>
      <c r="N20" s="50"/>
      <c r="O20" s="50"/>
    </row>
    <row r="21" spans="1:15" ht="18" customHeight="1">
      <c r="A21" s="101" t="s">
        <v>20</v>
      </c>
      <c r="B21" s="50">
        <v>21350</v>
      </c>
      <c r="C21" s="50">
        <v>14087</v>
      </c>
      <c r="D21" s="50">
        <v>14400</v>
      </c>
      <c r="E21" s="58">
        <f t="shared" si="0"/>
        <v>0.02221906722510116</v>
      </c>
      <c r="F21" s="58">
        <f>+D21/$D$19</f>
        <v>0.03103936610716772</v>
      </c>
      <c r="G21" s="55"/>
      <c r="H21" s="50"/>
      <c r="M21" s="50"/>
      <c r="N21" s="50"/>
      <c r="O21" s="50"/>
    </row>
    <row r="22" spans="1:15" ht="18" customHeight="1">
      <c r="A22" s="101" t="s">
        <v>21</v>
      </c>
      <c r="B22" s="50">
        <v>10710</v>
      </c>
      <c r="C22" s="50">
        <v>6459</v>
      </c>
      <c r="D22" s="50">
        <v>9700</v>
      </c>
      <c r="E22" s="58">
        <f t="shared" si="0"/>
        <v>0.5017804613717294</v>
      </c>
      <c r="F22" s="58">
        <f>+D22/$D$19</f>
        <v>0.02090846189163381</v>
      </c>
      <c r="G22" s="55"/>
      <c r="H22" s="50"/>
      <c r="M22" s="50"/>
      <c r="N22" s="50"/>
      <c r="O22" s="50"/>
    </row>
    <row r="23" spans="1:15" ht="18" customHeight="1">
      <c r="A23" s="53" t="s">
        <v>247</v>
      </c>
      <c r="B23" s="49">
        <v>2257358</v>
      </c>
      <c r="C23" s="49">
        <v>1447725</v>
      </c>
      <c r="D23" s="49">
        <v>1945417</v>
      </c>
      <c r="E23" s="54">
        <f t="shared" si="0"/>
        <v>0.3437752335560966</v>
      </c>
      <c r="F23" s="54">
        <f>+D23/$D$18</f>
        <v>0.8074467572916113</v>
      </c>
      <c r="G23" s="55"/>
      <c r="H23" s="49"/>
      <c r="M23" s="50"/>
      <c r="N23" s="50"/>
      <c r="O23" s="50"/>
    </row>
    <row r="24" spans="1:15" ht="18" customHeight="1">
      <c r="A24" s="101" t="s">
        <v>18</v>
      </c>
      <c r="B24" s="50">
        <v>1495951</v>
      </c>
      <c r="C24" s="50">
        <v>969163</v>
      </c>
      <c r="D24" s="50">
        <v>1166966</v>
      </c>
      <c r="E24" s="58">
        <f t="shared" si="0"/>
        <v>0.2040967308904694</v>
      </c>
      <c r="F24" s="58">
        <f>+D24/$D$23</f>
        <v>0.5998539130685092</v>
      </c>
      <c r="G24" s="55"/>
      <c r="H24" s="50"/>
      <c r="M24" s="50"/>
      <c r="N24" s="50"/>
      <c r="O24" s="50"/>
    </row>
    <row r="25" spans="1:8" ht="18" customHeight="1">
      <c r="A25" s="101" t="s">
        <v>20</v>
      </c>
      <c r="B25" s="50">
        <v>627920</v>
      </c>
      <c r="C25" s="50">
        <v>385144</v>
      </c>
      <c r="D25" s="50">
        <v>619826</v>
      </c>
      <c r="E25" s="58">
        <f t="shared" si="0"/>
        <v>0.609335728974098</v>
      </c>
      <c r="F25" s="58">
        <f>+D25/$D$23</f>
        <v>0.3186082983751042</v>
      </c>
      <c r="G25" s="55"/>
      <c r="H25" s="50"/>
    </row>
    <row r="26" spans="1:15" ht="18" customHeight="1">
      <c r="A26" s="101" t="s">
        <v>21</v>
      </c>
      <c r="B26" s="50">
        <v>133487</v>
      </c>
      <c r="C26" s="50">
        <v>93418</v>
      </c>
      <c r="D26" s="50">
        <v>158625</v>
      </c>
      <c r="E26" s="58">
        <f t="shared" si="0"/>
        <v>0.6980132308548673</v>
      </c>
      <c r="F26" s="58">
        <f>+D26/$D$23</f>
        <v>0.08153778855638663</v>
      </c>
      <c r="G26" s="55"/>
      <c r="H26" s="50"/>
      <c r="M26" s="50"/>
      <c r="N26" s="50"/>
      <c r="O26" s="50"/>
    </row>
    <row r="27" spans="1:15" ht="18" customHeight="1">
      <c r="A27" s="306" t="s">
        <v>240</v>
      </c>
      <c r="B27" s="306"/>
      <c r="C27" s="306"/>
      <c r="D27" s="306"/>
      <c r="E27" s="306"/>
      <c r="F27" s="306"/>
      <c r="G27" s="55"/>
      <c r="H27" s="60"/>
      <c r="M27" s="50"/>
      <c r="N27" s="50"/>
      <c r="O27" s="50"/>
    </row>
    <row r="28" spans="1:15" ht="18" customHeight="1">
      <c r="A28" s="101" t="s">
        <v>238</v>
      </c>
      <c r="B28" s="50">
        <f>+balanza!B22</f>
        <v>7827860</v>
      </c>
      <c r="C28" s="50">
        <f>+balanza!D22</f>
        <v>5689648</v>
      </c>
      <c r="D28" s="50">
        <f>+balanza!E22</f>
        <v>5837891</v>
      </c>
      <c r="E28" s="58">
        <f t="shared" si="0"/>
        <v>0.026054863147948696</v>
      </c>
      <c r="F28" s="55"/>
      <c r="G28" s="55"/>
      <c r="H28" s="55"/>
      <c r="M28" s="50"/>
      <c r="N28" s="50"/>
      <c r="O28" s="50"/>
    </row>
    <row r="29" spans="1:15" ht="18" customHeight="1">
      <c r="A29" s="53" t="s">
        <v>248</v>
      </c>
      <c r="B29" s="49">
        <v>3097253</v>
      </c>
      <c r="C29" s="49">
        <v>2673974</v>
      </c>
      <c r="D29" s="49">
        <v>2866500</v>
      </c>
      <c r="E29" s="54">
        <f t="shared" si="0"/>
        <v>0.07199995213117255</v>
      </c>
      <c r="F29" s="54">
        <f>+D29/$D$28</f>
        <v>0.49101636190192655</v>
      </c>
      <c r="G29" s="55"/>
      <c r="H29" s="60"/>
      <c r="M29" s="50"/>
      <c r="N29" s="50"/>
      <c r="O29" s="50"/>
    </row>
    <row r="30" spans="1:15" ht="18" customHeight="1">
      <c r="A30" s="101" t="s">
        <v>18</v>
      </c>
      <c r="B30" s="50">
        <v>2764887</v>
      </c>
      <c r="C30" s="50">
        <v>2435742</v>
      </c>
      <c r="D30" s="50">
        <v>2607506</v>
      </c>
      <c r="E30" s="58">
        <f t="shared" si="0"/>
        <v>0.07051814190501293</v>
      </c>
      <c r="F30" s="58">
        <f>+D30/$D$29</f>
        <v>0.9096480027908599</v>
      </c>
      <c r="G30" s="55"/>
      <c r="H30" s="60"/>
      <c r="M30" s="50"/>
      <c r="N30" s="50"/>
      <c r="O30" s="50"/>
    </row>
    <row r="31" spans="1:15" ht="18" customHeight="1">
      <c r="A31" s="101" t="s">
        <v>20</v>
      </c>
      <c r="B31" s="50">
        <v>63399</v>
      </c>
      <c r="C31" s="50">
        <v>51448</v>
      </c>
      <c r="D31" s="50">
        <v>50343</v>
      </c>
      <c r="E31" s="58">
        <f t="shared" si="0"/>
        <v>-0.021477997201057378</v>
      </c>
      <c r="F31" s="58">
        <f>+D31/$D$29</f>
        <v>0.01756253270538985</v>
      </c>
      <c r="G31" s="55"/>
      <c r="H31" s="60"/>
      <c r="M31" s="50"/>
      <c r="N31" s="50"/>
      <c r="O31" s="50"/>
    </row>
    <row r="32" spans="1:15" ht="18" customHeight="1">
      <c r="A32" s="101" t="s">
        <v>21</v>
      </c>
      <c r="B32" s="50">
        <v>268967</v>
      </c>
      <c r="C32" s="50">
        <v>186784</v>
      </c>
      <c r="D32" s="50">
        <v>208651</v>
      </c>
      <c r="E32" s="58">
        <f t="shared" si="0"/>
        <v>0.11707105533664554</v>
      </c>
      <c r="F32" s="58">
        <f>+D32/$D$29</f>
        <v>0.07278946450375022</v>
      </c>
      <c r="G32" s="55"/>
      <c r="H32" s="60"/>
      <c r="M32" s="50"/>
      <c r="N32" s="50"/>
      <c r="O32" s="50"/>
    </row>
    <row r="33" spans="1:15" ht="18" customHeight="1">
      <c r="A33" s="53" t="s">
        <v>247</v>
      </c>
      <c r="B33" s="49">
        <v>4730607</v>
      </c>
      <c r="C33" s="49">
        <v>3015674</v>
      </c>
      <c r="D33" s="49">
        <v>2971391</v>
      </c>
      <c r="E33" s="54">
        <f t="shared" si="0"/>
        <v>-0.014684279534193682</v>
      </c>
      <c r="F33" s="54">
        <f>+D33/$D$28</f>
        <v>0.5089836380980735</v>
      </c>
      <c r="G33" s="55"/>
      <c r="H33" s="60"/>
      <c r="M33" s="50"/>
      <c r="N33" s="50"/>
      <c r="O33" s="50"/>
    </row>
    <row r="34" spans="1:15" ht="18" customHeight="1">
      <c r="A34" s="101" t="s">
        <v>18</v>
      </c>
      <c r="B34" s="50">
        <v>1245958</v>
      </c>
      <c r="C34" s="50">
        <v>768999</v>
      </c>
      <c r="D34" s="50">
        <v>713526</v>
      </c>
      <c r="E34" s="58">
        <f t="shared" si="0"/>
        <v>-0.07213663476805561</v>
      </c>
      <c r="F34" s="58">
        <f>+D34/$D$33</f>
        <v>0.2401319785918447</v>
      </c>
      <c r="G34" s="55"/>
      <c r="H34" s="60"/>
      <c r="M34" s="50"/>
      <c r="N34" s="50"/>
      <c r="O34" s="50"/>
    </row>
    <row r="35" spans="1:15" ht="18" customHeight="1">
      <c r="A35" s="101" t="s">
        <v>20</v>
      </c>
      <c r="B35" s="50">
        <v>236787</v>
      </c>
      <c r="C35" s="50">
        <v>197614</v>
      </c>
      <c r="D35" s="50">
        <v>-31568</v>
      </c>
      <c r="E35" s="58">
        <f t="shared" si="0"/>
        <v>-1.1597457670003137</v>
      </c>
      <c r="F35" s="58">
        <f>+D35/$D$33</f>
        <v>-0.010623980485907106</v>
      </c>
      <c r="G35" s="60"/>
      <c r="H35" s="60"/>
      <c r="M35" s="50"/>
      <c r="N35" s="50"/>
      <c r="O35" s="50"/>
    </row>
    <row r="36" spans="1:15" ht="18" customHeight="1" thickBot="1">
      <c r="A36" s="108" t="s">
        <v>21</v>
      </c>
      <c r="B36" s="109">
        <v>3247862</v>
      </c>
      <c r="C36" s="109">
        <v>2049061</v>
      </c>
      <c r="D36" s="109">
        <v>2289433</v>
      </c>
      <c r="E36" s="110">
        <f t="shared" si="0"/>
        <v>0.11730836710083302</v>
      </c>
      <c r="F36" s="110">
        <f>+D36/$D$33</f>
        <v>0.7704920018940624</v>
      </c>
      <c r="G36" s="55"/>
      <c r="H36" s="60"/>
      <c r="M36" s="50"/>
      <c r="N36" s="50"/>
      <c r="O36" s="50"/>
    </row>
    <row r="37" spans="1:15" ht="25.5" customHeight="1" thickTop="1">
      <c r="A37" s="315" t="s">
        <v>459</v>
      </c>
      <c r="B37" s="316"/>
      <c r="C37" s="316"/>
      <c r="D37" s="316"/>
      <c r="E37" s="316"/>
      <c r="F37" s="101"/>
      <c r="G37" s="101"/>
      <c r="H37" s="101"/>
      <c r="M37" s="50"/>
      <c r="N37" s="50"/>
      <c r="O37" s="50"/>
    </row>
    <row r="39" spans="1:8" ht="15.75" customHeight="1">
      <c r="A39" s="317"/>
      <c r="B39" s="317"/>
      <c r="C39" s="317"/>
      <c r="D39" s="317"/>
      <c r="E39" s="317"/>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5"/>
      <c r="B81" s="316"/>
      <c r="C81" s="316"/>
      <c r="D81" s="316"/>
      <c r="E81" s="316"/>
      <c r="F81" s="56"/>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G7" sqref="G7"/>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22" t="s">
        <v>305</v>
      </c>
      <c r="B1" s="322"/>
      <c r="C1" s="322"/>
      <c r="D1" s="322"/>
      <c r="U1" s="112"/>
      <c r="V1" s="112"/>
      <c r="W1" s="112"/>
      <c r="X1" s="112"/>
      <c r="Y1" s="112"/>
      <c r="Z1" s="112"/>
    </row>
    <row r="2" spans="1:256" ht="15.75" customHeight="1">
      <c r="A2" s="318" t="s">
        <v>254</v>
      </c>
      <c r="B2" s="318"/>
      <c r="C2" s="318"/>
      <c r="D2" s="318"/>
      <c r="E2" s="112"/>
      <c r="F2" s="112"/>
      <c r="G2" s="112"/>
      <c r="H2" s="112"/>
      <c r="I2" s="112"/>
      <c r="J2" s="112"/>
      <c r="K2" s="112"/>
      <c r="L2" s="112"/>
      <c r="M2" s="112"/>
      <c r="N2" s="112"/>
      <c r="O2" s="112"/>
      <c r="P2" s="112"/>
      <c r="Q2" s="318"/>
      <c r="R2" s="318"/>
      <c r="S2" s="318"/>
      <c r="T2" s="318"/>
      <c r="U2" s="112"/>
      <c r="V2" s="112" t="s">
        <v>273</v>
      </c>
      <c r="W2" s="112"/>
      <c r="X2" s="112"/>
      <c r="Y2" s="112"/>
      <c r="Z2" s="112"/>
      <c r="AA2" s="113"/>
      <c r="AB2" s="113"/>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row>
    <row r="3" spans="1:256" ht="15.75" customHeight="1" thickBot="1">
      <c r="A3" s="323" t="s">
        <v>457</v>
      </c>
      <c r="B3" s="323"/>
      <c r="C3" s="323"/>
      <c r="D3" s="323"/>
      <c r="E3" s="112"/>
      <c r="F3" s="112"/>
      <c r="M3" s="112"/>
      <c r="N3" s="112"/>
      <c r="O3" s="112"/>
      <c r="P3" s="112"/>
      <c r="Q3" s="318"/>
      <c r="R3" s="318"/>
      <c r="S3" s="318"/>
      <c r="T3" s="318"/>
      <c r="U3" s="112"/>
      <c r="V3" s="112"/>
      <c r="W3" s="112"/>
      <c r="X3" s="112"/>
      <c r="Y3" s="112"/>
      <c r="Z3" s="112"/>
      <c r="AA3" s="113"/>
      <c r="AB3" s="113"/>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26" s="112" customFormat="1" ht="13.5" customHeight="1" thickTop="1">
      <c r="A4" s="136" t="s">
        <v>255</v>
      </c>
      <c r="B4" s="137" t="s">
        <v>15</v>
      </c>
      <c r="C4" s="137" t="s">
        <v>16</v>
      </c>
      <c r="D4" s="137" t="s">
        <v>50</v>
      </c>
      <c r="U4" s="111"/>
      <c r="V4" s="111" t="s">
        <v>49</v>
      </c>
      <c r="W4" s="114">
        <f>SUM(W5:W9)</f>
        <v>8247235</v>
      </c>
      <c r="X4" s="115">
        <f>SUM(X5:X9)</f>
        <v>100</v>
      </c>
      <c r="Y4" s="111"/>
      <c r="Z4" s="111"/>
    </row>
    <row r="5" spans="1:26" s="112" customFormat="1" ht="13.5" customHeight="1" thickBot="1">
      <c r="A5" s="138"/>
      <c r="B5" s="139"/>
      <c r="C5" s="140"/>
      <c r="D5" s="139"/>
      <c r="E5" s="117"/>
      <c r="F5" s="117"/>
      <c r="U5" s="111"/>
      <c r="V5" s="111" t="s">
        <v>55</v>
      </c>
      <c r="W5" s="114">
        <f>+B9</f>
        <v>2328596</v>
      </c>
      <c r="X5" s="118">
        <f>+W5/$W$4*100</f>
        <v>28.234869019738127</v>
      </c>
      <c r="Y5" s="111"/>
      <c r="Z5" s="111"/>
    </row>
    <row r="6" spans="1:24" ht="13.5" customHeight="1" thickTop="1">
      <c r="A6" s="321" t="s">
        <v>52</v>
      </c>
      <c r="B6" s="321"/>
      <c r="C6" s="321"/>
      <c r="D6" s="321"/>
      <c r="E6" s="112"/>
      <c r="F6" s="112"/>
      <c r="V6" s="111" t="s">
        <v>53</v>
      </c>
      <c r="W6" s="114">
        <f>+B21</f>
        <v>355108</v>
      </c>
      <c r="X6" s="118">
        <f>+W6/$W$4*100</f>
        <v>4.3057824834626395</v>
      </c>
    </row>
    <row r="7" spans="1:24" ht="13.5" customHeight="1">
      <c r="A7" s="119">
        <v>2009</v>
      </c>
      <c r="B7" s="120">
        <v>3163903</v>
      </c>
      <c r="C7" s="121">
        <v>131478</v>
      </c>
      <c r="D7" s="120">
        <v>3032425</v>
      </c>
      <c r="E7" s="120"/>
      <c r="F7" s="120"/>
      <c r="V7" s="111" t="s">
        <v>54</v>
      </c>
      <c r="W7" s="114">
        <f>+B27</f>
        <v>2602145</v>
      </c>
      <c r="X7" s="118">
        <f>+W7/$W$4*100</f>
        <v>31.55172612396761</v>
      </c>
    </row>
    <row r="8" spans="1:24" ht="13.5" customHeight="1">
      <c r="A8" s="122" t="s">
        <v>554</v>
      </c>
      <c r="B8" s="120">
        <v>2144317</v>
      </c>
      <c r="C8" s="121">
        <v>79173</v>
      </c>
      <c r="D8" s="120">
        <v>2065144</v>
      </c>
      <c r="E8" s="120"/>
      <c r="F8" s="120"/>
      <c r="V8" s="111" t="s">
        <v>56</v>
      </c>
      <c r="W8" s="114">
        <f>+B15</f>
        <v>2021400</v>
      </c>
      <c r="X8" s="118">
        <f>+W8/$W$4*100</f>
        <v>24.510032756432913</v>
      </c>
    </row>
    <row r="9" spans="1:24" ht="13.5" customHeight="1">
      <c r="A9" s="122" t="s">
        <v>555</v>
      </c>
      <c r="B9" s="120">
        <v>2328596</v>
      </c>
      <c r="C9" s="121">
        <v>126341</v>
      </c>
      <c r="D9" s="120">
        <v>2202255</v>
      </c>
      <c r="E9" s="120"/>
      <c r="F9" s="120"/>
      <c r="V9" s="111" t="s">
        <v>57</v>
      </c>
      <c r="W9" s="114">
        <f>+B33</f>
        <v>939986</v>
      </c>
      <c r="X9" s="118">
        <f>+W9/$W$4*100</f>
        <v>11.397589616398708</v>
      </c>
    </row>
    <row r="10" spans="1:22" ht="13.5" customHeight="1">
      <c r="A10" s="123" t="s">
        <v>461</v>
      </c>
      <c r="B10" s="124">
        <f>+B9/B8*100-100</f>
        <v>8.593831975402892</v>
      </c>
      <c r="C10" s="125">
        <f>+C9/C8*100-100</f>
        <v>59.5758655097066</v>
      </c>
      <c r="D10" s="124">
        <f>+D9/D8*100-100</f>
        <v>6.639294886942508</v>
      </c>
      <c r="E10" s="124"/>
      <c r="F10" s="124"/>
      <c r="V10" s="112" t="s">
        <v>274</v>
      </c>
    </row>
    <row r="11" spans="1:24" ht="13.5" customHeight="1">
      <c r="A11" s="123"/>
      <c r="B11" s="124"/>
      <c r="C11" s="125"/>
      <c r="D11" s="124"/>
      <c r="E11" s="124"/>
      <c r="F11" s="124"/>
      <c r="V11" s="111" t="s">
        <v>51</v>
      </c>
      <c r="W11" s="114">
        <f>SUM(W12:W16)</f>
        <v>2409344</v>
      </c>
      <c r="X11" s="115">
        <f>SUM(X12:X16)</f>
        <v>100</v>
      </c>
    </row>
    <row r="12" spans="1:24" ht="13.5" customHeight="1">
      <c r="A12" s="321" t="s">
        <v>139</v>
      </c>
      <c r="B12" s="321"/>
      <c r="C12" s="321"/>
      <c r="D12" s="321"/>
      <c r="E12" s="112"/>
      <c r="F12" s="112"/>
      <c r="V12" s="111" t="s">
        <v>55</v>
      </c>
      <c r="W12" s="114">
        <f>+C9</f>
        <v>126341</v>
      </c>
      <c r="X12" s="118">
        <f>+W12/$W$11*100</f>
        <v>5.243792501195347</v>
      </c>
    </row>
    <row r="13" spans="1:24" ht="13.5" customHeight="1">
      <c r="A13" s="119">
        <f>+A7</f>
        <v>2009</v>
      </c>
      <c r="B13" s="120">
        <v>2522140</v>
      </c>
      <c r="C13" s="121">
        <v>224506</v>
      </c>
      <c r="D13" s="120">
        <v>2297634</v>
      </c>
      <c r="E13" s="120"/>
      <c r="F13" s="120"/>
      <c r="V13" s="111" t="s">
        <v>53</v>
      </c>
      <c r="W13" s="114">
        <f>+C21</f>
        <v>1409492</v>
      </c>
      <c r="X13" s="118">
        <f>+W13/$W$11*100</f>
        <v>58.50106917069543</v>
      </c>
    </row>
    <row r="14" spans="1:24" ht="13.5" customHeight="1">
      <c r="A14" s="126" t="str">
        <f>+A8</f>
        <v>enero- agosto  2009</v>
      </c>
      <c r="B14" s="120">
        <v>1824820</v>
      </c>
      <c r="C14" s="121">
        <v>145929</v>
      </c>
      <c r="D14" s="120">
        <v>1678891</v>
      </c>
      <c r="E14" s="120"/>
      <c r="F14" s="120"/>
      <c r="V14" s="111" t="s">
        <v>54</v>
      </c>
      <c r="W14" s="114">
        <f>+C27</f>
        <v>367957</v>
      </c>
      <c r="X14" s="118">
        <f>+W14/$W$11*100</f>
        <v>15.272082359347609</v>
      </c>
    </row>
    <row r="15" spans="1:24" ht="13.5" customHeight="1">
      <c r="A15" s="126" t="str">
        <f>+A9</f>
        <v>enero-agosto 2010</v>
      </c>
      <c r="B15" s="120">
        <v>2021400</v>
      </c>
      <c r="C15" s="121">
        <v>203523</v>
      </c>
      <c r="D15" s="120">
        <v>1817877</v>
      </c>
      <c r="E15" s="120"/>
      <c r="F15" s="120"/>
      <c r="V15" s="111" t="s">
        <v>56</v>
      </c>
      <c r="W15" s="114">
        <f>+C15</f>
        <v>203523</v>
      </c>
      <c r="X15" s="118">
        <f>+W15/$W$11*100</f>
        <v>8.447237090261913</v>
      </c>
    </row>
    <row r="16" spans="1:24" ht="13.5" customHeight="1">
      <c r="A16" s="123" t="str">
        <f>+A10</f>
        <v>Var. (%)   2010/2009</v>
      </c>
      <c r="B16" s="127">
        <f>+B15/B14*100-100</f>
        <v>10.772569349305684</v>
      </c>
      <c r="C16" s="128">
        <f>+C15/C14*100-100</f>
        <v>39.46713812881606</v>
      </c>
      <c r="D16" s="127">
        <f>+D15/D14*100-100</f>
        <v>8.278440947029921</v>
      </c>
      <c r="E16" s="124"/>
      <c r="F16" s="124"/>
      <c r="V16" s="111" t="s">
        <v>57</v>
      </c>
      <c r="W16" s="114">
        <f>+C33</f>
        <v>302031</v>
      </c>
      <c r="X16" s="118">
        <f>+W16/$W$11*100</f>
        <v>12.535818878499708</v>
      </c>
    </row>
    <row r="17" spans="1:6" ht="13.5" customHeight="1">
      <c r="A17" s="123"/>
      <c r="B17" s="127"/>
      <c r="C17" s="128"/>
      <c r="D17" s="127"/>
      <c r="E17" s="124"/>
      <c r="F17" s="124"/>
    </row>
    <row r="18" spans="1:6" ht="13.5" customHeight="1">
      <c r="A18" s="321" t="s">
        <v>53</v>
      </c>
      <c r="B18" s="321"/>
      <c r="C18" s="321"/>
      <c r="D18" s="321"/>
      <c r="E18" s="112"/>
      <c r="F18" s="112"/>
    </row>
    <row r="19" spans="1:6" ht="13.5" customHeight="1">
      <c r="A19" s="119">
        <f>+A7</f>
        <v>2009</v>
      </c>
      <c r="B19" s="120">
        <v>404929</v>
      </c>
      <c r="C19" s="121">
        <v>1835640</v>
      </c>
      <c r="D19" s="120">
        <v>-1430711</v>
      </c>
      <c r="E19" s="120"/>
      <c r="F19" s="120"/>
    </row>
    <row r="20" spans="1:6" ht="13.5" customHeight="1">
      <c r="A20" s="126" t="str">
        <f>+A14</f>
        <v>enero- agosto  2009</v>
      </c>
      <c r="B20" s="120">
        <v>237375</v>
      </c>
      <c r="C20" s="121">
        <v>1208356</v>
      </c>
      <c r="D20" s="120">
        <v>-970981</v>
      </c>
      <c r="E20" s="120"/>
      <c r="F20" s="120"/>
    </row>
    <row r="21" spans="1:10" ht="13.5" customHeight="1">
      <c r="A21" s="126" t="str">
        <f>+A15</f>
        <v>enero-agosto 2010</v>
      </c>
      <c r="B21" s="120">
        <v>355108</v>
      </c>
      <c r="C21" s="121">
        <v>1409492</v>
      </c>
      <c r="D21" s="120">
        <v>-1054384</v>
      </c>
      <c r="E21" s="120"/>
      <c r="F21" s="120"/>
      <c r="G21" s="114"/>
      <c r="H21" s="114"/>
      <c r="I21" s="114"/>
      <c r="J21" s="114"/>
    </row>
    <row r="22" spans="1:10" ht="13.5" customHeight="1">
      <c r="A22" s="123" t="str">
        <f>+A16</f>
        <v>Var. (%)   2010/2009</v>
      </c>
      <c r="B22" s="127">
        <f>+B21/B20*100-100</f>
        <v>49.597893628225364</v>
      </c>
      <c r="C22" s="128">
        <f>+C21/C20*100-100</f>
        <v>16.645425685807822</v>
      </c>
      <c r="D22" s="127">
        <f>+D21/D20*100-100</f>
        <v>8.58956045483896</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21" t="s">
        <v>54</v>
      </c>
      <c r="B24" s="321"/>
      <c r="C24" s="321"/>
      <c r="D24" s="321"/>
      <c r="E24" s="112"/>
      <c r="F24" s="112"/>
      <c r="G24" s="114"/>
      <c r="H24" s="114"/>
      <c r="I24" s="114"/>
      <c r="J24" s="114"/>
    </row>
    <row r="25" spans="1:10" ht="13.5" customHeight="1">
      <c r="A25" s="119">
        <f>+A19</f>
        <v>2009</v>
      </c>
      <c r="B25" s="120">
        <v>3369615</v>
      </c>
      <c r="C25" s="121">
        <v>373945</v>
      </c>
      <c r="D25" s="120">
        <v>2995670</v>
      </c>
      <c r="E25" s="120"/>
      <c r="F25" s="120"/>
      <c r="G25" s="114"/>
      <c r="H25" s="114"/>
      <c r="I25" s="114"/>
      <c r="J25" s="114"/>
    </row>
    <row r="26" spans="1:6" ht="13.5" customHeight="1">
      <c r="A26" s="126" t="str">
        <f>+A20</f>
        <v>enero- agosto  2009</v>
      </c>
      <c r="B26" s="120">
        <v>2483374</v>
      </c>
      <c r="C26" s="121">
        <v>238066</v>
      </c>
      <c r="D26" s="120">
        <v>2245308</v>
      </c>
      <c r="E26" s="120"/>
      <c r="F26" s="120"/>
    </row>
    <row r="27" spans="1:6" ht="13.5" customHeight="1">
      <c r="A27" s="126" t="str">
        <f>+A21</f>
        <v>enero-agosto 2010</v>
      </c>
      <c r="B27" s="120">
        <v>2602145</v>
      </c>
      <c r="C27" s="121">
        <v>367957</v>
      </c>
      <c r="D27" s="120">
        <v>2234188</v>
      </c>
      <c r="E27" s="120"/>
      <c r="F27" s="120"/>
    </row>
    <row r="28" spans="1:6" ht="13.5" customHeight="1">
      <c r="A28" s="123" t="str">
        <f>+A22</f>
        <v>Var. (%)   2010/2009</v>
      </c>
      <c r="B28" s="127">
        <f>+B27/B26*100-100</f>
        <v>4.782646512365844</v>
      </c>
      <c r="C28" s="128">
        <f>+C27/C26*100-100</f>
        <v>54.56092008098594</v>
      </c>
      <c r="D28" s="127">
        <f>+D27/D26*100-100</f>
        <v>-0.49525499396965245</v>
      </c>
      <c r="E28" s="116"/>
      <c r="F28" s="124"/>
    </row>
    <row r="29" spans="1:8" ht="13.5" customHeight="1">
      <c r="A29" s="123"/>
      <c r="B29" s="127"/>
      <c r="C29" s="128"/>
      <c r="D29" s="127"/>
      <c r="E29" s="124"/>
      <c r="F29" s="129"/>
      <c r="G29" s="130"/>
      <c r="H29" s="131"/>
    </row>
    <row r="30" spans="1:6" ht="13.5" customHeight="1">
      <c r="A30" s="321" t="s">
        <v>256</v>
      </c>
      <c r="B30" s="321"/>
      <c r="C30" s="321"/>
      <c r="D30" s="321"/>
      <c r="E30" s="112"/>
      <c r="F30" s="112"/>
    </row>
    <row r="31" spans="1:8" ht="13.5" customHeight="1">
      <c r="A31" s="119">
        <f>+A25</f>
        <v>2009</v>
      </c>
      <c r="B31" s="120">
        <f>+B37-(B7+B13+B19+B25)</f>
        <v>1329389</v>
      </c>
      <c r="C31" s="121">
        <f>+C37-(C7+C13+C19+C25)</f>
        <v>396547</v>
      </c>
      <c r="D31" s="120">
        <f>+D37-(D7+D13+D19+D25)</f>
        <v>932842</v>
      </c>
      <c r="E31" s="132"/>
      <c r="F31" s="120"/>
      <c r="G31" s="120"/>
      <c r="H31" s="120"/>
    </row>
    <row r="32" spans="1:8" ht="13.5" customHeight="1">
      <c r="A32" s="126" t="str">
        <f>+A26</f>
        <v>enero- agosto  2009</v>
      </c>
      <c r="B32" s="120">
        <f aca="true" t="shared" si="0" ref="B32:D33">+B38-(B8+B14+B20+B26)</f>
        <v>913587</v>
      </c>
      <c r="C32" s="121">
        <f t="shared" si="0"/>
        <v>242301</v>
      </c>
      <c r="D32" s="120">
        <f t="shared" si="0"/>
        <v>671286</v>
      </c>
      <c r="E32" s="133"/>
      <c r="F32" s="120"/>
      <c r="G32" s="120"/>
      <c r="H32" s="120"/>
    </row>
    <row r="33" spans="1:8" ht="13.5" customHeight="1">
      <c r="A33" s="126" t="str">
        <f>+A27</f>
        <v>enero-agosto 2010</v>
      </c>
      <c r="B33" s="120">
        <f t="shared" si="0"/>
        <v>939986</v>
      </c>
      <c r="C33" s="121">
        <f t="shared" si="0"/>
        <v>302031</v>
      </c>
      <c r="D33" s="120">
        <f t="shared" si="0"/>
        <v>637955</v>
      </c>
      <c r="E33" s="133"/>
      <c r="F33" s="120"/>
      <c r="G33" s="120"/>
      <c r="H33" s="120"/>
    </row>
    <row r="34" spans="1:8" ht="13.5" customHeight="1">
      <c r="A34" s="123" t="str">
        <f>+A28</f>
        <v>Var. (%)   2010/2009</v>
      </c>
      <c r="B34" s="127">
        <f>(B33/B32-1)*100</f>
        <v>2.8895989106675124</v>
      </c>
      <c r="C34" s="128">
        <f>(C33/C32-1)*100</f>
        <v>24.651157031956128</v>
      </c>
      <c r="D34" s="127">
        <f>(D33/D32-1)*100</f>
        <v>-4.965245811770247</v>
      </c>
      <c r="E34" s="124"/>
      <c r="F34" s="120"/>
      <c r="G34" s="120"/>
      <c r="H34" s="120"/>
    </row>
    <row r="35" spans="1:8" ht="13.5" customHeight="1">
      <c r="A35" s="123"/>
      <c r="B35" s="120"/>
      <c r="C35" s="121"/>
      <c r="E35" s="124"/>
      <c r="F35" s="134"/>
      <c r="G35" s="134"/>
      <c r="H35" s="120"/>
    </row>
    <row r="36" spans="1:8" ht="13.5" customHeight="1">
      <c r="A36" s="318" t="s">
        <v>240</v>
      </c>
      <c r="B36" s="318"/>
      <c r="C36" s="318"/>
      <c r="D36" s="318"/>
      <c r="E36" s="130"/>
      <c r="F36" s="130"/>
      <c r="G36" s="130"/>
      <c r="H36" s="131"/>
    </row>
    <row r="37" spans="1:8" ht="13.5" customHeight="1">
      <c r="A37" s="119">
        <f>+A31</f>
        <v>2009</v>
      </c>
      <c r="B37" s="120">
        <f>+balanza!B12</f>
        <v>10789976</v>
      </c>
      <c r="C37" s="121">
        <f>+balanza!B17</f>
        <v>2962116</v>
      </c>
      <c r="D37" s="120">
        <f>+B37-C37</f>
        <v>7827860</v>
      </c>
      <c r="E37" s="132"/>
      <c r="F37" s="120"/>
      <c r="G37" s="120"/>
      <c r="H37" s="120"/>
    </row>
    <row r="38" spans="1:8" ht="13.5" customHeight="1">
      <c r="A38" s="126" t="str">
        <f>+A32</f>
        <v>enero- agosto  2009</v>
      </c>
      <c r="B38" s="120">
        <f>+balanza!D12</f>
        <v>7603473</v>
      </c>
      <c r="C38" s="121">
        <f>+balanza!D17</f>
        <v>1913825</v>
      </c>
      <c r="D38" s="120">
        <f>+B38-C38</f>
        <v>5689648</v>
      </c>
      <c r="E38" s="134"/>
      <c r="F38" s="120"/>
      <c r="G38" s="120"/>
      <c r="H38" s="120"/>
    </row>
    <row r="39" spans="1:8" ht="13.5" customHeight="1">
      <c r="A39" s="126" t="str">
        <f>+A33</f>
        <v>enero-agosto 2010</v>
      </c>
      <c r="B39" s="120">
        <f>+balanza!E12</f>
        <v>8247235</v>
      </c>
      <c r="C39" s="121">
        <f>+balanza!E17</f>
        <v>2409344</v>
      </c>
      <c r="D39" s="120">
        <f>+B39-C39</f>
        <v>5837891</v>
      </c>
      <c r="E39" s="134"/>
      <c r="F39" s="120"/>
      <c r="G39" s="120"/>
      <c r="H39" s="120"/>
    </row>
    <row r="40" spans="1:8" ht="13.5" customHeight="1" thickBot="1">
      <c r="A40" s="141" t="str">
        <f>+A34</f>
        <v>Var. (%)   2010/2009</v>
      </c>
      <c r="B40" s="142">
        <f>+B39/B38*100-100</f>
        <v>8.46668357999036</v>
      </c>
      <c r="C40" s="143">
        <f>+C39/C38*100-100</f>
        <v>25.89155225791282</v>
      </c>
      <c r="D40" s="142">
        <f>+D39/D38*100-100</f>
        <v>2.6054863147948737</v>
      </c>
      <c r="E40" s="124"/>
      <c r="F40" s="120"/>
      <c r="G40" s="120"/>
      <c r="H40" s="120"/>
    </row>
    <row r="41" spans="1:8" ht="26.25" customHeight="1" thickTop="1">
      <c r="A41" s="315" t="s">
        <v>462</v>
      </c>
      <c r="B41" s="316"/>
      <c r="C41" s="316"/>
      <c r="D41" s="316"/>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9"/>
      <c r="B83" s="320"/>
      <c r="C83" s="320"/>
      <c r="D83" s="320"/>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4" t="s">
        <v>394</v>
      </c>
      <c r="B1" s="324"/>
      <c r="C1" s="324"/>
      <c r="D1" s="324"/>
      <c r="E1" s="324"/>
      <c r="F1" s="324"/>
    </row>
    <row r="2" spans="1:6" ht="15.75" customHeight="1">
      <c r="A2" s="325" t="s">
        <v>257</v>
      </c>
      <c r="B2" s="325"/>
      <c r="C2" s="325"/>
      <c r="D2" s="325"/>
      <c r="E2" s="325"/>
      <c r="F2" s="325"/>
    </row>
    <row r="3" spans="1:6" ht="15.75" customHeight="1" thickBot="1">
      <c r="A3" s="325" t="s">
        <v>463</v>
      </c>
      <c r="B3" s="325"/>
      <c r="C3" s="325"/>
      <c r="D3" s="325"/>
      <c r="E3" s="325"/>
      <c r="F3" s="325"/>
    </row>
    <row r="4" spans="1:6" ht="12.75" customHeight="1" thickTop="1">
      <c r="A4" s="327" t="s">
        <v>39</v>
      </c>
      <c r="B4" s="203">
        <f>+'balanza productos_clase_sector'!B5</f>
        <v>2009</v>
      </c>
      <c r="C4" s="329" t="str">
        <f>+'balanza productos_clase_sector'!C5</f>
        <v>enero - agosto</v>
      </c>
      <c r="D4" s="329"/>
      <c r="E4" s="204" t="s">
        <v>252</v>
      </c>
      <c r="F4" s="205" t="s">
        <v>243</v>
      </c>
    </row>
    <row r="5" spans="1:6" ht="12" thickBot="1">
      <c r="A5" s="328"/>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2568598</v>
      </c>
      <c r="C7" s="78">
        <v>1928572</v>
      </c>
      <c r="D7" s="78">
        <v>1997620</v>
      </c>
      <c r="E7" s="22">
        <f>+(D7-C7)/C7</f>
        <v>0.03580265605847228</v>
      </c>
      <c r="F7" s="79">
        <f>+D7/$D$23</f>
        <v>0.24221693694917146</v>
      </c>
    </row>
    <row r="8" spans="1:6" ht="11.25">
      <c r="A8" s="80" t="s">
        <v>31</v>
      </c>
      <c r="B8" s="78">
        <v>1022943</v>
      </c>
      <c r="C8" s="78">
        <v>698366</v>
      </c>
      <c r="D8" s="78">
        <v>517363</v>
      </c>
      <c r="E8" s="22">
        <f aca="true" t="shared" si="0" ref="E8:E23">+(D8-C8)/C8</f>
        <v>-0.25918071612879207</v>
      </c>
      <c r="F8" s="79">
        <f aca="true" t="shared" si="1" ref="F8:F23">+D8/$D$23</f>
        <v>0.06273169128804987</v>
      </c>
    </row>
    <row r="9" spans="1:6" ht="11.25">
      <c r="A9" s="80" t="s">
        <v>27</v>
      </c>
      <c r="B9" s="78">
        <v>687928</v>
      </c>
      <c r="C9" s="78">
        <v>454802</v>
      </c>
      <c r="D9" s="78">
        <v>502995</v>
      </c>
      <c r="E9" s="22">
        <f t="shared" si="0"/>
        <v>0.10596479347056521</v>
      </c>
      <c r="F9" s="79">
        <f t="shared" si="1"/>
        <v>0.06098953164302945</v>
      </c>
    </row>
    <row r="10" spans="1:6" ht="11.25">
      <c r="A10" s="80" t="s">
        <v>29</v>
      </c>
      <c r="B10" s="78">
        <v>595477</v>
      </c>
      <c r="C10" s="78">
        <v>454984</v>
      </c>
      <c r="D10" s="78">
        <v>491628</v>
      </c>
      <c r="E10" s="22">
        <f t="shared" si="0"/>
        <v>0.08053909588029469</v>
      </c>
      <c r="F10" s="79">
        <f t="shared" si="1"/>
        <v>0.059611251528542596</v>
      </c>
    </row>
    <row r="11" spans="1:6" ht="11.25">
      <c r="A11" s="80" t="s">
        <v>28</v>
      </c>
      <c r="B11" s="78">
        <v>556617</v>
      </c>
      <c r="C11" s="78">
        <v>369621</v>
      </c>
      <c r="D11" s="78">
        <v>411108</v>
      </c>
      <c r="E11" s="22">
        <f t="shared" si="0"/>
        <v>0.11224199923705634</v>
      </c>
      <c r="F11" s="79">
        <f t="shared" si="1"/>
        <v>0.049847979353080156</v>
      </c>
    </row>
    <row r="12" spans="1:6" ht="11.25">
      <c r="A12" s="80" t="s">
        <v>153</v>
      </c>
      <c r="B12" s="78">
        <v>443300</v>
      </c>
      <c r="C12" s="78">
        <v>297873</v>
      </c>
      <c r="D12" s="78">
        <v>396185</v>
      </c>
      <c r="E12" s="22">
        <f t="shared" si="0"/>
        <v>0.3300466977537407</v>
      </c>
      <c r="F12" s="79">
        <f t="shared" si="1"/>
        <v>0.04803852442667148</v>
      </c>
    </row>
    <row r="13" spans="1:6" ht="11.25">
      <c r="A13" s="80" t="s">
        <v>30</v>
      </c>
      <c r="B13" s="78">
        <v>506793</v>
      </c>
      <c r="C13" s="78">
        <v>365237</v>
      </c>
      <c r="D13" s="78">
        <v>371850</v>
      </c>
      <c r="E13" s="22">
        <f t="shared" si="0"/>
        <v>0.018106051686986806</v>
      </c>
      <c r="F13" s="79">
        <f t="shared" si="1"/>
        <v>0.04508783853012555</v>
      </c>
    </row>
    <row r="14" spans="1:6" ht="11.25">
      <c r="A14" s="80" t="s">
        <v>32</v>
      </c>
      <c r="B14" s="78">
        <v>297454</v>
      </c>
      <c r="C14" s="78">
        <v>200180</v>
      </c>
      <c r="D14" s="78">
        <v>297633</v>
      </c>
      <c r="E14" s="22">
        <f t="shared" si="0"/>
        <v>0.4868268558297532</v>
      </c>
      <c r="F14" s="79">
        <f t="shared" si="1"/>
        <v>0.03608882249626693</v>
      </c>
    </row>
    <row r="15" spans="1:6" ht="11.25">
      <c r="A15" s="80" t="s">
        <v>33</v>
      </c>
      <c r="B15" s="78">
        <v>293420</v>
      </c>
      <c r="C15" s="78">
        <v>216616</v>
      </c>
      <c r="D15" s="78">
        <v>229542</v>
      </c>
      <c r="E15" s="22">
        <f t="shared" si="0"/>
        <v>0.05967241570336448</v>
      </c>
      <c r="F15" s="79">
        <f t="shared" si="1"/>
        <v>0.027832600865623447</v>
      </c>
    </row>
    <row r="16" spans="1:6" ht="11.25">
      <c r="A16" s="80" t="s">
        <v>43</v>
      </c>
      <c r="B16" s="78">
        <v>238866</v>
      </c>
      <c r="C16" s="78">
        <v>136367</v>
      </c>
      <c r="D16" s="78">
        <v>216441</v>
      </c>
      <c r="E16" s="22">
        <f t="shared" si="0"/>
        <v>0.5871948491937199</v>
      </c>
      <c r="F16" s="79">
        <f t="shared" si="1"/>
        <v>0.026244068466583042</v>
      </c>
    </row>
    <row r="17" spans="1:6" ht="11.25">
      <c r="A17" s="80" t="s">
        <v>275</v>
      </c>
      <c r="B17" s="78">
        <v>245211</v>
      </c>
      <c r="C17" s="78">
        <v>153447</v>
      </c>
      <c r="D17" s="78">
        <v>196751</v>
      </c>
      <c r="E17" s="22">
        <f t="shared" si="0"/>
        <v>0.28220818914674123</v>
      </c>
      <c r="F17" s="79">
        <f t="shared" si="1"/>
        <v>0.023856601636790997</v>
      </c>
    </row>
    <row r="18" spans="1:6" ht="11.25">
      <c r="A18" s="80" t="s">
        <v>35</v>
      </c>
      <c r="B18" s="78">
        <v>244400</v>
      </c>
      <c r="C18" s="78">
        <v>185181</v>
      </c>
      <c r="D18" s="78">
        <v>193416</v>
      </c>
      <c r="E18" s="22">
        <f t="shared" si="0"/>
        <v>0.0444700050221135</v>
      </c>
      <c r="F18" s="79">
        <f t="shared" si="1"/>
        <v>0.023452223684665225</v>
      </c>
    </row>
    <row r="19" spans="1:6" ht="11.25">
      <c r="A19" s="80" t="s">
        <v>36</v>
      </c>
      <c r="B19" s="78">
        <v>218075</v>
      </c>
      <c r="C19" s="78">
        <v>145460</v>
      </c>
      <c r="D19" s="78">
        <v>187030</v>
      </c>
      <c r="E19" s="22">
        <f t="shared" si="0"/>
        <v>0.2857830331362574</v>
      </c>
      <c r="F19" s="79">
        <f t="shared" si="1"/>
        <v>0.022677903564042978</v>
      </c>
    </row>
    <row r="20" spans="1:6" ht="11.25">
      <c r="A20" s="80" t="s">
        <v>556</v>
      </c>
      <c r="B20" s="78">
        <v>187145</v>
      </c>
      <c r="C20" s="78">
        <v>132801</v>
      </c>
      <c r="D20" s="78">
        <v>180611</v>
      </c>
      <c r="E20" s="22">
        <f t="shared" si="0"/>
        <v>0.36001234930459863</v>
      </c>
      <c r="F20" s="79">
        <f t="shared" si="1"/>
        <v>0.021899582102365218</v>
      </c>
    </row>
    <row r="21" spans="1:6" ht="11.25">
      <c r="A21" s="80" t="s">
        <v>517</v>
      </c>
      <c r="B21" s="78">
        <v>152509</v>
      </c>
      <c r="C21" s="78">
        <v>121938</v>
      </c>
      <c r="D21" s="78">
        <v>175283</v>
      </c>
      <c r="E21" s="22">
        <f t="shared" si="0"/>
        <v>0.43747642244419294</v>
      </c>
      <c r="F21" s="79">
        <f t="shared" si="1"/>
        <v>0.021253547401038044</v>
      </c>
    </row>
    <row r="22" spans="1:9" ht="11.25">
      <c r="A22" s="80" t="s">
        <v>37</v>
      </c>
      <c r="B22" s="78">
        <v>2531238</v>
      </c>
      <c r="C22" s="78">
        <v>1742027</v>
      </c>
      <c r="D22" s="78">
        <v>1881777</v>
      </c>
      <c r="E22" s="22">
        <f t="shared" si="0"/>
        <v>0.08022263719219047</v>
      </c>
      <c r="F22" s="79">
        <f t="shared" si="1"/>
        <v>0.22817065355843505</v>
      </c>
      <c r="I22" s="24"/>
    </row>
    <row r="23" spans="1:6" ht="12" thickBot="1">
      <c r="A23" s="206" t="s">
        <v>38</v>
      </c>
      <c r="B23" s="207">
        <f>+balanza!B12</f>
        <v>10789976</v>
      </c>
      <c r="C23" s="207">
        <f>+balanza!D12</f>
        <v>7603473</v>
      </c>
      <c r="D23" s="207">
        <f>+balanza!E12</f>
        <v>8247235</v>
      </c>
      <c r="E23" s="208">
        <f t="shared" si="0"/>
        <v>0.08466683579990354</v>
      </c>
      <c r="F23" s="209">
        <f t="shared" si="1"/>
        <v>1</v>
      </c>
    </row>
    <row r="24" spans="1:6" s="80" customFormat="1" ht="31.5" customHeight="1" thickTop="1">
      <c r="A24" s="326" t="s">
        <v>462</v>
      </c>
      <c r="B24" s="326"/>
      <c r="C24" s="326"/>
      <c r="D24" s="326"/>
      <c r="E24" s="326"/>
      <c r="F24" s="326"/>
    </row>
    <row r="32" ht="11.25">
      <c r="F32" s="23"/>
    </row>
    <row r="33" ht="11.25">
      <c r="F33" s="23"/>
    </row>
    <row r="34" ht="11.25">
      <c r="F34" s="23"/>
    </row>
    <row r="35" ht="11.25">
      <c r="F35" s="23"/>
    </row>
    <row r="36" ht="11.25">
      <c r="F36" s="23"/>
    </row>
    <row r="37" ht="11.25">
      <c r="F37" s="23"/>
    </row>
    <row r="38" ht="11.25">
      <c r="F38" s="23"/>
    </row>
    <row r="49" spans="1:6" ht="15.75" customHeight="1">
      <c r="A49" s="324" t="s">
        <v>304</v>
      </c>
      <c r="B49" s="324"/>
      <c r="C49" s="324"/>
      <c r="D49" s="324"/>
      <c r="E49" s="324"/>
      <c r="F49" s="324"/>
    </row>
    <row r="50" spans="1:6" ht="15.75" customHeight="1">
      <c r="A50" s="325" t="s">
        <v>272</v>
      </c>
      <c r="B50" s="325"/>
      <c r="C50" s="325"/>
      <c r="D50" s="325"/>
      <c r="E50" s="325"/>
      <c r="F50" s="325"/>
    </row>
    <row r="51" spans="1:6" ht="15.75" customHeight="1" thickBot="1">
      <c r="A51" s="325" t="s">
        <v>464</v>
      </c>
      <c r="B51" s="325"/>
      <c r="C51" s="325"/>
      <c r="D51" s="325"/>
      <c r="E51" s="325"/>
      <c r="F51" s="325"/>
    </row>
    <row r="52" spans="1:6" ht="12.75" customHeight="1" thickTop="1">
      <c r="A52" s="327" t="s">
        <v>39</v>
      </c>
      <c r="B52" s="203">
        <f>+B4</f>
        <v>2009</v>
      </c>
      <c r="C52" s="329" t="str">
        <f>+C4</f>
        <v>enero - agosto</v>
      </c>
      <c r="D52" s="329"/>
      <c r="E52" s="204" t="s">
        <v>252</v>
      </c>
      <c r="F52" s="205" t="s">
        <v>243</v>
      </c>
    </row>
    <row r="53" spans="1:6" ht="12" thickBot="1">
      <c r="A53" s="328"/>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1209711</v>
      </c>
      <c r="C55" s="78">
        <v>813452</v>
      </c>
      <c r="D55" s="78">
        <v>815744</v>
      </c>
      <c r="E55" s="22">
        <f>+(D55-C55)/C55</f>
        <v>0.002817621691261439</v>
      </c>
      <c r="F55" s="79">
        <f>+D55/$D$71</f>
        <v>0.33857514742602135</v>
      </c>
      <c r="I55" s="78"/>
    </row>
    <row r="56" spans="1:9" ht="11.25">
      <c r="A56" s="80" t="s">
        <v>44</v>
      </c>
      <c r="B56" s="78">
        <v>415169</v>
      </c>
      <c r="C56" s="78">
        <v>258068</v>
      </c>
      <c r="D56" s="78">
        <v>344751</v>
      </c>
      <c r="E56" s="22">
        <f aca="true" t="shared" si="2" ref="E56:E71">+(D56-C56)/C56</f>
        <v>0.3358920904567788</v>
      </c>
      <c r="F56" s="79">
        <f aca="true" t="shared" si="3" ref="F56:F71">+D56/$D$71</f>
        <v>0.14308915621845614</v>
      </c>
      <c r="I56" s="78"/>
    </row>
    <row r="57" spans="1:9" ht="11.25">
      <c r="A57" s="80" t="s">
        <v>26</v>
      </c>
      <c r="B57" s="78">
        <v>234872</v>
      </c>
      <c r="C57" s="78">
        <v>137790</v>
      </c>
      <c r="D57" s="78">
        <v>283667</v>
      </c>
      <c r="E57" s="22">
        <f t="shared" si="2"/>
        <v>1.0586907613034329</v>
      </c>
      <c r="F57" s="79">
        <f t="shared" si="3"/>
        <v>0.11773619707273017</v>
      </c>
      <c r="I57" s="78"/>
    </row>
    <row r="58" spans="1:9" ht="11.25">
      <c r="A58" s="80" t="s">
        <v>43</v>
      </c>
      <c r="B58" s="78">
        <v>169176</v>
      </c>
      <c r="C58" s="78">
        <v>110632</v>
      </c>
      <c r="D58" s="78">
        <v>200852</v>
      </c>
      <c r="E58" s="22">
        <f t="shared" si="2"/>
        <v>0.8154964205654783</v>
      </c>
      <c r="F58" s="79">
        <f t="shared" si="3"/>
        <v>0.08336377038729215</v>
      </c>
      <c r="I58" s="78"/>
    </row>
    <row r="59" spans="1:9" ht="11.25">
      <c r="A59" s="80" t="s">
        <v>36</v>
      </c>
      <c r="B59" s="78">
        <v>72586</v>
      </c>
      <c r="C59" s="78">
        <v>34368</v>
      </c>
      <c r="D59" s="78">
        <v>68825</v>
      </c>
      <c r="E59" s="22">
        <f t="shared" si="2"/>
        <v>1.0025896182495344</v>
      </c>
      <c r="F59" s="79">
        <f t="shared" si="3"/>
        <v>0.028565866891568824</v>
      </c>
      <c r="I59" s="78"/>
    </row>
    <row r="60" spans="1:9" ht="11.25">
      <c r="A60" s="80" t="s">
        <v>35</v>
      </c>
      <c r="B60" s="78">
        <v>112840</v>
      </c>
      <c r="C60" s="78">
        <v>85687</v>
      </c>
      <c r="D60" s="78">
        <v>61735</v>
      </c>
      <c r="E60" s="22">
        <f t="shared" si="2"/>
        <v>-0.27952898339304677</v>
      </c>
      <c r="F60" s="79">
        <f t="shared" si="3"/>
        <v>0.025623157174733038</v>
      </c>
      <c r="I60" s="78"/>
    </row>
    <row r="61" spans="1:9" ht="11.25">
      <c r="A61" s="80" t="s">
        <v>212</v>
      </c>
      <c r="B61" s="78">
        <v>95217</v>
      </c>
      <c r="C61" s="78">
        <v>75778</v>
      </c>
      <c r="D61" s="78">
        <v>58878</v>
      </c>
      <c r="E61" s="22">
        <f t="shared" si="2"/>
        <v>-0.2230198738420122</v>
      </c>
      <c r="F61" s="79">
        <f t="shared" si="3"/>
        <v>0.024437357222546884</v>
      </c>
      <c r="I61" s="78"/>
    </row>
    <row r="62" spans="1:9" ht="11.25">
      <c r="A62" s="80" t="s">
        <v>46</v>
      </c>
      <c r="B62" s="78">
        <v>74161</v>
      </c>
      <c r="C62" s="78">
        <v>41921</v>
      </c>
      <c r="D62" s="78">
        <v>56022</v>
      </c>
      <c r="E62" s="22">
        <f t="shared" si="2"/>
        <v>0.3363707926814723</v>
      </c>
      <c r="F62" s="79">
        <f t="shared" si="3"/>
        <v>0.02325197232109653</v>
      </c>
      <c r="I62" s="78"/>
    </row>
    <row r="63" spans="1:9" ht="11.25">
      <c r="A63" s="80" t="s">
        <v>31</v>
      </c>
      <c r="B63" s="78">
        <v>53969</v>
      </c>
      <c r="C63" s="78">
        <v>32036</v>
      </c>
      <c r="D63" s="78">
        <v>53238</v>
      </c>
      <c r="E63" s="22">
        <f t="shared" si="2"/>
        <v>0.661817954800849</v>
      </c>
      <c r="F63" s="79">
        <f t="shared" si="3"/>
        <v>0.022096471072623917</v>
      </c>
      <c r="I63" s="78"/>
    </row>
    <row r="64" spans="1:9" ht="11.25">
      <c r="A64" s="80" t="s">
        <v>401</v>
      </c>
      <c r="B64" s="78">
        <v>41585</v>
      </c>
      <c r="C64" s="78">
        <v>26204</v>
      </c>
      <c r="D64" s="78">
        <v>48145</v>
      </c>
      <c r="E64" s="22">
        <f t="shared" si="2"/>
        <v>0.8373149137536254</v>
      </c>
      <c r="F64" s="79">
        <f t="shared" si="3"/>
        <v>0.019982617675184614</v>
      </c>
      <c r="I64" s="78"/>
    </row>
    <row r="65" spans="1:9" ht="11.25">
      <c r="A65" s="80" t="s">
        <v>223</v>
      </c>
      <c r="B65" s="78">
        <v>35880</v>
      </c>
      <c r="C65" s="78">
        <v>22442</v>
      </c>
      <c r="D65" s="78">
        <v>45790</v>
      </c>
      <c r="E65" s="22">
        <f t="shared" si="2"/>
        <v>1.0403707334462169</v>
      </c>
      <c r="F65" s="79">
        <f t="shared" si="3"/>
        <v>0.019005173192371036</v>
      </c>
      <c r="I65" s="78"/>
    </row>
    <row r="66" spans="1:9" ht="11.25">
      <c r="A66" s="80" t="s">
        <v>45</v>
      </c>
      <c r="B66" s="78">
        <v>63340</v>
      </c>
      <c r="C66" s="78">
        <v>36245</v>
      </c>
      <c r="D66" s="78">
        <v>44624</v>
      </c>
      <c r="E66" s="22">
        <f t="shared" si="2"/>
        <v>0.2311767140295213</v>
      </c>
      <c r="F66" s="79">
        <f t="shared" si="3"/>
        <v>0.01852122403442597</v>
      </c>
      <c r="I66" s="78"/>
    </row>
    <row r="67" spans="1:9" ht="11.25">
      <c r="A67" s="80" t="s">
        <v>34</v>
      </c>
      <c r="B67" s="78">
        <v>53541</v>
      </c>
      <c r="C67" s="78">
        <v>43535</v>
      </c>
      <c r="D67" s="78">
        <v>43469</v>
      </c>
      <c r="E67" s="22">
        <f t="shared" si="2"/>
        <v>-0.0015160215918226714</v>
      </c>
      <c r="F67" s="79">
        <f t="shared" si="3"/>
        <v>0.018041840434574723</v>
      </c>
      <c r="I67" s="78"/>
    </row>
    <row r="68" spans="1:9" ht="11.25">
      <c r="A68" s="80" t="s">
        <v>275</v>
      </c>
      <c r="B68" s="78">
        <v>30940</v>
      </c>
      <c r="C68" s="78">
        <v>19367</v>
      </c>
      <c r="D68" s="78">
        <v>25213</v>
      </c>
      <c r="E68" s="22">
        <f t="shared" si="2"/>
        <v>0.3018536686115557</v>
      </c>
      <c r="F68" s="79">
        <f t="shared" si="3"/>
        <v>0.010464674201774425</v>
      </c>
      <c r="I68" s="78"/>
    </row>
    <row r="69" spans="1:9" ht="11.25">
      <c r="A69" s="80" t="s">
        <v>29</v>
      </c>
      <c r="B69" s="78">
        <v>30594</v>
      </c>
      <c r="C69" s="78">
        <v>20356</v>
      </c>
      <c r="D69" s="78">
        <v>23340</v>
      </c>
      <c r="E69" s="22">
        <f t="shared" si="2"/>
        <v>0.14659068579288662</v>
      </c>
      <c r="F69" s="79">
        <f t="shared" si="3"/>
        <v>0.009687284173617383</v>
      </c>
      <c r="I69" s="78"/>
    </row>
    <row r="70" spans="1:9" ht="11.25">
      <c r="A70" s="80" t="s">
        <v>37</v>
      </c>
      <c r="B70" s="78">
        <v>268537</v>
      </c>
      <c r="C70" s="78">
        <v>155944</v>
      </c>
      <c r="D70" s="78">
        <v>235052</v>
      </c>
      <c r="E70" s="22">
        <f t="shared" si="2"/>
        <v>0.5072846662904632</v>
      </c>
      <c r="F70" s="79">
        <f t="shared" si="3"/>
        <v>0.09755850555171865</v>
      </c>
      <c r="I70" s="78"/>
    </row>
    <row r="71" spans="1:9" ht="12.75" customHeight="1" thickBot="1">
      <c r="A71" s="206" t="s">
        <v>38</v>
      </c>
      <c r="B71" s="207">
        <f>+balanza!B17</f>
        <v>2962116</v>
      </c>
      <c r="C71" s="207">
        <f>+balanza!D17</f>
        <v>1913825</v>
      </c>
      <c r="D71" s="207">
        <f>+balanza!E17</f>
        <v>2409344</v>
      </c>
      <c r="E71" s="208">
        <f t="shared" si="2"/>
        <v>0.2589155225791282</v>
      </c>
      <c r="F71" s="209">
        <f t="shared" si="3"/>
        <v>1</v>
      </c>
      <c r="I71" s="24"/>
    </row>
    <row r="72" spans="1:6" ht="22.5" customHeight="1" thickTop="1">
      <c r="A72" s="326" t="s">
        <v>465</v>
      </c>
      <c r="B72" s="326"/>
      <c r="C72" s="326"/>
      <c r="D72" s="326"/>
      <c r="E72" s="326"/>
      <c r="F72" s="326"/>
    </row>
    <row r="94" s="36" customFormat="1" ht="11.25">
      <c r="F94" s="7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54">
      <selection activeCell="B71" sqref="B71"/>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4" t="s">
        <v>306</v>
      </c>
      <c r="B1" s="324"/>
      <c r="C1" s="324"/>
      <c r="D1" s="324"/>
      <c r="E1" s="324"/>
      <c r="F1" s="324"/>
      <c r="G1" s="324"/>
    </row>
    <row r="2" spans="1:7" s="36" customFormat="1" ht="15.75" customHeight="1">
      <c r="A2" s="325" t="s">
        <v>258</v>
      </c>
      <c r="B2" s="325"/>
      <c r="C2" s="325"/>
      <c r="D2" s="325"/>
      <c r="E2" s="325"/>
      <c r="F2" s="325"/>
      <c r="G2" s="325"/>
    </row>
    <row r="3" spans="1:7" s="36" customFormat="1" ht="15.75" customHeight="1" thickBot="1">
      <c r="A3" s="325" t="s">
        <v>466</v>
      </c>
      <c r="B3" s="325"/>
      <c r="C3" s="325"/>
      <c r="D3" s="325"/>
      <c r="E3" s="325"/>
      <c r="F3" s="325"/>
      <c r="G3" s="325"/>
    </row>
    <row r="4" spans="1:7" ht="12.75" customHeight="1" thickTop="1">
      <c r="A4" s="327" t="s">
        <v>41</v>
      </c>
      <c r="B4" s="210" t="s">
        <v>138</v>
      </c>
      <c r="C4" s="211">
        <f>+'prin paises exp e imp'!B4</f>
        <v>2009</v>
      </c>
      <c r="D4" s="331" t="str">
        <f>+'prin paises exp e imp'!C4</f>
        <v>enero - agosto</v>
      </c>
      <c r="E4" s="331"/>
      <c r="F4" s="212" t="s">
        <v>252</v>
      </c>
      <c r="G4" s="212" t="s">
        <v>243</v>
      </c>
    </row>
    <row r="5" spans="1:7" ht="12.75" customHeight="1" thickBot="1">
      <c r="A5" s="330"/>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530</v>
      </c>
      <c r="B7" s="25" t="s">
        <v>154</v>
      </c>
      <c r="C7" s="24">
        <v>1160220</v>
      </c>
      <c r="D7" s="24">
        <v>1064262</v>
      </c>
      <c r="E7" s="24">
        <v>1083089</v>
      </c>
      <c r="F7" s="22">
        <f>+(E7-D7)/D7</f>
        <v>0.017690192828457654</v>
      </c>
      <c r="G7" s="26">
        <f>+E7/$E$23</f>
        <v>0.13132752977209938</v>
      </c>
    </row>
    <row r="8" spans="1:7" ht="12.75" customHeight="1">
      <c r="A8" s="28" t="s">
        <v>148</v>
      </c>
      <c r="B8" s="25">
        <v>22042110</v>
      </c>
      <c r="C8" s="24">
        <v>1069255</v>
      </c>
      <c r="D8" s="24">
        <v>669973</v>
      </c>
      <c r="E8" s="24">
        <v>754908</v>
      </c>
      <c r="F8" s="22">
        <f aca="true" t="shared" si="0" ref="F8:F15">+(E8-D8)/D8</f>
        <v>0.1267737655099534</v>
      </c>
      <c r="G8" s="26">
        <f aca="true" t="shared" si="1" ref="G8:G23">+E8/$E$23</f>
        <v>0.09153467798601592</v>
      </c>
    </row>
    <row r="9" spans="1:7" ht="12.75" customHeight="1">
      <c r="A9" s="28" t="s">
        <v>558</v>
      </c>
      <c r="B9" s="25">
        <v>47032100</v>
      </c>
      <c r="C9" s="24">
        <v>1004098</v>
      </c>
      <c r="D9" s="24">
        <v>657520</v>
      </c>
      <c r="E9" s="24">
        <v>702573</v>
      </c>
      <c r="F9" s="22">
        <f t="shared" si="0"/>
        <v>0.06851958875775642</v>
      </c>
      <c r="G9" s="26">
        <f t="shared" si="1"/>
        <v>0.0851889148302431</v>
      </c>
    </row>
    <row r="10" spans="1:7" ht="11.25">
      <c r="A10" s="28" t="s">
        <v>511</v>
      </c>
      <c r="B10" s="25">
        <v>47032900</v>
      </c>
      <c r="C10" s="24">
        <v>835713</v>
      </c>
      <c r="D10" s="24">
        <v>503879</v>
      </c>
      <c r="E10" s="24">
        <v>640631</v>
      </c>
      <c r="F10" s="22">
        <f t="shared" si="0"/>
        <v>0.2713984905106186</v>
      </c>
      <c r="G10" s="22">
        <f t="shared" si="1"/>
        <v>0.0776782764162777</v>
      </c>
    </row>
    <row r="11" spans="1:7" ht="12" customHeight="1">
      <c r="A11" s="28" t="s">
        <v>518</v>
      </c>
      <c r="B11" s="25" t="s">
        <v>155</v>
      </c>
      <c r="C11" s="24">
        <v>486250</v>
      </c>
      <c r="D11" s="24">
        <v>446443</v>
      </c>
      <c r="E11" s="24">
        <v>491049</v>
      </c>
      <c r="F11" s="22">
        <f t="shared" si="0"/>
        <v>0.09991421077270783</v>
      </c>
      <c r="G11" s="26">
        <f t="shared" si="1"/>
        <v>0.05954104618093215</v>
      </c>
    </row>
    <row r="12" spans="1:7" ht="11.25">
      <c r="A12" s="28" t="s">
        <v>539</v>
      </c>
      <c r="B12" s="25" t="s">
        <v>189</v>
      </c>
      <c r="C12" s="24">
        <v>179415</v>
      </c>
      <c r="D12" s="24">
        <v>146679</v>
      </c>
      <c r="E12" s="24">
        <v>229232</v>
      </c>
      <c r="F12" s="22">
        <f t="shared" si="0"/>
        <v>0.5628140360924195</v>
      </c>
      <c r="G12" s="26">
        <f t="shared" si="1"/>
        <v>0.027795012510253438</v>
      </c>
    </row>
    <row r="13" spans="1:7" ht="12.75" customHeight="1">
      <c r="A13" s="28" t="s">
        <v>559</v>
      </c>
      <c r="B13" s="25">
        <v>44012200</v>
      </c>
      <c r="C13" s="24">
        <v>273745</v>
      </c>
      <c r="D13" s="24">
        <v>188978</v>
      </c>
      <c r="E13" s="24">
        <v>213329</v>
      </c>
      <c r="F13" s="22">
        <f t="shared" si="0"/>
        <v>0.12885626898369124</v>
      </c>
      <c r="G13" s="26">
        <f t="shared" si="1"/>
        <v>0.025866729879771826</v>
      </c>
    </row>
    <row r="14" spans="1:7" ht="12.75" customHeight="1">
      <c r="A14" s="28" t="s">
        <v>483</v>
      </c>
      <c r="B14" s="25">
        <v>44071012</v>
      </c>
      <c r="C14" s="24">
        <v>272718</v>
      </c>
      <c r="D14" s="24">
        <v>164477</v>
      </c>
      <c r="E14" s="24">
        <v>213293</v>
      </c>
      <c r="F14" s="22">
        <f t="shared" si="0"/>
        <v>0.2967952966068204</v>
      </c>
      <c r="G14" s="26">
        <f t="shared" si="1"/>
        <v>0.025862364780438536</v>
      </c>
    </row>
    <row r="15" spans="1:7" ht="12.75" customHeight="1">
      <c r="A15" s="28" t="s">
        <v>473</v>
      </c>
      <c r="B15" s="25">
        <v>44123910</v>
      </c>
      <c r="C15" s="24">
        <v>283436</v>
      </c>
      <c r="D15" s="24">
        <v>181661</v>
      </c>
      <c r="E15" s="24">
        <v>202410</v>
      </c>
      <c r="F15" s="22">
        <f t="shared" si="0"/>
        <v>0.11421824166992364</v>
      </c>
      <c r="G15" s="26">
        <f t="shared" si="1"/>
        <v>0.024542771001432602</v>
      </c>
    </row>
    <row r="16" spans="1:7" ht="11.25">
      <c r="A16" s="28" t="s">
        <v>540</v>
      </c>
      <c r="B16" s="25" t="s">
        <v>471</v>
      </c>
      <c r="C16" s="24">
        <v>311320</v>
      </c>
      <c r="D16" s="24">
        <v>208377</v>
      </c>
      <c r="E16" s="24">
        <v>194826</v>
      </c>
      <c r="F16" s="22">
        <f aca="true" t="shared" si="2" ref="F16:F23">+(E16-D16)/D16</f>
        <v>-0.06503116946687974</v>
      </c>
      <c r="G16" s="26">
        <f t="shared" si="1"/>
        <v>0.02362319007521915</v>
      </c>
    </row>
    <row r="17" spans="1:7" ht="12.75" customHeight="1">
      <c r="A17" s="28" t="s">
        <v>560</v>
      </c>
      <c r="B17" s="25">
        <v>22042990</v>
      </c>
      <c r="C17" s="24">
        <v>211211</v>
      </c>
      <c r="D17" s="24">
        <v>132331</v>
      </c>
      <c r="E17" s="24">
        <v>153712</v>
      </c>
      <c r="F17" s="22">
        <f t="shared" si="2"/>
        <v>0.16157211840007255</v>
      </c>
      <c r="G17" s="26">
        <f t="shared" si="1"/>
        <v>0.018638004131081506</v>
      </c>
    </row>
    <row r="18" spans="1:7" ht="12.75" customHeight="1">
      <c r="A18" s="28" t="s">
        <v>541</v>
      </c>
      <c r="B18" s="25">
        <v>10051000</v>
      </c>
      <c r="C18" s="24">
        <v>193093</v>
      </c>
      <c r="D18" s="24">
        <v>192026</v>
      </c>
      <c r="E18" s="24">
        <v>149124</v>
      </c>
      <c r="F18" s="22">
        <f t="shared" si="2"/>
        <v>-0.22341766219157821</v>
      </c>
      <c r="G18" s="26">
        <f t="shared" si="1"/>
        <v>0.018081696471605332</v>
      </c>
    </row>
    <row r="19" spans="1:7" ht="12.75" customHeight="1">
      <c r="A19" s="28" t="s">
        <v>470</v>
      </c>
      <c r="B19" s="25" t="s">
        <v>196</v>
      </c>
      <c r="C19" s="24">
        <v>113172</v>
      </c>
      <c r="D19" s="24">
        <v>55865</v>
      </c>
      <c r="E19" s="24">
        <v>125347</v>
      </c>
      <c r="F19" s="22">
        <f t="shared" si="2"/>
        <v>1.2437483218473104</v>
      </c>
      <c r="G19" s="26">
        <f t="shared" si="1"/>
        <v>0.01519866961472542</v>
      </c>
    </row>
    <row r="20" spans="1:7" ht="12.75" customHeight="1">
      <c r="A20" s="28" t="s">
        <v>529</v>
      </c>
      <c r="B20" s="25" t="s">
        <v>156</v>
      </c>
      <c r="C20" s="24">
        <v>147295</v>
      </c>
      <c r="D20" s="24">
        <v>131148</v>
      </c>
      <c r="E20" s="24">
        <v>120252</v>
      </c>
      <c r="F20" s="22">
        <f t="shared" si="2"/>
        <v>-0.08308170921401775</v>
      </c>
      <c r="G20" s="26">
        <f t="shared" si="1"/>
        <v>0.014580886806305387</v>
      </c>
    </row>
    <row r="21" spans="1:7" ht="12.75" customHeight="1">
      <c r="A21" s="28" t="s">
        <v>538</v>
      </c>
      <c r="B21" s="25">
        <v>44091020</v>
      </c>
      <c r="C21" s="24">
        <v>136431</v>
      </c>
      <c r="D21" s="24">
        <v>90292</v>
      </c>
      <c r="E21" s="24">
        <v>119251</v>
      </c>
      <c r="F21" s="22">
        <f t="shared" si="2"/>
        <v>0.3207260886900279</v>
      </c>
      <c r="G21" s="26">
        <f t="shared" si="1"/>
        <v>0.014459512794288025</v>
      </c>
    </row>
    <row r="22" spans="1:7" ht="12.75" customHeight="1">
      <c r="A22" s="28" t="s">
        <v>40</v>
      </c>
      <c r="B22" s="28"/>
      <c r="C22" s="24">
        <v>4112604</v>
      </c>
      <c r="D22" s="24">
        <v>2769563</v>
      </c>
      <c r="E22" s="24">
        <v>2854210</v>
      </c>
      <c r="F22" s="22">
        <f t="shared" si="2"/>
        <v>0.030563305474545985</v>
      </c>
      <c r="G22" s="26">
        <f t="shared" si="1"/>
        <v>0.3460808380020698</v>
      </c>
    </row>
    <row r="23" spans="1:7" ht="12.75" customHeight="1">
      <c r="A23" s="28" t="s">
        <v>38</v>
      </c>
      <c r="B23" s="28"/>
      <c r="C23" s="24">
        <f>+balanza!B12</f>
        <v>10789976</v>
      </c>
      <c r="D23" s="24">
        <f>+balanza!D12</f>
        <v>7603473</v>
      </c>
      <c r="E23" s="24">
        <f>+balanza!E12</f>
        <v>8247235</v>
      </c>
      <c r="F23" s="22">
        <f t="shared" si="2"/>
        <v>0.08466683579990354</v>
      </c>
      <c r="G23" s="26">
        <f t="shared" si="1"/>
        <v>1</v>
      </c>
    </row>
    <row r="24" spans="1:7" ht="12" thickBot="1">
      <c r="A24" s="206"/>
      <c r="B24" s="206"/>
      <c r="C24" s="207"/>
      <c r="D24" s="207"/>
      <c r="E24" s="207"/>
      <c r="F24" s="206"/>
      <c r="G24" s="206"/>
    </row>
    <row r="25" spans="1:7" ht="33.75" customHeight="1" thickTop="1">
      <c r="A25" s="326" t="s">
        <v>462</v>
      </c>
      <c r="B25" s="326"/>
      <c r="C25" s="326"/>
      <c r="D25" s="326"/>
      <c r="E25" s="326"/>
      <c r="F25" s="326"/>
      <c r="G25" s="326"/>
    </row>
    <row r="50" spans="1:7" ht="15.75" customHeight="1">
      <c r="A50" s="324" t="s">
        <v>261</v>
      </c>
      <c r="B50" s="324"/>
      <c r="C50" s="324"/>
      <c r="D50" s="324"/>
      <c r="E50" s="324"/>
      <c r="F50" s="324"/>
      <c r="G50" s="324"/>
    </row>
    <row r="51" spans="1:7" ht="15.75" customHeight="1">
      <c r="A51" s="325" t="s">
        <v>259</v>
      </c>
      <c r="B51" s="325"/>
      <c r="C51" s="325"/>
      <c r="D51" s="325"/>
      <c r="E51" s="325"/>
      <c r="F51" s="325"/>
      <c r="G51" s="325"/>
    </row>
    <row r="52" spans="1:7" ht="15.75" customHeight="1" thickBot="1">
      <c r="A52" s="325" t="s">
        <v>467</v>
      </c>
      <c r="B52" s="325"/>
      <c r="C52" s="325"/>
      <c r="D52" s="325"/>
      <c r="E52" s="325"/>
      <c r="F52" s="325"/>
      <c r="G52" s="325"/>
    </row>
    <row r="53" spans="1:7" ht="12.75" customHeight="1" thickTop="1">
      <c r="A53" s="327" t="s">
        <v>41</v>
      </c>
      <c r="B53" s="210" t="s">
        <v>138</v>
      </c>
      <c r="C53" s="211">
        <f>+C4</f>
        <v>2009</v>
      </c>
      <c r="D53" s="331" t="str">
        <f>+D4</f>
        <v>enero - agosto</v>
      </c>
      <c r="E53" s="331"/>
      <c r="F53" s="212" t="s">
        <v>252</v>
      </c>
      <c r="G53" s="212" t="s">
        <v>243</v>
      </c>
    </row>
    <row r="54" spans="1:7" ht="12.75" customHeight="1" thickBot="1">
      <c r="A54" s="330"/>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521</v>
      </c>
      <c r="B56" s="29" t="s">
        <v>472</v>
      </c>
      <c r="C56" s="24">
        <v>437185</v>
      </c>
      <c r="D56" s="24">
        <v>266807</v>
      </c>
      <c r="E56" s="24">
        <v>390915</v>
      </c>
      <c r="F56" s="22">
        <f>+(E56-D56)/D56</f>
        <v>0.4651602094397823</v>
      </c>
      <c r="G56" s="30">
        <f>+E56/$E$72</f>
        <v>0.1622495583860171</v>
      </c>
    </row>
    <row r="57" spans="1:7" ht="12.75" customHeight="1">
      <c r="A57" s="23" t="s">
        <v>14</v>
      </c>
      <c r="B57" s="25">
        <v>17019900</v>
      </c>
      <c r="C57" s="24">
        <v>261097</v>
      </c>
      <c r="D57" s="24">
        <v>175498</v>
      </c>
      <c r="E57" s="24">
        <v>166731</v>
      </c>
      <c r="F57" s="22">
        <f aca="true" t="shared" si="3" ref="F57:F72">+(E57-D57)/D57</f>
        <v>-0.04995498524199706</v>
      </c>
      <c r="G57" s="30">
        <f aca="true" t="shared" si="4" ref="G57:G72">+E57/$E$72</f>
        <v>0.069201824230994</v>
      </c>
    </row>
    <row r="58" spans="1:7" ht="12.75" customHeight="1">
      <c r="A58" s="23" t="s">
        <v>474</v>
      </c>
      <c r="B58" s="25">
        <v>15179000</v>
      </c>
      <c r="C58" s="24">
        <v>218469</v>
      </c>
      <c r="D58" s="24">
        <v>152001</v>
      </c>
      <c r="E58" s="24">
        <v>166653</v>
      </c>
      <c r="F58" s="22">
        <f t="shared" si="3"/>
        <v>0.09639410267037717</v>
      </c>
      <c r="G58" s="30">
        <f t="shared" si="4"/>
        <v>0.06916945027360144</v>
      </c>
    </row>
    <row r="59" spans="1:7" ht="12.75" customHeight="1">
      <c r="A59" s="23" t="s">
        <v>531</v>
      </c>
      <c r="B59" s="27">
        <v>23099090</v>
      </c>
      <c r="C59" s="24">
        <v>177097</v>
      </c>
      <c r="D59" s="24">
        <v>105687</v>
      </c>
      <c r="E59" s="24">
        <v>161342</v>
      </c>
      <c r="F59" s="22">
        <f t="shared" si="3"/>
        <v>0.5266021364973933</v>
      </c>
      <c r="G59" s="30">
        <f t="shared" si="4"/>
        <v>0.06696511581575731</v>
      </c>
    </row>
    <row r="60" spans="1:7" ht="12.75" customHeight="1">
      <c r="A60" s="23" t="s">
        <v>561</v>
      </c>
      <c r="B60" s="25">
        <v>23040000</v>
      </c>
      <c r="C60" s="24">
        <v>202308</v>
      </c>
      <c r="D60" s="24">
        <v>138915</v>
      </c>
      <c r="E60" s="24">
        <v>100414</v>
      </c>
      <c r="F60" s="22">
        <f t="shared" si="3"/>
        <v>-0.27715509484216966</v>
      </c>
      <c r="G60" s="30">
        <f t="shared" si="4"/>
        <v>0.041676904584816446</v>
      </c>
    </row>
    <row r="61" spans="1:7" ht="12.75" customHeight="1">
      <c r="A61" s="23" t="s">
        <v>455</v>
      </c>
      <c r="B61" s="25">
        <v>10019000</v>
      </c>
      <c r="C61" s="24">
        <v>160743</v>
      </c>
      <c r="D61" s="24">
        <v>117228</v>
      </c>
      <c r="E61" s="24">
        <v>87415</v>
      </c>
      <c r="F61" s="22">
        <f t="shared" si="3"/>
        <v>-0.2543163749274917</v>
      </c>
      <c r="G61" s="30">
        <f t="shared" si="4"/>
        <v>0.036281660070126974</v>
      </c>
    </row>
    <row r="62" spans="1:7" ht="12.75" customHeight="1">
      <c r="A62" s="23" t="s">
        <v>221</v>
      </c>
      <c r="B62" s="27">
        <v>10059000</v>
      </c>
      <c r="C62" s="24">
        <v>144346</v>
      </c>
      <c r="D62" s="24">
        <v>93059</v>
      </c>
      <c r="E62" s="24">
        <v>72687</v>
      </c>
      <c r="F62" s="22">
        <f t="shared" si="3"/>
        <v>-0.2189148819566082</v>
      </c>
      <c r="G62" s="30">
        <f t="shared" si="4"/>
        <v>0.030168792833235935</v>
      </c>
    </row>
    <row r="63" spans="1:7" ht="12.75" customHeight="1">
      <c r="A63" s="23" t="s">
        <v>562</v>
      </c>
      <c r="B63" s="25">
        <v>10070000</v>
      </c>
      <c r="C63" s="24">
        <v>81898</v>
      </c>
      <c r="D63" s="24">
        <v>49947</v>
      </c>
      <c r="E63" s="24">
        <v>53713</v>
      </c>
      <c r="F63" s="22">
        <f t="shared" si="3"/>
        <v>0.07539992391935452</v>
      </c>
      <c r="G63" s="30">
        <f t="shared" si="4"/>
        <v>0.02229362017212984</v>
      </c>
    </row>
    <row r="64" spans="1:7" ht="12.75" customHeight="1">
      <c r="A64" s="23" t="s">
        <v>224</v>
      </c>
      <c r="B64" s="25">
        <v>21069090</v>
      </c>
      <c r="C64" s="24">
        <v>63640</v>
      </c>
      <c r="D64" s="24">
        <v>40391</v>
      </c>
      <c r="E64" s="24">
        <v>52478</v>
      </c>
      <c r="F64" s="22">
        <f t="shared" si="3"/>
        <v>0.29924983288356316</v>
      </c>
      <c r="G64" s="30">
        <f t="shared" si="4"/>
        <v>0.021781032513414438</v>
      </c>
    </row>
    <row r="65" spans="1:7" ht="12.75" customHeight="1">
      <c r="A65" s="23" t="s">
        <v>563</v>
      </c>
      <c r="B65" s="25" t="s">
        <v>519</v>
      </c>
      <c r="C65" s="24">
        <v>26426</v>
      </c>
      <c r="D65" s="24">
        <v>15848</v>
      </c>
      <c r="E65" s="24">
        <v>44643</v>
      </c>
      <c r="F65" s="22">
        <f t="shared" si="3"/>
        <v>1.8169485108531045</v>
      </c>
      <c r="G65" s="30">
        <f t="shared" si="4"/>
        <v>0.018529109998406207</v>
      </c>
    </row>
    <row r="66" spans="1:7" ht="12.75" customHeight="1">
      <c r="A66" s="23" t="s">
        <v>512</v>
      </c>
      <c r="B66" s="25">
        <v>10063000</v>
      </c>
      <c r="C66" s="24">
        <v>51326</v>
      </c>
      <c r="D66" s="24">
        <v>33159</v>
      </c>
      <c r="E66" s="24">
        <v>37254</v>
      </c>
      <c r="F66" s="22">
        <f t="shared" si="3"/>
        <v>0.12349588347055099</v>
      </c>
      <c r="G66" s="30">
        <f t="shared" si="4"/>
        <v>0.015462300111565637</v>
      </c>
    </row>
    <row r="67" spans="1:7" ht="12.75" customHeight="1">
      <c r="A67" s="23" t="s">
        <v>484</v>
      </c>
      <c r="B67" s="25">
        <v>22030000</v>
      </c>
      <c r="C67" s="24">
        <v>21183</v>
      </c>
      <c r="D67" s="24">
        <v>11556</v>
      </c>
      <c r="E67" s="24">
        <v>31202</v>
      </c>
      <c r="F67" s="22">
        <f t="shared" si="3"/>
        <v>1.7000692281066112</v>
      </c>
      <c r="G67" s="30">
        <f t="shared" si="4"/>
        <v>0.012950413058492271</v>
      </c>
    </row>
    <row r="68" spans="1:7" ht="12.75" customHeight="1">
      <c r="A68" s="23" t="s">
        <v>557</v>
      </c>
      <c r="B68" s="25">
        <v>23031000</v>
      </c>
      <c r="C68" s="24">
        <v>23627</v>
      </c>
      <c r="D68" s="24">
        <v>13674</v>
      </c>
      <c r="E68" s="24">
        <v>29125</v>
      </c>
      <c r="F68" s="22">
        <f t="shared" si="3"/>
        <v>1.1299546584759397</v>
      </c>
      <c r="G68" s="30">
        <f t="shared" si="4"/>
        <v>0.012088352680231632</v>
      </c>
    </row>
    <row r="69" spans="1:7" ht="12.75" customHeight="1">
      <c r="A69" s="23" t="s">
        <v>520</v>
      </c>
      <c r="B69" s="25" t="s">
        <v>523</v>
      </c>
      <c r="C69" s="24">
        <v>42715</v>
      </c>
      <c r="D69" s="24">
        <v>24804</v>
      </c>
      <c r="E69" s="24">
        <v>28940</v>
      </c>
      <c r="F69" s="22">
        <f t="shared" si="3"/>
        <v>0.16674729882277053</v>
      </c>
      <c r="G69" s="30">
        <f t="shared" si="4"/>
        <v>0.012011568294108271</v>
      </c>
    </row>
    <row r="70" spans="1:7" ht="12.75" customHeight="1">
      <c r="A70" s="23" t="s">
        <v>524</v>
      </c>
      <c r="B70" s="25" t="s">
        <v>522</v>
      </c>
      <c r="C70" s="24">
        <v>21881</v>
      </c>
      <c r="D70" s="24">
        <v>11803</v>
      </c>
      <c r="E70" s="24">
        <v>27253</v>
      </c>
      <c r="F70" s="22">
        <f t="shared" si="3"/>
        <v>1.3089892400237229</v>
      </c>
      <c r="G70" s="30">
        <f t="shared" si="4"/>
        <v>0.01131137770281039</v>
      </c>
    </row>
    <row r="71" spans="1:7" ht="12.75" customHeight="1">
      <c r="A71" s="23" t="s">
        <v>40</v>
      </c>
      <c r="B71" s="28"/>
      <c r="C71" s="24">
        <v>1028175</v>
      </c>
      <c r="D71" s="24">
        <v>663447</v>
      </c>
      <c r="E71" s="24">
        <v>958578</v>
      </c>
      <c r="F71" s="22">
        <f t="shared" si="3"/>
        <v>0.44484487833994274</v>
      </c>
      <c r="G71" s="30">
        <f t="shared" si="4"/>
        <v>0.3978585042235563</v>
      </c>
    </row>
    <row r="72" spans="1:7" ht="12.75" customHeight="1">
      <c r="A72" s="28" t="s">
        <v>38</v>
      </c>
      <c r="B72" s="28"/>
      <c r="C72" s="24">
        <f>+balanza!B17</f>
        <v>2962116</v>
      </c>
      <c r="D72" s="24">
        <f>+balanza!D17</f>
        <v>1913825</v>
      </c>
      <c r="E72" s="24">
        <f>+balanza!E17</f>
        <v>2409344</v>
      </c>
      <c r="F72" s="22">
        <f t="shared" si="3"/>
        <v>0.2589155225791282</v>
      </c>
      <c r="G72" s="30">
        <f t="shared" si="4"/>
        <v>1</v>
      </c>
    </row>
    <row r="73" spans="1:7" ht="12" thickBot="1">
      <c r="A73" s="215"/>
      <c r="B73" s="215"/>
      <c r="C73" s="216"/>
      <c r="D73" s="216"/>
      <c r="E73" s="216"/>
      <c r="F73" s="215"/>
      <c r="G73" s="215"/>
    </row>
    <row r="74" spans="1:7" ht="12.75" customHeight="1" thickTop="1">
      <c r="A74" s="326" t="s">
        <v>465</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5"/>
  <sheetViews>
    <sheetView zoomScalePageLayoutView="0" workbookViewId="0" topLeftCell="A7">
      <selection activeCell="N34" sqref="N34"/>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1" spans="1:15" s="40" customFormat="1" ht="19.5" customHeight="1">
      <c r="A1" s="332" t="s">
        <v>493</v>
      </c>
      <c r="B1" s="332"/>
      <c r="C1" s="332"/>
      <c r="D1" s="332"/>
      <c r="E1" s="332"/>
      <c r="F1" s="332"/>
      <c r="G1" s="332"/>
      <c r="H1" s="332"/>
      <c r="I1" s="332"/>
      <c r="J1" s="332"/>
      <c r="K1" s="332"/>
      <c r="L1" s="146"/>
      <c r="M1" s="146"/>
      <c r="N1" s="146"/>
      <c r="O1" s="146"/>
    </row>
    <row r="2" spans="1:15" s="40" customFormat="1" ht="19.5" customHeight="1">
      <c r="A2" s="333" t="s">
        <v>525</v>
      </c>
      <c r="B2" s="333"/>
      <c r="C2" s="333"/>
      <c r="D2" s="333"/>
      <c r="E2" s="333"/>
      <c r="F2" s="333"/>
      <c r="G2" s="333"/>
      <c r="H2" s="333"/>
      <c r="I2" s="333"/>
      <c r="J2" s="333"/>
      <c r="K2" s="333"/>
      <c r="L2" s="152"/>
      <c r="M2" s="152"/>
      <c r="N2" s="152"/>
      <c r="O2" s="152"/>
    </row>
    <row r="3" spans="1:15" s="47" customFormat="1" ht="11.25">
      <c r="A3" s="44"/>
      <c r="B3" s="334" t="s">
        <v>527</v>
      </c>
      <c r="C3" s="334"/>
      <c r="D3" s="334"/>
      <c r="E3" s="334"/>
      <c r="F3" s="256"/>
      <c r="G3" s="334" t="s">
        <v>526</v>
      </c>
      <c r="H3" s="334"/>
      <c r="I3" s="334"/>
      <c r="J3" s="334"/>
      <c r="K3" s="334"/>
      <c r="L3" s="180"/>
      <c r="M3" s="180"/>
      <c r="N3" s="180"/>
      <c r="O3" s="180"/>
    </row>
    <row r="4" spans="1:15" s="47" customFormat="1" ht="11.25">
      <c r="A4" s="44" t="s">
        <v>543</v>
      </c>
      <c r="B4" s="257">
        <v>2009</v>
      </c>
      <c r="C4" s="335" t="str">
        <f>+balanza!C5</f>
        <v>enero - agosto</v>
      </c>
      <c r="D4" s="335"/>
      <c r="E4" s="335"/>
      <c r="F4" s="256"/>
      <c r="G4" s="257">
        <f>+B4</f>
        <v>2009</v>
      </c>
      <c r="H4" s="335" t="str">
        <f>+C4</f>
        <v>enero - agosto</v>
      </c>
      <c r="I4" s="335"/>
      <c r="J4" s="335"/>
      <c r="K4" s="335"/>
      <c r="L4" s="180"/>
      <c r="M4" s="180"/>
      <c r="N4" s="180"/>
      <c r="O4" s="180"/>
    </row>
    <row r="5" spans="1:11" s="47" customFormat="1" ht="11.25">
      <c r="A5" s="259"/>
      <c r="B5" s="259"/>
      <c r="C5" s="260">
        <v>2009</v>
      </c>
      <c r="D5" s="260">
        <v>2010</v>
      </c>
      <c r="E5" s="261" t="s">
        <v>468</v>
      </c>
      <c r="F5" s="262"/>
      <c r="G5" s="259"/>
      <c r="H5" s="260">
        <f>+C5</f>
        <v>2009</v>
      </c>
      <c r="I5" s="260">
        <f>+D5</f>
        <v>2010</v>
      </c>
      <c r="J5" s="261" t="str">
        <f>+productos!K5</f>
        <v>Var % 10/09</v>
      </c>
      <c r="K5" s="261" t="s">
        <v>513</v>
      </c>
    </row>
    <row r="7" spans="1:10" ht="12.75">
      <c r="A7" s="44" t="s">
        <v>492</v>
      </c>
      <c r="B7" s="264"/>
      <c r="C7" s="264"/>
      <c r="D7" s="264"/>
      <c r="E7" s="265"/>
      <c r="F7" s="20"/>
      <c r="G7" s="264">
        <f>+balanza!B12</f>
        <v>10789976</v>
      </c>
      <c r="H7" s="264">
        <f>+balanza!D12</f>
        <v>7603473</v>
      </c>
      <c r="I7" s="264">
        <f>+balanza!E12</f>
        <v>8247235</v>
      </c>
      <c r="J7" s="266">
        <f>+I7/H7-1</f>
        <v>0.08466683579990364</v>
      </c>
    </row>
    <row r="9" spans="1:11" s="228" customFormat="1" ht="11.25">
      <c r="A9" s="35" t="s">
        <v>319</v>
      </c>
      <c r="B9" s="250">
        <f>+productos!C11</f>
        <v>2410149.5419999994</v>
      </c>
      <c r="C9" s="250">
        <f>+productos!D11</f>
        <v>2103007.826</v>
      </c>
      <c r="D9" s="250">
        <f>+productos!E11</f>
        <v>2144029.81</v>
      </c>
      <c r="E9" s="253">
        <f>+D9/C9-1</f>
        <v>0.01950633920275302</v>
      </c>
      <c r="G9" s="250">
        <f>+productos!H11</f>
        <v>2922204.845</v>
      </c>
      <c r="H9" s="250">
        <f>+productos!I11</f>
        <v>2422904.771</v>
      </c>
      <c r="I9" s="250">
        <f>+productos!J11</f>
        <v>2624543.0889999997</v>
      </c>
      <c r="J9" s="254">
        <f aca="true" t="shared" si="0" ref="J9:J21">+I9/H9-1</f>
        <v>0.0832217264225279</v>
      </c>
      <c r="K9" s="254">
        <f>+I9/$I$7</f>
        <v>0.3182330913330346</v>
      </c>
    </row>
    <row r="10" spans="1:17" s="228" customFormat="1" ht="11.25">
      <c r="A10" s="36" t="s">
        <v>102</v>
      </c>
      <c r="B10" s="250">
        <f>+productos!C314</f>
        <v>4307485.916</v>
      </c>
      <c r="C10" s="195">
        <f>+productos!D314</f>
        <v>2933920.63</v>
      </c>
      <c r="D10" s="195">
        <f>+productos!E314</f>
        <v>2065359.149</v>
      </c>
      <c r="E10" s="253">
        <f aca="true" t="shared" si="1" ref="E10:E20">+D10/C10-1</f>
        <v>-0.296041233058169</v>
      </c>
      <c r="F10" s="195"/>
      <c r="G10" s="195">
        <f>+productos!H314</f>
        <v>2012559.415</v>
      </c>
      <c r="H10" s="195">
        <f>+productos!I314</f>
        <v>1252155.672</v>
      </c>
      <c r="I10" s="195">
        <f>+productos!J314</f>
        <v>1447006.824</v>
      </c>
      <c r="J10" s="254">
        <f t="shared" si="0"/>
        <v>0.15561256188599537</v>
      </c>
      <c r="K10" s="254">
        <f aca="true" t="shared" si="2" ref="K10:K20">+I10/$I$7</f>
        <v>0.17545357007530402</v>
      </c>
      <c r="L10" s="41"/>
      <c r="M10" s="41"/>
      <c r="N10" s="41"/>
      <c r="O10" s="40"/>
      <c r="P10" s="40"/>
      <c r="Q10" s="41"/>
    </row>
    <row r="11" spans="1:11" s="228" customFormat="1" ht="11.25">
      <c r="A11" s="228" t="s">
        <v>528</v>
      </c>
      <c r="B11" s="250">
        <f>+productos!C229</f>
        <v>702534.876</v>
      </c>
      <c r="C11" s="250">
        <f>+productos!D229</f>
        <v>430000.362</v>
      </c>
      <c r="D11" s="250">
        <f>+productos!E229</f>
        <v>483318.62999999995</v>
      </c>
      <c r="E11" s="253">
        <f t="shared" si="1"/>
        <v>0.12399586770580417</v>
      </c>
      <c r="G11" s="250">
        <f>+productos!H229</f>
        <v>1401300.3199999998</v>
      </c>
      <c r="H11" s="250">
        <f>+productos!I229</f>
        <v>874919.8369999999</v>
      </c>
      <c r="I11" s="250">
        <f>+productos!J229</f>
        <v>991513.2579999998</v>
      </c>
      <c r="J11" s="254">
        <f t="shared" si="0"/>
        <v>0.13326183276377113</v>
      </c>
      <c r="K11" s="254">
        <f t="shared" si="2"/>
        <v>0.12022371837349122</v>
      </c>
    </row>
    <row r="12" spans="1:11" s="228" customFormat="1" ht="11.25">
      <c r="A12" s="35" t="s">
        <v>485</v>
      </c>
      <c r="B12" s="250">
        <f>+productos!C50</f>
        <v>502101.40100000007</v>
      </c>
      <c r="C12" s="250">
        <f>+productos!D50</f>
        <v>305436.203</v>
      </c>
      <c r="D12" s="250">
        <f>+productos!E50</f>
        <v>353781.23199999996</v>
      </c>
      <c r="E12" s="253">
        <f t="shared" si="1"/>
        <v>0.1582819211513049</v>
      </c>
      <c r="G12" s="250">
        <f>+productos!H50</f>
        <v>833600.2740000002</v>
      </c>
      <c r="H12" s="250">
        <f>+productos!I50</f>
        <v>546707.581</v>
      </c>
      <c r="I12" s="250">
        <f>+productos!J50</f>
        <v>591182.5800000001</v>
      </c>
      <c r="J12" s="254">
        <f t="shared" si="0"/>
        <v>0.08135061693977153</v>
      </c>
      <c r="K12" s="254">
        <f t="shared" si="2"/>
        <v>0.07168251905032415</v>
      </c>
    </row>
    <row r="13" spans="1:11" s="228" customFormat="1" ht="11.25">
      <c r="A13" s="228" t="s">
        <v>564</v>
      </c>
      <c r="B13" s="290" t="s">
        <v>185</v>
      </c>
      <c r="C13" s="290" t="s">
        <v>185</v>
      </c>
      <c r="D13" s="290" t="s">
        <v>185</v>
      </c>
      <c r="E13" s="290" t="s">
        <v>185</v>
      </c>
      <c r="G13" s="250">
        <f>+productos!H326</f>
        <v>799994.338</v>
      </c>
      <c r="H13" s="250">
        <f>+productos!I326</f>
        <v>530071.441</v>
      </c>
      <c r="I13" s="250">
        <f>+productos!J326</f>
        <v>593559.4720000001</v>
      </c>
      <c r="J13" s="254">
        <f>+I13/H13-1</f>
        <v>0.1197725930682616</v>
      </c>
      <c r="K13" s="254">
        <f>+I13/$I$7</f>
        <v>0.07197072376378266</v>
      </c>
    </row>
    <row r="14" spans="1:11" s="228" customFormat="1" ht="11.25">
      <c r="A14" s="228" t="s">
        <v>92</v>
      </c>
      <c r="B14" s="250">
        <f>+productos!C282</f>
        <v>241947.644</v>
      </c>
      <c r="C14" s="250">
        <f>+productos!D282</f>
        <v>166896.913</v>
      </c>
      <c r="D14" s="250">
        <f>+productos!E282</f>
        <v>140742.31699999998</v>
      </c>
      <c r="E14" s="253">
        <f>+D14/C14-1</f>
        <v>-0.15671108308636017</v>
      </c>
      <c r="G14" s="250">
        <f>+productos!H282</f>
        <v>614378.3859999999</v>
      </c>
      <c r="H14" s="250">
        <f>+productos!I282</f>
        <v>418035.922</v>
      </c>
      <c r="I14" s="250">
        <f>+productos!J282</f>
        <v>401887.507</v>
      </c>
      <c r="J14" s="254">
        <f>+I14/H14-1</f>
        <v>-0.038629252057434504</v>
      </c>
      <c r="K14" s="254">
        <f>+I14/$I$7</f>
        <v>0.04872996913511013</v>
      </c>
    </row>
    <row r="15" spans="1:11" s="228" customFormat="1" ht="11.25">
      <c r="A15" s="228" t="s">
        <v>565</v>
      </c>
      <c r="B15" s="290" t="s">
        <v>185</v>
      </c>
      <c r="C15" s="290" t="s">
        <v>185</v>
      </c>
      <c r="D15" s="290" t="s">
        <v>185</v>
      </c>
      <c r="E15" s="291" t="s">
        <v>185</v>
      </c>
      <c r="G15" s="250">
        <f>+productos!H321</f>
        <v>430750.29099999997</v>
      </c>
      <c r="H15" s="250">
        <f>+productos!I321</f>
        <v>268974.173</v>
      </c>
      <c r="I15" s="250">
        <f>+productos!J321</f>
        <v>334249.627</v>
      </c>
      <c r="J15" s="254">
        <f>+I15/H15-1</f>
        <v>0.2426829805700339</v>
      </c>
      <c r="K15" s="254">
        <f>+I15/$I$7</f>
        <v>0.040528689554741676</v>
      </c>
    </row>
    <row r="16" spans="1:11" s="228" customFormat="1" ht="11.25">
      <c r="A16" s="228" t="s">
        <v>488</v>
      </c>
      <c r="B16" s="250">
        <f>+productos!C104</f>
        <v>104989.65</v>
      </c>
      <c r="C16" s="250">
        <f>+productos!D104</f>
        <v>103375.08799999999</v>
      </c>
      <c r="D16" s="250">
        <f>+productos!E104</f>
        <v>77916.743</v>
      </c>
      <c r="E16" s="253">
        <f t="shared" si="1"/>
        <v>-0.2462715678655576</v>
      </c>
      <c r="G16" s="250">
        <f>+productos!H104</f>
        <v>381165.5690000001</v>
      </c>
      <c r="H16" s="250">
        <f>+productos!I104</f>
        <v>361589.595</v>
      </c>
      <c r="I16" s="250">
        <f>+productos!J104</f>
        <v>311364.17900000006</v>
      </c>
      <c r="J16" s="254">
        <f t="shared" si="0"/>
        <v>-0.13890171812051155</v>
      </c>
      <c r="K16" s="254">
        <f t="shared" si="2"/>
        <v>0.037753765837883854</v>
      </c>
    </row>
    <row r="17" spans="1:11" s="228" customFormat="1" ht="11.25">
      <c r="A17" s="228" t="s">
        <v>85</v>
      </c>
      <c r="B17" s="250">
        <f>+productos!C272</f>
        <v>54333.274000000005</v>
      </c>
      <c r="C17" s="250">
        <f>+productos!D272</f>
        <v>35783.767</v>
      </c>
      <c r="D17" s="250">
        <f>+productos!E272</f>
        <v>36598.628000000004</v>
      </c>
      <c r="E17" s="253">
        <f t="shared" si="1"/>
        <v>0.022771805997954475</v>
      </c>
      <c r="G17" s="250">
        <f>+productos!H272</f>
        <v>129439.959</v>
      </c>
      <c r="H17" s="250">
        <f>+productos!I272</f>
        <v>88504.159</v>
      </c>
      <c r="I17" s="250">
        <f>+productos!J272</f>
        <v>102500.605</v>
      </c>
      <c r="J17" s="254">
        <f t="shared" si="0"/>
        <v>0.1581445003053472</v>
      </c>
      <c r="K17" s="254">
        <f t="shared" si="2"/>
        <v>0.012428481181874895</v>
      </c>
    </row>
    <row r="18" spans="1:11" s="228" customFormat="1" ht="11.25">
      <c r="A18" s="228" t="s">
        <v>487</v>
      </c>
      <c r="B18" s="250">
        <f>+productos!C214</f>
        <v>99339.09</v>
      </c>
      <c r="C18" s="250">
        <f>+productos!D214</f>
        <v>57876.198</v>
      </c>
      <c r="D18" s="250">
        <f>+productos!E214</f>
        <v>81811.91100000001</v>
      </c>
      <c r="E18" s="253">
        <f t="shared" si="1"/>
        <v>0.41356747379985137</v>
      </c>
      <c r="G18" s="250">
        <f>+productos!H214</f>
        <v>178712.027</v>
      </c>
      <c r="H18" s="250">
        <f>+productos!I214</f>
        <v>113332.863</v>
      </c>
      <c r="I18" s="250">
        <f>+productos!J214</f>
        <v>109051.76599999999</v>
      </c>
      <c r="J18" s="254">
        <f t="shared" si="0"/>
        <v>-0.03777454205846731</v>
      </c>
      <c r="K18" s="254">
        <f t="shared" si="2"/>
        <v>0.013222827529468966</v>
      </c>
    </row>
    <row r="19" spans="1:11" s="228" customFormat="1" ht="11.25">
      <c r="A19" s="228" t="s">
        <v>486</v>
      </c>
      <c r="B19" s="250">
        <f>+productos!C196</f>
        <v>44480.122</v>
      </c>
      <c r="C19" s="250">
        <f>+productos!D196</f>
        <v>41379.75700000001</v>
      </c>
      <c r="D19" s="250">
        <f>+productos!E196</f>
        <v>92719.951</v>
      </c>
      <c r="E19" s="253">
        <f t="shared" si="1"/>
        <v>1.2407079625914665</v>
      </c>
      <c r="G19" s="250">
        <f>+productos!H196</f>
        <v>29240.145</v>
      </c>
      <c r="H19" s="250">
        <f>+productos!I196</f>
        <v>23248.611000000004</v>
      </c>
      <c r="I19" s="250">
        <f>+productos!J196</f>
        <v>57764.49800000001</v>
      </c>
      <c r="J19" s="254">
        <f t="shared" si="0"/>
        <v>1.4846429750147223</v>
      </c>
      <c r="K19" s="254">
        <f t="shared" si="2"/>
        <v>0.007004104769659165</v>
      </c>
    </row>
    <row r="20" spans="1:11" s="228" customFormat="1" ht="11.25">
      <c r="A20" s="228" t="s">
        <v>491</v>
      </c>
      <c r="B20" s="250">
        <f>+productos!C267</f>
        <v>9827.249</v>
      </c>
      <c r="C20" s="250">
        <f>+productos!D267</f>
        <v>8697.94</v>
      </c>
      <c r="D20" s="250">
        <f>+productos!E267</f>
        <v>7062.693</v>
      </c>
      <c r="E20" s="253">
        <f t="shared" si="1"/>
        <v>-0.18800394116308006</v>
      </c>
      <c r="G20" s="250">
        <f>+productos!H267</f>
        <v>28986.731</v>
      </c>
      <c r="H20" s="250">
        <f>+productos!I267</f>
        <v>25469.427</v>
      </c>
      <c r="I20" s="250">
        <f>+productos!J267</f>
        <v>23587.9</v>
      </c>
      <c r="J20" s="254">
        <f t="shared" si="0"/>
        <v>-0.07387394306122386</v>
      </c>
      <c r="K20" s="254">
        <f t="shared" si="2"/>
        <v>0.0028600979601042047</v>
      </c>
    </row>
    <row r="21" spans="1:17" s="40" customFormat="1" ht="11.25">
      <c r="A21" s="251" t="s">
        <v>489</v>
      </c>
      <c r="B21" s="252">
        <f>+productos!C160</f>
        <v>11430.81</v>
      </c>
      <c r="C21" s="252">
        <f>+productos!D160</f>
        <v>4475.909</v>
      </c>
      <c r="D21" s="252">
        <f>+productos!E160</f>
        <v>4348.572</v>
      </c>
      <c r="E21" s="255">
        <f>+D21/C21-1</f>
        <v>-0.028449416643635872</v>
      </c>
      <c r="F21" s="251"/>
      <c r="G21" s="252">
        <f>+productos!H160</f>
        <v>34283.884999999995</v>
      </c>
      <c r="H21" s="252">
        <f>+productos!I160</f>
        <v>14690.531000000003</v>
      </c>
      <c r="I21" s="252">
        <f>+productos!J160</f>
        <v>13881.800000000001</v>
      </c>
      <c r="J21" s="255">
        <f t="shared" si="0"/>
        <v>-0.05505117548167604</v>
      </c>
      <c r="K21" s="255">
        <f>+I21/$I$7</f>
        <v>0.0016832065534691325</v>
      </c>
      <c r="L21" s="228"/>
      <c r="M21" s="228"/>
      <c r="N21" s="228"/>
      <c r="O21" s="228"/>
      <c r="P21" s="228"/>
      <c r="Q21" s="228"/>
    </row>
    <row r="22" spans="1:17" s="40" customFormat="1" ht="11.25">
      <c r="A22" s="35" t="s">
        <v>75</v>
      </c>
      <c r="B22" s="35"/>
      <c r="C22" s="35"/>
      <c r="D22" s="35"/>
      <c r="E22" s="35"/>
      <c r="F22" s="35"/>
      <c r="G22" s="35"/>
      <c r="H22" s="35"/>
      <c r="I22" s="35"/>
      <c r="J22" s="35"/>
      <c r="K22" s="35"/>
      <c r="L22" s="41"/>
      <c r="M22" s="41"/>
      <c r="N22" s="41"/>
      <c r="Q22" s="41"/>
    </row>
    <row r="23" s="228" customFormat="1" ht="11.25">
      <c r="A23" s="228" t="s">
        <v>542</v>
      </c>
    </row>
    <row r="24" s="228" customFormat="1" ht="11.25"/>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228" customFormat="1" ht="11.25"/>
    <row r="34" s="228" customFormat="1" ht="11.25"/>
    <row r="35" spans="9:10" s="228" customFormat="1" ht="11.25">
      <c r="I35" s="254"/>
      <c r="J35" s="254"/>
    </row>
    <row r="36"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2010-09-07T19:05:35Z</cp:lastPrinted>
  <dcterms:created xsi:type="dcterms:W3CDTF">2004-11-22T15:10:56Z</dcterms:created>
  <dcterms:modified xsi:type="dcterms:W3CDTF">2010-09-07T19:15:33Z</dcterms:modified>
  <cp:category/>
  <cp:version/>
  <cp:contentType/>
  <cp:contentStatus/>
</cp:coreProperties>
</file>