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5" windowWidth="9645" windowHeight="12090"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<sst xmlns="http://schemas.openxmlformats.org/spreadsheetml/2006/main" count="841" uniqueCount="564">
  <si>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</si>
  <si>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</si>
  <si>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</si>
  <si>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</si>
  <si>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</si>
  <si>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</si>
  <si>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</si>
  <si>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</si>
  <si>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</si>
  <si>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</si>
  <si>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</si>
  <si>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</si>
  <si>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</si>
  <si>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</si>
  <si>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</si>
  <si>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</si>
  <si>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</si>
  <si>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</si>
  <si>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</si>
  <si>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</si>
  <si>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</si>
  <si>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</si>
  <si>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</si>
  <si>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</si>
  <si>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</si>
  <si>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</si>
  <si>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</si>
  <si>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</si>
  <si>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</si>
  <si>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</si>
  <si>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</si>
  <si>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</si>
  <si>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</si>
  <si>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</si>
  <si>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</si>
  <si>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</si>
  <si>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</si>
  <si>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</si>
  <si>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</si>
  <si>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</si>
  <si>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</si>
  <si>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</si>
  <si>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</si>
  <si>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</si>
  <si>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</si>
  <si>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</si>
  <si>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</si>
  <si>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</si>
  <si>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</si>
  <si>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</si>
  <si>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</si>
  <si>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</si>
  <si>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</si>
  <si>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</si>
  <si>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</si>
  <si>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</si>
  <si>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</si>
  <si>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</si>
  <si>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</si>
  <si>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</si>
  <si>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</si>
  <si>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</si>
  <si>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</si>
  <si>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</si>
  <si>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</si>
  <si>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</si>
  <si>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</si>
  <si>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</si>
  <si>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</si>
  <si>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</si>
  <si>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</si>
  <si>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</si>
  <si>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</si>
  <si>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</si>
  <si>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</si>
  <si>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</si>
  <si>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</si>
  <si>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</si>
  <si>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</si>
  <si>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</si>
  <si>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</si>
  <si>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</si>
  <si>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</si>
  <si>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</si>
  <si>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</si>
  <si>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</si>
  <si>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</si>
  <si>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</si>
  <si>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</si>
  <si>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</si>
  <si>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</si>
  <si>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</si>
  <si>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</si>
  <si>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</si>
  <si>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</si>
  <si>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</si>
  <si>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</si>
  <si>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</si>
  <si>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</si>
  <si>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</si>
  <si>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</si>
  <si>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</si>
  <si>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</si>
  <si>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</si>
  <si>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</si>
  <si>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</si>
  <si>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</si>
  <si>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</si>
  <si>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</si>
  <si>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</si>
  <si>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</si>
  <si>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</si>
  <si>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</si>
  <si>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</si>
  <si>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</si>
  <si>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</si>
  <si>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</si>
  <si>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</si>
  <si>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</si>
  <si>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</si>
  <si>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</si>
  <si>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</si>
  <si>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</si>
  <si>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</si>
  <si>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</si>
  <si>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</si>
  <si>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</si>
  <si>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</si>
  <si>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</si>
  <si>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</si>
  <si>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</si>
  <si>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</si>
  <si>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</si>
  <si>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</si>
  <si>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</si>
  <si>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</si>
  <si>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</si>
  <si>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</si>
  <si>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</si>
  <si>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</si>
  <si>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</si>
  <si>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</si>
  <si>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</si>
  <si>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</si>
  <si>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</si>
  <si>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</si>
  <si>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</si>
  <si>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</si>
  <si>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</si>
  <si>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</si>
  <si>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</si>
  <si>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</si>
  <si>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</si>
  <si>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</si>
  <si>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</si>
  <si>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</si>
  <si>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</si>
  <si>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</si>
  <si>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</si>
  <si>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</si>
  <si>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</si>
  <si>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</si>
  <si>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</si>
  <si>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</si>
  <si>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</si>
  <si>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</si>
  <si>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</si>
  <si>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</si>
  <si>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</si>
  <si>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</si>
  <si>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</si>
  <si>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</si>
  <si>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</si>
  <si>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</si>
  <si>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</si>
  <si>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</si>
  <si>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</si>
  <si>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</si>
  <si>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</si>
  <si>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</si>
  <si>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</si>
  <si>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</si>
  <si>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</si>
  <si>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</si>
  <si>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</si>
  <si>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</si>
  <si>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</si>
  <si>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</si>
  <si>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</si>
  <si>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</si>
  <si>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</si>
  <si>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</si>
  <si>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</si>
  <si>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</si>
  <si>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</si>
  <si>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</si>
  <si>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</si>
  <si>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</si>
  <si>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</si>
  <si>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</si>
  <si>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</si>
  <si>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</si>
  <si>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</si>
  <si>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</si>
  <si>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</si>
  <si>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</si>
  <si>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</si>
  <si>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</si>
  <si>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</si>
  <si>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</si>
  <si>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</si>
  <si>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</si>
  <si>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</si>
  <si>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</si>
  <si>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</si>
  <si>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</si>
  <si>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</si>
  <si>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</si>
  <si>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</si>
  <si>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</si>
  <si>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</si>
  <si>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</si>
  <si>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</si>
  <si>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</si>
  <si>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</si>
  <si>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</si>
  <si>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</si>
  <si>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</si>
  <si>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</si>
  <si>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</si>
  <si>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</si>
  <si>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</si>
  <si>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</si>
  <si>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</si>
  <si>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</si>
  <si>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</si>
  <si>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</si>
  <si>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</si>
  <si>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</si>
  <si>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</si>
  <si>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</si>
  <si>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</si>
  <si>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</si>
  <si>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</si>
  <si>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</si>
  <si>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</si>
  <si>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</si>
  <si>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</si>
  <si>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</si>
  <si>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</si>
  <si>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</si>
  <si>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</si>
  <si>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</si>
  <si>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</si>
  <si>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</si>
  <si>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</si>
  <si>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</si>
  <si>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</si>
  <si>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</si>
  <si>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</si>
  <si>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</si>
  <si>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</si>
  <si>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</si>
  <si>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</si>
  <si>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</si>
  <si>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</si>
  <si>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</si>
  <si>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</si>
  <si>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</si>
  <si>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</si>
  <si>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</si>
  <si>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</si>
  <si>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</si>
  <si>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</si>
  <si>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</si>
  <si>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</si>
  <si>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</si>
  <si>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</si>
  <si>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</si>
  <si>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</si>
  <si>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</si>
  <si>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</si>
  <si>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</si>
  <si>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</si>
  <si>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</si>
  <si>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</si>
  <si>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</si>
  <si>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</si>
  <si>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</si>
  <si>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</si>
  <si>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</si>
  <si>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</si>
  <si>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</si>
  <si>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</si>
  <si>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</si>
  <si>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</si>
  <si>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</si>
  <si>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</si>
  <si>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</si>
  <si>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</si>
  <si>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</si>
  <si>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</si>
  <si>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</si>
  <si>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</si>
  <si>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</si>
  <si>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</si>
  <si>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</si>
  <si>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</si>
  <si>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</si>
  <si>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</si>
  <si>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</si>
  <si>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</si>
  <si>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</si>
  <si>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</si>
  <si>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</si>
  <si>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</si>
  <si>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</si>
  <si>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</si>
  <si>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</si>
  <si>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</si>
  <si>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</si>
  <si>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</si>
  <si>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</si>
  <si>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</si>
  <si>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</si>
  <si>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</si>
  <si>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</si>
  <si>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</si>
  <si>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</si>
  <si>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</si>
  <si>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</si>
  <si>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</si>
  <si>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</si>
  <si>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</si>
  <si>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</si>
  <si>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</si>
  <si>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</si>
  <si>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</si>
  <si>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</si>
  <si>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</si>
  <si>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</si>
  <si>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</si>
  <si>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</si>
  <si>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</si>
  <si>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</si>
  <si>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</si>
  <si>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</si>
  <si>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</si>
  <si>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</si>
  <si>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</si>
  <si>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</si>
  <si>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</si>
  <si>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</si>
  <si>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</si>
  <si>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</si>
  <si>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</si>
  <si>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</si>
  <si>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</si>
  <si>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</si>
  <si>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</si>
  <si>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</si>
  <si>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</si>
  <si>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</si>
  <si>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</si>
  <si>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</si>
  <si>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</si>
  <si>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</si>
  <si>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</si>
  <si>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</si>
  <si>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</si>
  <si>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</si>
  <si>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</si>
  <si>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</si>
  <si>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</si>
  <si>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</si>
  <si>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</si>
  <si>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</si>
  <si>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</si>
  <si>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</si>
  <si>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</si>
  <si>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</si>
  <si>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</si>
  <si>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</si>
  <si>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</si>
  <si>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</si>
  <si>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</si>
  <si>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</si>
  <si>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</si>
  <si>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</si>
  <si>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</si>
  <si>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</si>
  <si>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</si>
  <si>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</si>
  <si>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</si>
  <si>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</si>
  <si>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</si>
  <si>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</si>
  <si>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</si>
  <si>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</si>
  <si>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</si>
  <si>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</si>
  <si>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</si>
  <si>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</si>
  <si>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</si>
  <si>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</si>
  <si>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</si>
  <si>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</si>
  <si>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</si>
  <si>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</si>
  <si>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</si>
  <si>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</si>
  <si>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</si>
  <si>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</si>
  <si>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</si>
  <si>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</si>
  <si>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</si>
  <si>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</si>
  <si>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</si>
  <si>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</si>
  <si>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</si>
  <si>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</si>
  <si>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</si>
  <si>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</si>
  <si>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</si>
  <si>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</si>
  <si>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</si>
  <si>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</si>
  <si>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</si>
  <si>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</si>
  <si>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</si>
  <si>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</si>
  <si>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</si>
  <si>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</si>
  <si>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</si>
  <si>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</si>
  <si>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</si>
  <si>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</si>
  <si>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</si>
  <si>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</si>
  <si>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</si>
  <si>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</si>
  <si>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</si>
  <si>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</si>
  <si>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</si>
  <si>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</si>
  <si>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</si>
  <si>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</si>
  <si>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</si>
  <si>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</si>
  <si>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</si>
  <si>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</si>
  <si>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</si>
  <si>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</si>
  <si>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</si>
  <si>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</si>
  <si>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</si>
  <si>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</si>
  <si>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</si>
  <si>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</si>
  <si>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</si>
  <si>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</si>
  <si>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</si>
  <si>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</si>
  <si>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</si>
  <si>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</si>
  <si>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</si>
  <si>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</si>
  <si>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</si>
  <si>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</si>
  <si>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</si>
  <si>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</si>
  <si>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</si>
  <si>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</si>
  <si>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</si>
  <si>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</si>
  <si>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</si>
  <si>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</si>
  <si>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</si>
  <si>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</si>
  <si>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</si>
  <si>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</si>
  <si>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</si>
  <si>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</si>
  <si>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</si>
  <si>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</si>
  <si>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</si>
  <si>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</si>
  <si>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</si>
  <si>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</si>
  <si>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</si>
  <si>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</si>
  <si>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</si>
  <si>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</si>
  <si>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</si>
  <si>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</si>
  <si>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</si>
  <si>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</si>
  <si>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</si>
  <si>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Partc. 2010</t>
  </si>
  <si>
    <t>Total Flores/Bulbos/Musgos</t>
  </si>
  <si>
    <t>Total Semillas</t>
  </si>
  <si>
    <t>Total Pecuario</t>
  </si>
  <si>
    <t>Bananas o plátanos, frescos o secos</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</si>
  <si>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</si>
  <si>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</si>
  <si>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</si>
  <si>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</si>
  <si>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</si>
  <si>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</si>
  <si>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</si>
  <si>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</si>
  <si>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</si>
  <si>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</si>
  <si>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</si>
  <si>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</si>
  <si>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</si>
  <si>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</si>
  <si>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</si>
  <si>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</si>
  <si>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</si>
  <si>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</si>
  <si>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</si>
  <si>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</si>
  <si>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</si>
  <si>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Pasta química de maderas distintas a las coníferas</t>
  </si>
  <si>
    <t>Manzanas frescas</t>
  </si>
  <si>
    <t>Las demás carnes porcinas congeladas</t>
  </si>
  <si>
    <t>Listones y molduras de madera para muebles de coníferas</t>
  </si>
  <si>
    <t>Pasta química de coníferas cruda</t>
  </si>
  <si>
    <t>02032900</t>
  </si>
  <si>
    <t>Carne bovina deshuesada fresca o refrigerada</t>
  </si>
  <si>
    <t>Mezclas aceites</t>
  </si>
  <si>
    <t>Las demás preparaciones para alimentar animales</t>
  </si>
  <si>
    <t>Tortas y residuos de soja</t>
  </si>
  <si>
    <t>Trozos y despojos comestibles de gallo o gallina, congelados</t>
  </si>
  <si>
    <t>Arroz semiblanqueado o blanqueado, incluso pulido</t>
  </si>
  <si>
    <t>02013000</t>
  </si>
  <si>
    <t>02071400</t>
  </si>
  <si>
    <t>08030000</t>
  </si>
  <si>
    <t xml:space="preserve">           Agrícola</t>
  </si>
  <si>
    <t xml:space="preserve">           Pecuario</t>
  </si>
  <si>
    <t xml:space="preserve">           Forestal</t>
  </si>
  <si>
    <t>Avance mensual enero - noviembre de 2010</t>
  </si>
  <si>
    <t>Diciembre de 2010</t>
  </si>
  <si>
    <t>enero - noviembre</t>
  </si>
  <si>
    <t>ene-nov 06</t>
  </si>
  <si>
    <t>ene-nov 07</t>
  </si>
  <si>
    <t>ene-nov 08</t>
  </si>
  <si>
    <t>ene-nov 09</t>
  </si>
  <si>
    <t>ene-nov 10</t>
  </si>
  <si>
    <t>enero-noviembre 2010</t>
  </si>
  <si>
    <t>enero-noviembre  2009</t>
  </si>
  <si>
    <t>Venezuela</t>
  </si>
  <si>
    <t>Uvas frescas</t>
  </si>
  <si>
    <t xml:space="preserve">Pasta química de coníferas semiblanqueada </t>
  </si>
  <si>
    <t>Las demás maderas contrachapadas</t>
  </si>
  <si>
    <t>Las demás maderas en plaquitas no coníferas</t>
  </si>
  <si>
    <t>Arándanos</t>
  </si>
  <si>
    <t xml:space="preserve">Los demás vinos </t>
  </si>
  <si>
    <t>Maíz para la siembra</t>
  </si>
  <si>
    <t>Trozos y despojos comestibles de gallo/gallina, congelados</t>
  </si>
  <si>
    <t>Sorgo para grano (granífero)</t>
  </si>
  <si>
    <t>Ron y aguardiente de caña</t>
  </si>
  <si>
    <t xml:space="preserve">Fuente: ODEPA con información del Servicio Nacional de Aduanas; Banco Central 09/12/2010
* Cifras sujetas a revisión por informes de variación de valor (IVV).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</si>
</sst>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6" fillId="0" borderId="0">
      <alignment/>
      <protection/>
    </xf>
    <xf numFmtId="0" fontId="0" fillId="32" borderId="4" applyNumberFormat="0" applyFont="0" applyAlignment="0" applyProtection="0"/>
    <xf numFmtId="0" fontId="54" fillId="32" borderId="4" applyNumberFormat="0" applyFont="0" applyAlignment="0" applyProtection="0"/>
    <xf numFmtId="0" fontId="54" fillId="32" borderId="4" applyNumberFormat="0" applyFont="0" applyAlignment="0" applyProtection="0"/>
    <xf numFmtId="0" fontId="54" fillId="32" borderId="4" applyNumberFormat="0" applyFont="0" applyAlignment="0" applyProtection="0"/>
    <xf numFmtId="0" fontId="54" fillId="32" borderId="4" applyNumberFormat="0" applyFont="0" applyAlignment="0" applyProtection="0"/>
    <xf numFmtId="0" fontId="54" fillId="32" borderId="4" applyNumberFormat="0" applyFont="0" applyAlignment="0" applyProtection="0"/>
    <xf numFmtId="0" fontId="54"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27">
    <xf numFmtId="0" fontId="0" fillId="0" borderId="0" xfId="0" applyAlignment="1">
      <alignment/>
    </xf>
    <xf numFmtId="0" fontId="0" fillId="0" borderId="0" xfId="0" applyFont="1" applyAlignment="1">
      <alignment/>
    </xf>
    <xf numFmtId="0" fontId="5" fillId="0" borderId="0" xfId="71" applyFont="1" applyProtection="1">
      <alignment/>
      <protection/>
    </xf>
    <xf numFmtId="0" fontId="5" fillId="0" borderId="0" xfId="71" applyFont="1" applyBorder="1" applyProtection="1">
      <alignment/>
      <protection/>
    </xf>
    <xf numFmtId="0" fontId="3" fillId="0" borderId="0" xfId="71" applyFont="1" applyBorder="1" applyAlignment="1" applyProtection="1">
      <alignment horizontal="centerContinuous" vertical="center"/>
      <protection/>
    </xf>
    <xf numFmtId="0" fontId="2" fillId="0" borderId="0" xfId="71" applyFont="1" applyBorder="1" applyAlignment="1" applyProtection="1">
      <alignment horizontal="centerContinuous" vertical="center"/>
      <protection/>
    </xf>
    <xf numFmtId="0" fontId="2" fillId="0" borderId="0" xfId="71" applyFont="1" applyBorder="1" applyProtection="1">
      <alignment/>
      <protection/>
    </xf>
    <xf numFmtId="0" fontId="2" fillId="0" borderId="0" xfId="71" applyFont="1" applyBorder="1" applyAlignment="1" applyProtection="1">
      <alignment horizontal="center"/>
      <protection/>
    </xf>
    <xf numFmtId="0" fontId="2" fillId="0" borderId="0" xfId="71" applyFont="1" applyBorder="1" applyAlignment="1" applyProtection="1">
      <alignment horizontal="left"/>
      <protection/>
    </xf>
    <xf numFmtId="0" fontId="2" fillId="0" borderId="0" xfId="71" applyFont="1" applyBorder="1" applyAlignment="1" applyProtection="1">
      <alignment horizontal="right"/>
      <protection/>
    </xf>
    <xf numFmtId="0" fontId="3" fillId="0" borderId="0" xfId="7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71" applyFont="1" applyBorder="1" applyAlignment="1" applyProtection="1">
      <alignment horizontal="left"/>
      <protection/>
    </xf>
    <xf numFmtId="0" fontId="3" fillId="0" borderId="10" xfId="71" applyFont="1" applyBorder="1" applyProtection="1">
      <alignment/>
      <protection/>
    </xf>
    <xf numFmtId="0" fontId="3" fillId="0" borderId="10" xfId="71" applyFont="1" applyBorder="1" applyAlignment="1" applyProtection="1">
      <alignment horizontal="right"/>
      <protection/>
    </xf>
    <xf numFmtId="0" fontId="2" fillId="0" borderId="11" xfId="71" applyFont="1" applyBorder="1" applyAlignment="1" applyProtection="1">
      <alignment horizontal="left"/>
      <protection/>
    </xf>
    <xf numFmtId="0" fontId="2" fillId="0" borderId="11" xfId="71" applyFont="1" applyBorder="1" applyProtection="1">
      <alignment/>
      <protection/>
    </xf>
    <xf numFmtId="0" fontId="2" fillId="0" borderId="11" xfId="7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169" fontId="0" fillId="0" borderId="0" xfId="48" applyNumberFormat="1" applyFont="1" applyBorder="1" applyAlignment="1">
      <alignment horizontal="center"/>
    </xf>
    <xf numFmtId="0" fontId="4" fillId="0" borderId="12" xfId="0" applyFont="1" applyBorder="1" applyAlignment="1">
      <alignment/>
    </xf>
    <xf numFmtId="0" fontId="4" fillId="0" borderId="16" xfId="0" applyFont="1" applyBorder="1" applyAlignment="1">
      <alignment horizontal="center"/>
    </xf>
    <xf numFmtId="0" fontId="4" fillId="0" borderId="17"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3" fontId="0" fillId="0" borderId="13" xfId="0" applyNumberFormat="1" applyFont="1" applyFill="1" applyBorder="1" applyAlignment="1">
      <alignment/>
    </xf>
    <xf numFmtId="166" fontId="0" fillId="0" borderId="13"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8" xfId="0" applyFont="1" applyFill="1" applyBorder="1" applyAlignment="1">
      <alignment horizontal="right"/>
    </xf>
    <xf numFmtId="165" fontId="5" fillId="0" borderId="18" xfId="0" applyNumberFormat="1" applyFont="1" applyFill="1" applyBorder="1" applyAlignment="1">
      <alignment/>
    </xf>
    <xf numFmtId="165" fontId="5" fillId="0" borderId="18" xfId="0" applyNumberFormat="1" applyFont="1" applyFill="1" applyBorder="1" applyAlignment="1">
      <alignment horizontal="right"/>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0" xfId="0" applyFont="1" applyFill="1" applyBorder="1" applyAlignment="1">
      <alignment/>
    </xf>
    <xf numFmtId="4" fontId="13"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0"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0"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20" xfId="0" applyFont="1" applyFill="1" applyBorder="1" applyAlignment="1">
      <alignment vertical="center"/>
    </xf>
    <xf numFmtId="3" fontId="2" fillId="0" borderId="20" xfId="0" applyNumberFormat="1" applyFont="1" applyFill="1" applyBorder="1" applyAlignment="1">
      <alignment vertical="center"/>
    </xf>
    <xf numFmtId="0" fontId="0" fillId="0" borderId="15" xfId="0" applyBorder="1" applyAlignment="1">
      <alignment/>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79" applyNumberFormat="1" applyFont="1" applyFill="1" applyBorder="1" applyAlignment="1">
      <alignment/>
    </xf>
    <xf numFmtId="166" fontId="2" fillId="34" borderId="13" xfId="79"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8" xfId="0" applyFont="1" applyFill="1" applyBorder="1" applyAlignment="1">
      <alignment/>
    </xf>
    <xf numFmtId="3" fontId="2" fillId="34" borderId="18"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0" fontId="0" fillId="0" borderId="0" xfId="0" applyFont="1" applyFill="1" applyAlignment="1">
      <alignment/>
    </xf>
    <xf numFmtId="17" fontId="0" fillId="0" borderId="0" xfId="0" applyNumberFormat="1" applyFont="1" applyFill="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0" xfId="0" applyFont="1" applyBorder="1" applyAlignment="1">
      <alignment/>
    </xf>
    <xf numFmtId="3" fontId="2" fillId="0" borderId="20"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20" xfId="79"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0" xfId="0" applyFont="1" applyFill="1" applyBorder="1" applyAlignment="1">
      <alignment/>
    </xf>
    <xf numFmtId="0" fontId="3" fillId="0" borderId="22" xfId="0" applyFont="1" applyFill="1" applyBorder="1" applyAlignment="1" quotePrefix="1">
      <alignment horizontal="right"/>
    </xf>
    <xf numFmtId="0" fontId="3" fillId="0" borderId="22" xfId="0" applyFont="1" applyFill="1" applyBorder="1" applyAlignment="1">
      <alignment horizontal="center"/>
    </xf>
    <xf numFmtId="0" fontId="3" fillId="0" borderId="20" xfId="0" applyFont="1" applyFill="1" applyBorder="1" applyAlignment="1">
      <alignment horizontal="center"/>
    </xf>
    <xf numFmtId="0" fontId="3" fillId="0" borderId="20"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7" fontId="8" fillId="0" borderId="0" xfId="0" applyNumberFormat="1" applyFont="1" applyBorder="1" applyAlignment="1" quotePrefix="1">
      <alignment horizontal="center"/>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169" fontId="2" fillId="0" borderId="0" xfId="48" applyNumberFormat="1" applyFont="1" applyFill="1" applyAlignment="1">
      <alignment vertical="center"/>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9" fontId="4" fillId="0" borderId="0" xfId="79" applyFont="1" applyFill="1" applyBorder="1" applyAlignment="1">
      <alignment horizontal="right"/>
    </xf>
    <xf numFmtId="3" fontId="4" fillId="0" borderId="0" xfId="0" applyNumberFormat="1" applyFont="1" applyFill="1" applyBorder="1" applyAlignment="1">
      <alignment horizontal="right"/>
    </xf>
    <xf numFmtId="3" fontId="73" fillId="0" borderId="0" xfId="0" applyNumberFormat="1" applyFont="1" applyFill="1" applyBorder="1" applyAlignment="1">
      <alignment/>
    </xf>
    <xf numFmtId="4" fontId="0" fillId="0" borderId="0" xfId="0" applyNumberFormat="1" applyFont="1" applyFill="1" applyAlignment="1">
      <alignment/>
    </xf>
    <xf numFmtId="0" fontId="16" fillId="0" borderId="0" xfId="0" applyFont="1" applyFill="1" applyBorder="1" applyAlignment="1">
      <alignment vertical="center"/>
    </xf>
    <xf numFmtId="169" fontId="16" fillId="0" borderId="0" xfId="48" applyNumberFormat="1" applyFont="1" applyFill="1" applyBorder="1" applyAlignment="1">
      <alignment vertical="center"/>
    </xf>
    <xf numFmtId="169" fontId="16" fillId="0" borderId="0" xfId="48" applyNumberFormat="1" applyFont="1" applyFill="1" applyAlignment="1">
      <alignment vertical="center"/>
    </xf>
    <xf numFmtId="169" fontId="0" fillId="0" borderId="15" xfId="48" applyNumberFormat="1" applyFont="1" applyBorder="1" applyAlignment="1">
      <alignment/>
    </xf>
    <xf numFmtId="169" fontId="54" fillId="0" borderId="0" xfId="48" applyNumberFormat="1" applyFont="1" applyAlignment="1">
      <alignment/>
    </xf>
    <xf numFmtId="169" fontId="0" fillId="0" borderId="23" xfId="48" applyNumberFormat="1" applyFont="1" applyBorder="1" applyAlignment="1">
      <alignment horizontal="center"/>
    </xf>
    <xf numFmtId="0" fontId="0" fillId="0" borderId="23" xfId="0" applyBorder="1" applyAlignment="1">
      <alignment/>
    </xf>
    <xf numFmtId="0" fontId="74" fillId="0" borderId="0" xfId="0" applyFont="1" applyAlignment="1">
      <alignment/>
    </xf>
    <xf numFmtId="169" fontId="0" fillId="0" borderId="0" xfId="48" applyNumberFormat="1" applyFont="1" applyBorder="1" applyAlignment="1">
      <alignment horizontal="center"/>
    </xf>
    <xf numFmtId="169" fontId="74" fillId="0" borderId="0" xfId="48" applyNumberFormat="1" applyFont="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7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4" xfId="0" applyFont="1" applyFill="1" applyBorder="1" applyAlignment="1">
      <alignment horizontal="center"/>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3" fillId="33" borderId="14"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4" xfId="0" applyFont="1" applyFill="1" applyBorder="1" applyAlignment="1" quotePrefix="1">
      <alignment horizontal="center"/>
    </xf>
    <xf numFmtId="0" fontId="3" fillId="33" borderId="13"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3" fillId="0" borderId="20" xfId="0" applyFont="1" applyFill="1" applyBorder="1" applyAlignment="1" quotePrefix="1">
      <alignment horizontal="center"/>
    </xf>
    <xf numFmtId="0" fontId="3" fillId="0" borderId="22" xfId="0" applyFont="1" applyFill="1" applyBorder="1" applyAlignment="1" quotePrefix="1">
      <alignment horizontal="center"/>
    </xf>
    <xf numFmtId="0" fontId="3" fillId="0" borderId="22"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52"/>
          <c:y val="0.205"/>
          <c:w val="0.78175"/>
          <c:h val="0.7625"/>
        </c:manualLayout>
      </c:layout>
      <c:lineChart>
        <c:grouping val="standard"/>
        <c:varyColors val="0"/>
        <c:ser>
          <c:idx val="0"/>
          <c:order val="0"/>
          <c:tx>
            <c:strRef>
              <c:f>balanza!$AA$28</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balanza!$Z$29:$Z$33</c:f>
              <c:strCache/>
            </c:strRef>
          </c:cat>
          <c:val>
            <c:numRef>
              <c:f>balanza!$AA$29:$AA$33</c:f>
              <c:numCache/>
            </c:numRef>
          </c:val>
          <c:smooth val="0"/>
        </c:ser>
        <c:ser>
          <c:idx val="1"/>
          <c:order val="1"/>
          <c:tx>
            <c:strRef>
              <c:f>balanza!$AB$28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balanza!$Z$29:$Z$33</c:f>
              <c:strCache/>
            </c:strRef>
          </c:cat>
          <c:val>
            <c:numRef>
              <c:f>balanza!$AB$29:$AB$33</c:f>
              <c:numCache/>
            </c:numRef>
          </c:val>
          <c:smooth val="0"/>
        </c:ser>
        <c:ser>
          <c:idx val="2"/>
          <c:order val="2"/>
          <c:tx>
            <c:strRef>
              <c:f>balanza!$AC$28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balanza!$Z$29:$Z$33</c:f>
              <c:strCache/>
            </c:strRef>
          </c:cat>
          <c:val>
            <c:numRef>
              <c:f>balanza!$AC$29:$AC$33</c:f>
              <c:numCache/>
            </c:numRef>
          </c:val>
          <c:smooth val="0"/>
        </c:ser>
        <c:ser>
          <c:idx val="3"/>
          <c:order val="3"/>
          <c:tx>
            <c:strRef>
              <c:f>balanza!$AD$28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balanza!$Z$29:$Z$33</c:f>
              <c:strCache/>
            </c:strRef>
          </c:cat>
          <c:val>
            <c:numRef>
              <c:f>balanza!$AD$29:$AD$33</c:f>
              <c:numCache/>
            </c:numRef>
          </c:val>
          <c:smooth val="0"/>
        </c:ser>
        <c:marker val="1"/>
        <c:axId val="9317459"/>
        <c:axId val="16748268"/>
      </c:lineChart>
      <c:catAx>
        <c:axId val="9317459"/>
        <c:scaling>
          <c:orientation val="minMax"/>
        </c:scaling>
        <c:axPos val="b"/>
        <c:delete val="0"/>
        <c:numFmt formatCode="General" sourceLinked="1"/>
        <c:majorTickMark val="none"/>
        <c:minorTickMark val="none"/>
        <c:tickLblPos val="nextTo"/>
        <c:spPr>
          <a:ln w="3175">
            <a:solidFill>
              <a:srgbClr val="808080"/>
            </a:solidFill>
          </a:ln>
        </c:spPr>
        <c:crossAx val="16748268"/>
        <c:crosses val="autoZero"/>
        <c:auto val="1"/>
        <c:lblOffset val="100"/>
        <c:tickLblSkip val="1"/>
        <c:noMultiLvlLbl val="0"/>
      </c:catAx>
      <c:valAx>
        <c:axId val="167482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317459"/>
        <c:crossesAt val="1"/>
        <c:crossBetween val="between"/>
        <c:dispUnits>
          <c:builtInUnit val="thousands"/>
          <c:dispUnitsLbl>
            <c:layout>
              <c:manualLayout>
                <c:xMode val="edge"/>
                <c:yMode val="edge"/>
                <c:x val="-0.0142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605"/>
          <c:w val="0.132"/>
          <c:h val="0.2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noviembre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574907"/>
        <c:axId val="50174164"/>
      </c:barChart>
      <c:catAx>
        <c:axId val="55749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174164"/>
        <c:crosses val="autoZero"/>
        <c:auto val="1"/>
        <c:lblOffset val="100"/>
        <c:tickLblSkip val="1"/>
        <c:noMultiLvlLbl val="0"/>
      </c:catAx>
      <c:valAx>
        <c:axId val="501741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490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noviembre de  2010</a:t>
            </a:r>
          </a:p>
        </c:rich>
      </c:tx>
      <c:layout>
        <c:manualLayout>
          <c:xMode val="factor"/>
          <c:yMode val="factor"/>
          <c:x val="-0.00275"/>
          <c:y val="-0.012"/>
        </c:manualLayout>
      </c:layout>
      <c:spPr>
        <a:noFill/>
        <a:ln w="3175">
          <a:noFill/>
        </a:ln>
      </c:spPr>
    </c:title>
    <c:plotArea>
      <c:layout>
        <c:manualLayout>
          <c:xMode val="edge"/>
          <c:yMode val="edge"/>
          <c:x val="0.0135"/>
          <c:y val="0.17475"/>
          <c:w val="0.971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8914293"/>
        <c:axId val="37575454"/>
      </c:barChart>
      <c:catAx>
        <c:axId val="489142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75454"/>
        <c:crosses val="autoZero"/>
        <c:auto val="1"/>
        <c:lblOffset val="100"/>
        <c:tickLblSkip val="1"/>
        <c:noMultiLvlLbl val="0"/>
      </c:catAx>
      <c:valAx>
        <c:axId val="37575454"/>
        <c:scaling>
          <c:orientation val="minMax"/>
          <c:max val="1250549"/>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142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noviembre  de 2010</a:t>
            </a:r>
          </a:p>
        </c:rich>
      </c:tx>
      <c:layout>
        <c:manualLayout>
          <c:xMode val="factor"/>
          <c:yMode val="factor"/>
          <c:x val="-0.0015"/>
          <c:y val="-0.00925"/>
        </c:manualLayout>
      </c:layout>
      <c:spPr>
        <a:noFill/>
        <a:ln w="3175">
          <a:noFill/>
        </a:ln>
      </c:spPr>
    </c:title>
    <c:plotArea>
      <c:layout>
        <c:manualLayout>
          <c:xMode val="edge"/>
          <c:yMode val="edge"/>
          <c:x val="0.01325"/>
          <c:y val="0.18075"/>
          <c:w val="0.971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634767"/>
        <c:axId val="23712904"/>
      </c:barChart>
      <c:catAx>
        <c:axId val="26347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712904"/>
        <c:crossesAt val="0"/>
        <c:auto val="1"/>
        <c:lblOffset val="100"/>
        <c:tickLblSkip val="1"/>
        <c:noMultiLvlLbl val="0"/>
      </c:catAx>
      <c:valAx>
        <c:axId val="23712904"/>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34767"/>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noviembre  de 2010 </a:t>
            </a:r>
          </a:p>
        </c:rich>
      </c:tx>
      <c:layout>
        <c:manualLayout>
          <c:xMode val="factor"/>
          <c:yMode val="factor"/>
          <c:x val="0.01575"/>
          <c:y val="-0.01525"/>
        </c:manualLayout>
      </c:layout>
      <c:spPr>
        <a:noFill/>
        <a:ln w="3175">
          <a:noFill/>
        </a:ln>
      </c:spPr>
    </c:title>
    <c:plotArea>
      <c:layout>
        <c:manualLayout>
          <c:xMode val="edge"/>
          <c:yMode val="edge"/>
          <c:x val="0.01675"/>
          <c:y val="0.149"/>
          <c:w val="0.964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2089545"/>
        <c:axId val="41697042"/>
      </c:barChart>
      <c:catAx>
        <c:axId val="12089545"/>
        <c:scaling>
          <c:orientation val="minMax"/>
        </c:scaling>
        <c:axPos val="l"/>
        <c:delete val="0"/>
        <c:numFmt formatCode="General" sourceLinked="1"/>
        <c:majorTickMark val="out"/>
        <c:minorTickMark val="none"/>
        <c:tickLblPos val="nextTo"/>
        <c:spPr>
          <a:ln w="3175">
            <a:solidFill>
              <a:srgbClr val="808080"/>
            </a:solidFill>
          </a:ln>
        </c:spPr>
        <c:crossAx val="41697042"/>
        <c:crosses val="autoZero"/>
        <c:auto val="1"/>
        <c:lblOffset val="100"/>
        <c:tickLblSkip val="1"/>
        <c:noMultiLvlLbl val="0"/>
      </c:catAx>
      <c:valAx>
        <c:axId val="41697042"/>
        <c:scaling>
          <c:orientation val="minMax"/>
          <c:max val="3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2089545"/>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175"/>
          <c:y val="0.224"/>
          <c:w val="0.77125"/>
          <c:h val="0.740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6516685"/>
        <c:axId val="14432438"/>
      </c:lineChart>
      <c:catAx>
        <c:axId val="1651668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432438"/>
        <c:crosses val="autoZero"/>
        <c:auto val="1"/>
        <c:lblOffset val="100"/>
        <c:tickLblSkip val="1"/>
        <c:noMultiLvlLbl val="0"/>
      </c:catAx>
      <c:valAx>
        <c:axId val="14432438"/>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516685"/>
        <c:crossesAt val="1"/>
        <c:crossBetween val="between"/>
        <c:dispUnits>
          <c:builtInUnit val="thousands"/>
        </c:dispUnits>
      </c:valAx>
      <c:spPr>
        <a:solidFill>
          <a:srgbClr val="FFFFFF"/>
        </a:solidFill>
        <a:ln w="3175">
          <a:noFill/>
        </a:ln>
      </c:spPr>
    </c:plotArea>
    <c:legend>
      <c:legendPos val="r"/>
      <c:layout>
        <c:manualLayout>
          <c:xMode val="edge"/>
          <c:yMode val="edge"/>
          <c:x val="0.8475"/>
          <c:y val="0.4635"/>
          <c:w val="0.1437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79275"/>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2783079"/>
        <c:axId val="28176800"/>
      </c:lineChart>
      <c:catAx>
        <c:axId val="62783079"/>
        <c:scaling>
          <c:orientation val="minMax"/>
        </c:scaling>
        <c:axPos val="b"/>
        <c:delete val="0"/>
        <c:numFmt formatCode="General" sourceLinked="1"/>
        <c:majorTickMark val="out"/>
        <c:minorTickMark val="none"/>
        <c:tickLblPos val="nextTo"/>
        <c:spPr>
          <a:ln w="3175">
            <a:solidFill>
              <a:srgbClr val="808080"/>
            </a:solidFill>
          </a:ln>
        </c:spPr>
        <c:crossAx val="28176800"/>
        <c:crosses val="autoZero"/>
        <c:auto val="1"/>
        <c:lblOffset val="100"/>
        <c:tickLblSkip val="1"/>
        <c:noMultiLvlLbl val="0"/>
      </c:catAx>
      <c:valAx>
        <c:axId val="281768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83079"/>
        <c:crossesAt val="1"/>
        <c:crossBetween val="between"/>
        <c:dispUnits>
          <c:builtInUnit val="thousands"/>
          <c:dispUnitsLbl>
            <c:layout>
              <c:manualLayout>
                <c:xMode val="edge"/>
                <c:yMode val="edge"/>
                <c:x val="-0.013"/>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475"/>
          <c:y val="0.45875"/>
          <c:w val="0.125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noviembre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noviembre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noviembre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noviembre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noviembre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2264609"/>
        <c:axId val="619434"/>
      </c:barChart>
      <c:catAx>
        <c:axId val="5226460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9434"/>
        <c:crosses val="autoZero"/>
        <c:auto val="1"/>
        <c:lblOffset val="100"/>
        <c:tickLblSkip val="1"/>
        <c:noMultiLvlLbl val="0"/>
      </c:catAx>
      <c:valAx>
        <c:axId val="619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6460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xdr:from>
      <xdr:col>5</xdr:col>
      <xdr:colOff>552450</xdr:colOff>
      <xdr:row>31</xdr:row>
      <xdr:rowOff>47625</xdr:rowOff>
    </xdr:from>
    <xdr:to>
      <xdr:col>7</xdr:col>
      <xdr:colOff>352425</xdr:colOff>
      <xdr:row>34</xdr:row>
      <xdr:rowOff>28575</xdr:rowOff>
    </xdr:to>
    <xdr:pic>
      <xdr:nvPicPr>
        <xdr:cNvPr id="2" name="Picture 468"/>
        <xdr:cNvPicPr preferRelativeResize="1">
          <a:picLocks noChangeAspect="1"/>
        </xdr:cNvPicPr>
      </xdr:nvPicPr>
      <xdr:blipFill>
        <a:blip r:embed="rId2"/>
        <a:stretch>
          <a:fillRect/>
        </a:stretch>
      </xdr:blipFill>
      <xdr:spPr>
        <a:xfrm>
          <a:off x="4362450" y="7162800"/>
          <a:ext cx="13239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0.8405</cdr:x>
      <cdr:y>1</cdr:y>
    </cdr:to>
    <cdr:sp>
      <cdr:nvSpPr>
        <cdr:cNvPr id="1" name="1 CuadroTexto"/>
        <cdr:cNvSpPr txBox="1">
          <a:spLocks noChangeArrowheads="1"/>
        </cdr:cNvSpPr>
      </cdr:nvSpPr>
      <cdr:spPr>
        <a:xfrm>
          <a:off x="-47624" y="3552825"/>
          <a:ext cx="57912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0.9625</cdr:y>
    </cdr:from>
    <cdr:to>
      <cdr:x>0.8175</cdr:x>
      <cdr:y>1</cdr:y>
    </cdr:to>
    <cdr:sp>
      <cdr:nvSpPr>
        <cdr:cNvPr id="1" name="1 CuadroTexto"/>
        <cdr:cNvSpPr txBox="1">
          <a:spLocks noChangeArrowheads="1"/>
        </cdr:cNvSpPr>
      </cdr:nvSpPr>
      <cdr:spPr>
        <a:xfrm>
          <a:off x="-38099" y="3438525"/>
          <a:ext cx="57340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8294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9532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-0.019</cdr:y>
    </cdr:from>
    <cdr:to>
      <cdr:x>-0.0045</cdr:x>
      <cdr:y>-0.00925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0.95775</cdr:y>
    </cdr:from>
    <cdr:to>
      <cdr:x>0.89425</cdr:x>
      <cdr:y>1</cdr:y>
    </cdr:to>
    <cdr:sp>
      <cdr:nvSpPr>
        <cdr:cNvPr id="2" name="1 CuadroTexto"/>
        <cdr:cNvSpPr txBox="1">
          <a:spLocks noChangeArrowheads="1"/>
        </cdr:cNvSpPr>
      </cdr:nvSpPr>
      <cdr:spPr>
        <a:xfrm>
          <a:off x="-47624" y="3086100"/>
          <a:ext cx="50387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0.958</cdr:y>
    </cdr:from>
    <cdr:to>
      <cdr:x>0.75475</cdr:x>
      <cdr:y>1</cdr:y>
    </cdr:to>
    <cdr:sp>
      <cdr:nvSpPr>
        <cdr:cNvPr id="1" name="1 CuadroTexto"/>
        <cdr:cNvSpPr txBox="1">
          <a:spLocks noChangeArrowheads="1"/>
        </cdr:cNvSpPr>
      </cdr:nvSpPr>
      <cdr:spPr>
        <a:xfrm>
          <a:off x="-47624" y="3657600"/>
          <a:ext cx="4210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0.95575</cdr:y>
    </cdr:from>
    <cdr:to>
      <cdr:x>0.91025</cdr:x>
      <cdr:y>1</cdr:y>
    </cdr:to>
    <cdr:sp>
      <cdr:nvSpPr>
        <cdr:cNvPr id="1" name="1 CuadroTexto"/>
        <cdr:cNvSpPr txBox="1">
          <a:spLocks noChangeArrowheads="1"/>
        </cdr:cNvSpPr>
      </cdr:nvSpPr>
      <cdr:spPr>
        <a:xfrm>
          <a:off x="-19049" y="2828925"/>
          <a:ext cx="51054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0.95675</cdr:y>
    </cdr:from>
    <cdr:to>
      <cdr:x>0.85725</cdr:x>
      <cdr:y>1</cdr:y>
    </cdr:to>
    <cdr:sp>
      <cdr:nvSpPr>
        <cdr:cNvPr id="1" name="1 CuadroTexto"/>
        <cdr:cNvSpPr txBox="1">
          <a:spLocks noChangeArrowheads="1"/>
        </cdr:cNvSpPr>
      </cdr:nvSpPr>
      <cdr:spPr>
        <a:xfrm>
          <a:off x="-38099" y="2838450"/>
          <a:ext cx="50673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5816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0.57125</cdr:y>
    </cdr:from>
    <cdr:to>
      <cdr:x>0.503</cdr:x>
      <cdr:y>0.635</cdr:y>
    </cdr:to>
    <cdr:sp>
      <cdr:nvSpPr>
        <cdr:cNvPr id="1" name="Text Box 1"/>
        <cdr:cNvSpPr txBox="1">
          <a:spLocks noChangeArrowheads="1"/>
        </cdr:cNvSpPr>
      </cdr:nvSpPr>
      <cdr:spPr>
        <a:xfrm>
          <a:off x="-276224" y="0"/>
          <a:ext cx="27717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0.9595</cdr:y>
    </cdr:from>
    <cdr:to>
      <cdr:x>0.74575</cdr:x>
      <cdr:y>1</cdr:y>
    </cdr:to>
    <cdr:sp>
      <cdr:nvSpPr>
        <cdr:cNvPr id="1" name="1 CuadroTexto"/>
        <cdr:cNvSpPr txBox="1">
          <a:spLocks noChangeArrowheads="1"/>
        </cdr:cNvSpPr>
      </cdr:nvSpPr>
      <cdr:spPr>
        <a:xfrm>
          <a:off x="-47624" y="3867150"/>
          <a:ext cx="42386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-0.00525</cdr:x>
      <cdr:y>-0.00675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-0.00525</cdr:x>
      <cdr:y>-0.00675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0.96925</cdr:y>
    </cdr:from>
    <cdr:to>
      <cdr:x>0.751</cdr:x>
      <cdr:y>1</cdr:y>
    </cdr:to>
    <cdr:sp>
      <cdr:nvSpPr>
        <cdr:cNvPr id="3" name="1 CuadroTexto"/>
        <cdr:cNvSpPr txBox="1">
          <a:spLocks noChangeArrowheads="1"/>
        </cdr:cNvSpPr>
      </cdr:nvSpPr>
      <cdr:spPr>
        <a:xfrm>
          <a:off x="-47624" y="3838575"/>
          <a:ext cx="42291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zoomScalePageLayoutView="0" workbookViewId="0" topLeftCell="A1">
      <selection activeCell="A1" sqref="A1"/>
    </sheetView>
  </sheetViews>
  <sheetFormatPr defaultColWidth="11.421875" defaultRowHeight="12.75"/>
  <cols>
    <col min="8" max="8" width="11.421875" style="0" customWidth="1"/>
  </cols>
  <sheetData>
    <row r="1" spans="1:4" ht="15.75">
      <c r="A1" s="231"/>
      <c r="B1" s="231"/>
      <c r="C1" s="231"/>
      <c r="D1" s="231"/>
    </row>
    <row r="2" spans="1:8" ht="18">
      <c r="A2" s="232"/>
      <c r="B2" s="233"/>
      <c r="C2" s="234"/>
      <c r="D2" s="232"/>
      <c r="E2" s="235"/>
      <c r="F2" s="234"/>
      <c r="G2" s="234"/>
      <c r="H2" s="234"/>
    </row>
    <row r="3" spans="1:8" ht="18">
      <c r="A3" s="232"/>
      <c r="B3" s="233"/>
      <c r="C3" s="232"/>
      <c r="D3" s="232"/>
      <c r="E3" s="235"/>
      <c r="F3" s="234"/>
      <c r="G3" s="234"/>
      <c r="H3" s="234"/>
    </row>
    <row r="4" spans="1:8" ht="18">
      <c r="A4" s="232"/>
      <c r="B4" s="232"/>
      <c r="C4" s="234"/>
      <c r="D4" s="234"/>
      <c r="E4" s="232"/>
      <c r="F4" s="234"/>
      <c r="G4" s="234"/>
      <c r="H4" s="234"/>
    </row>
    <row r="5" ht="15.75">
      <c r="A5" s="23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84" t="s">
        <v>423</v>
      </c>
      <c r="B14" s="284"/>
      <c r="C14" s="284"/>
      <c r="D14" s="284"/>
      <c r="E14" s="284"/>
      <c r="F14" s="284"/>
      <c r="G14" s="284"/>
      <c r="H14" s="284"/>
    </row>
    <row r="15" spans="1:17" ht="20.25">
      <c r="A15" s="286" t="s">
        <v>542</v>
      </c>
      <c r="B15" s="286"/>
      <c r="C15" s="286"/>
      <c r="D15" s="286"/>
      <c r="E15" s="286"/>
      <c r="F15" s="286"/>
      <c r="G15" s="286"/>
      <c r="H15" s="286"/>
      <c r="J15" s="286"/>
      <c r="K15" s="286"/>
      <c r="L15" s="286"/>
      <c r="M15" s="286"/>
      <c r="N15" s="286"/>
      <c r="O15" s="286"/>
      <c r="P15" s="286"/>
      <c r="Q15" s="286"/>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87" t="s">
        <v>543</v>
      </c>
      <c r="B27" s="287"/>
      <c r="C27" s="287"/>
      <c r="D27" s="287"/>
      <c r="E27" s="287"/>
      <c r="F27" s="287"/>
      <c r="G27" s="287"/>
      <c r="H27" s="287"/>
    </row>
    <row r="28" spans="1:8" ht="18">
      <c r="A28" s="253"/>
      <c r="B28" s="253"/>
      <c r="C28" s="253"/>
      <c r="D28" s="253"/>
      <c r="E28" s="253"/>
      <c r="F28" s="253"/>
      <c r="G28" s="253"/>
      <c r="H28" s="253"/>
    </row>
    <row r="29" spans="1:8" ht="18">
      <c r="A29" s="253"/>
      <c r="B29" s="253"/>
      <c r="C29" s="253"/>
      <c r="D29" s="253"/>
      <c r="E29" s="253"/>
      <c r="F29" s="253"/>
      <c r="G29" s="253"/>
      <c r="H29" s="253"/>
    </row>
    <row r="30" spans="1:7" ht="20.25">
      <c r="A30" s="12"/>
      <c r="B30" s="11"/>
      <c r="C30" s="11"/>
      <c r="D30" s="11"/>
      <c r="E30" s="11"/>
      <c r="F30" s="11"/>
      <c r="G30" s="11"/>
    </row>
    <row r="31" s="11" customFormat="1" ht="20.25">
      <c r="A31" s="12"/>
    </row>
    <row r="32" s="11" customFormat="1" ht="20.25">
      <c r="A32" s="12"/>
    </row>
    <row r="33" spans="1:7" s="11" customFormat="1" ht="18">
      <c r="A33" s="287"/>
      <c r="B33" s="288"/>
      <c r="C33" s="288"/>
      <c r="D33" s="288"/>
      <c r="E33" s="288"/>
      <c r="F33" s="288"/>
      <c r="G33" s="288"/>
    </row>
    <row r="34" s="11" customFormat="1" ht="12.75"/>
    <row r="35" s="11" customFormat="1" ht="20.25">
      <c r="A35" s="13"/>
    </row>
    <row r="36" spans="1:8" ht="12.75">
      <c r="A36" s="11"/>
      <c r="B36" s="11"/>
      <c r="C36" s="11"/>
      <c r="D36" s="11"/>
      <c r="E36" s="11"/>
      <c r="F36" s="11"/>
      <c r="G36" s="11"/>
      <c r="H36" s="11"/>
    </row>
    <row r="41" spans="1:8" ht="12.75">
      <c r="A41" s="285" t="s">
        <v>423</v>
      </c>
      <c r="B41" s="285"/>
      <c r="C41" s="285"/>
      <c r="D41" s="285"/>
      <c r="E41" s="285"/>
      <c r="F41" s="285"/>
      <c r="G41" s="285"/>
      <c r="H41" s="285"/>
    </row>
    <row r="42" spans="1:8" ht="12.75">
      <c r="A42" s="285" t="s">
        <v>542</v>
      </c>
      <c r="B42" s="285"/>
      <c r="C42" s="285"/>
      <c r="D42" s="285"/>
      <c r="E42" s="285"/>
      <c r="F42" s="285"/>
      <c r="G42" s="285"/>
      <c r="H42" s="285"/>
    </row>
    <row r="43" spans="1:8" ht="12.75">
      <c r="A43" s="213"/>
      <c r="B43" s="213"/>
      <c r="C43" s="213"/>
      <c r="D43" s="213"/>
      <c r="E43" s="213"/>
      <c r="F43" s="213"/>
      <c r="G43" s="213"/>
      <c r="H43" s="213"/>
    </row>
    <row r="44" spans="1:8" ht="12.75">
      <c r="A44" s="285" t="s">
        <v>273</v>
      </c>
      <c r="B44" s="285"/>
      <c r="C44" s="285"/>
      <c r="D44" s="285"/>
      <c r="E44" s="285"/>
      <c r="F44" s="285"/>
      <c r="G44" s="285"/>
      <c r="H44" s="285"/>
    </row>
    <row r="45" spans="1:7" ht="12.75">
      <c r="A45" s="213"/>
      <c r="B45" s="213"/>
      <c r="C45" s="213"/>
      <c r="D45" s="213"/>
      <c r="E45" s="213"/>
      <c r="F45" s="213"/>
      <c r="G45" s="213"/>
    </row>
    <row r="46" spans="1:7" ht="12.75">
      <c r="A46" s="213"/>
      <c r="B46" s="213"/>
      <c r="C46" s="213"/>
      <c r="D46" s="213"/>
      <c r="E46" s="213"/>
      <c r="F46" s="213"/>
      <c r="G46" s="213"/>
    </row>
    <row r="47" spans="1:8" ht="12.75">
      <c r="A47" s="283" t="s">
        <v>418</v>
      </c>
      <c r="B47" s="283"/>
      <c r="C47" s="283"/>
      <c r="D47" s="283"/>
      <c r="E47" s="283"/>
      <c r="F47" s="283"/>
      <c r="G47" s="283"/>
      <c r="H47" s="283"/>
    </row>
    <row r="48" spans="1:8" ht="12.75">
      <c r="A48" s="283" t="s">
        <v>218</v>
      </c>
      <c r="B48" s="283"/>
      <c r="C48" s="283"/>
      <c r="D48" s="283"/>
      <c r="E48" s="283"/>
      <c r="F48" s="283"/>
      <c r="G48" s="283"/>
      <c r="H48" s="283"/>
    </row>
    <row r="49" spans="1:7" ht="12.75">
      <c r="A49" s="205"/>
      <c r="B49" s="205"/>
      <c r="C49" s="205"/>
      <c r="D49" s="205"/>
      <c r="E49" s="205"/>
      <c r="F49" s="205"/>
      <c r="G49" s="205"/>
    </row>
    <row r="50" spans="1:7" ht="12.75">
      <c r="A50" s="283"/>
      <c r="B50" s="283"/>
      <c r="C50" s="283"/>
      <c r="D50" s="283"/>
      <c r="E50" s="283"/>
      <c r="F50" s="283"/>
      <c r="G50" s="283"/>
    </row>
    <row r="51" spans="1:7" ht="12.75">
      <c r="A51" s="283"/>
      <c r="B51" s="283"/>
      <c r="C51" s="283"/>
      <c r="D51" s="283"/>
      <c r="E51" s="283"/>
      <c r="F51" s="283"/>
      <c r="G51" s="283"/>
    </row>
    <row r="52" spans="1:7" ht="12.75">
      <c r="A52" s="214"/>
      <c r="B52" s="205"/>
      <c r="C52" s="205"/>
      <c r="D52" s="205"/>
      <c r="E52" s="205"/>
      <c r="F52" s="205"/>
      <c r="G52" s="205"/>
    </row>
    <row r="55" spans="1:7" ht="12.75">
      <c r="A55" s="214"/>
      <c r="B55" s="205"/>
      <c r="C55" s="205"/>
      <c r="D55" s="205"/>
      <c r="E55" s="205"/>
      <c r="F55" s="205"/>
      <c r="G55" s="205"/>
    </row>
    <row r="57" spans="1:8" ht="12.75">
      <c r="A57" s="285" t="s">
        <v>66</v>
      </c>
      <c r="B57" s="285"/>
      <c r="C57" s="285"/>
      <c r="D57" s="285"/>
      <c r="E57" s="285"/>
      <c r="F57" s="285"/>
      <c r="G57" s="285"/>
      <c r="H57" s="285"/>
    </row>
    <row r="58" spans="1:8" ht="12.75">
      <c r="A58" s="283" t="s">
        <v>469</v>
      </c>
      <c r="B58" s="283"/>
      <c r="C58" s="283"/>
      <c r="D58" s="283"/>
      <c r="E58" s="283"/>
      <c r="F58" s="283"/>
      <c r="G58" s="283"/>
      <c r="H58" s="283"/>
    </row>
    <row r="59" spans="1:7" ht="12.75">
      <c r="A59" s="214"/>
      <c r="B59" s="205"/>
      <c r="C59" s="205"/>
      <c r="D59" s="205"/>
      <c r="E59" s="205"/>
      <c r="F59" s="205"/>
      <c r="G59" s="205"/>
    </row>
    <row r="62" spans="1:7" ht="12.75">
      <c r="A62" s="214"/>
      <c r="B62" s="205"/>
      <c r="C62" s="205"/>
      <c r="D62" s="205"/>
      <c r="E62" s="205"/>
      <c r="F62" s="205"/>
      <c r="G62" s="205"/>
    </row>
    <row r="63" spans="1:8" ht="15">
      <c r="A63" s="289" t="s">
        <v>445</v>
      </c>
      <c r="B63" s="289"/>
      <c r="C63" s="289"/>
      <c r="D63" s="289"/>
      <c r="E63" s="289"/>
      <c r="F63" s="289"/>
      <c r="G63" s="289"/>
      <c r="H63" s="289"/>
    </row>
    <row r="64" spans="1:7" ht="12.75">
      <c r="A64" s="214"/>
      <c r="B64" s="205"/>
      <c r="C64" s="205"/>
      <c r="D64" s="205"/>
      <c r="E64" s="205"/>
      <c r="F64" s="205"/>
      <c r="G64" s="205"/>
    </row>
    <row r="65" spans="1:7" ht="15">
      <c r="A65" s="217"/>
      <c r="B65" s="205"/>
      <c r="C65" s="205"/>
      <c r="D65" s="205"/>
      <c r="E65" s="205"/>
      <c r="F65" s="205"/>
      <c r="G65" s="205"/>
    </row>
    <row r="66" spans="1:7" ht="15">
      <c r="A66" s="217"/>
      <c r="B66" s="205"/>
      <c r="C66" s="205"/>
      <c r="D66" s="205"/>
      <c r="E66" s="205"/>
      <c r="F66" s="205"/>
      <c r="G66" s="205"/>
    </row>
    <row r="74" spans="1:7" ht="12.75" customHeight="1">
      <c r="A74" s="205"/>
      <c r="B74" s="20"/>
      <c r="C74" s="205"/>
      <c r="D74" s="205"/>
      <c r="E74" s="205"/>
      <c r="F74" s="205"/>
      <c r="G74" s="205"/>
    </row>
    <row r="75" ht="12.75" customHeight="1">
      <c r="G75" s="205"/>
    </row>
    <row r="76" spans="1:7" ht="12.75">
      <c r="A76" s="205"/>
      <c r="B76" s="205"/>
      <c r="C76" s="205"/>
      <c r="D76" s="205"/>
      <c r="E76" s="205"/>
      <c r="F76" s="205"/>
      <c r="G76" s="205"/>
    </row>
    <row r="77" spans="1:7" ht="12.75">
      <c r="A77" s="215"/>
      <c r="B77" s="205"/>
      <c r="C77" s="205"/>
      <c r="D77" s="205"/>
      <c r="E77" s="205"/>
      <c r="F77" s="205"/>
      <c r="G77" s="205"/>
    </row>
    <row r="78" spans="1:7" ht="12.75">
      <c r="A78" s="205"/>
      <c r="B78" s="205"/>
      <c r="C78" s="205"/>
      <c r="D78" s="205"/>
      <c r="E78" s="205"/>
      <c r="F78" s="205"/>
      <c r="G78" s="205"/>
    </row>
    <row r="80" spans="1:8" ht="12.75">
      <c r="A80" s="283" t="s">
        <v>419</v>
      </c>
      <c r="B80" s="283"/>
      <c r="C80" s="283"/>
      <c r="D80" s="283"/>
      <c r="E80" s="283"/>
      <c r="F80" s="283"/>
      <c r="G80" s="283"/>
      <c r="H80" s="283"/>
    </row>
    <row r="81" spans="1:8" ht="12.75">
      <c r="A81" s="283" t="s">
        <v>420</v>
      </c>
      <c r="B81" s="283"/>
      <c r="C81" s="283"/>
      <c r="D81" s="283"/>
      <c r="E81" s="283"/>
      <c r="F81" s="283"/>
      <c r="G81" s="283"/>
      <c r="H81" s="283"/>
    </row>
    <row r="82" spans="1:8" ht="12.75">
      <c r="A82" s="283" t="s">
        <v>421</v>
      </c>
      <c r="B82" s="283"/>
      <c r="C82" s="283"/>
      <c r="D82" s="283"/>
      <c r="E82" s="283"/>
      <c r="F82" s="283"/>
      <c r="G82" s="283"/>
      <c r="H82" s="283"/>
    </row>
    <row r="83" spans="1:8" ht="12.75">
      <c r="A83" s="283" t="s">
        <v>422</v>
      </c>
      <c r="B83" s="283"/>
      <c r="C83" s="283"/>
      <c r="D83" s="283"/>
      <c r="E83" s="283"/>
      <c r="F83" s="283"/>
      <c r="G83" s="283"/>
      <c r="H83" s="283"/>
    </row>
    <row r="84" spans="1:8" ht="12.75">
      <c r="A84" s="283" t="s">
        <v>67</v>
      </c>
      <c r="B84" s="283"/>
      <c r="C84" s="283"/>
      <c r="D84" s="283"/>
      <c r="E84" s="283"/>
      <c r="F84" s="283"/>
      <c r="G84" s="283"/>
      <c r="H84" s="283"/>
    </row>
    <row r="85" spans="1:8" ht="12.75">
      <c r="A85" s="283" t="s">
        <v>68</v>
      </c>
      <c r="B85" s="283"/>
      <c r="C85" s="283"/>
      <c r="D85" s="283"/>
      <c r="E85" s="283"/>
      <c r="F85" s="283"/>
      <c r="G85" s="283"/>
      <c r="H85" s="283"/>
    </row>
    <row r="86" spans="1:7" ht="12.75">
      <c r="A86" s="283"/>
      <c r="B86" s="283"/>
      <c r="C86" s="283"/>
      <c r="D86" s="283"/>
      <c r="E86" s="283"/>
      <c r="F86" s="283"/>
      <c r="G86" s="283"/>
    </row>
  </sheetData>
  <sheetProtection/>
  <mergeCells count="22">
    <mergeCell ref="A80:H80"/>
    <mergeCell ref="A81:H81"/>
    <mergeCell ref="A50:G50"/>
    <mergeCell ref="A47:H47"/>
    <mergeCell ref="A48:H48"/>
    <mergeCell ref="A63:H63"/>
    <mergeCell ref="A42:H42"/>
    <mergeCell ref="A44:H44"/>
    <mergeCell ref="A15:H15"/>
    <mergeCell ref="J15:Q15"/>
    <mergeCell ref="A33:G33"/>
    <mergeCell ref="A27:H27"/>
    <mergeCell ref="A86:G86"/>
    <mergeCell ref="A14:H14"/>
    <mergeCell ref="A41:H41"/>
    <mergeCell ref="A51:G51"/>
    <mergeCell ref="A57:H57"/>
    <mergeCell ref="A58:H58"/>
    <mergeCell ref="A84:H84"/>
    <mergeCell ref="A85:H85"/>
    <mergeCell ref="A82:H82"/>
    <mergeCell ref="A83:H8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1"/>
  <sheetViews>
    <sheetView zoomScale="82" zoomScaleNormal="82" zoomScalePageLayoutView="0" workbookViewId="0" topLeftCell="A207">
      <selection activeCell="A207" sqref="A207"/>
    </sheetView>
  </sheetViews>
  <sheetFormatPr defaultColWidth="11.421875" defaultRowHeight="12.75" outlineLevelRow="1"/>
  <cols>
    <col min="1" max="1" width="29.00390625" style="39" customWidth="1"/>
    <col min="2" max="5" width="9.8515625" style="39" bestFit="1" customWidth="1"/>
    <col min="6" max="6" width="11.421875" style="39" bestFit="1" customWidth="1"/>
    <col min="7" max="7" width="1.7109375" style="39" customWidth="1"/>
    <col min="8" max="10" width="9.8515625" style="39" bestFit="1" customWidth="1"/>
    <col min="11" max="11" width="11.421875" style="39" bestFit="1" customWidth="1"/>
    <col min="12" max="12" width="11.57421875" style="39" hidden="1" customWidth="1"/>
    <col min="13" max="13" width="11.57421875" style="40" hidden="1" customWidth="1"/>
    <col min="14" max="14" width="7.57421875" style="40" hidden="1" customWidth="1"/>
    <col min="15" max="15" width="9.7109375" style="40" hidden="1" customWidth="1"/>
    <col min="16" max="17" width="4.57421875" style="39" customWidth="1"/>
    <col min="18" max="18" width="12.57421875" style="39" customWidth="1"/>
    <col min="19" max="19" width="18.57421875" style="39" bestFit="1" customWidth="1"/>
    <col min="20" max="20" width="19.28125" style="39" bestFit="1" customWidth="1"/>
    <col min="21" max="22" width="18.7109375" style="39" bestFit="1" customWidth="1"/>
    <col min="23" max="23" width="15.57421875" style="39" bestFit="1" customWidth="1"/>
    <col min="24" max="26" width="15.140625" style="39" bestFit="1" customWidth="1"/>
    <col min="27" max="16384" width="11.421875" style="39" customWidth="1"/>
  </cols>
  <sheetData>
    <row r="1" spans="1:21" ht="19.5" customHeight="1">
      <c r="A1" s="320" t="s">
        <v>481</v>
      </c>
      <c r="B1" s="320"/>
      <c r="C1" s="320"/>
      <c r="D1" s="320"/>
      <c r="E1" s="320"/>
      <c r="F1" s="320"/>
      <c r="G1" s="320"/>
      <c r="H1" s="320"/>
      <c r="I1" s="320"/>
      <c r="J1" s="320"/>
      <c r="K1" s="320"/>
      <c r="L1" s="320"/>
      <c r="M1" s="46"/>
      <c r="P1" s="141"/>
      <c r="Q1" s="141"/>
      <c r="R1" s="141"/>
      <c r="S1" s="141"/>
      <c r="T1" s="141"/>
      <c r="U1" s="141"/>
    </row>
    <row r="2" spans="1:21" ht="19.5" customHeight="1">
      <c r="A2" s="321" t="s">
        <v>256</v>
      </c>
      <c r="B2" s="321"/>
      <c r="C2" s="321"/>
      <c r="D2" s="321"/>
      <c r="E2" s="321"/>
      <c r="F2" s="321"/>
      <c r="G2" s="321"/>
      <c r="H2" s="321"/>
      <c r="I2" s="321"/>
      <c r="J2" s="321"/>
      <c r="K2" s="321"/>
      <c r="L2" s="321"/>
      <c r="P2" s="143"/>
      <c r="Q2" s="143"/>
      <c r="R2" s="143"/>
      <c r="S2" s="143"/>
      <c r="T2" s="143"/>
      <c r="U2" s="143"/>
    </row>
    <row r="3" spans="1:21" s="46" customFormat="1" ht="11.25">
      <c r="A3" s="43"/>
      <c r="B3" s="43"/>
      <c r="C3" s="322" t="s">
        <v>148</v>
      </c>
      <c r="D3" s="322"/>
      <c r="E3" s="322"/>
      <c r="F3" s="322"/>
      <c r="G3" s="242"/>
      <c r="H3" s="322" t="s">
        <v>149</v>
      </c>
      <c r="I3" s="322"/>
      <c r="J3" s="322"/>
      <c r="K3" s="322"/>
      <c r="L3" s="242"/>
      <c r="M3" s="324" t="s">
        <v>297</v>
      </c>
      <c r="N3" s="324"/>
      <c r="O3" s="324"/>
      <c r="P3" s="169"/>
      <c r="Q3" s="169"/>
      <c r="R3" s="169"/>
      <c r="S3" s="169"/>
      <c r="T3" s="169"/>
      <c r="U3" s="169"/>
    </row>
    <row r="4" spans="1:21" s="46" customFormat="1" ht="11.25">
      <c r="A4" s="43" t="s">
        <v>493</v>
      </c>
      <c r="B4" s="244" t="s">
        <v>135</v>
      </c>
      <c r="C4" s="243">
        <v>2009</v>
      </c>
      <c r="D4" s="323" t="str">
        <f>+balanza!C5</f>
        <v>enero - noviembre</v>
      </c>
      <c r="E4" s="323"/>
      <c r="F4" s="323"/>
      <c r="G4" s="242"/>
      <c r="H4" s="243">
        <f>+C4</f>
        <v>2009</v>
      </c>
      <c r="I4" s="323" t="str">
        <f>+D4</f>
        <v>enero - noviembre</v>
      </c>
      <c r="J4" s="323"/>
      <c r="K4" s="323"/>
      <c r="L4" s="244" t="s">
        <v>332</v>
      </c>
      <c r="M4" s="325" t="s">
        <v>296</v>
      </c>
      <c r="N4" s="325"/>
      <c r="O4" s="325"/>
      <c r="P4" s="169"/>
      <c r="Q4" s="169"/>
      <c r="R4" s="169"/>
      <c r="S4" s="169"/>
      <c r="T4" s="169"/>
      <c r="U4" s="169"/>
    </row>
    <row r="5" spans="1:15" s="46" customFormat="1" ht="11.25">
      <c r="A5" s="245"/>
      <c r="B5" s="248" t="s">
        <v>45</v>
      </c>
      <c r="C5" s="245"/>
      <c r="D5" s="246">
        <v>2009</v>
      </c>
      <c r="E5" s="246">
        <v>2010</v>
      </c>
      <c r="F5" s="247" t="s">
        <v>460</v>
      </c>
      <c r="G5" s="248"/>
      <c r="H5" s="245"/>
      <c r="I5" s="246">
        <f>+D5</f>
        <v>2009</v>
      </c>
      <c r="J5" s="246">
        <f>+E5</f>
        <v>2010</v>
      </c>
      <c r="K5" s="247" t="str">
        <f>+F5</f>
        <v>Var % 10/09</v>
      </c>
      <c r="L5" s="248">
        <v>2008</v>
      </c>
      <c r="M5" s="249">
        <v>2007</v>
      </c>
      <c r="N5" s="249">
        <v>2008</v>
      </c>
      <c r="O5" s="248" t="s">
        <v>272</v>
      </c>
    </row>
    <row r="6" spans="1:12" ht="11.25">
      <c r="A6" s="34"/>
      <c r="B6" s="34"/>
      <c r="C6" s="34"/>
      <c r="D6" s="34"/>
      <c r="E6" s="34"/>
      <c r="F6" s="34"/>
      <c r="G6" s="34"/>
      <c r="H6" s="34"/>
      <c r="I6" s="34"/>
      <c r="J6" s="34"/>
      <c r="K6" s="34"/>
      <c r="L6" s="34"/>
    </row>
    <row r="7" spans="1:15" s="46" customFormat="1" ht="11.25">
      <c r="A7" s="43" t="s">
        <v>483</v>
      </c>
      <c r="B7" s="43"/>
      <c r="C7" s="43"/>
      <c r="D7" s="43"/>
      <c r="E7" s="43"/>
      <c r="F7" s="43"/>
      <c r="G7" s="43"/>
      <c r="H7" s="44">
        <f>+balanza!B13</f>
        <v>6122531</v>
      </c>
      <c r="I7" s="44">
        <f>+balanza!D13</f>
        <v>5647538</v>
      </c>
      <c r="J7" s="44">
        <f>+balanza!E13</f>
        <v>6295510</v>
      </c>
      <c r="K7" s="42">
        <f>+J7/I7*100-100</f>
        <v>11.473530589789746</v>
      </c>
      <c r="L7" s="43"/>
      <c r="M7" s="45"/>
      <c r="N7" s="45"/>
      <c r="O7" s="45"/>
    </row>
    <row r="8" spans="1:15" s="46" customFormat="1" ht="11.25">
      <c r="A8" s="43"/>
      <c r="B8" s="43"/>
      <c r="C8" s="43"/>
      <c r="D8" s="43"/>
      <c r="E8" s="43"/>
      <c r="F8" s="43"/>
      <c r="G8" s="43"/>
      <c r="H8" s="44"/>
      <c r="I8" s="44"/>
      <c r="J8" s="44"/>
      <c r="K8" s="42"/>
      <c r="L8" s="43"/>
      <c r="M8" s="45"/>
      <c r="N8" s="45"/>
      <c r="O8" s="45"/>
    </row>
    <row r="9" spans="1:18" s="146" customFormat="1" ht="11.25">
      <c r="A9" s="144" t="s">
        <v>484</v>
      </c>
      <c r="B9" s="144"/>
      <c r="C9" s="144">
        <f>+C11+C50</f>
        <v>2912250.9429999995</v>
      </c>
      <c r="D9" s="144">
        <f>+D11+D50</f>
        <v>2784926.368</v>
      </c>
      <c r="E9" s="144">
        <f>+E11+E50</f>
        <v>2868490.5089999996</v>
      </c>
      <c r="F9" s="145">
        <f>+E9/D9*100-100</f>
        <v>3.000587087694214</v>
      </c>
      <c r="G9" s="144"/>
      <c r="H9" s="144">
        <f>+H11+H50</f>
        <v>3716498.4970000004</v>
      </c>
      <c r="I9" s="144">
        <f>+I11+I50</f>
        <v>3416064.9869999997</v>
      </c>
      <c r="J9" s="144">
        <f>+J11+J50</f>
        <v>3940541.3190000006</v>
      </c>
      <c r="K9" s="145">
        <f>+J9/I9*100-100</f>
        <v>15.35323051510791</v>
      </c>
      <c r="L9" s="145">
        <f>+J9/$J$7*100</f>
        <v>62.59288475437257</v>
      </c>
      <c r="M9" s="145"/>
      <c r="N9" s="145"/>
      <c r="O9" s="145"/>
      <c r="R9" s="45"/>
    </row>
    <row r="10" spans="1:20" ht="11.25" customHeight="1">
      <c r="A10" s="34"/>
      <c r="B10" s="34"/>
      <c r="C10" s="36"/>
      <c r="D10" s="36"/>
      <c r="E10" s="36"/>
      <c r="F10" s="37"/>
      <c r="G10" s="37"/>
      <c r="H10" s="36"/>
      <c r="I10" s="36"/>
      <c r="J10" s="36"/>
      <c r="K10" s="37"/>
      <c r="R10" s="40"/>
      <c r="T10" s="38"/>
    </row>
    <row r="11" spans="1:18" ht="11.25" customHeight="1">
      <c r="A11" s="43" t="s">
        <v>485</v>
      </c>
      <c r="B11" s="43"/>
      <c r="C11" s="44">
        <f>+C13+C30</f>
        <v>2410149.5419999994</v>
      </c>
      <c r="D11" s="44">
        <f>+D13+D30</f>
        <v>2322640.8329999996</v>
      </c>
      <c r="E11" s="44">
        <f>+E13+E30</f>
        <v>2376700.5969999996</v>
      </c>
      <c r="F11" s="42">
        <f>+E11/D11*100-100</f>
        <v>2.3275128565691574</v>
      </c>
      <c r="G11" s="42"/>
      <c r="H11" s="44">
        <f>+H13+H30</f>
        <v>2882917.967</v>
      </c>
      <c r="I11" s="44">
        <f>+I13+I30</f>
        <v>2640392.228</v>
      </c>
      <c r="J11" s="44">
        <f>+J13+J30</f>
        <v>3107451.2820000006</v>
      </c>
      <c r="K11" s="42">
        <f>+J11/I11*100-100</f>
        <v>17.689002756752558</v>
      </c>
      <c r="L11" s="42">
        <f>+J11/J9*100</f>
        <v>78.85848746254449</v>
      </c>
      <c r="M11" s="40">
        <f>+I11/D11</f>
        <v>1.1368060831814373</v>
      </c>
      <c r="N11" s="40">
        <f>+J11/E11</f>
        <v>1.3074643419210623</v>
      </c>
      <c r="O11" s="40">
        <f>+N11/M11*100-100</f>
        <v>15.012081767017378</v>
      </c>
      <c r="R11" s="45"/>
    </row>
    <row r="12" spans="1:18" ht="11.25" customHeight="1">
      <c r="A12" s="34"/>
      <c r="B12" s="34"/>
      <c r="C12" s="36"/>
      <c r="D12" s="36"/>
      <c r="E12" s="36"/>
      <c r="F12" s="37"/>
      <c r="G12" s="37"/>
      <c r="H12" s="36"/>
      <c r="I12" s="36"/>
      <c r="J12" s="36"/>
      <c r="K12" s="37"/>
      <c r="L12" s="37"/>
      <c r="R12" s="40"/>
    </row>
    <row r="13" spans="1:18" s="46" customFormat="1" ht="11.25" customHeight="1">
      <c r="A13" s="43" t="s">
        <v>314</v>
      </c>
      <c r="B13" s="43"/>
      <c r="C13" s="44">
        <f>SUM(C14:C28)</f>
        <v>2379953.3399999994</v>
      </c>
      <c r="D13" s="44">
        <f>SUM(D14:D28)</f>
        <v>2293609.3189999997</v>
      </c>
      <c r="E13" s="44">
        <f>SUM(E14:E28)</f>
        <v>2347309.726</v>
      </c>
      <c r="F13" s="42">
        <f>+E13/D13*100-100</f>
        <v>2.341305755742809</v>
      </c>
      <c r="G13" s="42"/>
      <c r="H13" s="44">
        <f>SUM(H14:H28)</f>
        <v>2752376.04</v>
      </c>
      <c r="I13" s="44">
        <f>SUM(I14:I28)</f>
        <v>2516515.932</v>
      </c>
      <c r="J13" s="44">
        <f>SUM(J14:J28)</f>
        <v>2911054.3520000004</v>
      </c>
      <c r="K13" s="42">
        <f>+J13/I13*100-100</f>
        <v>15.677962336063615</v>
      </c>
      <c r="L13" s="42">
        <f>+J13/J11*100</f>
        <v>93.67980662681231</v>
      </c>
      <c r="M13" s="45"/>
      <c r="N13" s="45"/>
      <c r="O13" s="45"/>
      <c r="R13" s="45"/>
    </row>
    <row r="14" spans="1:18" ht="11.25" customHeight="1">
      <c r="A14" s="35" t="s">
        <v>302</v>
      </c>
      <c r="B14" s="147" t="s">
        <v>151</v>
      </c>
      <c r="C14" s="36">
        <v>850405.202</v>
      </c>
      <c r="D14" s="36">
        <v>817728.848</v>
      </c>
      <c r="E14" s="36">
        <v>763617.971</v>
      </c>
      <c r="F14" s="37">
        <f aca="true" t="shared" si="0" ref="F14:F41">+E14/D14*100-100</f>
        <v>-6.617215123612709</v>
      </c>
      <c r="G14" s="37"/>
      <c r="H14" s="36">
        <v>1144555.527</v>
      </c>
      <c r="I14" s="36">
        <v>1042806.213</v>
      </c>
      <c r="J14" s="36">
        <v>1210549.388</v>
      </c>
      <c r="K14" s="37">
        <f aca="true" t="shared" si="1" ref="K14:K28">+J14/I14*100-100</f>
        <v>16.085747563531243</v>
      </c>
      <c r="L14" s="37">
        <f>+J14/$J$13*100</f>
        <v>41.58456839420771</v>
      </c>
      <c r="M14" s="40">
        <f>+I14/D14</f>
        <v>1.275246942248025</v>
      </c>
      <c r="N14" s="40">
        <f>+J14/E14</f>
        <v>1.585281428637305</v>
      </c>
      <c r="O14" s="40">
        <f>+N14/M14*100-100</f>
        <v>24.311721606071558</v>
      </c>
      <c r="R14" s="40"/>
    </row>
    <row r="15" spans="1:18" ht="11.25" customHeight="1">
      <c r="A15" s="35" t="s">
        <v>137</v>
      </c>
      <c r="B15" s="147" t="s">
        <v>152</v>
      </c>
      <c r="C15" s="36">
        <v>678499.468</v>
      </c>
      <c r="D15" s="36">
        <v>675722.799</v>
      </c>
      <c r="E15" s="36">
        <v>822384.606</v>
      </c>
      <c r="F15" s="37">
        <f t="shared" si="0"/>
        <v>21.704433714097604</v>
      </c>
      <c r="G15" s="37"/>
      <c r="H15" s="36">
        <v>479662.376</v>
      </c>
      <c r="I15" s="36">
        <v>477836.252</v>
      </c>
      <c r="J15" s="36">
        <v>584507.04</v>
      </c>
      <c r="K15" s="37">
        <f t="shared" si="1"/>
        <v>22.323711847631017</v>
      </c>
      <c r="L15" s="37">
        <f aca="true" t="shared" si="2" ref="L15:L28">+J15/$J$13*100</f>
        <v>20.07887759287017</v>
      </c>
      <c r="M15" s="40">
        <f aca="true" t="shared" si="3" ref="M15:M28">+I15/D15</f>
        <v>0.7071483346531274</v>
      </c>
      <c r="N15" s="40">
        <f aca="true" t="shared" si="4" ref="N15:N28">+J15/E15</f>
        <v>0.7107465725106241</v>
      </c>
      <c r="O15" s="40">
        <f aca="true" t="shared" si="5" ref="O15:O28">+N15/M15*100-100</f>
        <v>0.5088377757775078</v>
      </c>
      <c r="R15" s="40"/>
    </row>
    <row r="16" spans="1:18" ht="11.25" customHeight="1">
      <c r="A16" s="35" t="s">
        <v>138</v>
      </c>
      <c r="B16" s="147" t="s">
        <v>153</v>
      </c>
      <c r="C16" s="36">
        <v>182770.792</v>
      </c>
      <c r="D16" s="36">
        <v>182708.887</v>
      </c>
      <c r="E16" s="36">
        <v>181291.31</v>
      </c>
      <c r="F16" s="37">
        <f t="shared" si="0"/>
        <v>-0.7758664744096393</v>
      </c>
      <c r="G16" s="37"/>
      <c r="H16" s="36">
        <v>147288.319</v>
      </c>
      <c r="I16" s="36">
        <v>147254.573</v>
      </c>
      <c r="J16" s="36">
        <v>142903.477</v>
      </c>
      <c r="K16" s="37">
        <f t="shared" si="1"/>
        <v>-2.954812140197504</v>
      </c>
      <c r="L16" s="37">
        <f t="shared" si="2"/>
        <v>4.908993777523258</v>
      </c>
      <c r="M16" s="40">
        <f t="shared" si="3"/>
        <v>0.8059518911086138</v>
      </c>
      <c r="N16" s="40">
        <f t="shared" si="4"/>
        <v>0.788253320029515</v>
      </c>
      <c r="O16" s="40">
        <f t="shared" si="5"/>
        <v>-2.1959835660604767</v>
      </c>
      <c r="R16" s="40"/>
    </row>
    <row r="17" spans="1:18" ht="11.25" customHeight="1">
      <c r="A17" s="35" t="s">
        <v>143</v>
      </c>
      <c r="B17" s="147" t="s">
        <v>182</v>
      </c>
      <c r="C17" s="36">
        <v>166183.932</v>
      </c>
      <c r="D17" s="36">
        <v>142678.818</v>
      </c>
      <c r="E17" s="36">
        <v>93184.677</v>
      </c>
      <c r="F17" s="37">
        <f t="shared" si="0"/>
        <v>-34.689200326848805</v>
      </c>
      <c r="G17" s="37"/>
      <c r="H17" s="36">
        <v>244495.096</v>
      </c>
      <c r="I17" s="36">
        <v>217674.311</v>
      </c>
      <c r="J17" s="36">
        <v>122282.164</v>
      </c>
      <c r="K17" s="37">
        <f t="shared" si="1"/>
        <v>-43.82333705882271</v>
      </c>
      <c r="L17" s="37">
        <f t="shared" si="2"/>
        <v>4.200614252220598</v>
      </c>
      <c r="M17" s="40">
        <f t="shared" si="3"/>
        <v>1.525624574490097</v>
      </c>
      <c r="N17" s="40">
        <f t="shared" si="4"/>
        <v>1.3122561341281465</v>
      </c>
      <c r="O17" s="40">
        <f t="shared" si="5"/>
        <v>-13.985645218992602</v>
      </c>
      <c r="R17" s="40"/>
    </row>
    <row r="18" spans="1:18" ht="11.25" customHeight="1">
      <c r="A18" s="35" t="s">
        <v>139</v>
      </c>
      <c r="B18" s="147" t="s">
        <v>183</v>
      </c>
      <c r="C18" s="36">
        <v>95056.997</v>
      </c>
      <c r="D18" s="36">
        <v>94355.908</v>
      </c>
      <c r="E18" s="36">
        <v>73502.622</v>
      </c>
      <c r="F18" s="37">
        <f t="shared" si="0"/>
        <v>-22.10066803660031</v>
      </c>
      <c r="G18" s="37"/>
      <c r="H18" s="36">
        <v>101321.331</v>
      </c>
      <c r="I18" s="36">
        <v>100143.589</v>
      </c>
      <c r="J18" s="36">
        <v>104161.353</v>
      </c>
      <c r="K18" s="37">
        <f t="shared" si="1"/>
        <v>4.0120032047183685</v>
      </c>
      <c r="L18" s="37">
        <f t="shared" si="2"/>
        <v>3.578131508552472</v>
      </c>
      <c r="M18" s="40">
        <f t="shared" si="3"/>
        <v>1.0613388299967397</v>
      </c>
      <c r="N18" s="40">
        <f t="shared" si="4"/>
        <v>1.417110712050517</v>
      </c>
      <c r="O18" s="40">
        <f t="shared" si="5"/>
        <v>33.52104643668511</v>
      </c>
      <c r="R18" s="40"/>
    </row>
    <row r="19" spans="1:18" ht="11.25" customHeight="1">
      <c r="A19" s="35" t="s">
        <v>303</v>
      </c>
      <c r="B19" s="147" t="s">
        <v>184</v>
      </c>
      <c r="C19" s="36">
        <v>129570.108</v>
      </c>
      <c r="D19" s="36">
        <v>129554.072</v>
      </c>
      <c r="E19" s="36">
        <v>116218.86</v>
      </c>
      <c r="F19" s="37">
        <f t="shared" si="0"/>
        <v>-10.293163151213037</v>
      </c>
      <c r="G19" s="37"/>
      <c r="H19" s="36">
        <v>107859.541</v>
      </c>
      <c r="I19" s="36">
        <v>107850.435</v>
      </c>
      <c r="J19" s="36">
        <v>100484.783</v>
      </c>
      <c r="K19" s="37">
        <f t="shared" si="1"/>
        <v>-6.829506065506365</v>
      </c>
      <c r="L19" s="37">
        <f t="shared" si="2"/>
        <v>3.451834656778678</v>
      </c>
      <c r="M19" s="40">
        <f t="shared" si="3"/>
        <v>0.8324742969097876</v>
      </c>
      <c r="N19" s="40">
        <f t="shared" si="4"/>
        <v>0.8646168358560736</v>
      </c>
      <c r="O19" s="40">
        <f t="shared" si="5"/>
        <v>3.8610848485775193</v>
      </c>
      <c r="R19" s="40"/>
    </row>
    <row r="20" spans="1:18" ht="11.25" customHeight="1">
      <c r="A20" s="35" t="s">
        <v>382</v>
      </c>
      <c r="B20" s="147" t="s">
        <v>185</v>
      </c>
      <c r="C20" s="36">
        <v>38506.044</v>
      </c>
      <c r="D20" s="36">
        <v>32812.814</v>
      </c>
      <c r="E20" s="36">
        <v>43941.759</v>
      </c>
      <c r="F20" s="37">
        <f t="shared" si="0"/>
        <v>33.916460197531364</v>
      </c>
      <c r="G20" s="37"/>
      <c r="H20" s="36">
        <v>177935.649</v>
      </c>
      <c r="I20" s="36">
        <v>146664.474</v>
      </c>
      <c r="J20" s="36">
        <v>249161.171</v>
      </c>
      <c r="K20" s="37">
        <f t="shared" si="1"/>
        <v>69.88515637399689</v>
      </c>
      <c r="L20" s="37">
        <f t="shared" si="2"/>
        <v>8.55913840388508</v>
      </c>
      <c r="M20" s="40">
        <f t="shared" si="3"/>
        <v>4.4697316725106235</v>
      </c>
      <c r="N20" s="40">
        <f t="shared" si="4"/>
        <v>5.670259376735465</v>
      </c>
      <c r="O20" s="40">
        <f t="shared" si="5"/>
        <v>26.859055356907177</v>
      </c>
      <c r="R20" s="40"/>
    </row>
    <row r="21" spans="1:18" ht="11.25" customHeight="1">
      <c r="A21" s="35" t="s">
        <v>304</v>
      </c>
      <c r="B21" s="147" t="s">
        <v>186</v>
      </c>
      <c r="C21" s="36">
        <v>55944.266</v>
      </c>
      <c r="D21" s="36">
        <v>51900.597</v>
      </c>
      <c r="E21" s="36">
        <v>50517.31</v>
      </c>
      <c r="F21" s="37">
        <f t="shared" si="0"/>
        <v>-2.6652622126870824</v>
      </c>
      <c r="G21" s="37"/>
      <c r="H21" s="36">
        <v>63959.538</v>
      </c>
      <c r="I21" s="36">
        <v>57416.097</v>
      </c>
      <c r="J21" s="36">
        <v>70500.236</v>
      </c>
      <c r="K21" s="37">
        <f t="shared" si="1"/>
        <v>22.78827660472986</v>
      </c>
      <c r="L21" s="37">
        <f t="shared" si="2"/>
        <v>2.4218110510909483</v>
      </c>
      <c r="M21" s="40">
        <f t="shared" si="3"/>
        <v>1.1062704538832184</v>
      </c>
      <c r="N21" s="40">
        <f t="shared" si="4"/>
        <v>1.3955659159207014</v>
      </c>
      <c r="O21" s="40">
        <f t="shared" si="5"/>
        <v>26.150518711044057</v>
      </c>
      <c r="R21" s="40"/>
    </row>
    <row r="22" spans="1:18" ht="11.25" customHeight="1">
      <c r="A22" s="35" t="s">
        <v>140</v>
      </c>
      <c r="B22" s="147" t="s">
        <v>315</v>
      </c>
      <c r="C22" s="36">
        <v>40081.724</v>
      </c>
      <c r="D22" s="36">
        <v>37149.519</v>
      </c>
      <c r="E22" s="36">
        <v>32513.71</v>
      </c>
      <c r="F22" s="37">
        <f t="shared" si="0"/>
        <v>-12.47878606449791</v>
      </c>
      <c r="G22" s="37"/>
      <c r="H22" s="36">
        <v>39106.167</v>
      </c>
      <c r="I22" s="36">
        <v>34198.806</v>
      </c>
      <c r="J22" s="36">
        <v>42693.03</v>
      </c>
      <c r="K22" s="37">
        <f t="shared" si="1"/>
        <v>24.837779424229026</v>
      </c>
      <c r="L22" s="37">
        <f t="shared" si="2"/>
        <v>1.46658306021213</v>
      </c>
      <c r="M22" s="40">
        <f t="shared" si="3"/>
        <v>0.9205719729507129</v>
      </c>
      <c r="N22" s="40">
        <f t="shared" si="4"/>
        <v>1.3130777754983975</v>
      </c>
      <c r="O22" s="40">
        <f t="shared" si="5"/>
        <v>42.63716624889028</v>
      </c>
      <c r="R22" s="40"/>
    </row>
    <row r="23" spans="1:18" ht="11.25" customHeight="1">
      <c r="A23" s="35" t="s">
        <v>325</v>
      </c>
      <c r="B23" s="147" t="s">
        <v>189</v>
      </c>
      <c r="C23" s="36">
        <v>786.324</v>
      </c>
      <c r="D23" s="36">
        <v>744.129</v>
      </c>
      <c r="E23" s="36">
        <v>566.667</v>
      </c>
      <c r="F23" s="37">
        <f t="shared" si="0"/>
        <v>-23.848284370048745</v>
      </c>
      <c r="G23" s="37"/>
      <c r="H23" s="36">
        <v>4408.891</v>
      </c>
      <c r="I23" s="36">
        <v>4184.841</v>
      </c>
      <c r="J23" s="36">
        <v>3059.544</v>
      </c>
      <c r="K23" s="37">
        <f t="shared" si="1"/>
        <v>-26.88983882541774</v>
      </c>
      <c r="L23" s="37">
        <f t="shared" si="2"/>
        <v>0.10510088888920888</v>
      </c>
      <c r="M23" s="40">
        <f t="shared" si="3"/>
        <v>5.6238111940268425</v>
      </c>
      <c r="N23" s="40">
        <f t="shared" si="4"/>
        <v>5.399192118122283</v>
      </c>
      <c r="O23" s="40">
        <f t="shared" si="5"/>
        <v>-3.994072136403375</v>
      </c>
      <c r="R23" s="40"/>
    </row>
    <row r="24" spans="1:18" ht="11.25" customHeight="1">
      <c r="A24" s="35" t="s">
        <v>305</v>
      </c>
      <c r="B24" s="147" t="s">
        <v>190</v>
      </c>
      <c r="C24" s="36">
        <v>36962.312</v>
      </c>
      <c r="D24" s="36">
        <v>33957.667</v>
      </c>
      <c r="E24" s="36">
        <v>44575.581</v>
      </c>
      <c r="F24" s="37">
        <f t="shared" si="0"/>
        <v>31.268090354970496</v>
      </c>
      <c r="G24" s="37"/>
      <c r="H24" s="36">
        <v>33597.729</v>
      </c>
      <c r="I24" s="36">
        <v>31818.358</v>
      </c>
      <c r="J24" s="36">
        <v>34756.265</v>
      </c>
      <c r="K24" s="37">
        <f t="shared" si="1"/>
        <v>9.233370873506416</v>
      </c>
      <c r="L24" s="37">
        <f t="shared" si="2"/>
        <v>1.1939407787464078</v>
      </c>
      <c r="M24" s="40">
        <f t="shared" si="3"/>
        <v>0.9370007073807515</v>
      </c>
      <c r="N24" s="40">
        <f t="shared" si="4"/>
        <v>0.7797153558133095</v>
      </c>
      <c r="O24" s="40">
        <f t="shared" si="5"/>
        <v>-16.786044058292134</v>
      </c>
      <c r="R24" s="40"/>
    </row>
    <row r="25" spans="1:18" ht="11.25" customHeight="1">
      <c r="A25" s="35" t="s">
        <v>324</v>
      </c>
      <c r="B25" s="147" t="s">
        <v>191</v>
      </c>
      <c r="C25" s="36">
        <v>32861.352</v>
      </c>
      <c r="D25" s="36">
        <v>32861.252</v>
      </c>
      <c r="E25" s="36">
        <v>39721.663</v>
      </c>
      <c r="F25" s="37">
        <f t="shared" si="0"/>
        <v>20.876900855755594</v>
      </c>
      <c r="G25" s="37"/>
      <c r="H25" s="36">
        <v>38030.444</v>
      </c>
      <c r="I25" s="36">
        <v>38030.254</v>
      </c>
      <c r="J25" s="36">
        <v>41878.325</v>
      </c>
      <c r="K25" s="37">
        <f t="shared" si="1"/>
        <v>10.118446750316195</v>
      </c>
      <c r="L25" s="37">
        <f t="shared" si="2"/>
        <v>1.4385964649278384</v>
      </c>
      <c r="R25" s="40"/>
    </row>
    <row r="26" spans="1:18" ht="11.25" customHeight="1">
      <c r="A26" s="35" t="s">
        <v>141</v>
      </c>
      <c r="B26" s="147" t="s">
        <v>192</v>
      </c>
      <c r="C26" s="36">
        <v>23474.385</v>
      </c>
      <c r="D26" s="36">
        <v>13968.471</v>
      </c>
      <c r="E26" s="36">
        <v>24350.246</v>
      </c>
      <c r="F26" s="37">
        <f t="shared" si="0"/>
        <v>74.32291623041633</v>
      </c>
      <c r="G26" s="37"/>
      <c r="H26" s="36">
        <v>116876.18</v>
      </c>
      <c r="I26" s="36">
        <v>60162.626</v>
      </c>
      <c r="J26" s="36">
        <v>140934.224</v>
      </c>
      <c r="K26" s="37">
        <f t="shared" si="1"/>
        <v>134.25543958137732</v>
      </c>
      <c r="L26" s="37">
        <f t="shared" si="2"/>
        <v>4.841346363154403</v>
      </c>
      <c r="M26" s="40">
        <f t="shared" si="3"/>
        <v>4.3070301681551255</v>
      </c>
      <c r="N26" s="40">
        <f t="shared" si="4"/>
        <v>5.787794669507651</v>
      </c>
      <c r="O26" s="40">
        <f t="shared" si="5"/>
        <v>34.38017481978301</v>
      </c>
      <c r="R26" s="40"/>
    </row>
    <row r="27" spans="1:18" ht="11.25" customHeight="1">
      <c r="A27" s="35" t="s">
        <v>144</v>
      </c>
      <c r="B27" s="147" t="s">
        <v>194</v>
      </c>
      <c r="C27" s="36">
        <v>38102.046</v>
      </c>
      <c r="D27" s="36">
        <v>38034.046</v>
      </c>
      <c r="E27" s="36">
        <v>52669.067</v>
      </c>
      <c r="F27" s="37">
        <f t="shared" si="0"/>
        <v>38.47873823363415</v>
      </c>
      <c r="G27" s="37"/>
      <c r="H27" s="36">
        <v>33436.171</v>
      </c>
      <c r="I27" s="36">
        <v>33373.627</v>
      </c>
      <c r="J27" s="36">
        <v>45610.494</v>
      </c>
      <c r="K27" s="37">
        <f t="shared" si="1"/>
        <v>36.66627843596382</v>
      </c>
      <c r="L27" s="37">
        <f t="shared" si="2"/>
        <v>1.5668032432532195</v>
      </c>
      <c r="M27" s="40">
        <f t="shared" si="3"/>
        <v>0.87746717769653</v>
      </c>
      <c r="N27" s="40">
        <f t="shared" si="4"/>
        <v>0.8659825699969205</v>
      </c>
      <c r="O27" s="40">
        <f t="shared" si="5"/>
        <v>-1.3088361583801031</v>
      </c>
      <c r="R27" s="40"/>
    </row>
    <row r="28" spans="1:18" ht="11.25" customHeight="1">
      <c r="A28" s="35" t="s">
        <v>10</v>
      </c>
      <c r="B28" s="147" t="s">
        <v>181</v>
      </c>
      <c r="C28" s="36">
        <v>10748.388</v>
      </c>
      <c r="D28" s="36">
        <v>9431.492</v>
      </c>
      <c r="E28" s="36">
        <v>8253.677</v>
      </c>
      <c r="F28" s="37">
        <f t="shared" si="0"/>
        <v>-12.488108986361866</v>
      </c>
      <c r="G28" s="37"/>
      <c r="H28" s="36">
        <v>19843.081</v>
      </c>
      <c r="I28" s="36">
        <v>17101.476</v>
      </c>
      <c r="J28" s="36">
        <v>17572.858</v>
      </c>
      <c r="K28" s="37">
        <f t="shared" si="1"/>
        <v>2.7563819637556435</v>
      </c>
      <c r="L28" s="37">
        <f t="shared" si="2"/>
        <v>0.6036595636878717</v>
      </c>
      <c r="M28" s="40">
        <f t="shared" si="3"/>
        <v>1.8132312469755578</v>
      </c>
      <c r="N28" s="40">
        <f t="shared" si="4"/>
        <v>2.129094462989041</v>
      </c>
      <c r="O28" s="40">
        <f t="shared" si="5"/>
        <v>17.419908053114483</v>
      </c>
      <c r="R28" s="40"/>
    </row>
    <row r="29" spans="1:18" ht="11.25" customHeight="1">
      <c r="A29" s="34"/>
      <c r="B29" s="41"/>
      <c r="C29" s="36"/>
      <c r="D29" s="36"/>
      <c r="E29" s="36"/>
      <c r="F29" s="37"/>
      <c r="G29" s="37"/>
      <c r="H29" s="36"/>
      <c r="I29" s="36"/>
      <c r="J29" s="36"/>
      <c r="K29" s="37"/>
      <c r="L29" s="37"/>
      <c r="R29" s="40"/>
    </row>
    <row r="30" spans="1:18" s="46" customFormat="1" ht="11.25" customHeight="1">
      <c r="A30" s="148" t="s">
        <v>313</v>
      </c>
      <c r="B30" s="149"/>
      <c r="C30" s="44">
        <f>SUM(C31:C41)</f>
        <v>30196.202</v>
      </c>
      <c r="D30" s="44">
        <f>SUM(D31:D41)</f>
        <v>29031.514</v>
      </c>
      <c r="E30" s="44">
        <f>SUM(E31:E41)</f>
        <v>29390.871</v>
      </c>
      <c r="F30" s="42">
        <f t="shared" si="0"/>
        <v>1.2378169460951938</v>
      </c>
      <c r="G30" s="42"/>
      <c r="H30" s="44">
        <f>SUM(H31:H41)</f>
        <v>130541.927</v>
      </c>
      <c r="I30" s="44">
        <f>SUM(I31:I41)</f>
        <v>123876.296</v>
      </c>
      <c r="J30" s="44">
        <f>SUM(J31:J41)</f>
        <v>196396.93</v>
      </c>
      <c r="K30" s="42">
        <f aca="true" t="shared" si="6" ref="K30:K41">+J30/I30*100-100</f>
        <v>58.542785296066654</v>
      </c>
      <c r="L30" s="42">
        <f>+J30/$J$11*100</f>
        <v>6.320193373187691</v>
      </c>
      <c r="M30" s="45"/>
      <c r="N30" s="45"/>
      <c r="O30" s="45"/>
      <c r="R30" s="45"/>
    </row>
    <row r="31" spans="1:18" ht="11.25" customHeight="1">
      <c r="A31" s="35" t="s">
        <v>306</v>
      </c>
      <c r="B31" s="147" t="s">
        <v>319</v>
      </c>
      <c r="C31" s="36">
        <v>766.44</v>
      </c>
      <c r="D31" s="36">
        <v>750.24</v>
      </c>
      <c r="E31" s="36">
        <v>448.98</v>
      </c>
      <c r="F31" s="37">
        <f t="shared" si="0"/>
        <v>-40.15515035188739</v>
      </c>
      <c r="G31" s="37"/>
      <c r="H31" s="36">
        <v>2421.749</v>
      </c>
      <c r="I31" s="36">
        <v>2343.179</v>
      </c>
      <c r="J31" s="36">
        <v>1901.119</v>
      </c>
      <c r="K31" s="37">
        <f t="shared" si="6"/>
        <v>-18.865822884209877</v>
      </c>
      <c r="L31" s="37">
        <f aca="true" t="shared" si="7" ref="L31:L40">+J31/$J$30*100</f>
        <v>0.9679983286907794</v>
      </c>
      <c r="R31" s="40"/>
    </row>
    <row r="32" spans="1:18" ht="11.25" customHeight="1">
      <c r="A32" s="35" t="s">
        <v>307</v>
      </c>
      <c r="B32" s="147" t="s">
        <v>187</v>
      </c>
      <c r="C32" s="36">
        <v>7680.815</v>
      </c>
      <c r="D32" s="36">
        <v>7151.348</v>
      </c>
      <c r="E32" s="36">
        <v>5913.401</v>
      </c>
      <c r="F32" s="37">
        <f t="shared" si="0"/>
        <v>-17.310680447937926</v>
      </c>
      <c r="G32" s="37"/>
      <c r="H32" s="36">
        <v>34003.103</v>
      </c>
      <c r="I32" s="36">
        <v>31357.513</v>
      </c>
      <c r="J32" s="36">
        <v>37263.553</v>
      </c>
      <c r="K32" s="37">
        <f t="shared" si="6"/>
        <v>18.83452938375565</v>
      </c>
      <c r="L32" s="37">
        <f t="shared" si="7"/>
        <v>18.973592407987233</v>
      </c>
      <c r="M32" s="40">
        <f>+I32/D32</f>
        <v>4.384839473620917</v>
      </c>
      <c r="N32" s="40">
        <f>+J32/E32</f>
        <v>6.3015433927108955</v>
      </c>
      <c r="O32" s="40">
        <f>+N32/M32*100-100</f>
        <v>43.71206587198506</v>
      </c>
      <c r="R32" s="40"/>
    </row>
    <row r="33" spans="1:18" ht="11.25" customHeight="1">
      <c r="A33" s="35" t="s">
        <v>308</v>
      </c>
      <c r="B33" s="147" t="s">
        <v>317</v>
      </c>
      <c r="C33" s="36">
        <v>2670.979</v>
      </c>
      <c r="D33" s="36">
        <v>2666.259</v>
      </c>
      <c r="E33" s="36">
        <v>2203.131</v>
      </c>
      <c r="F33" s="37">
        <f t="shared" si="0"/>
        <v>-17.369955431936674</v>
      </c>
      <c r="G33" s="37"/>
      <c r="H33" s="36">
        <v>6371.893</v>
      </c>
      <c r="I33" s="36">
        <v>6361.903</v>
      </c>
      <c r="J33" s="36">
        <v>6422.474</v>
      </c>
      <c r="K33" s="37">
        <f t="shared" si="6"/>
        <v>0.9520893355337279</v>
      </c>
      <c r="L33" s="37">
        <f t="shared" si="7"/>
        <v>3.270149894909254</v>
      </c>
      <c r="M33" s="40">
        <f>+I33/D33</f>
        <v>2.386078396734901</v>
      </c>
      <c r="N33" s="40">
        <f>+J33/E33</f>
        <v>2.9151575643935836</v>
      </c>
      <c r="O33" s="40">
        <f>+N33/M33*100-100</f>
        <v>22.173586935897504</v>
      </c>
      <c r="R33" s="40"/>
    </row>
    <row r="34" spans="1:25" ht="11.25" customHeight="1">
      <c r="A34" s="35" t="s">
        <v>309</v>
      </c>
      <c r="B34" s="147" t="s">
        <v>320</v>
      </c>
      <c r="C34" s="36">
        <v>44.234</v>
      </c>
      <c r="D34" s="36">
        <v>40.229</v>
      </c>
      <c r="E34" s="36">
        <v>42.591</v>
      </c>
      <c r="F34" s="37">
        <f t="shared" si="0"/>
        <v>5.871386313356041</v>
      </c>
      <c r="G34" s="37"/>
      <c r="H34" s="36">
        <v>248.718</v>
      </c>
      <c r="I34" s="36">
        <v>224.666</v>
      </c>
      <c r="J34" s="36">
        <v>282.354</v>
      </c>
      <c r="K34" s="37">
        <f t="shared" si="6"/>
        <v>25.677227528865075</v>
      </c>
      <c r="L34" s="37">
        <f t="shared" si="7"/>
        <v>0.14376701305870718</v>
      </c>
      <c r="R34" s="40"/>
      <c r="T34" s="38"/>
      <c r="U34" s="38"/>
      <c r="V34" s="38"/>
      <c r="W34" s="38"/>
      <c r="X34" s="38"/>
      <c r="Y34" s="38"/>
    </row>
    <row r="35" spans="1:18" ht="11.25" customHeight="1">
      <c r="A35" s="35" t="s">
        <v>310</v>
      </c>
      <c r="B35" s="147" t="s">
        <v>318</v>
      </c>
      <c r="C35" s="36">
        <v>732.811</v>
      </c>
      <c r="D35" s="36">
        <v>732.811</v>
      </c>
      <c r="E35" s="36">
        <v>124.279</v>
      </c>
      <c r="F35" s="37">
        <f t="shared" si="0"/>
        <v>-83.04078404936607</v>
      </c>
      <c r="G35" s="37"/>
      <c r="H35" s="36">
        <v>664.554</v>
      </c>
      <c r="I35" s="36">
        <v>664.554</v>
      </c>
      <c r="J35" s="36">
        <v>107.777</v>
      </c>
      <c r="K35" s="37">
        <f t="shared" si="6"/>
        <v>-83.7820553333514</v>
      </c>
      <c r="L35" s="37">
        <f t="shared" si="7"/>
        <v>0.05487713071685999</v>
      </c>
      <c r="M35" s="40">
        <f>+I35/D35</f>
        <v>0.906855928745611</v>
      </c>
      <c r="R35" s="40"/>
    </row>
    <row r="36" spans="1:18" ht="11.25" customHeight="1">
      <c r="A36" s="35" t="s">
        <v>311</v>
      </c>
      <c r="B36" s="147" t="s">
        <v>321</v>
      </c>
      <c r="C36" s="36">
        <v>0.94</v>
      </c>
      <c r="D36" s="36">
        <v>0.94</v>
      </c>
      <c r="E36" s="36">
        <v>1.104</v>
      </c>
      <c r="F36" s="37">
        <f t="shared" si="0"/>
        <v>17.446808510638306</v>
      </c>
      <c r="G36" s="37"/>
      <c r="H36" s="36">
        <v>10.589</v>
      </c>
      <c r="I36" s="36">
        <v>10.589</v>
      </c>
      <c r="J36" s="36">
        <v>3.68</v>
      </c>
      <c r="K36" s="37">
        <f t="shared" si="6"/>
        <v>-65.24695438662764</v>
      </c>
      <c r="L36" s="37">
        <f t="shared" si="7"/>
        <v>0.0018737563769454034</v>
      </c>
      <c r="R36" s="40"/>
    </row>
    <row r="37" spans="1:18" ht="11.25" customHeight="1">
      <c r="A37" s="35" t="s">
        <v>507</v>
      </c>
      <c r="B37" s="147" t="s">
        <v>508</v>
      </c>
      <c r="C37" s="36">
        <v>0</v>
      </c>
      <c r="D37" s="36">
        <v>0</v>
      </c>
      <c r="E37" s="36">
        <v>180.375</v>
      </c>
      <c r="F37" s="37"/>
      <c r="G37" s="37"/>
      <c r="H37" s="36">
        <v>0</v>
      </c>
      <c r="I37" s="36">
        <v>0</v>
      </c>
      <c r="J37" s="36">
        <v>840.336</v>
      </c>
      <c r="K37" s="37"/>
      <c r="L37" s="37"/>
      <c r="R37" s="40"/>
    </row>
    <row r="38" spans="1:18" ht="11.25" customHeight="1">
      <c r="A38" s="35" t="s">
        <v>142</v>
      </c>
      <c r="B38" s="147" t="s">
        <v>193</v>
      </c>
      <c r="C38" s="36">
        <v>11458.382</v>
      </c>
      <c r="D38" s="36">
        <v>11288.252</v>
      </c>
      <c r="E38" s="36">
        <v>12688.239</v>
      </c>
      <c r="F38" s="37">
        <f t="shared" si="0"/>
        <v>12.402159342296741</v>
      </c>
      <c r="G38" s="37"/>
      <c r="H38" s="36">
        <v>32379.36</v>
      </c>
      <c r="I38" s="36">
        <v>31846.956</v>
      </c>
      <c r="J38" s="36">
        <v>54440.328</v>
      </c>
      <c r="K38" s="37">
        <f t="shared" si="6"/>
        <v>70.94358405870881</v>
      </c>
      <c r="L38" s="37">
        <f t="shared" si="7"/>
        <v>27.7195412372281</v>
      </c>
      <c r="M38" s="40">
        <f aca="true" t="shared" si="8" ref="M38:N40">+I38/D38</f>
        <v>2.821247789294569</v>
      </c>
      <c r="N38" s="40">
        <f t="shared" si="8"/>
        <v>4.290613378263131</v>
      </c>
      <c r="O38" s="40">
        <f>+N38/M38*100-100</f>
        <v>52.08211751354054</v>
      </c>
      <c r="R38" s="40"/>
    </row>
    <row r="39" spans="1:18" ht="11.25" customHeight="1">
      <c r="A39" s="35" t="s">
        <v>312</v>
      </c>
      <c r="B39" s="147" t="s">
        <v>188</v>
      </c>
      <c r="C39" s="36">
        <v>6790.386</v>
      </c>
      <c r="D39" s="36">
        <v>6350.22</v>
      </c>
      <c r="E39" s="36">
        <v>7785.245</v>
      </c>
      <c r="F39" s="37">
        <f t="shared" si="0"/>
        <v>22.598035973556804</v>
      </c>
      <c r="G39" s="37"/>
      <c r="H39" s="36">
        <v>52093.133</v>
      </c>
      <c r="I39" s="36">
        <v>48718.108</v>
      </c>
      <c r="J39" s="36">
        <v>95096.805</v>
      </c>
      <c r="K39" s="37">
        <f t="shared" si="6"/>
        <v>95.19806680505735</v>
      </c>
      <c r="L39" s="37">
        <f t="shared" si="7"/>
        <v>48.42071869453356</v>
      </c>
      <c r="M39" s="40">
        <f t="shared" si="8"/>
        <v>7.671877194805849</v>
      </c>
      <c r="N39" s="40">
        <f t="shared" si="8"/>
        <v>12.215004794325676</v>
      </c>
      <c r="O39" s="40">
        <f>+N39/M39*100-100</f>
        <v>59.21793954934128</v>
      </c>
      <c r="R39" s="40"/>
    </row>
    <row r="40" spans="1:18" ht="11.25" customHeight="1">
      <c r="A40" s="35" t="s">
        <v>323</v>
      </c>
      <c r="B40" s="147" t="s">
        <v>316</v>
      </c>
      <c r="C40" s="36">
        <v>50.59</v>
      </c>
      <c r="D40" s="36">
        <v>50.59</v>
      </c>
      <c r="E40" s="36">
        <v>3</v>
      </c>
      <c r="F40" s="37">
        <f t="shared" si="0"/>
        <v>-94.06997430322198</v>
      </c>
      <c r="G40" s="37"/>
      <c r="H40" s="36">
        <v>2347.422</v>
      </c>
      <c r="I40" s="36">
        <v>2347.422</v>
      </c>
      <c r="J40" s="36">
        <v>34</v>
      </c>
      <c r="K40" s="37">
        <f t="shared" si="6"/>
        <v>-98.55160256656025</v>
      </c>
      <c r="L40" s="37">
        <f t="shared" si="7"/>
        <v>0.017311879569604272</v>
      </c>
      <c r="M40" s="40">
        <f t="shared" si="8"/>
        <v>46.40090927060684</v>
      </c>
      <c r="N40" s="40">
        <f t="shared" si="8"/>
        <v>11.333333333333334</v>
      </c>
      <c r="O40" s="40">
        <f>+N40/M40*100-100</f>
        <v>-75.57519128076105</v>
      </c>
      <c r="R40" s="40"/>
    </row>
    <row r="41" spans="1:18" ht="11.25" customHeight="1">
      <c r="A41" s="35" t="s">
        <v>446</v>
      </c>
      <c r="B41" s="147" t="s">
        <v>509</v>
      </c>
      <c r="C41" s="36">
        <v>0.625</v>
      </c>
      <c r="D41" s="36">
        <v>0.625</v>
      </c>
      <c r="E41" s="36">
        <v>0.526</v>
      </c>
      <c r="F41" s="37">
        <f t="shared" si="0"/>
        <v>-15.840000000000003</v>
      </c>
      <c r="G41" s="37"/>
      <c r="H41" s="36">
        <v>1.406</v>
      </c>
      <c r="I41" s="36">
        <v>1.406</v>
      </c>
      <c r="J41" s="36">
        <v>4.504</v>
      </c>
      <c r="K41" s="37">
        <f t="shared" si="6"/>
        <v>220.34139402560453</v>
      </c>
      <c r="L41" s="37"/>
      <c r="R41" s="40"/>
    </row>
    <row r="42" spans="1:18" ht="11.25">
      <c r="A42" s="142"/>
      <c r="B42" s="142"/>
      <c r="C42" s="150"/>
      <c r="D42" s="150"/>
      <c r="E42" s="150"/>
      <c r="F42" s="150"/>
      <c r="G42" s="150"/>
      <c r="H42" s="150"/>
      <c r="I42" s="150"/>
      <c r="J42" s="150"/>
      <c r="K42" s="142"/>
      <c r="L42" s="142"/>
      <c r="R42" s="40"/>
    </row>
    <row r="43" spans="1:18" ht="11.25">
      <c r="A43" s="34" t="s">
        <v>72</v>
      </c>
      <c r="B43" s="34"/>
      <c r="C43" s="34"/>
      <c r="D43" s="34"/>
      <c r="E43" s="34"/>
      <c r="F43" s="34"/>
      <c r="G43" s="34"/>
      <c r="H43" s="34"/>
      <c r="I43" s="34"/>
      <c r="J43" s="34"/>
      <c r="K43" s="34"/>
      <c r="L43" s="34"/>
      <c r="R43" s="40"/>
    </row>
    <row r="44" spans="1:18" ht="11.25" customHeight="1">
      <c r="A44" s="34"/>
      <c r="B44" s="34"/>
      <c r="C44" s="36"/>
      <c r="D44" s="36"/>
      <c r="E44" s="36"/>
      <c r="F44" s="37"/>
      <c r="G44" s="37"/>
      <c r="H44" s="36"/>
      <c r="I44" s="36"/>
      <c r="J44" s="36"/>
      <c r="K44" s="37"/>
      <c r="L44" s="37"/>
      <c r="R44" s="40"/>
    </row>
    <row r="45" spans="1:21" ht="19.5" customHeight="1">
      <c r="A45" s="320" t="s">
        <v>482</v>
      </c>
      <c r="B45" s="320"/>
      <c r="C45" s="320"/>
      <c r="D45" s="320"/>
      <c r="E45" s="320"/>
      <c r="F45" s="320"/>
      <c r="G45" s="320"/>
      <c r="H45" s="320"/>
      <c r="I45" s="320"/>
      <c r="J45" s="320"/>
      <c r="K45" s="320"/>
      <c r="L45" s="320"/>
      <c r="M45" s="46"/>
      <c r="P45" s="141"/>
      <c r="Q45" s="141"/>
      <c r="R45" s="141"/>
      <c r="S45" s="141"/>
      <c r="T45" s="141"/>
      <c r="U45" s="141"/>
    </row>
    <row r="46" spans="1:21" ht="19.5" customHeight="1">
      <c r="A46" s="321" t="s">
        <v>256</v>
      </c>
      <c r="B46" s="321"/>
      <c r="C46" s="321"/>
      <c r="D46" s="321"/>
      <c r="E46" s="321"/>
      <c r="F46" s="321"/>
      <c r="G46" s="321"/>
      <c r="H46" s="321"/>
      <c r="I46" s="321"/>
      <c r="J46" s="321"/>
      <c r="K46" s="321"/>
      <c r="L46" s="321"/>
      <c r="P46" s="143"/>
      <c r="Q46" s="143"/>
      <c r="R46" s="143"/>
      <c r="S46" s="143"/>
      <c r="T46" s="143"/>
      <c r="U46" s="143"/>
    </row>
    <row r="47" spans="1:21" s="46" customFormat="1" ht="11.25">
      <c r="A47" s="43"/>
      <c r="B47" s="43"/>
      <c r="C47" s="322" t="s">
        <v>148</v>
      </c>
      <c r="D47" s="322"/>
      <c r="E47" s="322"/>
      <c r="F47" s="322"/>
      <c r="G47" s="242"/>
      <c r="H47" s="322" t="s">
        <v>149</v>
      </c>
      <c r="I47" s="322"/>
      <c r="J47" s="322"/>
      <c r="K47" s="322"/>
      <c r="L47" s="242"/>
      <c r="M47" s="324" t="s">
        <v>297</v>
      </c>
      <c r="N47" s="324"/>
      <c r="O47" s="324"/>
      <c r="P47" s="169"/>
      <c r="Q47" s="169"/>
      <c r="R47" s="169"/>
      <c r="S47" s="169"/>
      <c r="T47" s="169"/>
      <c r="U47" s="169"/>
    </row>
    <row r="48" spans="1:21" s="46" customFormat="1" ht="11.25">
      <c r="A48" s="43" t="s">
        <v>493</v>
      </c>
      <c r="B48" s="244" t="s">
        <v>135</v>
      </c>
      <c r="C48" s="243">
        <f>+C4</f>
        <v>2009</v>
      </c>
      <c r="D48" s="323" t="str">
        <f>+D4</f>
        <v>enero - noviembre</v>
      </c>
      <c r="E48" s="323"/>
      <c r="F48" s="323"/>
      <c r="G48" s="242"/>
      <c r="H48" s="243">
        <f>+C48</f>
        <v>2009</v>
      </c>
      <c r="I48" s="323" t="str">
        <f>+D48</f>
        <v>enero - noviembre</v>
      </c>
      <c r="J48" s="323"/>
      <c r="K48" s="323"/>
      <c r="L48" s="244" t="s">
        <v>332</v>
      </c>
      <c r="M48" s="325" t="s">
        <v>296</v>
      </c>
      <c r="N48" s="325"/>
      <c r="O48" s="325"/>
      <c r="P48" s="169"/>
      <c r="Q48" s="169"/>
      <c r="R48" s="169"/>
      <c r="S48" s="169"/>
      <c r="T48" s="169"/>
      <c r="U48" s="169"/>
    </row>
    <row r="49" spans="1:15" s="46" customFormat="1" ht="11.25">
      <c r="A49" s="245"/>
      <c r="B49" s="248" t="s">
        <v>45</v>
      </c>
      <c r="C49" s="245"/>
      <c r="D49" s="246">
        <f>+D5</f>
        <v>2009</v>
      </c>
      <c r="E49" s="246">
        <f>+E5</f>
        <v>2010</v>
      </c>
      <c r="F49" s="247" t="str">
        <f>+F5</f>
        <v>Var % 10/09</v>
      </c>
      <c r="G49" s="248"/>
      <c r="H49" s="245"/>
      <c r="I49" s="246">
        <f>+D49</f>
        <v>2009</v>
      </c>
      <c r="J49" s="246">
        <f>+E49</f>
        <v>2010</v>
      </c>
      <c r="K49" s="247" t="str">
        <f>+F49</f>
        <v>Var % 10/09</v>
      </c>
      <c r="L49" s="248">
        <v>2008</v>
      </c>
      <c r="M49" s="249">
        <v>2007</v>
      </c>
      <c r="N49" s="249">
        <v>2008</v>
      </c>
      <c r="O49" s="248" t="s">
        <v>272</v>
      </c>
    </row>
    <row r="50" spans="1:18" ht="11.25" customHeight="1">
      <c r="A50" s="43" t="s">
        <v>486</v>
      </c>
      <c r="B50" s="43"/>
      <c r="C50" s="44">
        <f>+C52+C58+C65+C76+C83+C88+C93</f>
        <v>502101.40100000007</v>
      </c>
      <c r="D50" s="44">
        <f>+D52+D58+D65+D76+D83+D88+D93</f>
        <v>462285.53500000003</v>
      </c>
      <c r="E50" s="44">
        <f>+E52+E58+E65+E76+E83+E88+E93</f>
        <v>491789.91199999995</v>
      </c>
      <c r="F50" s="42">
        <f>+E50/D50*100-100</f>
        <v>6.382284273722718</v>
      </c>
      <c r="G50" s="42"/>
      <c r="H50" s="44">
        <f>+H52+H58+H65+H76+H83+H88+H93</f>
        <v>833580.5300000003</v>
      </c>
      <c r="I50" s="44">
        <f>+I52+I58+I65+I76+I83+I88+I93</f>
        <v>775672.7589999998</v>
      </c>
      <c r="J50" s="44">
        <f>+J52+J58+J65+J76+J83+J88+J93</f>
        <v>833090.037</v>
      </c>
      <c r="K50" s="42">
        <f>+J50/I50*100-100</f>
        <v>7.4022553111215075</v>
      </c>
      <c r="L50" s="42">
        <f>+J50/J9*100</f>
        <v>21.141512537455515</v>
      </c>
      <c r="M50" s="40">
        <f>+I50/D50</f>
        <v>1.677908349436025</v>
      </c>
      <c r="N50" s="40">
        <f>+J50/E50</f>
        <v>1.6939957828984504</v>
      </c>
      <c r="O50" s="40">
        <f>+N50/M50*100-100</f>
        <v>0.9587790338985371</v>
      </c>
      <c r="Q50" s="40"/>
      <c r="R50" s="45"/>
    </row>
    <row r="51" spans="1:18" ht="11.25" customHeight="1">
      <c r="A51" s="34"/>
      <c r="B51" s="34"/>
      <c r="C51" s="36"/>
      <c r="D51" s="36"/>
      <c r="E51" s="36"/>
      <c r="F51" s="37"/>
      <c r="G51" s="37"/>
      <c r="H51" s="36"/>
      <c r="I51" s="36"/>
      <c r="J51" s="36"/>
      <c r="K51" s="37"/>
      <c r="L51" s="37"/>
      <c r="R51" s="40"/>
    </row>
    <row r="52" spans="1:18" s="46" customFormat="1" ht="11.25" customHeight="1">
      <c r="A52" s="43" t="s">
        <v>12</v>
      </c>
      <c r="B52" s="43"/>
      <c r="C52" s="44">
        <f>SUM(C53:C56)</f>
        <v>107390.84599999999</v>
      </c>
      <c r="D52" s="44">
        <f>SUM(D53:D56)</f>
        <v>97105.639</v>
      </c>
      <c r="E52" s="44">
        <f>SUM(E53:E56)</f>
        <v>113847.57299999999</v>
      </c>
      <c r="F52" s="42">
        <f aca="true" t="shared" si="9" ref="F52:F93">+E52/D52*100-100</f>
        <v>17.2409493129436</v>
      </c>
      <c r="G52" s="42"/>
      <c r="H52" s="44">
        <f>SUM(H53:H56)</f>
        <v>95290.778</v>
      </c>
      <c r="I52" s="44">
        <f>SUM(I53:I56)</f>
        <v>86800.261</v>
      </c>
      <c r="J52" s="44">
        <f>SUM(J53:J56)</f>
        <v>94339.46</v>
      </c>
      <c r="K52" s="42">
        <f aca="true" t="shared" si="10" ref="K52:K93">+J52/I52*100-100</f>
        <v>8.6856870165402</v>
      </c>
      <c r="L52" s="42"/>
      <c r="M52" s="45"/>
      <c r="N52" s="45"/>
      <c r="O52" s="45"/>
      <c r="R52" s="45"/>
    </row>
    <row r="53" spans="1:18" ht="11.25" customHeight="1">
      <c r="A53" s="34" t="s">
        <v>396</v>
      </c>
      <c r="B53"/>
      <c r="C53" s="36">
        <v>1997.274</v>
      </c>
      <c r="D53" s="36">
        <v>1733.485</v>
      </c>
      <c r="E53" s="36">
        <v>693.473</v>
      </c>
      <c r="F53" s="37">
        <f t="shared" si="9"/>
        <v>-59.99544270645549</v>
      </c>
      <c r="G53" s="37"/>
      <c r="H53" s="36">
        <v>2196.041</v>
      </c>
      <c r="I53" s="36">
        <v>1956.77</v>
      </c>
      <c r="J53" s="36">
        <v>678.172</v>
      </c>
      <c r="K53" s="37">
        <f t="shared" si="10"/>
        <v>-65.34227323599606</v>
      </c>
      <c r="L53" s="37"/>
      <c r="R53" s="40"/>
    </row>
    <row r="54" spans="1:18" ht="11.25" customHeight="1">
      <c r="A54" s="34" t="s">
        <v>397</v>
      </c>
      <c r="B54"/>
      <c r="C54" s="36">
        <v>41253.386</v>
      </c>
      <c r="D54" s="36">
        <v>35715.085</v>
      </c>
      <c r="E54" s="36">
        <v>38828.041</v>
      </c>
      <c r="F54" s="37">
        <f t="shared" si="9"/>
        <v>8.716081734090793</v>
      </c>
      <c r="G54" s="37"/>
      <c r="H54" s="36">
        <v>39142.117</v>
      </c>
      <c r="I54" s="36">
        <v>34413.592</v>
      </c>
      <c r="J54" s="36">
        <v>33146.957</v>
      </c>
      <c r="K54" s="37">
        <f t="shared" si="10"/>
        <v>-3.680624213828054</v>
      </c>
      <c r="L54" s="37"/>
      <c r="R54" s="40"/>
    </row>
    <row r="55" spans="1:18" ht="11.25" customHeight="1">
      <c r="A55" s="34" t="s">
        <v>398</v>
      </c>
      <c r="B55"/>
      <c r="C55" s="36">
        <v>64130.168</v>
      </c>
      <c r="D55" s="36">
        <v>59647.051</v>
      </c>
      <c r="E55" s="36">
        <v>74320.018</v>
      </c>
      <c r="F55" s="37">
        <f t="shared" si="9"/>
        <v>24.599652043149618</v>
      </c>
      <c r="G55" s="37"/>
      <c r="H55" s="36">
        <v>53927.986</v>
      </c>
      <c r="I55" s="36">
        <v>50405.265</v>
      </c>
      <c r="J55" s="36">
        <v>60501.856</v>
      </c>
      <c r="K55" s="37">
        <f t="shared" si="10"/>
        <v>20.030826144848163</v>
      </c>
      <c r="L55" s="37"/>
      <c r="R55" s="40"/>
    </row>
    <row r="56" spans="1:18" ht="11.25" customHeight="1">
      <c r="A56" s="34" t="s">
        <v>252</v>
      </c>
      <c r="B56"/>
      <c r="C56" s="36">
        <v>10.018</v>
      </c>
      <c r="D56" s="36">
        <v>10.018</v>
      </c>
      <c r="E56" s="36">
        <v>6.041</v>
      </c>
      <c r="F56" s="37">
        <f t="shared" si="9"/>
        <v>-39.6985426232781</v>
      </c>
      <c r="G56" s="37"/>
      <c r="H56" s="36">
        <v>24.634</v>
      </c>
      <c r="I56" s="36">
        <v>24.634</v>
      </c>
      <c r="J56" s="36">
        <v>12.475</v>
      </c>
      <c r="K56" s="37">
        <f t="shared" si="10"/>
        <v>-49.35861005114882</v>
      </c>
      <c r="L56" s="37"/>
      <c r="R56" s="40"/>
    </row>
    <row r="57" spans="1:18" ht="11.25" customHeight="1">
      <c r="A57" s="34"/>
      <c r="B57"/>
      <c r="C57" s="36"/>
      <c r="D57" s="36"/>
      <c r="E57" s="36"/>
      <c r="F57" s="37"/>
      <c r="G57" s="37"/>
      <c r="H57" s="36"/>
      <c r="I57" s="36"/>
      <c r="J57" s="36"/>
      <c r="K57" s="37"/>
      <c r="L57" s="37"/>
      <c r="R57" s="40"/>
    </row>
    <row r="58" spans="1:18" s="46" customFormat="1" ht="11.25" customHeight="1">
      <c r="A58" s="43" t="s">
        <v>416</v>
      </c>
      <c r="B58" s="20"/>
      <c r="C58" s="44">
        <f>SUM(C59:C63)</f>
        <v>91040.3</v>
      </c>
      <c r="D58" s="44">
        <f>SUM(D59:D63)</f>
        <v>87651.48300000001</v>
      </c>
      <c r="E58" s="44">
        <f>SUM(E59:E63)</f>
        <v>100216.573</v>
      </c>
      <c r="F58" s="42">
        <f t="shared" si="9"/>
        <v>14.33528512004753</v>
      </c>
      <c r="G58" s="42"/>
      <c r="H58" s="44">
        <f>SUM(H59:H63)</f>
        <v>215275.073</v>
      </c>
      <c r="I58" s="44">
        <f>SUM(I59:I63)</f>
        <v>208960.43</v>
      </c>
      <c r="J58" s="44">
        <f>SUM(J59:J63)</f>
        <v>215148.69799999997</v>
      </c>
      <c r="K58" s="42">
        <f t="shared" si="10"/>
        <v>2.96145447250467</v>
      </c>
      <c r="L58" s="42"/>
      <c r="M58" s="45"/>
      <c r="N58" s="45"/>
      <c r="O58" s="45"/>
      <c r="R58" s="45"/>
    </row>
    <row r="59" spans="1:18" ht="11.25" customHeight="1">
      <c r="A59" s="34" t="s">
        <v>399</v>
      </c>
      <c r="B59"/>
      <c r="C59" s="36">
        <v>35164.08</v>
      </c>
      <c r="D59" s="36">
        <v>34668.957</v>
      </c>
      <c r="E59" s="36">
        <v>44474.986</v>
      </c>
      <c r="F59" s="37">
        <f t="shared" si="9"/>
        <v>28.28475341787754</v>
      </c>
      <c r="G59" s="37"/>
      <c r="H59" s="36">
        <v>124740.728</v>
      </c>
      <c r="I59" s="36">
        <v>123054.106</v>
      </c>
      <c r="J59" s="36">
        <v>127065.232</v>
      </c>
      <c r="K59" s="37">
        <f t="shared" si="10"/>
        <v>3.2596441763593162</v>
      </c>
      <c r="L59" s="37"/>
      <c r="R59" s="40"/>
    </row>
    <row r="60" spans="1:18" ht="11.25" customHeight="1">
      <c r="A60" s="34" t="s">
        <v>400</v>
      </c>
      <c r="B60"/>
      <c r="C60" s="36">
        <v>20970.085</v>
      </c>
      <c r="D60" s="36">
        <v>19337.325</v>
      </c>
      <c r="E60" s="36">
        <v>19563.591</v>
      </c>
      <c r="F60" s="37">
        <f t="shared" si="9"/>
        <v>1.17009979405114</v>
      </c>
      <c r="G60" s="37"/>
      <c r="H60" s="36">
        <v>28832.287</v>
      </c>
      <c r="I60" s="36">
        <v>26779.009</v>
      </c>
      <c r="J60" s="36">
        <v>26561.994</v>
      </c>
      <c r="K60" s="37">
        <f t="shared" si="10"/>
        <v>-0.8103921993528616</v>
      </c>
      <c r="L60" s="37"/>
      <c r="R60" s="40"/>
    </row>
    <row r="61" spans="1:18" ht="11.25" customHeight="1">
      <c r="A61" s="34" t="s">
        <v>401</v>
      </c>
      <c r="B61"/>
      <c r="C61" s="36">
        <v>12021.097</v>
      </c>
      <c r="D61" s="36">
        <v>11618.146</v>
      </c>
      <c r="E61" s="36">
        <v>14809.844</v>
      </c>
      <c r="F61" s="37">
        <f t="shared" si="9"/>
        <v>27.471663723282518</v>
      </c>
      <c r="G61" s="37"/>
      <c r="H61" s="36">
        <v>15548.082</v>
      </c>
      <c r="I61" s="36">
        <v>15038.546</v>
      </c>
      <c r="J61" s="36">
        <v>19927.83</v>
      </c>
      <c r="K61" s="37">
        <f t="shared" si="10"/>
        <v>32.511680318030756</v>
      </c>
      <c r="L61" s="37"/>
      <c r="R61" s="40"/>
    </row>
    <row r="62" spans="1:18" ht="11.25" customHeight="1">
      <c r="A62" s="34" t="s">
        <v>402</v>
      </c>
      <c r="B62"/>
      <c r="C62" s="36">
        <v>1326.546</v>
      </c>
      <c r="D62" s="36">
        <v>1256.12</v>
      </c>
      <c r="E62" s="36">
        <v>2539.154</v>
      </c>
      <c r="F62" s="37">
        <f t="shared" si="9"/>
        <v>102.14262968506196</v>
      </c>
      <c r="G62" s="37"/>
      <c r="H62" s="36">
        <v>2163.468</v>
      </c>
      <c r="I62" s="36">
        <v>1999.745</v>
      </c>
      <c r="J62" s="36">
        <v>5490.772</v>
      </c>
      <c r="K62" s="37">
        <f t="shared" si="10"/>
        <v>174.5736081350372</v>
      </c>
      <c r="L62" s="37"/>
      <c r="R62" s="40"/>
    </row>
    <row r="63" spans="1:18" ht="11.25" customHeight="1">
      <c r="A63" s="34" t="s">
        <v>403</v>
      </c>
      <c r="B63"/>
      <c r="C63" s="36">
        <v>21558.492</v>
      </c>
      <c r="D63" s="36">
        <v>20770.935</v>
      </c>
      <c r="E63" s="36">
        <v>18828.998</v>
      </c>
      <c r="F63" s="37">
        <f t="shared" si="9"/>
        <v>-9.349299875041737</v>
      </c>
      <c r="G63" s="37"/>
      <c r="H63" s="36">
        <v>43990.508</v>
      </c>
      <c r="I63" s="36">
        <v>42089.024</v>
      </c>
      <c r="J63" s="36">
        <v>36102.87</v>
      </c>
      <c r="K63" s="37">
        <f t="shared" si="10"/>
        <v>-14.222601122801024</v>
      </c>
      <c r="L63" s="37"/>
      <c r="R63" s="40"/>
    </row>
    <row r="64" spans="1:18" ht="11.25" customHeight="1">
      <c r="A64" s="34"/>
      <c r="B64"/>
      <c r="C64" s="36"/>
      <c r="D64" s="36"/>
      <c r="E64" s="36"/>
      <c r="F64" s="37"/>
      <c r="G64" s="37"/>
      <c r="H64" s="36"/>
      <c r="I64" s="36"/>
      <c r="J64" s="36"/>
      <c r="K64" s="37"/>
      <c r="L64" s="37"/>
      <c r="R64" s="40"/>
    </row>
    <row r="65" spans="1:18" s="46" customFormat="1" ht="11.25" customHeight="1">
      <c r="A65" s="43" t="s">
        <v>157</v>
      </c>
      <c r="B65" s="20"/>
      <c r="C65" s="44">
        <f>SUM(C66:C74)</f>
        <v>77262.13200000001</v>
      </c>
      <c r="D65" s="44">
        <f>SUM(D66:D74)</f>
        <v>68989.64499999999</v>
      </c>
      <c r="E65" s="44">
        <f>SUM(E66:E74)</f>
        <v>72350.22499999998</v>
      </c>
      <c r="F65" s="42">
        <f t="shared" si="9"/>
        <v>4.871136820605443</v>
      </c>
      <c r="G65" s="42"/>
      <c r="H65" s="44">
        <f>SUM(H66:H74)</f>
        <v>107588.41200000001</v>
      </c>
      <c r="I65" s="44">
        <f>SUM(I66:I74)</f>
        <v>96511.57100000001</v>
      </c>
      <c r="J65" s="44">
        <f>SUM(J66:J74)</f>
        <v>102076.507</v>
      </c>
      <c r="K65" s="42">
        <f t="shared" si="10"/>
        <v>5.76608166496429</v>
      </c>
      <c r="L65" s="42"/>
      <c r="M65" s="45"/>
      <c r="N65" s="45"/>
      <c r="O65" s="45"/>
      <c r="R65" s="45"/>
    </row>
    <row r="66" spans="1:18" ht="11.25" customHeight="1">
      <c r="A66" s="34" t="s">
        <v>404</v>
      </c>
      <c r="B66"/>
      <c r="C66" s="36">
        <v>2928.065</v>
      </c>
      <c r="D66" s="36">
        <v>2888.615</v>
      </c>
      <c r="E66" s="36">
        <v>2654.176</v>
      </c>
      <c r="F66" s="37">
        <f t="shared" si="9"/>
        <v>-8.11596560981647</v>
      </c>
      <c r="G66" s="37"/>
      <c r="H66" s="36">
        <v>5848.601</v>
      </c>
      <c r="I66" s="36">
        <v>5780.832</v>
      </c>
      <c r="J66" s="36">
        <v>4863.923</v>
      </c>
      <c r="K66" s="37">
        <f t="shared" si="10"/>
        <v>-15.861194374788965</v>
      </c>
      <c r="L66" s="37"/>
      <c r="R66" s="40"/>
    </row>
    <row r="67" spans="1:18" ht="11.25" customHeight="1">
      <c r="A67" s="34" t="s">
        <v>141</v>
      </c>
      <c r="B67"/>
      <c r="C67" s="36">
        <v>5074.153</v>
      </c>
      <c r="D67" s="36">
        <v>4568.21</v>
      </c>
      <c r="E67" s="36">
        <v>4130.832</v>
      </c>
      <c r="F67" s="37">
        <f t="shared" si="9"/>
        <v>-9.574384715238565</v>
      </c>
      <c r="G67" s="37"/>
      <c r="H67" s="36">
        <v>11053.924</v>
      </c>
      <c r="I67" s="36">
        <v>10006.453</v>
      </c>
      <c r="J67" s="36">
        <v>10891.88</v>
      </c>
      <c r="K67" s="37">
        <f t="shared" si="10"/>
        <v>8.848560024216368</v>
      </c>
      <c r="L67" s="37"/>
      <c r="R67" s="40"/>
    </row>
    <row r="68" spans="1:18" ht="11.25" customHeight="1">
      <c r="A68" s="34" t="s">
        <v>396</v>
      </c>
      <c r="B68"/>
      <c r="C68" s="36">
        <v>201.904</v>
      </c>
      <c r="D68" s="36">
        <v>201.904</v>
      </c>
      <c r="E68" s="36">
        <v>75.726</v>
      </c>
      <c r="F68" s="37">
        <f t="shared" si="9"/>
        <v>-62.49405658134559</v>
      </c>
      <c r="G68" s="37"/>
      <c r="H68" s="36">
        <v>335.081</v>
      </c>
      <c r="I68" s="36">
        <v>335.081</v>
      </c>
      <c r="J68" s="36">
        <v>94.961</v>
      </c>
      <c r="K68" s="37">
        <f t="shared" si="10"/>
        <v>-71.66028512508916</v>
      </c>
      <c r="L68" s="37"/>
      <c r="R68" s="40"/>
    </row>
    <row r="69" spans="1:18" ht="11.25" customHeight="1">
      <c r="A69" s="34" t="s">
        <v>397</v>
      </c>
      <c r="B69"/>
      <c r="C69" s="36">
        <v>57660.878</v>
      </c>
      <c r="D69" s="36">
        <v>51176.545</v>
      </c>
      <c r="E69" s="36">
        <v>55784.609</v>
      </c>
      <c r="F69" s="37">
        <f t="shared" si="9"/>
        <v>9.004249896119404</v>
      </c>
      <c r="G69" s="37"/>
      <c r="H69" s="36">
        <v>67971.463</v>
      </c>
      <c r="I69" s="36">
        <v>60202.202</v>
      </c>
      <c r="J69" s="36">
        <v>65060.715</v>
      </c>
      <c r="K69" s="37">
        <f t="shared" si="10"/>
        <v>8.070324404412972</v>
      </c>
      <c r="L69" s="37"/>
      <c r="R69" s="40"/>
    </row>
    <row r="70" spans="1:18" ht="11.25" customHeight="1">
      <c r="A70" s="34" t="s">
        <v>522</v>
      </c>
      <c r="B70"/>
      <c r="C70" s="36">
        <v>2070.672</v>
      </c>
      <c r="D70" s="36">
        <v>2000.812</v>
      </c>
      <c r="E70" s="36">
        <v>1798.47</v>
      </c>
      <c r="F70" s="37">
        <f t="shared" si="9"/>
        <v>-10.112994124385494</v>
      </c>
      <c r="G70" s="37"/>
      <c r="H70" s="36">
        <v>3704.534</v>
      </c>
      <c r="I70" s="36">
        <v>3474.733</v>
      </c>
      <c r="J70" s="36">
        <v>3575.236</v>
      </c>
      <c r="K70" s="37">
        <f t="shared" si="10"/>
        <v>2.8923948976798926</v>
      </c>
      <c r="L70" s="37"/>
      <c r="R70" s="40"/>
    </row>
    <row r="71" spans="1:18" ht="11.25" customHeight="1">
      <c r="A71" s="34" t="s">
        <v>523</v>
      </c>
      <c r="B71"/>
      <c r="C71" s="36">
        <v>1106.441</v>
      </c>
      <c r="D71" s="36">
        <v>994.415</v>
      </c>
      <c r="E71" s="36">
        <v>1120.06</v>
      </c>
      <c r="F71" s="37">
        <f t="shared" si="9"/>
        <v>12.635066848348032</v>
      </c>
      <c r="G71" s="37"/>
      <c r="H71" s="36">
        <v>8164.946</v>
      </c>
      <c r="I71" s="36">
        <v>7504.653</v>
      </c>
      <c r="J71" s="36">
        <v>8192.444</v>
      </c>
      <c r="K71" s="37">
        <f t="shared" si="10"/>
        <v>9.164860787034385</v>
      </c>
      <c r="L71" s="37"/>
      <c r="R71" s="40"/>
    </row>
    <row r="72" spans="1:18" ht="11.25" customHeight="1">
      <c r="A72" s="34" t="s">
        <v>405</v>
      </c>
      <c r="B72"/>
      <c r="C72" s="36">
        <v>7844.113</v>
      </c>
      <c r="D72" s="36">
        <v>6806.543</v>
      </c>
      <c r="E72" s="36">
        <v>6442.718</v>
      </c>
      <c r="F72" s="37">
        <f t="shared" si="9"/>
        <v>-5.345224440659521</v>
      </c>
      <c r="G72" s="37"/>
      <c r="H72" s="36">
        <v>9813.357</v>
      </c>
      <c r="I72" s="36">
        <v>8571.029</v>
      </c>
      <c r="J72" s="36">
        <v>8714.352</v>
      </c>
      <c r="K72" s="37">
        <f t="shared" si="10"/>
        <v>1.6721796181065258</v>
      </c>
      <c r="L72" s="37"/>
      <c r="R72" s="40"/>
    </row>
    <row r="73" spans="1:18" ht="11.25" customHeight="1">
      <c r="A73" s="34" t="s">
        <v>406</v>
      </c>
      <c r="B73"/>
      <c r="C73" s="36">
        <v>203.004</v>
      </c>
      <c r="D73" s="36">
        <v>202.983</v>
      </c>
      <c r="E73" s="36">
        <v>180.688</v>
      </c>
      <c r="F73" s="37">
        <f t="shared" si="9"/>
        <v>-10.983678436125203</v>
      </c>
      <c r="G73" s="37"/>
      <c r="H73" s="36">
        <v>252.258</v>
      </c>
      <c r="I73" s="36">
        <v>252.16</v>
      </c>
      <c r="J73" s="36">
        <v>210.7</v>
      </c>
      <c r="K73" s="37">
        <f t="shared" si="10"/>
        <v>-16.441941624365484</v>
      </c>
      <c r="L73" s="37"/>
      <c r="R73" s="40"/>
    </row>
    <row r="74" spans="1:18" ht="11.25" customHeight="1">
      <c r="A74" s="34" t="s">
        <v>407</v>
      </c>
      <c r="B74"/>
      <c r="C74" s="36">
        <v>172.902</v>
      </c>
      <c r="D74" s="36">
        <v>149.618</v>
      </c>
      <c r="E74" s="36">
        <v>162.946</v>
      </c>
      <c r="F74" s="37">
        <f t="shared" si="9"/>
        <v>8.908019088612335</v>
      </c>
      <c r="G74" s="37"/>
      <c r="H74" s="36">
        <v>444.248</v>
      </c>
      <c r="I74" s="36">
        <v>384.428</v>
      </c>
      <c r="J74" s="36">
        <v>472.296</v>
      </c>
      <c r="K74" s="37">
        <f t="shared" si="10"/>
        <v>22.856815840677584</v>
      </c>
      <c r="L74" s="37"/>
      <c r="R74" s="40"/>
    </row>
    <row r="75" spans="1:18" ht="11.25" customHeight="1">
      <c r="A75" s="34"/>
      <c r="B75"/>
      <c r="C75" s="36"/>
      <c r="D75" s="36"/>
      <c r="E75" s="36"/>
      <c r="F75" s="37"/>
      <c r="G75" s="37"/>
      <c r="H75" s="36"/>
      <c r="I75" s="36"/>
      <c r="J75" s="36"/>
      <c r="K75" s="37"/>
      <c r="L75" s="37"/>
      <c r="R75" s="40"/>
    </row>
    <row r="76" spans="1:18" s="46" customFormat="1" ht="11.25" customHeight="1">
      <c r="A76" s="43" t="s">
        <v>11</v>
      </c>
      <c r="B76" s="20"/>
      <c r="C76" s="44">
        <f>SUM(C77:C81)</f>
        <v>136395.844</v>
      </c>
      <c r="D76" s="44">
        <f>SUM(D77:D81)</f>
        <v>125642.048</v>
      </c>
      <c r="E76" s="44">
        <f>SUM(E77:E81)</f>
        <v>131706.59199999998</v>
      </c>
      <c r="F76" s="42">
        <f t="shared" si="9"/>
        <v>4.826842682475203</v>
      </c>
      <c r="G76" s="42"/>
      <c r="H76" s="44">
        <f>SUM(H77:H81)</f>
        <v>275885.25200000004</v>
      </c>
      <c r="I76" s="44">
        <f>SUM(I77:I81)</f>
        <v>255511.63799999998</v>
      </c>
      <c r="J76" s="44">
        <f>SUM(J77:J81)</f>
        <v>298521.74700000003</v>
      </c>
      <c r="K76" s="42">
        <f t="shared" si="10"/>
        <v>16.832935414080836</v>
      </c>
      <c r="L76" s="42"/>
      <c r="M76" s="45"/>
      <c r="N76" s="45"/>
      <c r="O76" s="45"/>
      <c r="R76" s="45"/>
    </row>
    <row r="77" spans="1:18" ht="11.25" customHeight="1">
      <c r="A77" s="34" t="s">
        <v>408</v>
      </c>
      <c r="B77"/>
      <c r="C77" s="36">
        <v>46502.12</v>
      </c>
      <c r="D77" s="36">
        <v>43176.599</v>
      </c>
      <c r="E77" s="36">
        <v>61682.933</v>
      </c>
      <c r="F77" s="37">
        <f t="shared" si="9"/>
        <v>42.861953995033275</v>
      </c>
      <c r="G77" s="37"/>
      <c r="H77" s="36">
        <v>100059.21</v>
      </c>
      <c r="I77" s="36">
        <v>93585.554</v>
      </c>
      <c r="J77" s="36">
        <v>114900.556</v>
      </c>
      <c r="K77" s="37">
        <f t="shared" si="10"/>
        <v>22.775953220301503</v>
      </c>
      <c r="L77" s="37"/>
      <c r="R77" s="40"/>
    </row>
    <row r="78" spans="1:18" ht="11.25" customHeight="1">
      <c r="A78" s="34" t="s">
        <v>137</v>
      </c>
      <c r="B78"/>
      <c r="C78" s="36">
        <v>5340.378</v>
      </c>
      <c r="D78" s="36">
        <v>4851.454</v>
      </c>
      <c r="E78" s="36">
        <v>5789.688</v>
      </c>
      <c r="F78" s="37">
        <f t="shared" si="9"/>
        <v>19.339233145362215</v>
      </c>
      <c r="G78" s="37"/>
      <c r="H78" s="36">
        <v>29404.438</v>
      </c>
      <c r="I78" s="36">
        <v>26919.875</v>
      </c>
      <c r="J78" s="36">
        <v>29258.97</v>
      </c>
      <c r="K78" s="37">
        <f t="shared" si="10"/>
        <v>8.689100525169607</v>
      </c>
      <c r="L78" s="37"/>
      <c r="R78" s="40"/>
    </row>
    <row r="79" spans="1:18" ht="11.25" customHeight="1">
      <c r="A79" s="34" t="s">
        <v>409</v>
      </c>
      <c r="B79"/>
      <c r="C79" s="36">
        <v>6003.113</v>
      </c>
      <c r="D79" s="36">
        <v>5482.003</v>
      </c>
      <c r="E79" s="36">
        <v>5501.184</v>
      </c>
      <c r="F79" s="37">
        <f t="shared" si="9"/>
        <v>0.34989035941789837</v>
      </c>
      <c r="G79" s="37"/>
      <c r="H79" s="36">
        <v>25439.71</v>
      </c>
      <c r="I79" s="36">
        <v>23100.509</v>
      </c>
      <c r="J79" s="36">
        <v>21629.334</v>
      </c>
      <c r="K79" s="37">
        <f t="shared" si="10"/>
        <v>-6.368582614348455</v>
      </c>
      <c r="L79" s="37"/>
      <c r="R79" s="40"/>
    </row>
    <row r="80" spans="1:18" ht="11.25" customHeight="1">
      <c r="A80" s="34" t="s">
        <v>410</v>
      </c>
      <c r="B80"/>
      <c r="C80" s="36">
        <v>78276.731</v>
      </c>
      <c r="D80" s="36">
        <v>71864.689</v>
      </c>
      <c r="E80" s="36">
        <v>58398.909</v>
      </c>
      <c r="F80" s="37">
        <f t="shared" si="9"/>
        <v>-18.73768632046817</v>
      </c>
      <c r="G80" s="37"/>
      <c r="H80" s="36">
        <v>118942.89</v>
      </c>
      <c r="I80" s="36">
        <v>109916.662</v>
      </c>
      <c r="J80" s="36">
        <v>129225.322</v>
      </c>
      <c r="K80" s="37">
        <f t="shared" si="10"/>
        <v>17.566636075611555</v>
      </c>
      <c r="L80" s="37"/>
      <c r="R80" s="40"/>
    </row>
    <row r="81" spans="1:18" ht="11.25" customHeight="1">
      <c r="A81" s="34" t="s">
        <v>411</v>
      </c>
      <c r="B81"/>
      <c r="C81" s="36">
        <v>273.502</v>
      </c>
      <c r="D81" s="36">
        <v>267.303</v>
      </c>
      <c r="E81" s="36">
        <v>333.878</v>
      </c>
      <c r="F81" s="37">
        <f t="shared" si="9"/>
        <v>24.90619259791322</v>
      </c>
      <c r="G81" s="37"/>
      <c r="H81" s="36">
        <v>2039.004</v>
      </c>
      <c r="I81" s="36">
        <v>1989.038</v>
      </c>
      <c r="J81" s="36">
        <v>3507.565</v>
      </c>
      <c r="K81" s="37">
        <f t="shared" si="10"/>
        <v>76.34479582592189</v>
      </c>
      <c r="L81" s="37"/>
      <c r="R81" s="40"/>
    </row>
    <row r="82" spans="1:18" ht="11.25" customHeight="1">
      <c r="A82" s="34"/>
      <c r="B82"/>
      <c r="C82" s="36"/>
      <c r="D82" s="36"/>
      <c r="E82" s="36"/>
      <c r="F82" s="37"/>
      <c r="G82" s="37"/>
      <c r="H82" s="36"/>
      <c r="I82" s="36"/>
      <c r="J82" s="36"/>
      <c r="K82" s="37"/>
      <c r="L82" s="37"/>
      <c r="R82" s="40"/>
    </row>
    <row r="83" spans="1:18" s="46" customFormat="1" ht="11.25" customHeight="1">
      <c r="A83" s="43" t="s">
        <v>417</v>
      </c>
      <c r="B83" s="20"/>
      <c r="C83" s="44">
        <f>SUM(C84:C86)</f>
        <v>2283.5</v>
      </c>
      <c r="D83" s="44">
        <f>SUM(D84:D86)</f>
        <v>2111.666</v>
      </c>
      <c r="E83" s="44">
        <f>SUM(E84:E86)</f>
        <v>3045.5769999999998</v>
      </c>
      <c r="F83" s="42">
        <f t="shared" si="9"/>
        <v>44.22626494909704</v>
      </c>
      <c r="G83" s="42"/>
      <c r="H83" s="44">
        <f>SUM(H84:H86)</f>
        <v>15943.158</v>
      </c>
      <c r="I83" s="44">
        <f>SUM(I84:I86)</f>
        <v>13542.814999999999</v>
      </c>
      <c r="J83" s="44">
        <f>SUM(J84:J86)</f>
        <v>15552.005000000001</v>
      </c>
      <c r="K83" s="42">
        <f t="shared" si="10"/>
        <v>14.83583730561189</v>
      </c>
      <c r="L83" s="42"/>
      <c r="M83" s="45"/>
      <c r="N83" s="45"/>
      <c r="O83" s="45"/>
      <c r="R83" s="45"/>
    </row>
    <row r="84" spans="1:18" ht="11.25" customHeight="1">
      <c r="A84" s="34" t="s">
        <v>412</v>
      </c>
      <c r="B84"/>
      <c r="C84" s="36">
        <v>1933.646</v>
      </c>
      <c r="D84" s="36">
        <v>1788.279</v>
      </c>
      <c r="E84" s="36">
        <v>2739.836</v>
      </c>
      <c r="F84" s="37">
        <f t="shared" si="9"/>
        <v>53.2107685657551</v>
      </c>
      <c r="G84" s="37"/>
      <c r="H84" s="36">
        <v>12543.028</v>
      </c>
      <c r="I84" s="36">
        <v>10527.748</v>
      </c>
      <c r="J84" s="36">
        <v>10966.976</v>
      </c>
      <c r="K84" s="37">
        <f t="shared" si="10"/>
        <v>4.172098344299286</v>
      </c>
      <c r="L84" s="37"/>
      <c r="R84" s="40"/>
    </row>
    <row r="85" spans="1:18" ht="11.25" customHeight="1">
      <c r="A85" s="34" t="s">
        <v>413</v>
      </c>
      <c r="B85"/>
      <c r="C85" s="36">
        <v>199.898</v>
      </c>
      <c r="D85" s="36">
        <v>173.431</v>
      </c>
      <c r="E85" s="36">
        <v>292.628</v>
      </c>
      <c r="F85" s="37">
        <f t="shared" si="9"/>
        <v>68.72877397927704</v>
      </c>
      <c r="G85" s="37"/>
      <c r="H85" s="36">
        <v>3028.391</v>
      </c>
      <c r="I85" s="36">
        <v>2643.328</v>
      </c>
      <c r="J85" s="36">
        <v>4516.589</v>
      </c>
      <c r="K85" s="37">
        <f t="shared" si="10"/>
        <v>70.86752003534937</v>
      </c>
      <c r="L85" s="37"/>
      <c r="R85" s="40"/>
    </row>
    <row r="86" spans="1:18" ht="11.25" customHeight="1">
      <c r="A86" s="34" t="s">
        <v>10</v>
      </c>
      <c r="B86"/>
      <c r="C86" s="36">
        <v>149.956</v>
      </c>
      <c r="D86" s="36">
        <v>149.956</v>
      </c>
      <c r="E86" s="36">
        <v>13.113</v>
      </c>
      <c r="F86" s="37">
        <f t="shared" si="9"/>
        <v>-91.25543492757876</v>
      </c>
      <c r="G86" s="37"/>
      <c r="H86" s="36">
        <v>371.739</v>
      </c>
      <c r="I86" s="36">
        <v>371.739</v>
      </c>
      <c r="J86" s="36">
        <v>68.44</v>
      </c>
      <c r="K86" s="37">
        <f t="shared" si="10"/>
        <v>-81.58923330616373</v>
      </c>
      <c r="L86" s="37"/>
      <c r="R86" s="40"/>
    </row>
    <row r="87" spans="1:18" ht="11.25" customHeight="1">
      <c r="A87" s="34"/>
      <c r="B87"/>
      <c r="C87" s="36"/>
      <c r="D87" s="36"/>
      <c r="E87" s="36"/>
      <c r="F87" s="37"/>
      <c r="G87" s="37"/>
      <c r="H87" s="36"/>
      <c r="I87" s="36"/>
      <c r="J87" s="36"/>
      <c r="K87" s="37"/>
      <c r="L87" s="37"/>
      <c r="R87" s="40"/>
    </row>
    <row r="88" spans="1:18" s="46" customFormat="1" ht="11.25" customHeight="1">
      <c r="A88" s="43" t="s">
        <v>13</v>
      </c>
      <c r="B88" s="20"/>
      <c r="C88" s="44">
        <f>SUM(C89:C91)</f>
        <v>80854.77100000001</v>
      </c>
      <c r="D88" s="44">
        <f>SUM(D89:D91)</f>
        <v>74129.739</v>
      </c>
      <c r="E88" s="44">
        <f>SUM(E89:E91)</f>
        <v>66461.332</v>
      </c>
      <c r="F88" s="42">
        <f t="shared" si="9"/>
        <v>-10.344575744425597</v>
      </c>
      <c r="G88" s="42"/>
      <c r="H88" s="44">
        <f>SUM(H89:H91)</f>
        <v>108841.094</v>
      </c>
      <c r="I88" s="44">
        <f>SUM(I89:I91)</f>
        <v>100112.884</v>
      </c>
      <c r="J88" s="44">
        <f>SUM(J89:J91)</f>
        <v>97263.77999999998</v>
      </c>
      <c r="K88" s="42">
        <f t="shared" si="10"/>
        <v>-2.845891443902488</v>
      </c>
      <c r="L88" s="42"/>
      <c r="M88" s="45"/>
      <c r="N88" s="45"/>
      <c r="O88" s="45"/>
      <c r="R88" s="45"/>
    </row>
    <row r="89" spans="1:18" ht="11.25" customHeight="1">
      <c r="A89" s="34" t="s">
        <v>137</v>
      </c>
      <c r="B89"/>
      <c r="C89" s="36">
        <v>38145.973</v>
      </c>
      <c r="D89" s="36">
        <v>35332.262</v>
      </c>
      <c r="E89" s="36">
        <v>33873.149</v>
      </c>
      <c r="F89" s="37">
        <f t="shared" si="9"/>
        <v>-4.129690309666572</v>
      </c>
      <c r="G89" s="37"/>
      <c r="H89" s="36">
        <v>40317.918</v>
      </c>
      <c r="I89" s="36">
        <v>37809.445</v>
      </c>
      <c r="J89" s="36">
        <v>35163.393</v>
      </c>
      <c r="K89" s="37">
        <f t="shared" si="10"/>
        <v>-6.998388894626743</v>
      </c>
      <c r="L89" s="37"/>
      <c r="R89" s="40"/>
    </row>
    <row r="90" spans="1:18" ht="11.25" customHeight="1">
      <c r="A90" s="34" t="s">
        <v>414</v>
      </c>
      <c r="B90"/>
      <c r="C90" s="36">
        <v>42306.35</v>
      </c>
      <c r="D90" s="36">
        <v>38425.172</v>
      </c>
      <c r="E90" s="36">
        <v>32440.3</v>
      </c>
      <c r="F90" s="37">
        <f t="shared" si="9"/>
        <v>-15.57539417129999</v>
      </c>
      <c r="G90" s="37"/>
      <c r="H90" s="36">
        <v>68115.077</v>
      </c>
      <c r="I90" s="36">
        <v>61930.794</v>
      </c>
      <c r="J90" s="36">
        <v>61862.051</v>
      </c>
      <c r="K90" s="37">
        <f t="shared" si="10"/>
        <v>-0.1109997071892792</v>
      </c>
      <c r="L90" s="37"/>
      <c r="R90" s="40"/>
    </row>
    <row r="91" spans="1:18" ht="11.25" customHeight="1">
      <c r="A91" s="34" t="s">
        <v>10</v>
      </c>
      <c r="B91"/>
      <c r="C91" s="36">
        <v>402.448</v>
      </c>
      <c r="D91" s="36">
        <v>372.305</v>
      </c>
      <c r="E91" s="36">
        <v>147.883</v>
      </c>
      <c r="F91" s="37">
        <f t="shared" si="9"/>
        <v>-60.27907226601845</v>
      </c>
      <c r="G91" s="37"/>
      <c r="H91" s="36">
        <v>408.099</v>
      </c>
      <c r="I91" s="36">
        <v>372.645</v>
      </c>
      <c r="J91" s="36">
        <v>238.336</v>
      </c>
      <c r="K91" s="37">
        <f t="shared" si="10"/>
        <v>-36.042077580539114</v>
      </c>
      <c r="L91" s="37"/>
      <c r="R91" s="40"/>
    </row>
    <row r="92" spans="1:18" ht="11.25" customHeight="1">
      <c r="A92" s="34"/>
      <c r="B92"/>
      <c r="C92" s="36"/>
      <c r="D92" s="36"/>
      <c r="E92" s="36"/>
      <c r="F92" s="37"/>
      <c r="G92" s="37"/>
      <c r="H92" s="36"/>
      <c r="I92" s="36"/>
      <c r="J92" s="36"/>
      <c r="K92" s="37"/>
      <c r="L92" s="37"/>
      <c r="R92" s="40"/>
    </row>
    <row r="93" spans="1:18" s="46" customFormat="1" ht="11.25" customHeight="1">
      <c r="A93" s="43" t="s">
        <v>415</v>
      </c>
      <c r="B93" s="20"/>
      <c r="C93" s="44">
        <v>6874.008</v>
      </c>
      <c r="D93" s="44">
        <v>6655.315</v>
      </c>
      <c r="E93" s="44">
        <v>4162.04</v>
      </c>
      <c r="F93" s="42">
        <f t="shared" si="9"/>
        <v>-37.4629149784796</v>
      </c>
      <c r="G93" s="42"/>
      <c r="H93" s="44">
        <v>14756.763</v>
      </c>
      <c r="I93" s="44">
        <v>14233.16</v>
      </c>
      <c r="J93" s="44">
        <v>10187.84</v>
      </c>
      <c r="K93" s="42">
        <f t="shared" si="10"/>
        <v>-28.421798110890336</v>
      </c>
      <c r="L93" s="42"/>
      <c r="M93" s="45"/>
      <c r="N93" s="45"/>
      <c r="O93" s="45"/>
      <c r="R93" s="45"/>
    </row>
    <row r="94" spans="1:18" ht="11.25" customHeight="1">
      <c r="A94" s="34"/>
      <c r="B94" s="34"/>
      <c r="C94" s="36"/>
      <c r="D94" s="36"/>
      <c r="E94" s="36"/>
      <c r="F94" s="37"/>
      <c r="G94" s="37"/>
      <c r="H94" s="36"/>
      <c r="I94" s="36"/>
      <c r="J94" s="36"/>
      <c r="K94" s="37"/>
      <c r="L94" s="37"/>
      <c r="R94" s="40"/>
    </row>
    <row r="95" spans="1:18" ht="11.25">
      <c r="A95" s="142"/>
      <c r="B95" s="142"/>
      <c r="C95" s="150"/>
      <c r="D95" s="150"/>
      <c r="E95" s="150"/>
      <c r="F95" s="150"/>
      <c r="G95" s="150"/>
      <c r="H95" s="150"/>
      <c r="I95" s="150"/>
      <c r="J95" s="150"/>
      <c r="K95" s="142"/>
      <c r="L95" s="142"/>
      <c r="R95" s="40"/>
    </row>
    <row r="96" spans="1:18" ht="11.25">
      <c r="A96" s="34" t="s">
        <v>72</v>
      </c>
      <c r="B96" s="34"/>
      <c r="C96" s="34"/>
      <c r="D96" s="34"/>
      <c r="E96" s="34"/>
      <c r="F96" s="34"/>
      <c r="G96" s="34"/>
      <c r="H96" s="34"/>
      <c r="I96" s="34"/>
      <c r="J96" s="34"/>
      <c r="K96" s="34"/>
      <c r="L96" s="34"/>
      <c r="R96" s="40"/>
    </row>
    <row r="97" spans="1:18" ht="19.5" customHeight="1">
      <c r="A97" s="320" t="s">
        <v>261</v>
      </c>
      <c r="B97" s="320"/>
      <c r="C97" s="320"/>
      <c r="D97" s="320"/>
      <c r="E97" s="320"/>
      <c r="F97" s="320"/>
      <c r="G97" s="320"/>
      <c r="H97" s="320"/>
      <c r="I97" s="320"/>
      <c r="J97" s="320"/>
      <c r="K97" s="320"/>
      <c r="L97" s="320"/>
      <c r="R97" s="40"/>
    </row>
    <row r="98" spans="1:18" ht="19.5" customHeight="1">
      <c r="A98" s="321" t="s">
        <v>258</v>
      </c>
      <c r="B98" s="321"/>
      <c r="C98" s="321"/>
      <c r="D98" s="321"/>
      <c r="E98" s="321"/>
      <c r="F98" s="321"/>
      <c r="G98" s="321"/>
      <c r="H98" s="321"/>
      <c r="I98" s="321"/>
      <c r="J98" s="321"/>
      <c r="K98" s="321"/>
      <c r="L98" s="321"/>
      <c r="R98" s="40"/>
    </row>
    <row r="99" spans="1:21" s="46" customFormat="1" ht="11.25">
      <c r="A99" s="43"/>
      <c r="B99" s="43"/>
      <c r="C99" s="322" t="s">
        <v>148</v>
      </c>
      <c r="D99" s="322"/>
      <c r="E99" s="322"/>
      <c r="F99" s="322"/>
      <c r="G99" s="242"/>
      <c r="H99" s="322" t="s">
        <v>149</v>
      </c>
      <c r="I99" s="322"/>
      <c r="J99" s="322"/>
      <c r="K99" s="322"/>
      <c r="L99" s="242"/>
      <c r="M99" s="324"/>
      <c r="N99" s="324"/>
      <c r="O99" s="324"/>
      <c r="P99" s="169"/>
      <c r="Q99" s="169"/>
      <c r="R99" s="169"/>
      <c r="S99" s="169"/>
      <c r="T99" s="169"/>
      <c r="U99" s="169"/>
    </row>
    <row r="100" spans="1:21" s="46" customFormat="1" ht="11.25">
      <c r="A100" s="43" t="s">
        <v>493</v>
      </c>
      <c r="B100" s="244" t="s">
        <v>135</v>
      </c>
      <c r="C100" s="243">
        <f>+C4</f>
        <v>2009</v>
      </c>
      <c r="D100" s="323" t="str">
        <f>+D4</f>
        <v>enero - noviembre</v>
      </c>
      <c r="E100" s="323"/>
      <c r="F100" s="323"/>
      <c r="G100" s="242"/>
      <c r="H100" s="243">
        <f>+C100</f>
        <v>2009</v>
      </c>
      <c r="I100" s="323" t="str">
        <f>+D100</f>
        <v>enero - noviembre</v>
      </c>
      <c r="J100" s="323"/>
      <c r="K100" s="323"/>
      <c r="L100" s="244" t="s">
        <v>332</v>
      </c>
      <c r="M100" s="325"/>
      <c r="N100" s="325"/>
      <c r="O100" s="325"/>
      <c r="P100" s="169"/>
      <c r="Q100" s="169"/>
      <c r="R100" s="169"/>
      <c r="S100" s="169"/>
      <c r="T100" s="169"/>
      <c r="U100" s="169"/>
    </row>
    <row r="101" spans="1:15" s="46" customFormat="1" ht="11.25">
      <c r="A101" s="245"/>
      <c r="B101" s="248" t="s">
        <v>45</v>
      </c>
      <c r="C101" s="245"/>
      <c r="D101" s="246">
        <f>+D5</f>
        <v>2009</v>
      </c>
      <c r="E101" s="246">
        <f>+E5</f>
        <v>2010</v>
      </c>
      <c r="F101" s="247" t="str">
        <f>+F5</f>
        <v>Var % 10/09</v>
      </c>
      <c r="G101" s="248"/>
      <c r="H101" s="245"/>
      <c r="I101" s="246">
        <f>+D101</f>
        <v>2009</v>
      </c>
      <c r="J101" s="246">
        <f>+E101</f>
        <v>2010</v>
      </c>
      <c r="K101" s="247" t="str">
        <f>+F101</f>
        <v>Var % 10/09</v>
      </c>
      <c r="L101" s="248">
        <v>2008</v>
      </c>
      <c r="M101" s="249"/>
      <c r="N101" s="249"/>
      <c r="O101" s="248"/>
    </row>
    <row r="102" spans="1:18" ht="11.25">
      <c r="A102" s="34"/>
      <c r="B102" s="34"/>
      <c r="C102" s="34"/>
      <c r="D102" s="34"/>
      <c r="E102" s="34"/>
      <c r="F102" s="34"/>
      <c r="G102" s="34"/>
      <c r="H102" s="34"/>
      <c r="I102" s="34"/>
      <c r="J102" s="34"/>
      <c r="K102" s="36"/>
      <c r="L102" s="36"/>
      <c r="R102" s="40"/>
    </row>
    <row r="103" spans="1:15" s="46" customFormat="1" ht="11.25">
      <c r="A103" s="43" t="s">
        <v>483</v>
      </c>
      <c r="B103" s="43"/>
      <c r="C103" s="43"/>
      <c r="D103" s="43"/>
      <c r="E103" s="43"/>
      <c r="F103" s="43"/>
      <c r="G103" s="43"/>
      <c r="H103" s="44">
        <f>+H7</f>
        <v>6122531</v>
      </c>
      <c r="I103" s="44">
        <f>+I7</f>
        <v>5647538</v>
      </c>
      <c r="J103" s="44">
        <f>+J7</f>
        <v>6295510</v>
      </c>
      <c r="K103" s="42">
        <f>+J103/I103*100-100</f>
        <v>11.473530589789746</v>
      </c>
      <c r="L103" s="43"/>
      <c r="M103" s="45"/>
      <c r="N103" s="45"/>
      <c r="O103" s="45"/>
    </row>
    <row r="104" spans="1:18" s="146" customFormat="1" ht="11.25">
      <c r="A104" s="144" t="s">
        <v>500</v>
      </c>
      <c r="B104" s="144"/>
      <c r="C104" s="144">
        <f>+C106+C107+C111+C112+C113+C114+C115+C116+C117+C118+C121++C122+C123+C124+C125+C126+C127+C128+C137+C147+C148+C149+C150</f>
        <v>104989.65</v>
      </c>
      <c r="D104" s="144">
        <f>+D106+D107+D111+D112+D113+D114+D115+D116+D117+D118+D121++D122+D123+D124+D125+D126+D127+D128+D137+D147+D148+D149+D150</f>
        <v>104888.305</v>
      </c>
      <c r="E104" s="144">
        <f>+E106+E107+E111+E112+E113+E114+E115+E116+E117+E118+E121++E122+E123+E124+E125+E126+E127+E128+E137+E147+E148+E149+E150</f>
        <v>82398.29999999999</v>
      </c>
      <c r="F104" s="145">
        <f>+E104/D104*100-100</f>
        <v>-21.44186141629423</v>
      </c>
      <c r="G104" s="144"/>
      <c r="H104" s="144">
        <f>+H106+H107+H111+H112+H113+H114+H115+H116+H117+H118+H121++H122+H123+H124+H125+H126+H127+H128+H137+H147+H148+H149+H150</f>
        <v>363650.5080000001</v>
      </c>
      <c r="I104" s="144">
        <f>+I106+I107+I111+I112+I113+I114+I115+I116+I117+I118+I121++I122+I123+I124+I125+I126+I127+I128+I137+I147+I148+I149+I150</f>
        <v>358969.17</v>
      </c>
      <c r="J104" s="144">
        <f>+J106+J107+J111+J112+J113+J114+J115+J116+J117+J118+J121++J122+J123+J124+J125+J126+J127+J128+J137+J147+J148+J149+J150</f>
        <v>347141.62200000003</v>
      </c>
      <c r="K104" s="145">
        <f>+J104/I104*100-100</f>
        <v>-3.2948645701244885</v>
      </c>
      <c r="L104" s="145">
        <f>+J104/$J$7*100</f>
        <v>5.514114376754227</v>
      </c>
      <c r="M104" s="151"/>
      <c r="N104" s="151"/>
      <c r="O104" s="151"/>
      <c r="R104" s="45"/>
    </row>
    <row r="105" spans="1:27" ht="11.25" customHeight="1">
      <c r="A105" s="43"/>
      <c r="B105" s="43"/>
      <c r="C105" s="44"/>
      <c r="D105" s="44"/>
      <c r="E105" s="44"/>
      <c r="F105" s="42"/>
      <c r="G105" s="42"/>
      <c r="H105" s="44"/>
      <c r="I105" s="44"/>
      <c r="J105" s="44"/>
      <c r="K105" s="37"/>
      <c r="P105" s="141"/>
      <c r="Q105" s="141"/>
      <c r="R105" s="151"/>
      <c r="S105" s="141"/>
      <c r="T105" s="141"/>
      <c r="U105" s="141"/>
      <c r="V105" s="141"/>
      <c r="W105" s="141"/>
      <c r="X105" s="141"/>
      <c r="Y105" s="141"/>
      <c r="Z105" s="141"/>
      <c r="AA105" s="141"/>
    </row>
    <row r="106" spans="1:27" s="157" customFormat="1" ht="11.25" customHeight="1">
      <c r="A106" s="152" t="s">
        <v>2</v>
      </c>
      <c r="B106" s="152">
        <v>7011000</v>
      </c>
      <c r="C106" s="153">
        <v>524.908</v>
      </c>
      <c r="D106" s="153">
        <v>524.908</v>
      </c>
      <c r="E106" s="153">
        <v>968.975</v>
      </c>
      <c r="F106" s="37">
        <f>+E106/D106*100-100</f>
        <v>84.59901544651635</v>
      </c>
      <c r="G106" s="154"/>
      <c r="H106" s="153">
        <v>446.779</v>
      </c>
      <c r="I106" s="153">
        <v>446.779</v>
      </c>
      <c r="J106" s="153">
        <v>1084.382</v>
      </c>
      <c r="K106" s="37">
        <f>+J106/I106*100-100</f>
        <v>142.7110495345574</v>
      </c>
      <c r="L106" s="37">
        <f>+J106/$J$104*100</f>
        <v>0.3123745270741404</v>
      </c>
      <c r="M106" s="40">
        <f>+I106/D106</f>
        <v>0.8511567741394682</v>
      </c>
      <c r="N106" s="40">
        <f>+J106/E106</f>
        <v>1.1191021440181637</v>
      </c>
      <c r="O106" s="40">
        <f>+N106/M106*100-100</f>
        <v>31.480143026482068</v>
      </c>
      <c r="P106" s="155"/>
      <c r="Q106" s="155"/>
      <c r="R106" s="155"/>
      <c r="S106" s="155"/>
      <c r="T106" s="155"/>
      <c r="U106" s="155"/>
      <c r="V106" s="156"/>
      <c r="W106" s="156"/>
      <c r="X106" s="156"/>
      <c r="Y106" s="156"/>
      <c r="Z106" s="156"/>
      <c r="AA106" s="156"/>
    </row>
    <row r="107" spans="1:27" ht="11.25" customHeight="1">
      <c r="A107" s="35" t="s">
        <v>211</v>
      </c>
      <c r="B107" s="35"/>
      <c r="C107" s="36">
        <f>SUM(C108:C110)</f>
        <v>1340.501</v>
      </c>
      <c r="D107" s="36">
        <f>SUM(D108:D110)</f>
        <v>1340.501</v>
      </c>
      <c r="E107" s="36">
        <f>SUM(E108:E110)</f>
        <v>2205.864</v>
      </c>
      <c r="F107" s="37">
        <f>+E107/D107*100-100</f>
        <v>64.55519242432496</v>
      </c>
      <c r="G107" s="37"/>
      <c r="H107" s="36">
        <f>SUM(H108:H110)</f>
        <v>4117.695</v>
      </c>
      <c r="I107" s="36">
        <f>SUM(I108:I110)</f>
        <v>4117.695</v>
      </c>
      <c r="J107" s="36">
        <f>SUM(J108:J110)</f>
        <v>6744.776</v>
      </c>
      <c r="K107" s="37">
        <f>+J107/I107*100-100</f>
        <v>63.799795759520805</v>
      </c>
      <c r="L107" s="37">
        <f aca="true" t="shared" si="11" ref="L107:L150">+J107/$J$104*100</f>
        <v>1.9429465015289926</v>
      </c>
      <c r="M107" s="40">
        <f aca="true" t="shared" si="12" ref="M107:M115">+I107/D107</f>
        <v>3.071758245611156</v>
      </c>
      <c r="N107" s="40">
        <f aca="true" t="shared" si="13" ref="N107:N115">+J107/E107</f>
        <v>3.05765722637479</v>
      </c>
      <c r="O107" s="40">
        <f aca="true" t="shared" si="14" ref="O107:O115">+N107/M107*100-100</f>
        <v>-0.4590536789968098</v>
      </c>
      <c r="P107" s="141"/>
      <c r="Q107" s="141"/>
      <c r="R107" s="151"/>
      <c r="S107" s="141"/>
      <c r="T107" s="141"/>
      <c r="U107" s="141"/>
      <c r="V107" s="141"/>
      <c r="W107" s="141"/>
      <c r="X107" s="141"/>
      <c r="Y107" s="141"/>
      <c r="Z107" s="141"/>
      <c r="AA107" s="141"/>
    </row>
    <row r="108" spans="1:27" s="157" customFormat="1" ht="11.25" customHeight="1" hidden="1" outlineLevel="1">
      <c r="A108" s="152" t="s">
        <v>360</v>
      </c>
      <c r="B108" s="152">
        <v>7133110</v>
      </c>
      <c r="C108" s="153"/>
      <c r="D108" s="153"/>
      <c r="E108" s="153"/>
      <c r="F108" s="37"/>
      <c r="G108" s="154"/>
      <c r="H108" s="153"/>
      <c r="I108" s="153"/>
      <c r="J108" s="153"/>
      <c r="K108" s="37"/>
      <c r="L108" s="37">
        <f t="shared" si="11"/>
        <v>0</v>
      </c>
      <c r="M108" s="40" t="e">
        <f t="shared" si="12"/>
        <v>#DIV/0!</v>
      </c>
      <c r="N108" s="40" t="e">
        <f t="shared" si="13"/>
        <v>#DIV/0!</v>
      </c>
      <c r="O108" s="40" t="e">
        <f t="shared" si="14"/>
        <v>#DIV/0!</v>
      </c>
      <c r="P108" s="156"/>
      <c r="Q108" s="156"/>
      <c r="R108" s="151"/>
      <c r="S108" s="156"/>
      <c r="T108" s="156"/>
      <c r="U108" s="156"/>
      <c r="V108" s="156"/>
      <c r="W108" s="156"/>
      <c r="X108" s="156"/>
      <c r="Y108" s="156"/>
      <c r="Z108" s="156"/>
      <c r="AA108" s="156"/>
    </row>
    <row r="109" spans="1:18" s="157" customFormat="1" ht="11.25" customHeight="1" hidden="1" outlineLevel="1">
      <c r="A109" s="152" t="s">
        <v>361</v>
      </c>
      <c r="B109" s="152">
        <v>7133310</v>
      </c>
      <c r="C109" s="153">
        <v>1340.501</v>
      </c>
      <c r="D109" s="153">
        <v>1340.501</v>
      </c>
      <c r="E109" s="153">
        <v>2205.864</v>
      </c>
      <c r="F109" s="37">
        <f>+E109/D109*100-100</f>
        <v>64.55519242432496</v>
      </c>
      <c r="G109" s="37"/>
      <c r="H109" s="153">
        <v>4117.695</v>
      </c>
      <c r="I109" s="153">
        <v>4117.695</v>
      </c>
      <c r="J109" s="153">
        <v>6744.776</v>
      </c>
      <c r="K109" s="37">
        <f>+J109/I109*100-100</f>
        <v>63.799795759520805</v>
      </c>
      <c r="L109" s="37">
        <f t="shared" si="11"/>
        <v>1.9429465015289926</v>
      </c>
      <c r="M109" s="40">
        <f t="shared" si="12"/>
        <v>3.071758245611156</v>
      </c>
      <c r="N109" s="40">
        <f t="shared" si="13"/>
        <v>3.05765722637479</v>
      </c>
      <c r="O109" s="40">
        <f t="shared" si="14"/>
        <v>-0.4590536789968098</v>
      </c>
      <c r="R109" s="40"/>
    </row>
    <row r="110" spans="1:18" s="157" customFormat="1" ht="11.25" customHeight="1" hidden="1" outlineLevel="1">
      <c r="A110" s="152" t="s">
        <v>362</v>
      </c>
      <c r="B110" s="152">
        <v>7133910</v>
      </c>
      <c r="C110" s="153"/>
      <c r="D110" s="153"/>
      <c r="E110" s="153"/>
      <c r="F110" s="37"/>
      <c r="G110" s="37"/>
      <c r="H110" s="153"/>
      <c r="I110" s="153"/>
      <c r="J110" s="153"/>
      <c r="K110" s="37"/>
      <c r="L110" s="37">
        <f t="shared" si="11"/>
        <v>0</v>
      </c>
      <c r="M110" s="40" t="e">
        <f t="shared" si="12"/>
        <v>#DIV/0!</v>
      </c>
      <c r="N110" s="40" t="e">
        <f t="shared" si="13"/>
        <v>#DIV/0!</v>
      </c>
      <c r="O110" s="40" t="e">
        <f t="shared" si="14"/>
        <v>#DIV/0!</v>
      </c>
      <c r="R110" s="40"/>
    </row>
    <row r="111" spans="1:18" ht="11.25" customHeight="1" collapsed="1">
      <c r="A111" s="35" t="s">
        <v>209</v>
      </c>
      <c r="B111" s="35">
        <v>10011000</v>
      </c>
      <c r="C111" s="36">
        <v>0.1</v>
      </c>
      <c r="D111" s="36">
        <v>0.1</v>
      </c>
      <c r="E111" s="36">
        <v>0</v>
      </c>
      <c r="F111" s="37"/>
      <c r="G111" s="37"/>
      <c r="H111" s="36">
        <v>0.108</v>
      </c>
      <c r="I111" s="36">
        <v>0.108</v>
      </c>
      <c r="J111" s="36">
        <v>0</v>
      </c>
      <c r="K111" s="37"/>
      <c r="L111" s="37">
        <f t="shared" si="11"/>
        <v>0</v>
      </c>
      <c r="R111" s="40"/>
    </row>
    <row r="112" spans="1:18" ht="11.25" customHeight="1">
      <c r="A112" s="35" t="s">
        <v>210</v>
      </c>
      <c r="B112" s="35">
        <v>10030000</v>
      </c>
      <c r="C112" s="36">
        <v>663.13</v>
      </c>
      <c r="D112" s="36">
        <v>620.13</v>
      </c>
      <c r="E112" s="36">
        <v>566</v>
      </c>
      <c r="F112" s="37">
        <f>+E112/D112*100-100</f>
        <v>-8.728814925902626</v>
      </c>
      <c r="G112" s="37"/>
      <c r="H112" s="36">
        <v>243.496</v>
      </c>
      <c r="I112" s="36">
        <v>228.016</v>
      </c>
      <c r="J112" s="36">
        <v>218.652</v>
      </c>
      <c r="K112" s="37">
        <f>+J112/I112*100-100</f>
        <v>-4.106729352326155</v>
      </c>
      <c r="L112" s="37">
        <f t="shared" si="11"/>
        <v>0.06298639694666172</v>
      </c>
      <c r="M112" s="40">
        <f t="shared" si="12"/>
        <v>0.36769064550981245</v>
      </c>
      <c r="N112" s="40">
        <f t="shared" si="13"/>
        <v>0.3863109540636042</v>
      </c>
      <c r="O112" s="40">
        <f t="shared" si="14"/>
        <v>5.064123545480541</v>
      </c>
      <c r="R112" s="40"/>
    </row>
    <row r="113" spans="1:18" ht="11.25" customHeight="1">
      <c r="A113" s="35" t="s">
        <v>0</v>
      </c>
      <c r="B113" s="35">
        <v>10051000</v>
      </c>
      <c r="C113" s="36">
        <v>75212.907</v>
      </c>
      <c r="D113" s="36">
        <v>75196.167</v>
      </c>
      <c r="E113" s="158">
        <v>56607.155</v>
      </c>
      <c r="F113" s="37">
        <f>+E113/D113*100-100</f>
        <v>-24.720690883087173</v>
      </c>
      <c r="G113" s="37"/>
      <c r="H113" s="36">
        <v>175583.757</v>
      </c>
      <c r="I113" s="36">
        <v>175517.607</v>
      </c>
      <c r="J113" s="36">
        <v>159278.324</v>
      </c>
      <c r="K113" s="37">
        <f>+J113/I113*100-100</f>
        <v>-9.252224479108804</v>
      </c>
      <c r="L113" s="37">
        <f t="shared" si="11"/>
        <v>45.882808025826414</v>
      </c>
      <c r="M113" s="40">
        <f t="shared" si="12"/>
        <v>2.334129703712158</v>
      </c>
      <c r="N113" s="40">
        <f t="shared" si="13"/>
        <v>2.813748968659527</v>
      </c>
      <c r="O113" s="40">
        <f t="shared" si="14"/>
        <v>20.548098256261895</v>
      </c>
      <c r="R113" s="40"/>
    </row>
    <row r="114" spans="1:18" ht="11.25" customHeight="1">
      <c r="A114" s="35" t="s">
        <v>1</v>
      </c>
      <c r="B114" s="35">
        <v>10070010</v>
      </c>
      <c r="C114" s="36">
        <v>13.276</v>
      </c>
      <c r="D114" s="36">
        <v>13.276</v>
      </c>
      <c r="E114" s="36">
        <v>22.499</v>
      </c>
      <c r="F114" s="37">
        <f>+E114/D114*100-100</f>
        <v>69.47122627297378</v>
      </c>
      <c r="G114" s="37"/>
      <c r="H114" s="36">
        <v>37.135</v>
      </c>
      <c r="I114" s="36">
        <v>37.135</v>
      </c>
      <c r="J114" s="36">
        <v>29.644</v>
      </c>
      <c r="K114" s="37">
        <f>+J114/I114*100-100</f>
        <v>-20.17234414972397</v>
      </c>
      <c r="L114" s="37">
        <f t="shared" si="11"/>
        <v>0.008539454251901835</v>
      </c>
      <c r="M114" s="40">
        <f t="shared" si="12"/>
        <v>2.7971527568544743</v>
      </c>
      <c r="N114" s="40">
        <f t="shared" si="13"/>
        <v>1.3175696697631005</v>
      </c>
      <c r="O114" s="40">
        <f t="shared" si="14"/>
        <v>-52.896041643261285</v>
      </c>
      <c r="R114" s="40"/>
    </row>
    <row r="115" spans="1:18" ht="11.25">
      <c r="A115" s="35" t="s">
        <v>212</v>
      </c>
      <c r="B115" s="35">
        <v>12010010</v>
      </c>
      <c r="C115" s="36">
        <v>12643.569</v>
      </c>
      <c r="D115" s="36">
        <v>12643.569</v>
      </c>
      <c r="E115" s="36">
        <v>12778.298</v>
      </c>
      <c r="F115" s="37">
        <f>+E115/D115*100-100</f>
        <v>1.0655931090343387</v>
      </c>
      <c r="G115" s="37"/>
      <c r="H115" s="36">
        <v>28091.285</v>
      </c>
      <c r="I115" s="36">
        <v>28091.285</v>
      </c>
      <c r="J115" s="36">
        <v>25988.773</v>
      </c>
      <c r="K115" s="37">
        <f>+J115/I115*100-100</f>
        <v>-7.484570392561253</v>
      </c>
      <c r="L115" s="37">
        <f t="shared" si="11"/>
        <v>7.486504456097748</v>
      </c>
      <c r="M115" s="40">
        <f t="shared" si="12"/>
        <v>2.22178445026084</v>
      </c>
      <c r="N115" s="40">
        <f t="shared" si="13"/>
        <v>2.033821170863287</v>
      </c>
      <c r="O115" s="40">
        <f t="shared" si="14"/>
        <v>-8.460014173539008</v>
      </c>
      <c r="R115" s="40"/>
    </row>
    <row r="116" spans="1:18" ht="11.25" customHeight="1">
      <c r="A116" s="35" t="s">
        <v>3</v>
      </c>
      <c r="B116" s="159">
        <v>12040010</v>
      </c>
      <c r="C116" s="36"/>
      <c r="D116" s="36"/>
      <c r="E116" s="36"/>
      <c r="F116" s="37"/>
      <c r="G116" s="37"/>
      <c r="H116" s="36"/>
      <c r="I116" s="36"/>
      <c r="J116" s="36"/>
      <c r="K116" s="37"/>
      <c r="L116" s="37"/>
      <c r="R116" s="40"/>
    </row>
    <row r="117" spans="1:18" ht="11.25" customHeight="1">
      <c r="A117" s="35" t="s">
        <v>222</v>
      </c>
      <c r="B117" s="159">
        <v>12072010</v>
      </c>
      <c r="C117" s="36"/>
      <c r="D117" s="36"/>
      <c r="E117" s="36"/>
      <c r="F117" s="37"/>
      <c r="G117" s="37"/>
      <c r="H117" s="36"/>
      <c r="I117" s="36"/>
      <c r="J117" s="36"/>
      <c r="K117" s="37"/>
      <c r="L117" s="37"/>
      <c r="R117" s="40"/>
    </row>
    <row r="118" spans="1:18" ht="12.75" customHeight="1">
      <c r="A118" s="35" t="s">
        <v>4</v>
      </c>
      <c r="B118" s="35"/>
      <c r="C118" s="36">
        <f>SUM(C119:C120)</f>
        <v>7169.941999999999</v>
      </c>
      <c r="D118" s="36">
        <f>SUM(D119:D120)</f>
        <v>7169.941999999999</v>
      </c>
      <c r="E118" s="36">
        <f>SUM(E119:E120)</f>
        <v>3342.771</v>
      </c>
      <c r="F118" s="37">
        <f>+E118/D118*100-100</f>
        <v>-53.37799106324709</v>
      </c>
      <c r="G118" s="37"/>
      <c r="H118" s="36">
        <f>SUM(H119:H120)</f>
        <v>20622.022</v>
      </c>
      <c r="I118" s="36">
        <f>SUM(I119:I120)</f>
        <v>20622.022</v>
      </c>
      <c r="J118" s="36">
        <f>SUM(J119:J120)</f>
        <v>9665.525</v>
      </c>
      <c r="K118" s="37">
        <f>+J118/I118*100-100</f>
        <v>-53.13008103667041</v>
      </c>
      <c r="L118" s="37">
        <f t="shared" si="11"/>
        <v>2.7843175198392083</v>
      </c>
      <c r="R118" s="40"/>
    </row>
    <row r="119" spans="1:18" s="157" customFormat="1" ht="11.25" customHeight="1" hidden="1" outlineLevel="1">
      <c r="A119" s="152" t="s">
        <v>364</v>
      </c>
      <c r="B119" s="160" t="s">
        <v>224</v>
      </c>
      <c r="C119" s="153">
        <v>2331.904</v>
      </c>
      <c r="D119" s="153">
        <v>2331.904</v>
      </c>
      <c r="E119" s="153">
        <v>658.054</v>
      </c>
      <c r="F119" s="37">
        <f>+E119/D119*100-100</f>
        <v>-71.78039919310572</v>
      </c>
      <c r="G119" s="154"/>
      <c r="H119" s="153">
        <v>5671.92</v>
      </c>
      <c r="I119" s="153">
        <v>5671.92</v>
      </c>
      <c r="J119" s="153">
        <v>1561.267</v>
      </c>
      <c r="K119" s="37">
        <f>+J119/I119*100-100</f>
        <v>-72.4737478666836</v>
      </c>
      <c r="L119" s="37">
        <f>+J119/$J$104*100</f>
        <v>0.44974929569235</v>
      </c>
      <c r="M119" s="161"/>
      <c r="N119" s="161"/>
      <c r="O119" s="161"/>
      <c r="R119" s="40"/>
    </row>
    <row r="120" spans="1:18" s="157" customFormat="1" ht="11.25" customHeight="1" hidden="1" outlineLevel="1">
      <c r="A120" s="152" t="s">
        <v>363</v>
      </c>
      <c r="B120" s="160" t="s">
        <v>223</v>
      </c>
      <c r="C120" s="153">
        <v>4838.038</v>
      </c>
      <c r="D120" s="153">
        <v>4838.038</v>
      </c>
      <c r="E120" s="153">
        <v>2684.717</v>
      </c>
      <c r="F120" s="37">
        <f>+E120/D120*100-100</f>
        <v>-44.50814565739252</v>
      </c>
      <c r="G120" s="154"/>
      <c r="H120" s="153">
        <v>14950.102</v>
      </c>
      <c r="I120" s="153">
        <v>14950.102</v>
      </c>
      <c r="J120" s="153">
        <v>8104.258</v>
      </c>
      <c r="K120" s="37">
        <f>+J120/I120*100-100</f>
        <v>-45.79128624005375</v>
      </c>
      <c r="L120" s="37">
        <f t="shared" si="11"/>
        <v>2.334568224146858</v>
      </c>
      <c r="M120" s="161"/>
      <c r="N120" s="161"/>
      <c r="O120" s="161"/>
      <c r="R120" s="40"/>
    </row>
    <row r="121" spans="1:18" s="157" customFormat="1" ht="11.25" customHeight="1" collapsed="1">
      <c r="A121" s="152" t="s">
        <v>9</v>
      </c>
      <c r="B121" s="160">
        <v>12060010</v>
      </c>
      <c r="C121" s="153">
        <v>2812.6</v>
      </c>
      <c r="D121" s="153">
        <v>2788.031</v>
      </c>
      <c r="E121" s="153">
        <v>2168.728</v>
      </c>
      <c r="F121" s="37">
        <f>+E121/D121*100-100</f>
        <v>-22.212916570870263</v>
      </c>
      <c r="G121" s="154"/>
      <c r="H121" s="153">
        <v>14514.66</v>
      </c>
      <c r="I121" s="153">
        <v>14076.038</v>
      </c>
      <c r="J121" s="153">
        <v>9989.268</v>
      </c>
      <c r="K121" s="37">
        <f>+J121/I121*100-100</f>
        <v>-29.033524916599404</v>
      </c>
      <c r="L121" s="37">
        <f t="shared" si="11"/>
        <v>2.8775771520708053</v>
      </c>
      <c r="M121" s="161"/>
      <c r="N121" s="161"/>
      <c r="O121" s="161"/>
      <c r="R121" s="40"/>
    </row>
    <row r="122" spans="1:18" s="157" customFormat="1" ht="11.25" customHeight="1">
      <c r="A122" s="152" t="s">
        <v>225</v>
      </c>
      <c r="B122" s="160">
        <v>12074010</v>
      </c>
      <c r="C122" s="153"/>
      <c r="D122" s="153"/>
      <c r="E122" s="153"/>
      <c r="F122" s="37"/>
      <c r="G122" s="154"/>
      <c r="H122" s="153"/>
      <c r="I122" s="153"/>
      <c r="J122" s="153"/>
      <c r="K122" s="37"/>
      <c r="L122" s="37">
        <f t="shared" si="11"/>
        <v>0</v>
      </c>
      <c r="M122" s="161"/>
      <c r="N122" s="161"/>
      <c r="O122" s="161"/>
      <c r="R122" s="40"/>
    </row>
    <row r="123" spans="1:18" s="157" customFormat="1" ht="11.25" customHeight="1">
      <c r="A123" s="152" t="s">
        <v>226</v>
      </c>
      <c r="B123" s="160">
        <v>12075010</v>
      </c>
      <c r="C123" s="153">
        <v>0.064</v>
      </c>
      <c r="D123" s="153">
        <v>0.064</v>
      </c>
      <c r="E123" s="153">
        <v>0</v>
      </c>
      <c r="F123" s="37"/>
      <c r="G123" s="154"/>
      <c r="H123" s="153">
        <v>0.534</v>
      </c>
      <c r="I123" s="153">
        <v>0.534</v>
      </c>
      <c r="J123" s="153">
        <v>0</v>
      </c>
      <c r="K123" s="37"/>
      <c r="L123" s="37">
        <f t="shared" si="11"/>
        <v>0</v>
      </c>
      <c r="M123" s="161"/>
      <c r="N123" s="161"/>
      <c r="O123" s="161"/>
      <c r="R123" s="40"/>
    </row>
    <row r="124" spans="1:18" s="157" customFormat="1" ht="11.25" customHeight="1">
      <c r="A124" s="152" t="s">
        <v>227</v>
      </c>
      <c r="B124" s="160">
        <v>12079911</v>
      </c>
      <c r="C124" s="153">
        <v>0</v>
      </c>
      <c r="D124" s="153">
        <v>0</v>
      </c>
      <c r="E124" s="153">
        <v>0.161</v>
      </c>
      <c r="F124" s="37"/>
      <c r="G124" s="154"/>
      <c r="H124" s="153">
        <v>0</v>
      </c>
      <c r="I124" s="153">
        <v>0</v>
      </c>
      <c r="J124" s="153">
        <v>0.465</v>
      </c>
      <c r="K124" s="37"/>
      <c r="L124" s="37">
        <f t="shared" si="11"/>
        <v>0.0001339510938852501</v>
      </c>
      <c r="M124" s="161"/>
      <c r="N124" s="161"/>
      <c r="O124" s="161"/>
      <c r="R124" s="40"/>
    </row>
    <row r="125" spans="1:18" s="157" customFormat="1" ht="11.25" customHeight="1">
      <c r="A125" s="152" t="s">
        <v>228</v>
      </c>
      <c r="B125" s="160">
        <v>12079110</v>
      </c>
      <c r="C125" s="153"/>
      <c r="D125" s="153"/>
      <c r="E125" s="153"/>
      <c r="F125" s="37"/>
      <c r="G125" s="154"/>
      <c r="H125" s="153"/>
      <c r="I125" s="153"/>
      <c r="J125" s="153"/>
      <c r="K125" s="37"/>
      <c r="L125" s="37"/>
      <c r="M125" s="161"/>
      <c r="N125" s="161"/>
      <c r="O125" s="161"/>
      <c r="R125" s="40"/>
    </row>
    <row r="126" spans="1:18" s="157" customFormat="1" ht="11.25" customHeight="1">
      <c r="A126" s="152" t="s">
        <v>216</v>
      </c>
      <c r="B126" s="160">
        <v>12079900</v>
      </c>
      <c r="C126" s="153"/>
      <c r="D126" s="153"/>
      <c r="E126" s="153"/>
      <c r="F126" s="37"/>
      <c r="G126" s="154"/>
      <c r="H126" s="153"/>
      <c r="I126" s="153"/>
      <c r="J126" s="153"/>
      <c r="K126" s="37"/>
      <c r="L126" s="37"/>
      <c r="M126" s="161"/>
      <c r="N126" s="161"/>
      <c r="O126" s="161"/>
      <c r="R126" s="40"/>
    </row>
    <row r="127" spans="1:18" s="157" customFormat="1" ht="11.25" customHeight="1">
      <c r="A127" s="152" t="s">
        <v>8</v>
      </c>
      <c r="B127" s="152">
        <v>12091000</v>
      </c>
      <c r="C127" s="153">
        <v>3.768</v>
      </c>
      <c r="D127" s="153">
        <v>3.768</v>
      </c>
      <c r="E127" s="153">
        <v>98.643</v>
      </c>
      <c r="F127" s="37">
        <f>+E127/D127*100-100</f>
        <v>2517.9140127388537</v>
      </c>
      <c r="G127" s="154"/>
      <c r="H127" s="153">
        <v>7.528</v>
      </c>
      <c r="I127" s="153">
        <v>7.528</v>
      </c>
      <c r="J127" s="153">
        <v>654.766</v>
      </c>
      <c r="K127" s="37">
        <f>+J127/I127*100-100</f>
        <v>8597.741764080765</v>
      </c>
      <c r="L127" s="37">
        <f t="shared" si="11"/>
        <v>0.18861639126638635</v>
      </c>
      <c r="M127" s="161"/>
      <c r="N127" s="161"/>
      <c r="O127" s="161"/>
      <c r="R127" s="40"/>
    </row>
    <row r="128" spans="1:18" ht="11.25" customHeight="1">
      <c r="A128" s="35" t="s">
        <v>213</v>
      </c>
      <c r="B128" s="35"/>
      <c r="C128" s="36">
        <f>SUM(C129:C136)</f>
        <v>1800.6760000000002</v>
      </c>
      <c r="D128" s="36">
        <f>SUM(D129:D136)</f>
        <v>1797.6760000000002</v>
      </c>
      <c r="E128" s="36">
        <f>SUM(E129:E136)</f>
        <v>1139.349</v>
      </c>
      <c r="F128" s="37">
        <f>+E128/D128*100-100</f>
        <v>-36.62100400739623</v>
      </c>
      <c r="G128" s="37"/>
      <c r="H128" s="36">
        <f>SUM(H129:H136)</f>
        <v>7722.1449999999995</v>
      </c>
      <c r="I128" s="36">
        <f>SUM(I129:I136)</f>
        <v>7707.985</v>
      </c>
      <c r="J128" s="36">
        <f>SUM(J129:J136)</f>
        <v>2765.7670000000003</v>
      </c>
      <c r="K128" s="37">
        <f>+J128/I128*100-100</f>
        <v>-64.11815798811233</v>
      </c>
      <c r="L128" s="37">
        <f t="shared" si="11"/>
        <v>0.7967258388854334</v>
      </c>
      <c r="R128" s="40"/>
    </row>
    <row r="129" spans="1:18" ht="11.25" hidden="1" outlineLevel="1">
      <c r="A129" s="35" t="s">
        <v>365</v>
      </c>
      <c r="B129" s="35">
        <v>12092100</v>
      </c>
      <c r="C129" s="36">
        <v>695.4</v>
      </c>
      <c r="D129" s="36">
        <v>695.4</v>
      </c>
      <c r="E129" s="36">
        <v>127</v>
      </c>
      <c r="F129" s="37">
        <f>+E129/D129*100-100</f>
        <v>-81.7371297095197</v>
      </c>
      <c r="G129" s="37"/>
      <c r="H129" s="36">
        <v>3892.241</v>
      </c>
      <c r="I129" s="36">
        <v>3892.241</v>
      </c>
      <c r="J129" s="36">
        <v>667.801</v>
      </c>
      <c r="K129" s="37">
        <f>+J129/I129*100-100</f>
        <v>-82.84276333351403</v>
      </c>
      <c r="L129" s="37">
        <f t="shared" si="11"/>
        <v>0.19237134289820193</v>
      </c>
      <c r="R129" s="40"/>
    </row>
    <row r="130" spans="1:18" ht="11.25" hidden="1" outlineLevel="1">
      <c r="A130" s="35" t="s">
        <v>366</v>
      </c>
      <c r="B130" s="35">
        <v>12092200</v>
      </c>
      <c r="C130" s="36">
        <v>989.163</v>
      </c>
      <c r="D130" s="36">
        <v>986.163</v>
      </c>
      <c r="E130" s="36">
        <v>413.425</v>
      </c>
      <c r="F130" s="37">
        <f>+E130/D130*100-100</f>
        <v>-58.07741722210223</v>
      </c>
      <c r="G130" s="37"/>
      <c r="H130" s="36">
        <v>3615.632</v>
      </c>
      <c r="I130" s="36">
        <v>3601.472</v>
      </c>
      <c r="J130" s="36">
        <v>1372.662</v>
      </c>
      <c r="K130" s="37">
        <f>+J130/I130*100-100</f>
        <v>-61.886084356618625</v>
      </c>
      <c r="L130" s="37">
        <f t="shared" si="11"/>
        <v>0.395418443945624</v>
      </c>
      <c r="R130" s="40"/>
    </row>
    <row r="131" spans="1:18" ht="11.25" hidden="1" outlineLevel="1">
      <c r="A131" s="35" t="s">
        <v>367</v>
      </c>
      <c r="B131" s="35">
        <v>12092300</v>
      </c>
      <c r="C131" s="36"/>
      <c r="D131" s="36"/>
      <c r="E131" s="36"/>
      <c r="F131" s="37"/>
      <c r="G131" s="37"/>
      <c r="H131" s="36"/>
      <c r="I131" s="36"/>
      <c r="J131" s="36"/>
      <c r="K131" s="37"/>
      <c r="L131" s="37">
        <f t="shared" si="11"/>
        <v>0</v>
      </c>
      <c r="R131" s="40"/>
    </row>
    <row r="132" spans="1:18" ht="11.25" hidden="1" outlineLevel="1">
      <c r="A132" s="35" t="s">
        <v>368</v>
      </c>
      <c r="B132" s="35">
        <v>12092400</v>
      </c>
      <c r="C132" s="36"/>
      <c r="D132" s="36"/>
      <c r="E132" s="36"/>
      <c r="F132" s="37"/>
      <c r="G132" s="37"/>
      <c r="H132" s="36"/>
      <c r="I132" s="36"/>
      <c r="J132" s="36"/>
      <c r="K132" s="37"/>
      <c r="L132" s="37">
        <f t="shared" si="11"/>
        <v>0</v>
      </c>
      <c r="R132" s="40"/>
    </row>
    <row r="133" spans="1:18" ht="11.25" hidden="1" outlineLevel="1">
      <c r="A133" s="35" t="s">
        <v>369</v>
      </c>
      <c r="B133" s="35">
        <v>12092500</v>
      </c>
      <c r="C133" s="36">
        <v>27.55</v>
      </c>
      <c r="D133" s="36">
        <v>27.55</v>
      </c>
      <c r="E133" s="36">
        <v>51.8</v>
      </c>
      <c r="F133" s="37">
        <f>+E133/D133*100-100</f>
        <v>88.021778584392</v>
      </c>
      <c r="G133" s="37"/>
      <c r="H133" s="36">
        <v>56.035</v>
      </c>
      <c r="I133" s="36">
        <v>56.035</v>
      </c>
      <c r="J133" s="36">
        <v>84.504</v>
      </c>
      <c r="K133" s="37">
        <f>+J133/I133*100-100</f>
        <v>50.80574640849471</v>
      </c>
      <c r="L133" s="37">
        <f t="shared" si="11"/>
        <v>0.02434280266167564</v>
      </c>
      <c r="R133" s="40"/>
    </row>
    <row r="134" spans="1:18" ht="11.25" hidden="1" outlineLevel="1">
      <c r="A134" s="35" t="s">
        <v>370</v>
      </c>
      <c r="B134" s="35">
        <v>12092600</v>
      </c>
      <c r="C134" s="36"/>
      <c r="D134" s="36"/>
      <c r="E134" s="36"/>
      <c r="F134" s="37"/>
      <c r="G134" s="37"/>
      <c r="H134" s="36"/>
      <c r="I134" s="36"/>
      <c r="J134" s="36"/>
      <c r="K134" s="37"/>
      <c r="L134" s="37">
        <f t="shared" si="11"/>
        <v>0</v>
      </c>
      <c r="R134" s="40"/>
    </row>
    <row r="135" spans="1:18" ht="11.25" hidden="1" outlineLevel="1">
      <c r="A135" s="35" t="s">
        <v>371</v>
      </c>
      <c r="B135" s="35">
        <v>12092910</v>
      </c>
      <c r="C135" s="36">
        <v>0</v>
      </c>
      <c r="D135" s="36">
        <v>0</v>
      </c>
      <c r="E135" s="36">
        <v>175.05</v>
      </c>
      <c r="F135" s="37"/>
      <c r="G135" s="37"/>
      <c r="H135" s="36">
        <v>0</v>
      </c>
      <c r="I135" s="36">
        <v>0</v>
      </c>
      <c r="J135" s="36">
        <v>263.07</v>
      </c>
      <c r="K135" s="37"/>
      <c r="L135" s="37">
        <f t="shared" si="11"/>
        <v>0.0757817511148231</v>
      </c>
      <c r="R135" s="40"/>
    </row>
    <row r="136" spans="1:18" ht="11.25" hidden="1" outlineLevel="1">
      <c r="A136" s="35" t="s">
        <v>372</v>
      </c>
      <c r="B136" s="35">
        <v>12092990</v>
      </c>
      <c r="C136" s="36">
        <v>88.563</v>
      </c>
      <c r="D136" s="36">
        <v>88.563</v>
      </c>
      <c r="E136" s="36">
        <v>372.074</v>
      </c>
      <c r="F136" s="37">
        <f aca="true" t="shared" si="15" ref="F136:F149">+E136/D136*100-100</f>
        <v>320.1235278841051</v>
      </c>
      <c r="G136" s="37"/>
      <c r="H136" s="36">
        <v>158.237</v>
      </c>
      <c r="I136" s="36">
        <v>158.237</v>
      </c>
      <c r="J136" s="36">
        <v>377.73</v>
      </c>
      <c r="K136" s="37">
        <f aca="true" t="shared" si="16" ref="K136:K150">+J136/I136*100-100</f>
        <v>138.71155292377892</v>
      </c>
      <c r="L136" s="37">
        <f t="shared" si="11"/>
        <v>0.10881149826510864</v>
      </c>
      <c r="R136" s="40"/>
    </row>
    <row r="137" spans="1:18" ht="11.25" collapsed="1">
      <c r="A137" s="35" t="s">
        <v>214</v>
      </c>
      <c r="B137" s="35"/>
      <c r="C137" s="36">
        <f>SUM(C138:C146)</f>
        <v>2729.852</v>
      </c>
      <c r="D137" s="36">
        <f>SUM(D138:D146)</f>
        <v>2718.553</v>
      </c>
      <c r="E137" s="36">
        <f>SUM(E138:E146)</f>
        <v>2306.874</v>
      </c>
      <c r="F137" s="37">
        <f>+E137/D137*100-100</f>
        <v>-15.14331337295981</v>
      </c>
      <c r="G137" s="37"/>
      <c r="H137" s="36">
        <f>SUM(H138:H146)</f>
        <v>82931.08</v>
      </c>
      <c r="I137" s="36">
        <f>SUM(I138:I146)</f>
        <v>82145.091</v>
      </c>
      <c r="J137" s="36">
        <f>SUM(J138:J146)</f>
        <v>102677.98400000001</v>
      </c>
      <c r="K137" s="37">
        <f t="shared" si="16"/>
        <v>24.995885633628447</v>
      </c>
      <c r="L137" s="37">
        <f t="shared" si="11"/>
        <v>29.578125322004745</v>
      </c>
      <c r="R137" s="40"/>
    </row>
    <row r="138" spans="1:18" ht="11.25" customHeight="1" hidden="1" outlineLevel="1" collapsed="1">
      <c r="A138" s="35" t="s">
        <v>373</v>
      </c>
      <c r="B138" s="35">
        <v>12099110</v>
      </c>
      <c r="C138" s="36">
        <v>4.429</v>
      </c>
      <c r="D138" s="36">
        <v>4.399</v>
      </c>
      <c r="E138" s="36">
        <v>4.788</v>
      </c>
      <c r="F138" s="37">
        <f t="shared" si="15"/>
        <v>8.842918845192102</v>
      </c>
      <c r="G138" s="37"/>
      <c r="H138" s="36">
        <v>7742.538</v>
      </c>
      <c r="I138" s="36">
        <v>7690.684</v>
      </c>
      <c r="J138" s="36">
        <v>7769.037</v>
      </c>
      <c r="K138" s="37">
        <f t="shared" si="16"/>
        <v>1.0188040491587032</v>
      </c>
      <c r="L138" s="37">
        <f t="shared" si="11"/>
        <v>2.23800216039781</v>
      </c>
      <c r="R138" s="40"/>
    </row>
    <row r="139" spans="1:18" ht="11.25" customHeight="1" hidden="1" outlineLevel="1">
      <c r="A139" s="35" t="s">
        <v>374</v>
      </c>
      <c r="B139" s="35">
        <v>12099120</v>
      </c>
      <c r="C139" s="36">
        <v>76.013</v>
      </c>
      <c r="D139" s="36">
        <v>75.644</v>
      </c>
      <c r="E139" s="36">
        <v>90.077</v>
      </c>
      <c r="F139" s="37">
        <f t="shared" si="15"/>
        <v>19.080164983343025</v>
      </c>
      <c r="G139" s="37"/>
      <c r="H139" s="36">
        <v>4265.807</v>
      </c>
      <c r="I139" s="36">
        <v>4237.982</v>
      </c>
      <c r="J139" s="36">
        <v>4120.898</v>
      </c>
      <c r="K139" s="37">
        <f t="shared" si="16"/>
        <v>-2.7627299974374466</v>
      </c>
      <c r="L139" s="37">
        <f t="shared" si="11"/>
        <v>1.1870941825581491</v>
      </c>
      <c r="R139" s="40"/>
    </row>
    <row r="140" spans="1:18" ht="11.25" customHeight="1" hidden="1" outlineLevel="1">
      <c r="A140" s="35" t="s">
        <v>375</v>
      </c>
      <c r="B140" s="35">
        <v>12099130</v>
      </c>
      <c r="C140" s="36">
        <v>133.464</v>
      </c>
      <c r="D140" s="36">
        <v>132.72</v>
      </c>
      <c r="E140" s="36">
        <v>186</v>
      </c>
      <c r="F140" s="37">
        <f t="shared" si="15"/>
        <v>40.14466546112118</v>
      </c>
      <c r="G140" s="37"/>
      <c r="H140" s="36">
        <v>7072.101</v>
      </c>
      <c r="I140" s="36">
        <v>7031.824</v>
      </c>
      <c r="J140" s="36">
        <v>10264.479</v>
      </c>
      <c r="K140" s="37">
        <f t="shared" si="16"/>
        <v>45.97178484558202</v>
      </c>
      <c r="L140" s="37">
        <f t="shared" si="11"/>
        <v>2.9568563230369413</v>
      </c>
      <c r="R140" s="40"/>
    </row>
    <row r="141" spans="1:18" ht="11.25" customHeight="1" hidden="1" outlineLevel="1">
      <c r="A141" s="35" t="s">
        <v>376</v>
      </c>
      <c r="B141" s="35">
        <v>12099140</v>
      </c>
      <c r="C141" s="36">
        <v>38.561</v>
      </c>
      <c r="D141" s="36">
        <v>38.218</v>
      </c>
      <c r="E141" s="36">
        <v>53.907</v>
      </c>
      <c r="F141" s="37">
        <f t="shared" si="15"/>
        <v>41.05133706630383</v>
      </c>
      <c r="G141" s="37"/>
      <c r="H141" s="36">
        <v>12480.151</v>
      </c>
      <c r="I141" s="36">
        <v>12414.425</v>
      </c>
      <c r="J141" s="36">
        <v>12968.61</v>
      </c>
      <c r="K141" s="37">
        <f t="shared" si="16"/>
        <v>4.464040823477532</v>
      </c>
      <c r="L141" s="37">
        <f t="shared" si="11"/>
        <v>3.735826872411168</v>
      </c>
      <c r="R141" s="40"/>
    </row>
    <row r="142" spans="1:18" ht="11.25" customHeight="1" hidden="1" outlineLevel="1">
      <c r="A142" s="35" t="s">
        <v>377</v>
      </c>
      <c r="B142" s="35">
        <v>12099150</v>
      </c>
      <c r="C142" s="36">
        <v>159.747</v>
      </c>
      <c r="D142" s="36">
        <v>158.119</v>
      </c>
      <c r="E142" s="36">
        <v>232.182</v>
      </c>
      <c r="F142" s="37">
        <f t="shared" si="15"/>
        <v>46.840038199077895</v>
      </c>
      <c r="G142" s="37"/>
      <c r="H142" s="36">
        <v>5691.44</v>
      </c>
      <c r="I142" s="36">
        <v>5612.026</v>
      </c>
      <c r="J142" s="36">
        <v>10821.544</v>
      </c>
      <c r="K142" s="37">
        <f t="shared" si="16"/>
        <v>92.82775952926806</v>
      </c>
      <c r="L142" s="37">
        <f t="shared" si="11"/>
        <v>3.1173282931771285</v>
      </c>
      <c r="R142" s="40"/>
    </row>
    <row r="143" spans="1:18" ht="11.25" customHeight="1" hidden="1" outlineLevel="1">
      <c r="A143" s="35" t="s">
        <v>378</v>
      </c>
      <c r="B143" s="35">
        <v>12099160</v>
      </c>
      <c r="C143" s="36">
        <v>54.982</v>
      </c>
      <c r="D143" s="36">
        <v>54.982</v>
      </c>
      <c r="E143" s="36">
        <v>55.655</v>
      </c>
      <c r="F143" s="37">
        <f t="shared" si="15"/>
        <v>1.2240369575497567</v>
      </c>
      <c r="G143" s="37"/>
      <c r="H143" s="36">
        <v>7863.009</v>
      </c>
      <c r="I143" s="36">
        <v>7863.009</v>
      </c>
      <c r="J143" s="36">
        <v>7586.029</v>
      </c>
      <c r="K143" s="37">
        <f t="shared" si="16"/>
        <v>-3.5225700492012635</v>
      </c>
      <c r="L143" s="37">
        <f t="shared" si="11"/>
        <v>2.1852836189144726</v>
      </c>
      <c r="R143" s="40"/>
    </row>
    <row r="144" spans="1:18" ht="11.25" customHeight="1" hidden="1" outlineLevel="1">
      <c r="A144" s="35" t="s">
        <v>379</v>
      </c>
      <c r="B144" s="35">
        <v>12099170</v>
      </c>
      <c r="C144" s="36">
        <v>43.175</v>
      </c>
      <c r="D144" s="36">
        <v>43.158</v>
      </c>
      <c r="E144" s="36">
        <v>61.363</v>
      </c>
      <c r="F144" s="37">
        <f t="shared" si="15"/>
        <v>42.18221418972149</v>
      </c>
      <c r="G144" s="37"/>
      <c r="H144" s="36">
        <v>4620.693</v>
      </c>
      <c r="I144" s="36">
        <v>4609.547</v>
      </c>
      <c r="J144" s="36">
        <v>7879.553</v>
      </c>
      <c r="K144" s="37">
        <f t="shared" si="16"/>
        <v>70.93985591208855</v>
      </c>
      <c r="L144" s="37">
        <f t="shared" si="11"/>
        <v>2.2698381584447396</v>
      </c>
      <c r="R144" s="40"/>
    </row>
    <row r="145" spans="1:18" ht="11.25" customHeight="1" hidden="1" outlineLevel="1">
      <c r="A145" s="35" t="s">
        <v>380</v>
      </c>
      <c r="B145" s="35">
        <v>12099180</v>
      </c>
      <c r="C145" s="36">
        <v>260.063</v>
      </c>
      <c r="D145" s="36">
        <v>259.428</v>
      </c>
      <c r="E145" s="36">
        <v>280.034</v>
      </c>
      <c r="F145" s="37">
        <f t="shared" si="15"/>
        <v>7.942858904975566</v>
      </c>
      <c r="G145" s="37"/>
      <c r="H145" s="36">
        <v>10376.668</v>
      </c>
      <c r="I145" s="36">
        <v>10333.806</v>
      </c>
      <c r="J145" s="36">
        <v>14589.411</v>
      </c>
      <c r="K145" s="37">
        <f t="shared" si="16"/>
        <v>41.181390477042044</v>
      </c>
      <c r="L145" s="37">
        <f t="shared" si="11"/>
        <v>4.202725941056991</v>
      </c>
      <c r="R145" s="40"/>
    </row>
    <row r="146" spans="1:18" ht="11.25" customHeight="1" hidden="1" outlineLevel="1">
      <c r="A146" s="35" t="s">
        <v>381</v>
      </c>
      <c r="B146" s="35">
        <v>12099190</v>
      </c>
      <c r="C146" s="36">
        <v>1959.418</v>
      </c>
      <c r="D146" s="36">
        <v>1951.885</v>
      </c>
      <c r="E146" s="36">
        <v>1342.868</v>
      </c>
      <c r="F146" s="37">
        <f t="shared" si="15"/>
        <v>-31.201479595365512</v>
      </c>
      <c r="G146" s="37"/>
      <c r="H146" s="36">
        <v>22818.673</v>
      </c>
      <c r="I146" s="36">
        <v>22351.788</v>
      </c>
      <c r="J146" s="36">
        <v>26678.423</v>
      </c>
      <c r="K146" s="37">
        <f t="shared" si="16"/>
        <v>19.356997301513417</v>
      </c>
      <c r="L146" s="37">
        <f t="shared" si="11"/>
        <v>7.685169772007344</v>
      </c>
      <c r="M146" s="162"/>
      <c r="N146" s="163"/>
      <c r="O146" s="163"/>
      <c r="R146" s="40"/>
    </row>
    <row r="147" spans="1:18" ht="11.25" collapsed="1">
      <c r="A147" s="35" t="s">
        <v>7</v>
      </c>
      <c r="B147" s="35">
        <v>12099920</v>
      </c>
      <c r="C147" s="36">
        <v>26.68</v>
      </c>
      <c r="D147" s="36">
        <v>26.68</v>
      </c>
      <c r="E147" s="36">
        <v>15.663</v>
      </c>
      <c r="F147" s="37">
        <f t="shared" si="15"/>
        <v>-41.29310344827586</v>
      </c>
      <c r="G147" s="37"/>
      <c r="H147" s="36">
        <v>6869.862</v>
      </c>
      <c r="I147" s="36">
        <v>6869.862</v>
      </c>
      <c r="J147" s="36">
        <v>4940.103</v>
      </c>
      <c r="K147" s="37">
        <f t="shared" si="16"/>
        <v>-28.09021491261396</v>
      </c>
      <c r="L147" s="37">
        <f t="shared" si="11"/>
        <v>1.4230800016253884</v>
      </c>
      <c r="M147" s="162"/>
      <c r="N147" s="163"/>
      <c r="O147" s="163"/>
      <c r="R147" s="40"/>
    </row>
    <row r="148" spans="1:18" ht="9.75" customHeight="1">
      <c r="A148" s="35" t="s">
        <v>6</v>
      </c>
      <c r="B148" s="35">
        <v>12099930</v>
      </c>
      <c r="C148" s="36">
        <v>14.104</v>
      </c>
      <c r="D148" s="36">
        <v>12.638</v>
      </c>
      <c r="E148" s="36">
        <v>31.193</v>
      </c>
      <c r="F148" s="37">
        <f t="shared" si="15"/>
        <v>146.81911694888436</v>
      </c>
      <c r="G148" s="37"/>
      <c r="H148" s="36">
        <v>5525.52</v>
      </c>
      <c r="I148" s="36">
        <v>5467.28</v>
      </c>
      <c r="J148" s="36">
        <v>7312.527</v>
      </c>
      <c r="K148" s="37">
        <f t="shared" si="16"/>
        <v>33.750731625232305</v>
      </c>
      <c r="L148" s="37">
        <f t="shared" si="11"/>
        <v>2.106496754226723</v>
      </c>
      <c r="M148" s="162"/>
      <c r="N148" s="163"/>
      <c r="O148" s="163"/>
      <c r="R148" s="40"/>
    </row>
    <row r="149" spans="1:18" ht="11.25">
      <c r="A149" s="35" t="s">
        <v>5</v>
      </c>
      <c r="B149" s="35">
        <v>12099990</v>
      </c>
      <c r="C149" s="36">
        <v>13.006</v>
      </c>
      <c r="D149" s="36">
        <v>12.738</v>
      </c>
      <c r="E149" s="36">
        <v>121.387</v>
      </c>
      <c r="F149" s="37">
        <f t="shared" si="15"/>
        <v>852.9517977704506</v>
      </c>
      <c r="G149" s="37"/>
      <c r="H149" s="36">
        <v>531.161</v>
      </c>
      <c r="I149" s="36">
        <v>519.236</v>
      </c>
      <c r="J149" s="36">
        <v>932.51</v>
      </c>
      <c r="K149" s="37">
        <f t="shared" si="16"/>
        <v>79.592709288262</v>
      </c>
      <c r="L149" s="37">
        <f t="shared" si="11"/>
        <v>0.26862523561061197</v>
      </c>
      <c r="M149" s="162"/>
      <c r="N149" s="163"/>
      <c r="O149" s="163"/>
      <c r="R149" s="40"/>
    </row>
    <row r="150" spans="1:18" ht="11.25">
      <c r="A150" s="35" t="s">
        <v>215</v>
      </c>
      <c r="B150" s="35">
        <v>12093000</v>
      </c>
      <c r="C150" s="36">
        <v>20.567</v>
      </c>
      <c r="D150" s="36">
        <v>19.564</v>
      </c>
      <c r="E150" s="36">
        <v>24.74</v>
      </c>
      <c r="F150" s="37">
        <f>+E150/D150*100-100</f>
        <v>26.456757309343686</v>
      </c>
      <c r="G150" s="37"/>
      <c r="H150" s="36">
        <v>16405.741</v>
      </c>
      <c r="I150" s="36">
        <v>13114.969</v>
      </c>
      <c r="J150" s="36">
        <v>14858.156</v>
      </c>
      <c r="K150" s="37">
        <f t="shared" si="16"/>
        <v>13.291583075796837</v>
      </c>
      <c r="L150" s="37">
        <f t="shared" si="11"/>
        <v>4.28014247165095</v>
      </c>
      <c r="M150" s="162"/>
      <c r="N150" s="163"/>
      <c r="O150" s="163"/>
      <c r="R150" s="40"/>
    </row>
    <row r="151" spans="1:18" ht="11.25">
      <c r="A151" s="142"/>
      <c r="B151" s="142"/>
      <c r="C151" s="150"/>
      <c r="D151" s="150"/>
      <c r="E151" s="150"/>
      <c r="F151" s="150"/>
      <c r="G151" s="150"/>
      <c r="H151" s="150"/>
      <c r="I151" s="150"/>
      <c r="J151" s="150"/>
      <c r="K151" s="142"/>
      <c r="L151" s="142"/>
      <c r="M151" s="142"/>
      <c r="N151" s="142"/>
      <c r="O151" s="142"/>
      <c r="P151" s="157"/>
      <c r="R151" s="40"/>
    </row>
    <row r="152" spans="1:18" ht="11.25">
      <c r="A152" s="34" t="s">
        <v>72</v>
      </c>
      <c r="B152" s="34"/>
      <c r="C152" s="34"/>
      <c r="D152" s="34"/>
      <c r="E152" s="34"/>
      <c r="F152" s="34"/>
      <c r="G152" s="34"/>
      <c r="H152" s="34"/>
      <c r="I152" s="34"/>
      <c r="J152" s="34"/>
      <c r="K152" s="34"/>
      <c r="L152" s="34"/>
      <c r="M152" s="164"/>
      <c r="N152" s="165"/>
      <c r="O152" s="165"/>
      <c r="P152" s="157"/>
      <c r="R152" s="40"/>
    </row>
    <row r="153" spans="1:18" ht="19.5" customHeight="1">
      <c r="A153" s="320" t="s">
        <v>263</v>
      </c>
      <c r="B153" s="320"/>
      <c r="C153" s="320"/>
      <c r="D153" s="320"/>
      <c r="E153" s="320"/>
      <c r="F153" s="320"/>
      <c r="G153" s="320"/>
      <c r="H153" s="320"/>
      <c r="I153" s="320"/>
      <c r="J153" s="320"/>
      <c r="K153" s="320"/>
      <c r="L153" s="320"/>
      <c r="M153" s="164"/>
      <c r="N153" s="165"/>
      <c r="O153" s="165"/>
      <c r="P153" s="157"/>
      <c r="R153" s="40"/>
    </row>
    <row r="154" spans="1:18" ht="19.5" customHeight="1">
      <c r="A154" s="321" t="s">
        <v>259</v>
      </c>
      <c r="B154" s="321"/>
      <c r="C154" s="321"/>
      <c r="D154" s="321"/>
      <c r="E154" s="321"/>
      <c r="F154" s="321"/>
      <c r="G154" s="321"/>
      <c r="H154" s="321"/>
      <c r="I154" s="321"/>
      <c r="J154" s="321"/>
      <c r="K154" s="321"/>
      <c r="L154" s="321"/>
      <c r="M154" s="164"/>
      <c r="N154" s="165"/>
      <c r="O154" s="165"/>
      <c r="P154" s="157"/>
      <c r="R154" s="40"/>
    </row>
    <row r="155" spans="1:21" s="46" customFormat="1" ht="11.25">
      <c r="A155" s="43"/>
      <c r="B155" s="43"/>
      <c r="C155" s="322" t="s">
        <v>148</v>
      </c>
      <c r="D155" s="322"/>
      <c r="E155" s="322"/>
      <c r="F155" s="322"/>
      <c r="G155" s="242"/>
      <c r="H155" s="322" t="s">
        <v>149</v>
      </c>
      <c r="I155" s="322"/>
      <c r="J155" s="322"/>
      <c r="K155" s="322"/>
      <c r="L155" s="242"/>
      <c r="M155" s="324"/>
      <c r="N155" s="324"/>
      <c r="O155" s="324"/>
      <c r="P155" s="169"/>
      <c r="Q155" s="169"/>
      <c r="R155" s="169"/>
      <c r="S155" s="169"/>
      <c r="T155" s="169"/>
      <c r="U155" s="169"/>
    </row>
    <row r="156" spans="1:21" s="46" customFormat="1" ht="11.25">
      <c r="A156" s="43" t="s">
        <v>493</v>
      </c>
      <c r="B156" s="244" t="s">
        <v>135</v>
      </c>
      <c r="C156" s="243">
        <f>+C100</f>
        <v>2009</v>
      </c>
      <c r="D156" s="323" t="str">
        <f>+D100</f>
        <v>enero - noviembre</v>
      </c>
      <c r="E156" s="323"/>
      <c r="F156" s="323"/>
      <c r="G156" s="242"/>
      <c r="H156" s="243">
        <f>+H100</f>
        <v>2009</v>
      </c>
      <c r="I156" s="323" t="str">
        <f>+D156</f>
        <v>enero - noviembre</v>
      </c>
      <c r="J156" s="323"/>
      <c r="K156" s="323"/>
      <c r="L156" s="244" t="s">
        <v>332</v>
      </c>
      <c r="M156" s="325"/>
      <c r="N156" s="325"/>
      <c r="O156" s="325"/>
      <c r="P156" s="169"/>
      <c r="Q156" s="169"/>
      <c r="R156" s="169"/>
      <c r="S156" s="169"/>
      <c r="T156" s="169"/>
      <c r="U156" s="169"/>
    </row>
    <row r="157" spans="1:15" s="46" customFormat="1" ht="11.25">
      <c r="A157" s="245"/>
      <c r="B157" s="248" t="s">
        <v>45</v>
      </c>
      <c r="C157" s="245"/>
      <c r="D157" s="246">
        <f>+D101</f>
        <v>2009</v>
      </c>
      <c r="E157" s="246">
        <f>+E101</f>
        <v>2010</v>
      </c>
      <c r="F157" s="247" t="str">
        <f>+F101</f>
        <v>Var % 10/09</v>
      </c>
      <c r="G157" s="248"/>
      <c r="H157" s="245"/>
      <c r="I157" s="246">
        <f>+I101</f>
        <v>2009</v>
      </c>
      <c r="J157" s="246">
        <f>+J101</f>
        <v>2010</v>
      </c>
      <c r="K157" s="247" t="str">
        <f>+K101</f>
        <v>Var % 10/09</v>
      </c>
      <c r="L157" s="248">
        <v>2008</v>
      </c>
      <c r="M157" s="249"/>
      <c r="N157" s="249"/>
      <c r="O157" s="248"/>
    </row>
    <row r="158" spans="1:18" ht="11.25" customHeight="1">
      <c r="A158" s="34"/>
      <c r="B158" s="34"/>
      <c r="C158" s="36"/>
      <c r="D158" s="36"/>
      <c r="E158" s="36"/>
      <c r="F158" s="37"/>
      <c r="G158" s="37"/>
      <c r="H158" s="36"/>
      <c r="I158" s="36"/>
      <c r="J158" s="36"/>
      <c r="K158" s="37"/>
      <c r="L158" s="37"/>
      <c r="M158" s="164"/>
      <c r="N158" s="165"/>
      <c r="O158" s="165"/>
      <c r="P158" s="157"/>
      <c r="R158" s="40"/>
    </row>
    <row r="159" spans="1:15" s="46" customFormat="1" ht="11.25">
      <c r="A159" s="43" t="s">
        <v>483</v>
      </c>
      <c r="B159" s="43"/>
      <c r="C159" s="43"/>
      <c r="D159" s="43"/>
      <c r="E159" s="43"/>
      <c r="F159" s="43"/>
      <c r="G159" s="43"/>
      <c r="H159" s="44">
        <f>+H103</f>
        <v>6122531</v>
      </c>
      <c r="I159" s="44">
        <f>+I103</f>
        <v>5647538</v>
      </c>
      <c r="J159" s="44">
        <f>+J103</f>
        <v>6295510</v>
      </c>
      <c r="K159" s="42">
        <f>+J159/I159*100-100</f>
        <v>11.473530589789746</v>
      </c>
      <c r="L159" s="43"/>
      <c r="M159" s="45"/>
      <c r="N159" s="45"/>
      <c r="O159" s="45"/>
    </row>
    <row r="160" spans="1:18" s="146" customFormat="1" ht="11.25">
      <c r="A160" s="144" t="s">
        <v>499</v>
      </c>
      <c r="B160" s="144"/>
      <c r="C160" s="144">
        <f>+C162+C168+C173+C182</f>
        <v>11430.81</v>
      </c>
      <c r="D160" s="144">
        <f>+D162+D168+D173+D182</f>
        <v>11136.971</v>
      </c>
      <c r="E160" s="144">
        <f>+E162+E168+E173+E182</f>
        <v>11618.537999999999</v>
      </c>
      <c r="F160" s="42">
        <f>+E160/D160*100-100</f>
        <v>4.324039274233527</v>
      </c>
      <c r="G160" s="144"/>
      <c r="H160" s="144">
        <f>+H162+H168+H173+H182</f>
        <v>34276.066000000006</v>
      </c>
      <c r="I160" s="144">
        <f>+I162+I168+I173+I182</f>
        <v>32912.566</v>
      </c>
      <c r="J160" s="144">
        <f>+J162+J168+J173+J182</f>
        <v>34494.137</v>
      </c>
      <c r="K160" s="145">
        <f>+J160/I160*100-100</f>
        <v>4.805371298002115</v>
      </c>
      <c r="L160" s="145">
        <f>+J160/$J$159*100</f>
        <v>0.5479164833349484</v>
      </c>
      <c r="M160" s="151"/>
      <c r="N160" s="151"/>
      <c r="O160" s="151"/>
      <c r="R160" s="151"/>
    </row>
    <row r="161" spans="1:26" ht="11.25" customHeight="1">
      <c r="A161" s="43"/>
      <c r="B161" s="43"/>
      <c r="C161" s="44"/>
      <c r="D161" s="44"/>
      <c r="E161" s="44"/>
      <c r="F161" s="42"/>
      <c r="G161" s="42"/>
      <c r="H161" s="44"/>
      <c r="I161" s="44"/>
      <c r="J161" s="44"/>
      <c r="K161" s="42"/>
      <c r="M161" s="164"/>
      <c r="N161" s="165"/>
      <c r="O161" s="165"/>
      <c r="P161" s="156"/>
      <c r="Q161" s="141"/>
      <c r="R161" s="151"/>
      <c r="S161" s="141"/>
      <c r="T161" s="141"/>
      <c r="U161" s="141"/>
      <c r="V161" s="141"/>
      <c r="W161" s="141"/>
      <c r="X161" s="141"/>
      <c r="Y161" s="141"/>
      <c r="Z161" s="141"/>
    </row>
    <row r="162" spans="1:26" s="46" customFormat="1" ht="11.25" customHeight="1">
      <c r="A162" s="166" t="s">
        <v>274</v>
      </c>
      <c r="B162" s="167" t="s">
        <v>195</v>
      </c>
      <c r="C162" s="44">
        <f>SUM(C163:C166)</f>
        <v>10644.09</v>
      </c>
      <c r="D162" s="44">
        <f>SUM(D163:D166)</f>
        <v>10490.644</v>
      </c>
      <c r="E162" s="44">
        <f>SUM(E163:E166)</f>
        <v>11240.682999999999</v>
      </c>
      <c r="F162" s="42">
        <f>+E162/D162*100-100</f>
        <v>7.149599204777118</v>
      </c>
      <c r="G162" s="42"/>
      <c r="H162" s="44">
        <f>SUM(H163:H166)</f>
        <v>29992.459</v>
      </c>
      <c r="I162" s="44">
        <f>SUM(I163:I166)</f>
        <v>29495.056999999997</v>
      </c>
      <c r="J162" s="44">
        <f>SUM(J163:J166)</f>
        <v>31683.530000000002</v>
      </c>
      <c r="K162" s="42">
        <f>+J162/I162*100-100</f>
        <v>7.419795798326504</v>
      </c>
      <c r="L162" s="42">
        <f>+J162/$J$162*100</f>
        <v>100</v>
      </c>
      <c r="M162" s="164"/>
      <c r="N162" s="165"/>
      <c r="O162" s="165"/>
      <c r="P162" s="168"/>
      <c r="Q162" s="168"/>
      <c r="R162" s="168"/>
      <c r="S162" s="143"/>
      <c r="T162" s="143"/>
      <c r="U162" s="143"/>
      <c r="V162" s="169"/>
      <c r="W162" s="169"/>
      <c r="X162" s="169"/>
      <c r="Y162" s="169"/>
      <c r="Z162" s="169"/>
    </row>
    <row r="163" spans="1:26" ht="11.25" customHeight="1">
      <c r="A163" s="21" t="s">
        <v>177</v>
      </c>
      <c r="B163" s="167" t="s">
        <v>196</v>
      </c>
      <c r="C163" s="36">
        <v>9819.931</v>
      </c>
      <c r="D163" s="36">
        <v>9666.485</v>
      </c>
      <c r="E163" s="36">
        <v>10161.264</v>
      </c>
      <c r="F163" s="37">
        <f>+E163/D163*100-100</f>
        <v>5.1184996407690875</v>
      </c>
      <c r="G163" s="42"/>
      <c r="H163" s="36">
        <v>25121.215</v>
      </c>
      <c r="I163" s="36">
        <v>24623.813</v>
      </c>
      <c r="J163" s="36">
        <v>26756.966</v>
      </c>
      <c r="K163" s="37">
        <f>+J163/I163*100-100</f>
        <v>8.66296783524146</v>
      </c>
      <c r="L163" s="37">
        <f>+J163/$J$162*100</f>
        <v>84.45070987986503</v>
      </c>
      <c r="M163" s="164"/>
      <c r="N163" s="165"/>
      <c r="O163" s="165"/>
      <c r="P163" s="156"/>
      <c r="Q163" s="141"/>
      <c r="R163" s="151"/>
      <c r="S163" s="141"/>
      <c r="T163" s="141"/>
      <c r="U163" s="141"/>
      <c r="V163" s="141"/>
      <c r="W163" s="141"/>
      <c r="X163" s="141"/>
      <c r="Y163" s="141"/>
      <c r="Z163" s="141"/>
    </row>
    <row r="164" spans="1:18" ht="11.25" customHeight="1">
      <c r="A164" s="21" t="s">
        <v>178</v>
      </c>
      <c r="B164" s="167" t="s">
        <v>197</v>
      </c>
      <c r="C164" s="36">
        <v>728.117</v>
      </c>
      <c r="D164" s="36">
        <v>728.117</v>
      </c>
      <c r="E164" s="36">
        <v>967.145</v>
      </c>
      <c r="F164" s="37">
        <f>+E164/D164*100-100</f>
        <v>32.82824051629066</v>
      </c>
      <c r="G164" s="42"/>
      <c r="H164" s="36">
        <v>4290.389</v>
      </c>
      <c r="I164" s="36">
        <v>4290.389</v>
      </c>
      <c r="J164" s="36">
        <v>4086.724</v>
      </c>
      <c r="K164" s="37">
        <f>+J164/I164*100-100</f>
        <v>-4.747005458013248</v>
      </c>
      <c r="L164" s="37">
        <f>+J164/$J$162*100</f>
        <v>12.89857537970043</v>
      </c>
      <c r="M164" s="164"/>
      <c r="N164" s="165"/>
      <c r="O164" s="165"/>
      <c r="P164" s="157"/>
      <c r="R164" s="40"/>
    </row>
    <row r="165" spans="1:18" ht="11.25" customHeight="1">
      <c r="A165" s="21" t="s">
        <v>179</v>
      </c>
      <c r="B165" s="167" t="s">
        <v>198</v>
      </c>
      <c r="C165" s="36">
        <v>55.969</v>
      </c>
      <c r="D165" s="36">
        <v>55.969</v>
      </c>
      <c r="E165" s="36">
        <v>64.474</v>
      </c>
      <c r="F165" s="37">
        <f>+E165/D165*100-100</f>
        <v>15.195912022726873</v>
      </c>
      <c r="G165" s="42"/>
      <c r="H165" s="36">
        <v>538.531</v>
      </c>
      <c r="I165" s="36">
        <v>538.531</v>
      </c>
      <c r="J165" s="36">
        <v>724.082</v>
      </c>
      <c r="K165" s="37">
        <f>+J165/I165*100-100</f>
        <v>34.45502673012325</v>
      </c>
      <c r="L165" s="37">
        <f>+J165/$J$162*100</f>
        <v>2.285357723713235</v>
      </c>
      <c r="M165" s="164"/>
      <c r="N165" s="165"/>
      <c r="O165" s="165"/>
      <c r="P165" s="157"/>
      <c r="R165" s="40"/>
    </row>
    <row r="166" spans="1:18" ht="11.25" customHeight="1">
      <c r="A166" s="21" t="s">
        <v>180</v>
      </c>
      <c r="B166" s="170" t="s">
        <v>181</v>
      </c>
      <c r="C166" s="36">
        <v>40.073</v>
      </c>
      <c r="D166" s="36">
        <v>40.073</v>
      </c>
      <c r="E166" s="36">
        <v>47.8</v>
      </c>
      <c r="F166" s="37">
        <f>+E166/D166*100-100</f>
        <v>19.28230978464302</v>
      </c>
      <c r="G166" s="42"/>
      <c r="H166" s="36">
        <v>42.324</v>
      </c>
      <c r="I166" s="36">
        <v>42.324</v>
      </c>
      <c r="J166" s="36">
        <v>115.758</v>
      </c>
      <c r="K166" s="37">
        <f>+J166/I166*100-100</f>
        <v>173.50439466969095</v>
      </c>
      <c r="L166" s="37">
        <f>+J166/$J$162*100</f>
        <v>0.36535701672130594</v>
      </c>
      <c r="M166" s="164"/>
      <c r="N166" s="165"/>
      <c r="O166" s="165"/>
      <c r="P166" s="157"/>
      <c r="R166" s="40"/>
    </row>
    <row r="167" spans="1:18" ht="11.25" customHeight="1">
      <c r="A167" s="21"/>
      <c r="B167" s="21"/>
      <c r="C167" s="36"/>
      <c r="D167" s="36"/>
      <c r="E167" s="36"/>
      <c r="F167" s="37"/>
      <c r="G167" s="42"/>
      <c r="H167" s="36"/>
      <c r="I167" s="36"/>
      <c r="J167" s="36"/>
      <c r="K167" s="37"/>
      <c r="L167" s="37"/>
      <c r="M167" s="164"/>
      <c r="N167" s="165"/>
      <c r="O167" s="165"/>
      <c r="P167" s="157"/>
      <c r="R167" s="40"/>
    </row>
    <row r="168" spans="1:18" s="46" customFormat="1" ht="11.25" customHeight="1">
      <c r="A168" s="166" t="s">
        <v>275</v>
      </c>
      <c r="B168" s="167" t="s">
        <v>199</v>
      </c>
      <c r="C168" s="44">
        <f>SUM(C169:C171)</f>
        <v>0.651</v>
      </c>
      <c r="D168" s="44">
        <f>SUM(D169:D171)</f>
        <v>0.651</v>
      </c>
      <c r="E168" s="44">
        <f>SUM(E169:E171)</f>
        <v>0.891</v>
      </c>
      <c r="F168" s="42">
        <f>+E168/D168*100-100</f>
        <v>36.86635944700461</v>
      </c>
      <c r="G168" s="42"/>
      <c r="H168" s="44">
        <f>SUM(H169:H171)</f>
        <v>23.467</v>
      </c>
      <c r="I168" s="44">
        <f>SUM(I169:I171)</f>
        <v>23.467</v>
      </c>
      <c r="J168" s="44">
        <f>SUM(J169:J171)</f>
        <v>24.53</v>
      </c>
      <c r="K168" s="42">
        <f>+J168/I168*100-100</f>
        <v>4.529765202198831</v>
      </c>
      <c r="L168" s="37"/>
      <c r="M168" s="45"/>
      <c r="N168" s="45"/>
      <c r="O168" s="45"/>
      <c r="R168" s="40"/>
    </row>
    <row r="169" spans="1:18" ht="11.25" customHeight="1">
      <c r="A169" s="21" t="s">
        <v>322</v>
      </c>
      <c r="B169" s="167" t="s">
        <v>200</v>
      </c>
      <c r="C169" s="36">
        <v>0.379</v>
      </c>
      <c r="D169" s="36">
        <v>0.379</v>
      </c>
      <c r="E169" s="36">
        <v>0.891</v>
      </c>
      <c r="F169" s="37">
        <f>+E169/D169*100-100</f>
        <v>135.09234828496042</v>
      </c>
      <c r="G169" s="42"/>
      <c r="H169" s="36">
        <v>22.608</v>
      </c>
      <c r="I169" s="36">
        <v>22.608</v>
      </c>
      <c r="J169" s="36">
        <v>24.53</v>
      </c>
      <c r="K169" s="37">
        <f>+J169/I169*100-100</f>
        <v>8.501415428167022</v>
      </c>
      <c r="L169" s="37"/>
      <c r="R169" s="40"/>
    </row>
    <row r="170" spans="1:18" ht="11.25" customHeight="1">
      <c r="A170" s="21" t="s">
        <v>205</v>
      </c>
      <c r="B170" s="167" t="s">
        <v>201</v>
      </c>
      <c r="C170" s="36">
        <v>0.272</v>
      </c>
      <c r="D170" s="36">
        <v>0.272</v>
      </c>
      <c r="E170" s="36">
        <v>0</v>
      </c>
      <c r="F170" s="37">
        <f>+E170/D170*100-100</f>
        <v>-100</v>
      </c>
      <c r="G170" s="42"/>
      <c r="H170" s="36">
        <v>0.859</v>
      </c>
      <c r="I170" s="36">
        <v>0.859</v>
      </c>
      <c r="J170" s="36">
        <v>0</v>
      </c>
      <c r="K170" s="37">
        <f>+J170/I170*100-100</f>
        <v>-100</v>
      </c>
      <c r="L170" s="37"/>
      <c r="R170" s="40"/>
    </row>
    <row r="171" spans="1:18" ht="11.25" customHeight="1">
      <c r="A171" s="21" t="s">
        <v>180</v>
      </c>
      <c r="B171" s="170" t="s">
        <v>181</v>
      </c>
      <c r="C171" s="36"/>
      <c r="D171" s="36"/>
      <c r="E171" s="36"/>
      <c r="F171" s="37"/>
      <c r="G171" s="42"/>
      <c r="H171" s="36"/>
      <c r="I171" s="36"/>
      <c r="J171" s="36"/>
      <c r="K171" s="37"/>
      <c r="L171" s="37"/>
      <c r="R171" s="40"/>
    </row>
    <row r="172" spans="1:18" ht="11.25" customHeight="1">
      <c r="A172" s="21"/>
      <c r="B172" s="21"/>
      <c r="C172" s="36"/>
      <c r="D172" s="36"/>
      <c r="E172" s="36"/>
      <c r="F172" s="37"/>
      <c r="G172" s="42"/>
      <c r="H172" s="36"/>
      <c r="I172" s="36"/>
      <c r="J172" s="36"/>
      <c r="K172" s="37"/>
      <c r="L172" s="37"/>
      <c r="R172" s="40"/>
    </row>
    <row r="173" spans="1:18" s="46" customFormat="1" ht="11.25" customHeight="1">
      <c r="A173" s="166" t="s">
        <v>175</v>
      </c>
      <c r="B173" s="167"/>
      <c r="C173" s="44">
        <f>SUM(C174:C180)</f>
        <v>257.213</v>
      </c>
      <c r="D173" s="44">
        <f>SUM(D174:D180)</f>
        <v>215.34000000000003</v>
      </c>
      <c r="E173" s="44">
        <f>SUM(E174:E180)</f>
        <v>191.414</v>
      </c>
      <c r="F173" s="42">
        <f aca="true" t="shared" si="17" ref="F173:F180">+E173/D173*100-100</f>
        <v>-11.110801523172682</v>
      </c>
      <c r="G173" s="44"/>
      <c r="H173" s="44">
        <f>SUM(H174:H180)</f>
        <v>2915.069</v>
      </c>
      <c r="I173" s="44">
        <f>SUM(I174:I180)</f>
        <v>2301.5829999999996</v>
      </c>
      <c r="J173" s="44">
        <f>SUM(J174:J180)</f>
        <v>2322.42</v>
      </c>
      <c r="K173" s="42">
        <f aca="true" t="shared" si="18" ref="K173:K180">+J173/I173*100-100</f>
        <v>0.9053334161748978</v>
      </c>
      <c r="L173" s="42">
        <f aca="true" t="shared" si="19" ref="L173:L180">+J173/$J$173*100</f>
        <v>100</v>
      </c>
      <c r="M173" s="45"/>
      <c r="N173" s="45"/>
      <c r="O173" s="45"/>
      <c r="R173" s="40"/>
    </row>
    <row r="174" spans="1:18" ht="11.25" customHeight="1">
      <c r="A174" s="39" t="s">
        <v>331</v>
      </c>
      <c r="B174" s="167" t="s">
        <v>289</v>
      </c>
      <c r="C174" s="36">
        <v>57.974</v>
      </c>
      <c r="D174" s="36">
        <v>56.219</v>
      </c>
      <c r="E174" s="36">
        <v>29.181</v>
      </c>
      <c r="F174" s="37">
        <f t="shared" si="17"/>
        <v>-48.09406072680055</v>
      </c>
      <c r="G174" s="42"/>
      <c r="H174" s="36">
        <v>582.619</v>
      </c>
      <c r="I174" s="36">
        <v>574.761</v>
      </c>
      <c r="J174" s="36">
        <v>329.422</v>
      </c>
      <c r="K174" s="37">
        <f t="shared" si="18"/>
        <v>-42.6853944509109</v>
      </c>
      <c r="L174" s="37">
        <f t="shared" si="19"/>
        <v>14.184428311847125</v>
      </c>
      <c r="R174" s="40"/>
    </row>
    <row r="175" spans="1:18" ht="11.25" customHeight="1">
      <c r="A175" s="21" t="s">
        <v>326</v>
      </c>
      <c r="B175" s="167" t="s">
        <v>288</v>
      </c>
      <c r="C175" s="36">
        <v>47.729</v>
      </c>
      <c r="D175" s="36">
        <v>47.729</v>
      </c>
      <c r="E175" s="36">
        <v>0.676</v>
      </c>
      <c r="F175" s="37">
        <f t="shared" si="17"/>
        <v>-98.58367030526514</v>
      </c>
      <c r="G175" s="42"/>
      <c r="H175" s="36">
        <v>277.256</v>
      </c>
      <c r="I175" s="36">
        <v>277.256</v>
      </c>
      <c r="J175" s="36">
        <v>5.39</v>
      </c>
      <c r="K175" s="37">
        <f t="shared" si="18"/>
        <v>-98.05594829327408</v>
      </c>
      <c r="L175" s="37">
        <f t="shared" si="19"/>
        <v>0.2320854970246553</v>
      </c>
      <c r="R175" s="40"/>
    </row>
    <row r="176" spans="1:18" ht="11.25" customHeight="1">
      <c r="A176" s="21" t="s">
        <v>328</v>
      </c>
      <c r="B176" s="167" t="s">
        <v>290</v>
      </c>
      <c r="C176" s="36">
        <v>71.017</v>
      </c>
      <c r="D176" s="36">
        <v>35.213</v>
      </c>
      <c r="E176" s="36">
        <v>74.299</v>
      </c>
      <c r="F176" s="37">
        <f t="shared" si="17"/>
        <v>110.99877886008011</v>
      </c>
      <c r="G176" s="42"/>
      <c r="H176" s="36">
        <v>1113.922</v>
      </c>
      <c r="I176" s="36">
        <v>575.17</v>
      </c>
      <c r="J176" s="36">
        <v>776.423</v>
      </c>
      <c r="K176" s="37">
        <f t="shared" si="18"/>
        <v>34.99017681728881</v>
      </c>
      <c r="L176" s="37">
        <f t="shared" si="19"/>
        <v>33.43163596593209</v>
      </c>
      <c r="R176" s="40"/>
    </row>
    <row r="177" spans="1:18" ht="11.25" customHeight="1">
      <c r="A177" s="21" t="s">
        <v>327</v>
      </c>
      <c r="B177" s="167" t="s">
        <v>291</v>
      </c>
      <c r="C177" s="171">
        <v>12.685</v>
      </c>
      <c r="D177" s="171">
        <v>11.396</v>
      </c>
      <c r="E177" s="36">
        <v>8.22</v>
      </c>
      <c r="F177" s="37">
        <f t="shared" si="17"/>
        <v>-27.869427869427867</v>
      </c>
      <c r="G177" s="42"/>
      <c r="H177" s="171">
        <v>136.1</v>
      </c>
      <c r="I177" s="171">
        <v>119.175</v>
      </c>
      <c r="J177" s="36">
        <v>145.025</v>
      </c>
      <c r="K177" s="37">
        <f t="shared" si="18"/>
        <v>21.69079085378644</v>
      </c>
      <c r="L177" s="37">
        <f t="shared" si="19"/>
        <v>6.244563860111436</v>
      </c>
      <c r="R177" s="40"/>
    </row>
    <row r="178" spans="1:18" ht="11.25" customHeight="1">
      <c r="A178" s="21" t="s">
        <v>329</v>
      </c>
      <c r="B178" s="167" t="s">
        <v>292</v>
      </c>
      <c r="C178" s="36">
        <v>7.5</v>
      </c>
      <c r="D178" s="36">
        <v>7.5</v>
      </c>
      <c r="E178" s="36">
        <v>0</v>
      </c>
      <c r="F178" s="37">
        <f t="shared" si="17"/>
        <v>-100</v>
      </c>
      <c r="G178" s="42"/>
      <c r="H178" s="36">
        <v>12.6</v>
      </c>
      <c r="I178" s="36">
        <v>12.6</v>
      </c>
      <c r="J178" s="36">
        <v>0</v>
      </c>
      <c r="K178" s="37">
        <f t="shared" si="18"/>
        <v>-100</v>
      </c>
      <c r="L178" s="37">
        <f t="shared" si="19"/>
        <v>0</v>
      </c>
      <c r="R178" s="40"/>
    </row>
    <row r="179" spans="1:18" ht="11.25" customHeight="1">
      <c r="A179" s="21" t="s">
        <v>330</v>
      </c>
      <c r="B179" s="167" t="s">
        <v>293</v>
      </c>
      <c r="C179" s="171">
        <v>0.095</v>
      </c>
      <c r="D179" s="171">
        <v>0.025</v>
      </c>
      <c r="E179" s="36">
        <v>0</v>
      </c>
      <c r="F179" s="37"/>
      <c r="G179" s="42"/>
      <c r="H179" s="171">
        <v>0.585</v>
      </c>
      <c r="I179" s="171">
        <v>0.041</v>
      </c>
      <c r="J179" s="36">
        <v>0</v>
      </c>
      <c r="K179" s="37"/>
      <c r="L179" s="37">
        <f t="shared" si="19"/>
        <v>0</v>
      </c>
      <c r="R179" s="40"/>
    </row>
    <row r="180" spans="1:18" ht="11.25" customHeight="1">
      <c r="A180" s="21" t="s">
        <v>176</v>
      </c>
      <c r="B180" s="172" t="s">
        <v>181</v>
      </c>
      <c r="C180" s="171">
        <v>60.213</v>
      </c>
      <c r="D180" s="171">
        <v>57.258</v>
      </c>
      <c r="E180" s="171">
        <v>79.038</v>
      </c>
      <c r="F180" s="37">
        <f t="shared" si="17"/>
        <v>38.03835271927065</v>
      </c>
      <c r="G180" s="42"/>
      <c r="H180" s="171">
        <v>791.987</v>
      </c>
      <c r="I180" s="171">
        <v>742.58</v>
      </c>
      <c r="J180" s="171">
        <v>1066.16</v>
      </c>
      <c r="K180" s="37">
        <f t="shared" si="18"/>
        <v>43.57510301920334</v>
      </c>
      <c r="L180" s="37">
        <f t="shared" si="19"/>
        <v>45.9072863650847</v>
      </c>
      <c r="R180" s="40"/>
    </row>
    <row r="181" spans="1:18" ht="11.25" customHeight="1">
      <c r="A181" s="21"/>
      <c r="B181" s="21"/>
      <c r="C181" s="36"/>
      <c r="D181" s="36"/>
      <c r="E181" s="36"/>
      <c r="F181" s="37"/>
      <c r="G181" s="42"/>
      <c r="H181" s="36"/>
      <c r="I181" s="36"/>
      <c r="J181" s="36"/>
      <c r="K181" s="37"/>
      <c r="L181" s="37"/>
      <c r="R181" s="40"/>
    </row>
    <row r="182" spans="1:18" s="46" customFormat="1" ht="11.25" customHeight="1">
      <c r="A182" s="166" t="s">
        <v>174</v>
      </c>
      <c r="B182" s="147" t="s">
        <v>202</v>
      </c>
      <c r="C182" s="44">
        <v>528.856</v>
      </c>
      <c r="D182" s="44">
        <v>430.336</v>
      </c>
      <c r="E182" s="44">
        <v>185.55</v>
      </c>
      <c r="F182" s="42">
        <f>+E182/D182*100-100</f>
        <v>-56.882529000594886</v>
      </c>
      <c r="G182" s="42"/>
      <c r="H182" s="44">
        <v>1345.071</v>
      </c>
      <c r="I182" s="44">
        <v>1092.459</v>
      </c>
      <c r="J182" s="44">
        <v>463.657</v>
      </c>
      <c r="K182" s="42">
        <f>+J182/I182*100-100</f>
        <v>-57.55840722626662</v>
      </c>
      <c r="L182" s="42">
        <f>+J182/$J$159*100</f>
        <v>0.0073648838616728425</v>
      </c>
      <c r="M182" s="45"/>
      <c r="N182" s="45"/>
      <c r="O182" s="45"/>
      <c r="R182" s="40"/>
    </row>
    <row r="183" spans="1:18" ht="11.25" customHeight="1">
      <c r="A183" s="34"/>
      <c r="B183" s="34"/>
      <c r="C183" s="36"/>
      <c r="D183" s="36"/>
      <c r="E183" s="36"/>
      <c r="F183" s="37"/>
      <c r="G183" s="37"/>
      <c r="H183" s="36"/>
      <c r="I183" s="36"/>
      <c r="J183" s="36"/>
      <c r="K183" s="37"/>
      <c r="L183" s="37"/>
      <c r="R183" s="40"/>
    </row>
    <row r="184" spans="1:18" ht="11.25">
      <c r="A184" s="141"/>
      <c r="B184" s="142"/>
      <c r="C184" s="150"/>
      <c r="D184" s="150"/>
      <c r="E184" s="150"/>
      <c r="F184" s="150"/>
      <c r="G184" s="150"/>
      <c r="H184" s="150"/>
      <c r="I184" s="150"/>
      <c r="J184" s="150"/>
      <c r="K184" s="142"/>
      <c r="L184" s="142"/>
      <c r="M184" s="142"/>
      <c r="N184" s="142"/>
      <c r="O184" s="142"/>
      <c r="R184" s="40"/>
    </row>
    <row r="185" spans="1:18" ht="11.25">
      <c r="A185" s="34" t="s">
        <v>72</v>
      </c>
      <c r="B185" s="34"/>
      <c r="C185" s="34"/>
      <c r="D185" s="34"/>
      <c r="E185" s="34"/>
      <c r="F185" s="34"/>
      <c r="G185" s="34"/>
      <c r="H185" s="34"/>
      <c r="I185" s="34"/>
      <c r="J185" s="34"/>
      <c r="K185" s="34"/>
      <c r="L185" s="34"/>
      <c r="R185" s="40"/>
    </row>
    <row r="186" spans="1:18" ht="19.5" customHeight="1">
      <c r="A186" s="320" t="s">
        <v>266</v>
      </c>
      <c r="B186" s="320"/>
      <c r="C186" s="320"/>
      <c r="D186" s="320"/>
      <c r="E186" s="320"/>
      <c r="F186" s="320"/>
      <c r="G186" s="320"/>
      <c r="H186" s="320"/>
      <c r="I186" s="320"/>
      <c r="J186" s="320"/>
      <c r="K186" s="320"/>
      <c r="L186" s="320"/>
      <c r="R186" s="40"/>
    </row>
    <row r="187" spans="1:18" ht="19.5" customHeight="1">
      <c r="A187" s="321" t="s">
        <v>260</v>
      </c>
      <c r="B187" s="321"/>
      <c r="C187" s="321"/>
      <c r="D187" s="321"/>
      <c r="E187" s="321"/>
      <c r="F187" s="321"/>
      <c r="G187" s="321"/>
      <c r="H187" s="321"/>
      <c r="I187" s="321"/>
      <c r="J187" s="321"/>
      <c r="K187" s="321"/>
      <c r="L187" s="321"/>
      <c r="R187" s="40"/>
    </row>
    <row r="188" spans="1:21" s="46" customFormat="1" ht="11.25">
      <c r="A188" s="43"/>
      <c r="B188" s="43"/>
      <c r="C188" s="322" t="s">
        <v>148</v>
      </c>
      <c r="D188" s="322"/>
      <c r="E188" s="322"/>
      <c r="F188" s="322"/>
      <c r="G188" s="242"/>
      <c r="H188" s="322" t="s">
        <v>149</v>
      </c>
      <c r="I188" s="322"/>
      <c r="J188" s="322"/>
      <c r="K188" s="322"/>
      <c r="L188" s="242"/>
      <c r="M188" s="324"/>
      <c r="N188" s="324"/>
      <c r="O188" s="324"/>
      <c r="P188" s="169"/>
      <c r="Q188" s="169"/>
      <c r="R188" s="169"/>
      <c r="S188" s="169"/>
      <c r="T188" s="169"/>
      <c r="U188" s="169"/>
    </row>
    <row r="189" spans="1:21" s="46" customFormat="1" ht="11.25">
      <c r="A189" s="43" t="s">
        <v>493</v>
      </c>
      <c r="B189" s="244" t="s">
        <v>135</v>
      </c>
      <c r="C189" s="243">
        <f>+C156</f>
        <v>2009</v>
      </c>
      <c r="D189" s="323" t="str">
        <f>+D156</f>
        <v>enero - noviembre</v>
      </c>
      <c r="E189" s="323"/>
      <c r="F189" s="323"/>
      <c r="G189" s="242"/>
      <c r="H189" s="243">
        <f>+H156</f>
        <v>2009</v>
      </c>
      <c r="I189" s="323" t="str">
        <f>+D189</f>
        <v>enero - noviembre</v>
      </c>
      <c r="J189" s="323"/>
      <c r="K189" s="323"/>
      <c r="L189" s="244" t="s">
        <v>332</v>
      </c>
      <c r="M189" s="325"/>
      <c r="N189" s="325"/>
      <c r="O189" s="325"/>
      <c r="P189" s="169"/>
      <c r="Q189" s="169"/>
      <c r="R189" s="169"/>
      <c r="S189" s="169"/>
      <c r="T189" s="169"/>
      <c r="U189" s="169"/>
    </row>
    <row r="190" spans="1:15" s="46" customFormat="1" ht="11.25">
      <c r="A190" s="245"/>
      <c r="B190" s="248" t="s">
        <v>45</v>
      </c>
      <c r="C190" s="245"/>
      <c r="D190" s="246">
        <f>+D157</f>
        <v>2009</v>
      </c>
      <c r="E190" s="246">
        <f>+E157</f>
        <v>2010</v>
      </c>
      <c r="F190" s="247" t="str">
        <f>+F157</f>
        <v>Var % 10/09</v>
      </c>
      <c r="G190" s="248"/>
      <c r="H190" s="245"/>
      <c r="I190" s="246">
        <f>+I157</f>
        <v>2009</v>
      </c>
      <c r="J190" s="246">
        <f>+J157</f>
        <v>2010</v>
      </c>
      <c r="K190" s="247" t="str">
        <f>+K157</f>
        <v>Var % 10/09</v>
      </c>
      <c r="L190" s="248">
        <v>2008</v>
      </c>
      <c r="M190" s="249"/>
      <c r="N190" s="249"/>
      <c r="O190" s="248"/>
    </row>
    <row r="191" spans="1:18" ht="11.25">
      <c r="A191" s="34"/>
      <c r="B191" s="34"/>
      <c r="C191" s="34"/>
      <c r="D191" s="34"/>
      <c r="E191" s="34"/>
      <c r="F191" s="34"/>
      <c r="G191" s="34"/>
      <c r="H191" s="34"/>
      <c r="I191" s="34"/>
      <c r="J191" s="34"/>
      <c r="K191" s="34"/>
      <c r="L191" s="34"/>
      <c r="R191" s="40"/>
    </row>
    <row r="192" spans="1:15" s="46" customFormat="1" ht="11.25">
      <c r="A192" s="43" t="s">
        <v>483</v>
      </c>
      <c r="B192" s="43"/>
      <c r="C192" s="43"/>
      <c r="D192" s="43"/>
      <c r="E192" s="43"/>
      <c r="F192" s="43"/>
      <c r="G192" s="43"/>
      <c r="H192" s="44">
        <f>+H159</f>
        <v>6122531</v>
      </c>
      <c r="I192" s="44">
        <f>+I159</f>
        <v>5647538</v>
      </c>
      <c r="J192" s="44">
        <f>+J159</f>
        <v>6295510</v>
      </c>
      <c r="K192" s="42">
        <f>+J192/I192*100-100</f>
        <v>11.473530589789746</v>
      </c>
      <c r="L192" s="43"/>
      <c r="M192" s="45"/>
      <c r="N192" s="45"/>
      <c r="O192" s="45"/>
    </row>
    <row r="193" spans="1:18" s="146" customFormat="1" ht="11.25">
      <c r="A193" s="144" t="s">
        <v>494</v>
      </c>
      <c r="B193" s="144"/>
      <c r="C193" s="144">
        <f>+C195+C212</f>
        <v>143819.212</v>
      </c>
      <c r="D193" s="144">
        <f>+D195+D212</f>
        <v>132171.395</v>
      </c>
      <c r="E193" s="144">
        <f>+E195+E212</f>
        <v>204988.457</v>
      </c>
      <c r="F193" s="145">
        <f>+E193/D193*100-100</f>
        <v>55.09290569264252</v>
      </c>
      <c r="G193" s="144"/>
      <c r="H193" s="144">
        <f>+H195+H212</f>
        <v>207952.172</v>
      </c>
      <c r="I193" s="144">
        <f>+I195+I212</f>
        <v>188137.41</v>
      </c>
      <c r="J193" s="144">
        <f>+J195+J212</f>
        <v>211125.188</v>
      </c>
      <c r="K193" s="145">
        <f>+J193/I193*100-100</f>
        <v>12.218610854693907</v>
      </c>
      <c r="L193" s="145">
        <f>+J193/$J$192*100</f>
        <v>3.3535835539932424</v>
      </c>
      <c r="M193" s="151"/>
      <c r="N193" s="151"/>
      <c r="O193" s="151"/>
      <c r="R193" s="45"/>
    </row>
    <row r="194" spans="1:18" ht="11.25" customHeight="1">
      <c r="A194" s="43"/>
      <c r="B194" s="43"/>
      <c r="C194" s="36"/>
      <c r="D194" s="36"/>
      <c r="E194" s="36"/>
      <c r="F194" s="37"/>
      <c r="G194" s="37"/>
      <c r="H194" s="36"/>
      <c r="I194" s="36"/>
      <c r="J194" s="36"/>
      <c r="K194" s="37"/>
      <c r="R194" s="40"/>
    </row>
    <row r="195" spans="1:18" ht="11.25" customHeight="1">
      <c r="A195" s="43" t="s">
        <v>487</v>
      </c>
      <c r="B195" s="43"/>
      <c r="C195" s="44">
        <f>SUM(C197:C210)</f>
        <v>44480.122</v>
      </c>
      <c r="D195" s="44">
        <f>SUM(D197:D210)</f>
        <v>42012.176999999996</v>
      </c>
      <c r="E195" s="44">
        <f>SUM(E197:E210)</f>
        <v>93277.026</v>
      </c>
      <c r="F195" s="42">
        <f>+E195/D195*100-100</f>
        <v>122.02378610372895</v>
      </c>
      <c r="G195" s="42"/>
      <c r="H195" s="44">
        <f>SUM(H197:H210)</f>
        <v>29240.145</v>
      </c>
      <c r="I195" s="44">
        <f>SUM(I197:I210)</f>
        <v>24517.831999999995</v>
      </c>
      <c r="J195" s="44">
        <f>SUM(J197:J210)</f>
        <v>59074.519</v>
      </c>
      <c r="K195" s="42">
        <f>+J195/I195*100-100</f>
        <v>140.94511700708287</v>
      </c>
      <c r="L195" s="42">
        <f>+J195/J193*100</f>
        <v>27.980801134917165</v>
      </c>
      <c r="R195" s="40"/>
    </row>
    <row r="196" spans="1:18" ht="11.25" customHeight="1">
      <c r="A196" s="43"/>
      <c r="B196" s="43"/>
      <c r="C196" s="44"/>
      <c r="D196" s="44"/>
      <c r="E196" s="44"/>
      <c r="F196" s="42"/>
      <c r="G196" s="42"/>
      <c r="H196" s="44"/>
      <c r="I196" s="44"/>
      <c r="J196" s="44"/>
      <c r="K196" s="42"/>
      <c r="L196" s="37"/>
      <c r="R196" s="40"/>
    </row>
    <row r="197" spans="1:18" ht="11.25" customHeight="1">
      <c r="A197" s="152" t="s">
        <v>172</v>
      </c>
      <c r="B197" s="152"/>
      <c r="C197" s="36">
        <v>1330.948</v>
      </c>
      <c r="D197" s="36">
        <v>1330.948</v>
      </c>
      <c r="E197" s="36">
        <v>1272.534</v>
      </c>
      <c r="F197" s="37">
        <f aca="true" t="shared" si="20" ref="F197:F210">+E197/D197*100-100</f>
        <v>-4.388901745222213</v>
      </c>
      <c r="G197" s="37"/>
      <c r="H197" s="36">
        <v>1375.012</v>
      </c>
      <c r="I197" s="36">
        <v>1375.012</v>
      </c>
      <c r="J197" s="36">
        <v>1080.638</v>
      </c>
      <c r="K197" s="37">
        <f aca="true" t="shared" si="21" ref="K197:K210">+J197/I197*100-100</f>
        <v>-21.408831341108296</v>
      </c>
      <c r="L197" s="37">
        <f aca="true" t="shared" si="22" ref="L197:L210">+J197/$J$195*100</f>
        <v>1.8292793886311627</v>
      </c>
      <c r="R197" s="40"/>
    </row>
    <row r="198" spans="1:18" ht="11.25" customHeight="1">
      <c r="A198" s="152" t="s">
        <v>161</v>
      </c>
      <c r="B198" s="152"/>
      <c r="C198" s="36">
        <v>5539.039</v>
      </c>
      <c r="D198" s="36">
        <v>3664.679</v>
      </c>
      <c r="E198" s="36">
        <v>4422.073</v>
      </c>
      <c r="F198" s="37">
        <f t="shared" si="20"/>
        <v>20.66740361161237</v>
      </c>
      <c r="G198" s="37"/>
      <c r="H198" s="36">
        <v>9758.334</v>
      </c>
      <c r="I198" s="36">
        <v>5902.337</v>
      </c>
      <c r="J198" s="36">
        <v>13108.357</v>
      </c>
      <c r="K198" s="37">
        <f t="shared" si="21"/>
        <v>122.08757310875336</v>
      </c>
      <c r="L198" s="37">
        <f t="shared" si="22"/>
        <v>22.189528111096426</v>
      </c>
      <c r="R198" s="40"/>
    </row>
    <row r="199" spans="1:18" ht="11.25" customHeight="1">
      <c r="A199" s="152" t="s">
        <v>162</v>
      </c>
      <c r="B199" s="152"/>
      <c r="C199" s="36">
        <v>34195.69</v>
      </c>
      <c r="D199" s="36">
        <v>33924.651</v>
      </c>
      <c r="E199" s="36">
        <v>83968.029</v>
      </c>
      <c r="F199" s="37">
        <f t="shared" si="20"/>
        <v>147.51331708615072</v>
      </c>
      <c r="G199" s="37"/>
      <c r="H199" s="36">
        <v>12867.825</v>
      </c>
      <c r="I199" s="36">
        <v>12576.033</v>
      </c>
      <c r="J199" s="36">
        <v>40377.269</v>
      </c>
      <c r="K199" s="37">
        <f t="shared" si="21"/>
        <v>221.06522780275782</v>
      </c>
      <c r="L199" s="37">
        <f t="shared" si="22"/>
        <v>68.34972113780563</v>
      </c>
      <c r="R199" s="40"/>
    </row>
    <row r="200" spans="1:18" ht="11.25" customHeight="1">
      <c r="A200" s="152" t="s">
        <v>163</v>
      </c>
      <c r="B200" s="152"/>
      <c r="C200" s="36">
        <v>20.35</v>
      </c>
      <c r="D200" s="36">
        <v>20.32</v>
      </c>
      <c r="E200" s="36">
        <v>0.093</v>
      </c>
      <c r="F200" s="37">
        <f t="shared" si="20"/>
        <v>-99.54232283464567</v>
      </c>
      <c r="G200" s="37"/>
      <c r="H200" s="36">
        <v>17.269</v>
      </c>
      <c r="I200" s="36">
        <v>17.179</v>
      </c>
      <c r="J200" s="36">
        <v>0.558</v>
      </c>
      <c r="K200" s="37">
        <f t="shared" si="21"/>
        <v>-96.75184818673962</v>
      </c>
      <c r="L200" s="37">
        <f t="shared" si="22"/>
        <v>0.0009445696883287363</v>
      </c>
      <c r="R200" s="40"/>
    </row>
    <row r="201" spans="1:18" ht="11.25" customHeight="1">
      <c r="A201" s="152" t="s">
        <v>164</v>
      </c>
      <c r="B201" s="152"/>
      <c r="C201" s="36">
        <v>234.349</v>
      </c>
      <c r="D201" s="36">
        <v>203.679</v>
      </c>
      <c r="E201" s="36">
        <v>112.585</v>
      </c>
      <c r="F201" s="37">
        <f t="shared" si="20"/>
        <v>-44.72429656469249</v>
      </c>
      <c r="G201" s="37"/>
      <c r="H201" s="36">
        <v>369.927</v>
      </c>
      <c r="I201" s="36">
        <v>326.841</v>
      </c>
      <c r="J201" s="36">
        <v>249.991</v>
      </c>
      <c r="K201" s="37">
        <f t="shared" si="21"/>
        <v>-23.512961960096803</v>
      </c>
      <c r="L201" s="37">
        <f t="shared" si="22"/>
        <v>0.4231790698118084</v>
      </c>
      <c r="R201" s="40"/>
    </row>
    <row r="202" spans="1:18" ht="11.25" customHeight="1">
      <c r="A202" s="152" t="s">
        <v>165</v>
      </c>
      <c r="B202" s="152"/>
      <c r="C202" s="36">
        <v>0.089</v>
      </c>
      <c r="D202" s="36">
        <v>0.089</v>
      </c>
      <c r="E202" s="36">
        <v>1.391</v>
      </c>
      <c r="F202" s="37">
        <f t="shared" si="20"/>
        <v>1462.9213483146068</v>
      </c>
      <c r="G202" s="37"/>
      <c r="H202" s="36">
        <v>3.974</v>
      </c>
      <c r="I202" s="36">
        <v>3.974</v>
      </c>
      <c r="J202" s="36">
        <v>192.772</v>
      </c>
      <c r="K202" s="37">
        <f t="shared" si="21"/>
        <v>4750.830397584297</v>
      </c>
      <c r="L202" s="37">
        <f t="shared" si="22"/>
        <v>0.3263200501048515</v>
      </c>
      <c r="R202" s="40"/>
    </row>
    <row r="203" spans="1:18" ht="11.25" customHeight="1">
      <c r="A203" s="152" t="s">
        <v>166</v>
      </c>
      <c r="B203" s="152"/>
      <c r="C203" s="36">
        <v>8.133</v>
      </c>
      <c r="D203" s="36">
        <v>7.213</v>
      </c>
      <c r="E203" s="36">
        <v>9.681</v>
      </c>
      <c r="F203" s="37">
        <f t="shared" si="20"/>
        <v>34.215998890891456</v>
      </c>
      <c r="G203" s="37"/>
      <c r="H203" s="36">
        <v>13.458</v>
      </c>
      <c r="I203" s="36">
        <v>12.318</v>
      </c>
      <c r="J203" s="36">
        <v>10.743</v>
      </c>
      <c r="K203" s="37">
        <f t="shared" si="21"/>
        <v>-12.78616658548465</v>
      </c>
      <c r="L203" s="37">
        <f t="shared" si="22"/>
        <v>0.01818550566615701</v>
      </c>
      <c r="R203" s="40"/>
    </row>
    <row r="204" spans="1:18" ht="11.25" customHeight="1">
      <c r="A204" s="152" t="s">
        <v>167</v>
      </c>
      <c r="B204" s="152"/>
      <c r="C204" s="36">
        <v>1.165</v>
      </c>
      <c r="D204" s="36">
        <v>0.975</v>
      </c>
      <c r="E204" s="36">
        <v>1.012</v>
      </c>
      <c r="F204" s="37">
        <f t="shared" si="20"/>
        <v>3.7948717948717956</v>
      </c>
      <c r="G204" s="37"/>
      <c r="H204" s="36">
        <v>2.246</v>
      </c>
      <c r="I204" s="36">
        <v>1.818</v>
      </c>
      <c r="J204" s="36">
        <v>1.815</v>
      </c>
      <c r="K204" s="37">
        <f t="shared" si="21"/>
        <v>-0.16501650165017168</v>
      </c>
      <c r="L204" s="37">
        <f t="shared" si="22"/>
        <v>0.0030723906528972327</v>
      </c>
      <c r="R204" s="40"/>
    </row>
    <row r="205" spans="1:18" ht="11.25" customHeight="1">
      <c r="A205" s="152" t="s">
        <v>168</v>
      </c>
      <c r="B205" s="152"/>
      <c r="C205" s="36">
        <v>1426.499</v>
      </c>
      <c r="D205" s="36">
        <v>1252.999</v>
      </c>
      <c r="E205" s="36">
        <v>906.835</v>
      </c>
      <c r="F205" s="37">
        <f t="shared" si="20"/>
        <v>-27.626837691011715</v>
      </c>
      <c r="G205" s="37"/>
      <c r="H205" s="36">
        <v>3697.394</v>
      </c>
      <c r="I205" s="36">
        <v>3311.595</v>
      </c>
      <c r="J205" s="36">
        <v>2449.439</v>
      </c>
      <c r="K205" s="37">
        <f t="shared" si="21"/>
        <v>-26.034463755380713</v>
      </c>
      <c r="L205" s="37">
        <f t="shared" si="22"/>
        <v>4.146354539086471</v>
      </c>
      <c r="R205" s="40"/>
    </row>
    <row r="206" spans="1:18" ht="11.25" customHeight="1">
      <c r="A206" s="152" t="s">
        <v>173</v>
      </c>
      <c r="B206" s="152"/>
      <c r="C206" s="36">
        <v>316.42</v>
      </c>
      <c r="D206" s="36">
        <v>316.22</v>
      </c>
      <c r="E206" s="36">
        <v>789.025</v>
      </c>
      <c r="F206" s="37">
        <f t="shared" si="20"/>
        <v>149.51774081335776</v>
      </c>
      <c r="G206" s="37"/>
      <c r="H206" s="36">
        <v>114.432</v>
      </c>
      <c r="I206" s="36">
        <v>114.228</v>
      </c>
      <c r="J206" s="36">
        <v>213.338</v>
      </c>
      <c r="K206" s="37">
        <f t="shared" si="21"/>
        <v>86.76506635851104</v>
      </c>
      <c r="L206" s="37">
        <f t="shared" si="22"/>
        <v>0.36113370639547654</v>
      </c>
      <c r="R206" s="40"/>
    </row>
    <row r="207" spans="1:18" ht="11.25" customHeight="1">
      <c r="A207" s="152" t="s">
        <v>169</v>
      </c>
      <c r="B207" s="152"/>
      <c r="C207" s="36">
        <v>41.82</v>
      </c>
      <c r="D207" s="36">
        <v>35.683</v>
      </c>
      <c r="E207" s="36">
        <v>79.147</v>
      </c>
      <c r="F207" s="37">
        <f t="shared" si="20"/>
        <v>121.80590197012586</v>
      </c>
      <c r="G207" s="37"/>
      <c r="H207" s="36">
        <v>67.107</v>
      </c>
      <c r="I207" s="36">
        <v>50.942</v>
      </c>
      <c r="J207" s="36">
        <v>131.241</v>
      </c>
      <c r="K207" s="37">
        <f t="shared" si="21"/>
        <v>157.6282831455381</v>
      </c>
      <c r="L207" s="37">
        <f t="shared" si="22"/>
        <v>0.2221617750285872</v>
      </c>
      <c r="R207" s="40"/>
    </row>
    <row r="208" spans="1:18" ht="11.25">
      <c r="A208" s="173" t="s">
        <v>170</v>
      </c>
      <c r="B208" s="173"/>
      <c r="C208" s="36">
        <v>211.246</v>
      </c>
      <c r="D208" s="36">
        <v>102.968</v>
      </c>
      <c r="E208" s="36">
        <v>789.861</v>
      </c>
      <c r="F208" s="37">
        <f t="shared" si="20"/>
        <v>667.0936601662652</v>
      </c>
      <c r="G208" s="37"/>
      <c r="H208" s="36">
        <v>248.272</v>
      </c>
      <c r="I208" s="36">
        <v>124.507</v>
      </c>
      <c r="J208" s="36">
        <v>619.182</v>
      </c>
      <c r="K208" s="37">
        <f t="shared" si="21"/>
        <v>397.30697872408774</v>
      </c>
      <c r="L208" s="37">
        <f t="shared" si="22"/>
        <v>1.0481371841554903</v>
      </c>
      <c r="R208" s="40"/>
    </row>
    <row r="209" spans="1:18" ht="11.25" customHeight="1">
      <c r="A209" s="152" t="s">
        <v>171</v>
      </c>
      <c r="B209" s="152"/>
      <c r="C209" s="36">
        <v>121.342</v>
      </c>
      <c r="D209" s="36">
        <v>120.882</v>
      </c>
      <c r="E209" s="36">
        <v>4.049</v>
      </c>
      <c r="F209" s="37">
        <f t="shared" si="20"/>
        <v>-96.65045250740391</v>
      </c>
      <c r="G209" s="37"/>
      <c r="H209" s="36">
        <v>51.092</v>
      </c>
      <c r="I209" s="36">
        <v>50.423</v>
      </c>
      <c r="J209" s="36">
        <v>6.28</v>
      </c>
      <c r="K209" s="37">
        <f t="shared" si="21"/>
        <v>-87.54536620193166</v>
      </c>
      <c r="L209" s="37">
        <f t="shared" si="22"/>
        <v>0.010630640936746349</v>
      </c>
      <c r="R209" s="40"/>
    </row>
    <row r="210" spans="1:18" ht="11.25" customHeight="1">
      <c r="A210" s="152" t="s">
        <v>203</v>
      </c>
      <c r="B210" s="152"/>
      <c r="C210" s="36">
        <v>1033.032</v>
      </c>
      <c r="D210" s="36">
        <v>1030.871</v>
      </c>
      <c r="E210" s="36">
        <v>920.711</v>
      </c>
      <c r="F210" s="37">
        <f t="shared" si="20"/>
        <v>-10.686109125196069</v>
      </c>
      <c r="G210" s="37"/>
      <c r="H210" s="36">
        <v>653.803</v>
      </c>
      <c r="I210" s="36">
        <v>650.625</v>
      </c>
      <c r="J210" s="36">
        <v>632.896</v>
      </c>
      <c r="K210" s="37">
        <f t="shared" si="21"/>
        <v>-2.724918347742573</v>
      </c>
      <c r="L210" s="37">
        <f t="shared" si="22"/>
        <v>1.0713519309399708</v>
      </c>
      <c r="R210" s="40"/>
    </row>
    <row r="211" spans="1:18" ht="11.25" customHeight="1">
      <c r="A211" s="152"/>
      <c r="B211" s="152"/>
      <c r="C211" s="36"/>
      <c r="D211" s="36"/>
      <c r="E211" s="36"/>
      <c r="F211" s="36"/>
      <c r="G211" s="36"/>
      <c r="H211" s="36"/>
      <c r="I211" s="36"/>
      <c r="J211" s="36"/>
      <c r="K211" s="37"/>
      <c r="L211" s="37"/>
      <c r="R211" s="40"/>
    </row>
    <row r="212" spans="1:18" s="46" customFormat="1" ht="11.25" customHeight="1">
      <c r="A212" s="148" t="s">
        <v>488</v>
      </c>
      <c r="B212" s="148"/>
      <c r="C212" s="44">
        <f>SUM(C214:C217)</f>
        <v>99339.09</v>
      </c>
      <c r="D212" s="44">
        <f>SUM(D214:D217)</f>
        <v>90159.218</v>
      </c>
      <c r="E212" s="44">
        <f>SUM(E214:E217)</f>
        <v>111711.43100000001</v>
      </c>
      <c r="F212" s="42">
        <f aca="true" t="shared" si="23" ref="F212:F217">+E212/D212*100-100</f>
        <v>23.904613946407594</v>
      </c>
      <c r="G212" s="42"/>
      <c r="H212" s="44">
        <f>SUM(H214:H217)</f>
        <v>178712.027</v>
      </c>
      <c r="I212" s="44">
        <f>SUM(I214:I217)</f>
        <v>163619.578</v>
      </c>
      <c r="J212" s="44">
        <f>SUM(J214:J217)</f>
        <v>152050.669</v>
      </c>
      <c r="K212" s="42">
        <f aca="true" t="shared" si="24" ref="K212:K217">+J212/I212*100-100</f>
        <v>-7.070614129074457</v>
      </c>
      <c r="L212" s="42">
        <f>+J212/J193*100</f>
        <v>72.01919886508283</v>
      </c>
      <c r="M212" s="45"/>
      <c r="N212" s="45"/>
      <c r="O212" s="45"/>
      <c r="R212" s="45"/>
    </row>
    <row r="213" spans="1:18" ht="11.25" customHeight="1">
      <c r="A213" s="43"/>
      <c r="B213" s="43"/>
      <c r="C213" s="44"/>
      <c r="D213" s="44"/>
      <c r="E213" s="44"/>
      <c r="F213" s="37"/>
      <c r="G213" s="42"/>
      <c r="H213" s="44"/>
      <c r="I213" s="44"/>
      <c r="J213" s="44"/>
      <c r="K213" s="37"/>
      <c r="L213" s="37"/>
      <c r="R213" s="40"/>
    </row>
    <row r="214" spans="1:18" ht="11.25" customHeight="1">
      <c r="A214" s="34" t="s">
        <v>156</v>
      </c>
      <c r="B214" s="34"/>
      <c r="C214" s="36">
        <v>19334.224</v>
      </c>
      <c r="D214" s="36">
        <v>17533.54</v>
      </c>
      <c r="E214" s="36">
        <v>19595.382</v>
      </c>
      <c r="F214" s="37">
        <f t="shared" si="23"/>
        <v>11.759416523987753</v>
      </c>
      <c r="H214" s="36">
        <v>47384.879</v>
      </c>
      <c r="I214" s="36">
        <v>43102.231</v>
      </c>
      <c r="J214" s="36">
        <v>38357.335</v>
      </c>
      <c r="K214" s="37">
        <f t="shared" si="24"/>
        <v>-11.008469607988502</v>
      </c>
      <c r="L214" s="37">
        <f>+J214/$J$212*100</f>
        <v>25.22667953535936</v>
      </c>
      <c r="R214" s="40"/>
    </row>
    <row r="215" spans="1:18" ht="11.25" customHeight="1">
      <c r="A215" s="34" t="s">
        <v>157</v>
      </c>
      <c r="B215" s="34"/>
      <c r="C215" s="36">
        <v>5067.981</v>
      </c>
      <c r="D215" s="36">
        <v>4518.061</v>
      </c>
      <c r="E215" s="36">
        <v>2599.931</v>
      </c>
      <c r="F215" s="37">
        <f t="shared" si="23"/>
        <v>-42.45471674685224</v>
      </c>
      <c r="H215" s="36">
        <v>23433.826</v>
      </c>
      <c r="I215" s="36">
        <v>20969.964</v>
      </c>
      <c r="J215" s="36">
        <v>6125.116</v>
      </c>
      <c r="K215" s="37">
        <f t="shared" si="24"/>
        <v>-70.79100374230495</v>
      </c>
      <c r="L215" s="37">
        <f>+J215/$J$212*100</f>
        <v>4.028338737529659</v>
      </c>
      <c r="R215" s="40"/>
    </row>
    <row r="216" spans="1:18" ht="11.25" customHeight="1">
      <c r="A216" s="34" t="s">
        <v>158</v>
      </c>
      <c r="B216" s="34"/>
      <c r="C216" s="36">
        <v>4197.751</v>
      </c>
      <c r="D216" s="36">
        <v>4075.191</v>
      </c>
      <c r="E216" s="36">
        <v>3056.988</v>
      </c>
      <c r="F216" s="37">
        <f t="shared" si="23"/>
        <v>-24.98540559203238</v>
      </c>
      <c r="H216" s="36">
        <v>19449.165</v>
      </c>
      <c r="I216" s="36">
        <v>18933.154</v>
      </c>
      <c r="J216" s="36">
        <v>16808.201</v>
      </c>
      <c r="K216" s="37">
        <f t="shared" si="24"/>
        <v>-11.223449616476984</v>
      </c>
      <c r="L216" s="37">
        <f>+J216/$J$212*100</f>
        <v>11.054342023315925</v>
      </c>
      <c r="R216" s="40"/>
    </row>
    <row r="217" spans="1:18" ht="11.25" customHeight="1">
      <c r="A217" s="34" t="s">
        <v>204</v>
      </c>
      <c r="B217" s="34"/>
      <c r="C217" s="36">
        <v>70739.134</v>
      </c>
      <c r="D217" s="36">
        <v>64032.426</v>
      </c>
      <c r="E217" s="36">
        <v>86459.13</v>
      </c>
      <c r="F217" s="37">
        <f t="shared" si="23"/>
        <v>35.023979881693066</v>
      </c>
      <c r="H217" s="36">
        <v>88444.157</v>
      </c>
      <c r="I217" s="36">
        <v>80614.229</v>
      </c>
      <c r="J217" s="36">
        <v>90760.017</v>
      </c>
      <c r="K217" s="37">
        <f t="shared" si="24"/>
        <v>12.58560445948072</v>
      </c>
      <c r="L217" s="37">
        <f>+J217/$J$212*100</f>
        <v>59.69063970379507</v>
      </c>
      <c r="R217" s="40"/>
    </row>
    <row r="218" spans="1:18" ht="11.25">
      <c r="A218" s="142"/>
      <c r="B218" s="142"/>
      <c r="C218" s="150"/>
      <c r="D218" s="150"/>
      <c r="E218" s="150"/>
      <c r="F218" s="150"/>
      <c r="G218" s="150"/>
      <c r="H218" s="150"/>
      <c r="I218" s="150"/>
      <c r="J218" s="150"/>
      <c r="K218" s="142"/>
      <c r="L218" s="142"/>
      <c r="R218" s="40"/>
    </row>
    <row r="219" spans="1:18" ht="11.25">
      <c r="A219" s="34" t="s">
        <v>72</v>
      </c>
      <c r="B219" s="34"/>
      <c r="C219" s="34"/>
      <c r="D219" s="34"/>
      <c r="E219" s="34"/>
      <c r="F219" s="34"/>
      <c r="G219" s="34"/>
      <c r="H219" s="34"/>
      <c r="I219" s="34"/>
      <c r="J219" s="34"/>
      <c r="K219" s="34"/>
      <c r="L219" s="34"/>
      <c r="R219" s="40"/>
    </row>
    <row r="220" spans="1:18" ht="19.5" customHeight="1">
      <c r="A220" s="320" t="s">
        <v>267</v>
      </c>
      <c r="B220" s="320"/>
      <c r="C220" s="320"/>
      <c r="D220" s="320"/>
      <c r="E220" s="320"/>
      <c r="F220" s="320"/>
      <c r="G220" s="320"/>
      <c r="H220" s="320"/>
      <c r="I220" s="320"/>
      <c r="J220" s="320"/>
      <c r="K220" s="320"/>
      <c r="L220" s="320"/>
      <c r="R220" s="40"/>
    </row>
    <row r="221" spans="1:18" ht="19.5" customHeight="1">
      <c r="A221" s="321" t="s">
        <v>262</v>
      </c>
      <c r="B221" s="321"/>
      <c r="C221" s="321"/>
      <c r="D221" s="321"/>
      <c r="E221" s="321"/>
      <c r="F221" s="321"/>
      <c r="G221" s="321"/>
      <c r="H221" s="321"/>
      <c r="I221" s="321"/>
      <c r="J221" s="321"/>
      <c r="K221" s="321"/>
      <c r="L221" s="321"/>
      <c r="R221" s="40"/>
    </row>
    <row r="222" spans="1:21" s="46" customFormat="1" ht="11.25">
      <c r="A222" s="43"/>
      <c r="B222" s="43"/>
      <c r="C222" s="322" t="s">
        <v>221</v>
      </c>
      <c r="D222" s="322"/>
      <c r="E222" s="322"/>
      <c r="F222" s="322"/>
      <c r="G222" s="242"/>
      <c r="H222" s="322" t="s">
        <v>149</v>
      </c>
      <c r="I222" s="322"/>
      <c r="J222" s="322"/>
      <c r="K222" s="322"/>
      <c r="L222" s="242"/>
      <c r="M222" s="324"/>
      <c r="N222" s="324"/>
      <c r="O222" s="324"/>
      <c r="P222" s="169"/>
      <c r="Q222" s="169"/>
      <c r="R222" s="169"/>
      <c r="S222" s="169"/>
      <c r="T222" s="169"/>
      <c r="U222" s="169"/>
    </row>
    <row r="223" spans="1:21" s="46" customFormat="1" ht="11.25">
      <c r="A223" s="43" t="s">
        <v>160</v>
      </c>
      <c r="B223" s="244" t="s">
        <v>135</v>
      </c>
      <c r="C223" s="243">
        <f>+C189</f>
        <v>2009</v>
      </c>
      <c r="D223" s="323" t="str">
        <f>+D189</f>
        <v>enero - noviembre</v>
      </c>
      <c r="E223" s="323"/>
      <c r="F223" s="323"/>
      <c r="G223" s="242"/>
      <c r="H223" s="243">
        <f>+H189</f>
        <v>2009</v>
      </c>
      <c r="I223" s="323" t="str">
        <f>+D223</f>
        <v>enero - noviembre</v>
      </c>
      <c r="J223" s="323"/>
      <c r="K223" s="323"/>
      <c r="L223" s="244" t="s">
        <v>332</v>
      </c>
      <c r="M223" s="325"/>
      <c r="N223" s="325"/>
      <c r="O223" s="325"/>
      <c r="P223" s="169"/>
      <c r="Q223" s="169"/>
      <c r="R223" s="169"/>
      <c r="S223" s="169"/>
      <c r="T223" s="169"/>
      <c r="U223" s="169"/>
    </row>
    <row r="224" spans="1:15" s="46" customFormat="1" ht="11.25">
      <c r="A224" s="245"/>
      <c r="B224" s="248" t="s">
        <v>45</v>
      </c>
      <c r="C224" s="245"/>
      <c r="D224" s="246">
        <f>+D190</f>
        <v>2009</v>
      </c>
      <c r="E224" s="246">
        <f>+E190</f>
        <v>2010</v>
      </c>
      <c r="F224" s="247" t="str">
        <f>+F190</f>
        <v>Var % 10/09</v>
      </c>
      <c r="G224" s="248"/>
      <c r="H224" s="245"/>
      <c r="I224" s="246">
        <f>+I190</f>
        <v>2009</v>
      </c>
      <c r="J224" s="246">
        <f>+J190</f>
        <v>2010</v>
      </c>
      <c r="K224" s="247" t="str">
        <f>+K190</f>
        <v>Var % 10/09</v>
      </c>
      <c r="L224" s="248">
        <v>2008</v>
      </c>
      <c r="M224" s="249" t="s">
        <v>295</v>
      </c>
      <c r="N224" s="249" t="s">
        <v>295</v>
      </c>
      <c r="O224" s="248" t="s">
        <v>272</v>
      </c>
    </row>
    <row r="225" spans="1:18" ht="11.25" customHeight="1">
      <c r="A225" s="34"/>
      <c r="B225" s="34"/>
      <c r="C225" s="34"/>
      <c r="D225" s="34"/>
      <c r="E225" s="34"/>
      <c r="F225" s="34"/>
      <c r="G225" s="34"/>
      <c r="H225" s="34"/>
      <c r="I225" s="34"/>
      <c r="J225" s="34"/>
      <c r="K225" s="34"/>
      <c r="L225" s="34"/>
      <c r="R225" s="40"/>
    </row>
    <row r="226" spans="1:15" s="46" customFormat="1" ht="11.25">
      <c r="A226" s="43" t="s">
        <v>483</v>
      </c>
      <c r="B226" s="43"/>
      <c r="C226" s="43"/>
      <c r="D226" s="43"/>
      <c r="E226" s="43"/>
      <c r="F226" s="43"/>
      <c r="G226" s="43"/>
      <c r="H226" s="44">
        <f>+H192</f>
        <v>6122531</v>
      </c>
      <c r="I226" s="44">
        <f>+I192</f>
        <v>5647538</v>
      </c>
      <c r="J226" s="44">
        <f>+J192</f>
        <v>6295510</v>
      </c>
      <c r="K226" s="42">
        <f>+J226/I226*100-100</f>
        <v>11.473530589789746</v>
      </c>
      <c r="L226" s="43"/>
      <c r="M226" s="45"/>
      <c r="N226" s="45"/>
      <c r="O226" s="45"/>
    </row>
    <row r="227" spans="1:18" s="146" customFormat="1" ht="11.25">
      <c r="A227" s="144" t="s">
        <v>495</v>
      </c>
      <c r="B227" s="144"/>
      <c r="C227" s="144">
        <f>+C229+C244+C245+C246+C247+C248</f>
        <v>702534.876</v>
      </c>
      <c r="D227" s="144">
        <f>+D229+D244+D245+D246+D247+D248</f>
        <v>634449.48</v>
      </c>
      <c r="E227" s="144">
        <f>+E229+E244+E245+E246+E247+E248</f>
        <v>673892.666</v>
      </c>
      <c r="F227" s="145">
        <f>+E227/D227*100-100</f>
        <v>6.2169151750269975</v>
      </c>
      <c r="G227" s="144"/>
      <c r="H227" s="144">
        <f>+H229+H244+H245+H246+H247+H248</f>
        <v>1401167.4649999999</v>
      </c>
      <c r="I227" s="144">
        <f>+I229+I244+I245+I246+I247+I248</f>
        <v>1284685.3120000002</v>
      </c>
      <c r="J227" s="144">
        <f>+J229+J244+J245+J246+J247+J248</f>
        <v>1425132.4679999999</v>
      </c>
      <c r="K227" s="145">
        <f>+J227/I227*100-100</f>
        <v>10.932417043155212</v>
      </c>
      <c r="L227" s="145">
        <f>+J227/$J$226*100</f>
        <v>22.637283841976263</v>
      </c>
      <c r="M227" s="151"/>
      <c r="N227" s="151"/>
      <c r="O227" s="151"/>
      <c r="R227" s="45"/>
    </row>
    <row r="228" spans="1:18" ht="11.25" customHeight="1">
      <c r="A228" s="34"/>
      <c r="B228" s="34"/>
      <c r="C228" s="36"/>
      <c r="D228" s="36"/>
      <c r="E228" s="36"/>
      <c r="F228" s="37"/>
      <c r="G228" s="37"/>
      <c r="H228" s="36"/>
      <c r="I228" s="36"/>
      <c r="J228" s="36"/>
      <c r="K228" s="37"/>
      <c r="L228" s="141"/>
      <c r="R228" s="40"/>
    </row>
    <row r="229" spans="1:18" s="46" customFormat="1" ht="11.25" customHeight="1">
      <c r="A229" s="43" t="s">
        <v>145</v>
      </c>
      <c r="B229" s="43">
        <v>22042110</v>
      </c>
      <c r="C229" s="44">
        <f>SUM(C230:C241)</f>
        <v>348413.008</v>
      </c>
      <c r="D229" s="44">
        <f>SUM(D230:D241)</f>
        <v>323186.03699999995</v>
      </c>
      <c r="E229" s="44">
        <f>SUM(E230:E241)</f>
        <v>352294.62299999996</v>
      </c>
      <c r="F229" s="42">
        <f>+E229/D229*100-100</f>
        <v>9.006758543841428</v>
      </c>
      <c r="G229" s="42"/>
      <c r="H229" s="44">
        <f>SUM(H230:H241)</f>
        <v>1069122.0729999999</v>
      </c>
      <c r="I229" s="44">
        <f>SUM(I230:I241)</f>
        <v>987309.5709999999</v>
      </c>
      <c r="J229" s="44">
        <f>SUM(J230:J241)</f>
        <v>1088611.6509999998</v>
      </c>
      <c r="K229" s="42">
        <f aca="true" t="shared" si="25" ref="K229:K248">+J229/I229*100-100</f>
        <v>10.260417094650037</v>
      </c>
      <c r="L229" s="42">
        <f>+J229/J227*100</f>
        <v>76.38669916262127</v>
      </c>
      <c r="M229" s="45">
        <f>+I229/D229</f>
        <v>3.0549264447337494</v>
      </c>
      <c r="N229" s="45">
        <f>+J229/E229</f>
        <v>3.0900603640493256</v>
      </c>
      <c r="O229" s="45">
        <f>+N229/M229*100-100</f>
        <v>1.150074149122048</v>
      </c>
      <c r="P229" s="44"/>
      <c r="R229" s="45"/>
    </row>
    <row r="230" spans="1:18" ht="11.25" customHeight="1">
      <c r="A230" s="34" t="s">
        <v>280</v>
      </c>
      <c r="B230" s="174">
        <v>22042111</v>
      </c>
      <c r="C230" s="36">
        <v>50209.734</v>
      </c>
      <c r="D230" s="36">
        <v>46692.949</v>
      </c>
      <c r="E230" s="36">
        <v>49758.886</v>
      </c>
      <c r="F230" s="37">
        <f aca="true" t="shared" si="26" ref="F230:F241">+E230/D230*100-100</f>
        <v>6.566166981657133</v>
      </c>
      <c r="G230" s="37"/>
      <c r="H230" s="36">
        <v>140015.07</v>
      </c>
      <c r="I230" s="36">
        <v>129421.188</v>
      </c>
      <c r="J230" s="36">
        <v>138124.843</v>
      </c>
      <c r="K230" s="37">
        <f t="shared" si="25"/>
        <v>6.7250618963565785</v>
      </c>
      <c r="L230" s="37">
        <f aca="true" t="shared" si="27" ref="L230:L241">+J230/$J$229*100</f>
        <v>12.688165047022817</v>
      </c>
      <c r="M230" s="40">
        <f aca="true" t="shared" si="28" ref="M230:M237">+I230/D230</f>
        <v>2.7717501415470673</v>
      </c>
      <c r="N230" s="40">
        <f aca="true" t="shared" si="29" ref="N230:N237">+J230/E230</f>
        <v>2.7758829448070843</v>
      </c>
      <c r="O230" s="40">
        <f aca="true" t="shared" si="30" ref="O230:O237">+N230/M230*100-100</f>
        <v>0.14910446645490083</v>
      </c>
      <c r="P230" s="175"/>
      <c r="R230" s="40"/>
    </row>
    <row r="231" spans="1:18" ht="11.25" customHeight="1">
      <c r="A231" s="34" t="s">
        <v>281</v>
      </c>
      <c r="B231" s="174">
        <v>22042112</v>
      </c>
      <c r="C231" s="36">
        <v>32373.277</v>
      </c>
      <c r="D231" s="36">
        <v>30260.602</v>
      </c>
      <c r="E231" s="36">
        <v>33235.235</v>
      </c>
      <c r="F231" s="37">
        <f t="shared" si="26"/>
        <v>9.830052290433613</v>
      </c>
      <c r="G231" s="37"/>
      <c r="H231" s="36">
        <v>98799.361</v>
      </c>
      <c r="I231" s="36">
        <v>91791.37</v>
      </c>
      <c r="J231" s="36">
        <v>100694.031</v>
      </c>
      <c r="K231" s="37">
        <f t="shared" si="25"/>
        <v>9.698799571245104</v>
      </c>
      <c r="L231" s="37">
        <f t="shared" si="27"/>
        <v>9.249766058217581</v>
      </c>
      <c r="M231" s="40">
        <f t="shared" si="28"/>
        <v>3.0333623237237646</v>
      </c>
      <c r="N231" s="40">
        <f t="shared" si="29"/>
        <v>3.0297372953734194</v>
      </c>
      <c r="O231" s="40">
        <f t="shared" si="30"/>
        <v>-0.11950528698777418</v>
      </c>
      <c r="P231" s="175"/>
      <c r="R231" s="40"/>
    </row>
    <row r="232" spans="1:18" ht="11.25" customHeight="1">
      <c r="A232" s="34" t="s">
        <v>276</v>
      </c>
      <c r="B232" s="174">
        <v>22042113</v>
      </c>
      <c r="C232" s="36">
        <v>26363.167</v>
      </c>
      <c r="D232" s="36">
        <v>24774.708</v>
      </c>
      <c r="E232" s="36">
        <v>24292.509</v>
      </c>
      <c r="F232" s="37">
        <f t="shared" si="26"/>
        <v>-1.946335754996582</v>
      </c>
      <c r="G232" s="37"/>
      <c r="H232" s="36">
        <v>65514.734</v>
      </c>
      <c r="I232" s="36">
        <v>60983.642</v>
      </c>
      <c r="J232" s="36">
        <v>63010.55</v>
      </c>
      <c r="K232" s="37">
        <f t="shared" si="25"/>
        <v>3.3236912941342496</v>
      </c>
      <c r="L232" s="37">
        <f t="shared" si="27"/>
        <v>5.7881568640312135</v>
      </c>
      <c r="M232" s="40">
        <f t="shared" si="28"/>
        <v>2.4615281843079644</v>
      </c>
      <c r="N232" s="40">
        <f t="shared" si="29"/>
        <v>2.593826351983651</v>
      </c>
      <c r="O232" s="40">
        <f t="shared" si="30"/>
        <v>5.374635501599229</v>
      </c>
      <c r="P232" s="175"/>
      <c r="R232" s="40"/>
    </row>
    <row r="233" spans="1:18" ht="11.25" customHeight="1">
      <c r="A233" s="34" t="s">
        <v>277</v>
      </c>
      <c r="B233" s="174">
        <v>22042119</v>
      </c>
      <c r="C233" s="36">
        <v>3620.714</v>
      </c>
      <c r="D233" s="36">
        <v>3189.269</v>
      </c>
      <c r="E233" s="36">
        <v>4211.788</v>
      </c>
      <c r="F233" s="37">
        <f t="shared" si="26"/>
        <v>32.06123409470948</v>
      </c>
      <c r="G233" s="37"/>
      <c r="H233" s="36">
        <v>9905.012</v>
      </c>
      <c r="I233" s="36">
        <v>8826.692</v>
      </c>
      <c r="J233" s="36">
        <v>11704.077</v>
      </c>
      <c r="K233" s="37">
        <f t="shared" si="25"/>
        <v>32.598679097446706</v>
      </c>
      <c r="L233" s="37">
        <f t="shared" si="27"/>
        <v>1.0751379511002497</v>
      </c>
      <c r="M233" s="40">
        <f t="shared" si="28"/>
        <v>2.767622298401295</v>
      </c>
      <c r="N233" s="40">
        <f t="shared" si="29"/>
        <v>2.7788855944316286</v>
      </c>
      <c r="O233" s="40">
        <f t="shared" si="30"/>
        <v>0.4069665155118827</v>
      </c>
      <c r="P233" s="175"/>
      <c r="R233" s="40"/>
    </row>
    <row r="234" spans="1:18" ht="11.25" customHeight="1">
      <c r="A234" s="34" t="s">
        <v>282</v>
      </c>
      <c r="B234" s="174">
        <v>22042121</v>
      </c>
      <c r="C234" s="36">
        <v>77395.826</v>
      </c>
      <c r="D234" s="36">
        <v>71512.852</v>
      </c>
      <c r="E234" s="36">
        <v>76060.996</v>
      </c>
      <c r="F234" s="37">
        <f t="shared" si="26"/>
        <v>6.359897379005375</v>
      </c>
      <c r="G234" s="37"/>
      <c r="H234" s="36">
        <v>260819.728</v>
      </c>
      <c r="I234" s="36">
        <v>240634.272</v>
      </c>
      <c r="J234" s="36">
        <v>255009.383</v>
      </c>
      <c r="K234" s="37">
        <f t="shared" si="25"/>
        <v>5.9738419139232235</v>
      </c>
      <c r="L234" s="37">
        <f t="shared" si="27"/>
        <v>23.425193251032</v>
      </c>
      <c r="M234" s="40">
        <f t="shared" si="28"/>
        <v>3.3649094571140865</v>
      </c>
      <c r="N234" s="40">
        <f t="shared" si="29"/>
        <v>3.352695815342728</v>
      </c>
      <c r="O234" s="40">
        <f t="shared" si="30"/>
        <v>-0.36297088902455243</v>
      </c>
      <c r="P234" s="175"/>
      <c r="R234" s="40"/>
    </row>
    <row r="235" spans="1:18" ht="11.25" customHeight="1">
      <c r="A235" s="34" t="s">
        <v>283</v>
      </c>
      <c r="B235" s="174">
        <v>22042122</v>
      </c>
      <c r="C235" s="36">
        <v>36769.909</v>
      </c>
      <c r="D235" s="36">
        <v>34230.936</v>
      </c>
      <c r="E235" s="36">
        <v>36251.494</v>
      </c>
      <c r="F235" s="37">
        <f t="shared" si="26"/>
        <v>5.902724950319779</v>
      </c>
      <c r="G235" s="37"/>
      <c r="H235" s="36">
        <v>102308.171</v>
      </c>
      <c r="I235" s="36">
        <v>94533.56</v>
      </c>
      <c r="J235" s="36">
        <v>101604.007</v>
      </c>
      <c r="K235" s="37">
        <f t="shared" si="25"/>
        <v>7.47929835711254</v>
      </c>
      <c r="L235" s="37">
        <f t="shared" si="27"/>
        <v>9.333356565370805</v>
      </c>
      <c r="M235" s="40">
        <f t="shared" si="28"/>
        <v>2.761641107330515</v>
      </c>
      <c r="N235" s="40">
        <f t="shared" si="29"/>
        <v>2.8027536465117824</v>
      </c>
      <c r="O235" s="40">
        <f t="shared" si="30"/>
        <v>1.4886995660709772</v>
      </c>
      <c r="P235" s="175"/>
      <c r="R235" s="40"/>
    </row>
    <row r="236" spans="1:18" ht="11.25" customHeight="1">
      <c r="A236" s="34" t="s">
        <v>284</v>
      </c>
      <c r="B236" s="174">
        <v>22042124</v>
      </c>
      <c r="C236" s="36">
        <v>18800.2</v>
      </c>
      <c r="D236" s="36">
        <v>17291.958</v>
      </c>
      <c r="E236" s="36">
        <v>19158.587</v>
      </c>
      <c r="F236" s="37">
        <f t="shared" si="26"/>
        <v>10.79478101901475</v>
      </c>
      <c r="G236" s="37"/>
      <c r="H236" s="36">
        <v>67641.286</v>
      </c>
      <c r="I236" s="36">
        <v>61509.798</v>
      </c>
      <c r="J236" s="36">
        <v>68129.406</v>
      </c>
      <c r="K236" s="37">
        <f t="shared" si="25"/>
        <v>10.761875693365155</v>
      </c>
      <c r="L236" s="37">
        <f t="shared" si="27"/>
        <v>6.258375605057713</v>
      </c>
      <c r="M236" s="40">
        <f t="shared" si="28"/>
        <v>3.5571332060834293</v>
      </c>
      <c r="N236" s="40">
        <f t="shared" si="29"/>
        <v>3.5560767607757295</v>
      </c>
      <c r="O236" s="40">
        <f t="shared" si="30"/>
        <v>-0.029699346257061165</v>
      </c>
      <c r="P236" s="175"/>
      <c r="R236" s="40"/>
    </row>
    <row r="237" spans="1:18" ht="11.25" customHeight="1">
      <c r="A237" s="34" t="s">
        <v>285</v>
      </c>
      <c r="B237" s="174">
        <v>22042125</v>
      </c>
      <c r="C237" s="36">
        <v>6253.598</v>
      </c>
      <c r="D237" s="36">
        <v>5585.874</v>
      </c>
      <c r="E237" s="36">
        <v>6781.669</v>
      </c>
      <c r="F237" s="37">
        <f t="shared" si="26"/>
        <v>21.407482517507546</v>
      </c>
      <c r="G237" s="37"/>
      <c r="H237" s="36">
        <v>25354.554</v>
      </c>
      <c r="I237" s="36">
        <v>22633.622</v>
      </c>
      <c r="J237" s="36">
        <v>27273.671</v>
      </c>
      <c r="K237" s="37">
        <f t="shared" si="25"/>
        <v>20.500691405025663</v>
      </c>
      <c r="L237" s="37">
        <f t="shared" si="27"/>
        <v>2.5053627687106212</v>
      </c>
      <c r="M237" s="40">
        <f t="shared" si="28"/>
        <v>4.0519392309959015</v>
      </c>
      <c r="N237" s="40">
        <f t="shared" si="29"/>
        <v>4.021675342751172</v>
      </c>
      <c r="O237" s="40">
        <f t="shared" si="30"/>
        <v>-0.7468988679104882</v>
      </c>
      <c r="P237" s="175"/>
      <c r="R237" s="40"/>
    </row>
    <row r="238" spans="1:18" ht="11.25" customHeight="1">
      <c r="A238" s="34" t="s">
        <v>286</v>
      </c>
      <c r="B238" s="174">
        <v>22042126</v>
      </c>
      <c r="C238" s="36">
        <v>4425.343</v>
      </c>
      <c r="D238" s="36">
        <v>4071.485</v>
      </c>
      <c r="E238" s="36">
        <v>4899.655</v>
      </c>
      <c r="F238" s="37">
        <f t="shared" si="26"/>
        <v>20.340735628400935</v>
      </c>
      <c r="G238" s="37"/>
      <c r="H238" s="36">
        <v>20615.286</v>
      </c>
      <c r="I238" s="36">
        <v>18950.442</v>
      </c>
      <c r="J238" s="36">
        <v>23631.099</v>
      </c>
      <c r="K238" s="37">
        <f t="shared" si="25"/>
        <v>24.699460835794753</v>
      </c>
      <c r="L238" s="37">
        <f t="shared" si="27"/>
        <v>2.1707556572899476</v>
      </c>
      <c r="M238" s="40">
        <f aca="true" t="shared" si="31" ref="M238:M247">+I238/D238</f>
        <v>4.654430017548879</v>
      </c>
      <c r="N238" s="40">
        <f aca="true" t="shared" si="32" ref="N238:N247">+J238/E238</f>
        <v>4.823012844781928</v>
      </c>
      <c r="O238" s="40">
        <f aca="true" t="shared" si="33" ref="O238:O247">+N238/M238*100-100</f>
        <v>3.621986507422619</v>
      </c>
      <c r="P238" s="175"/>
      <c r="R238" s="40"/>
    </row>
    <row r="239" spans="1:18" ht="11.25" customHeight="1">
      <c r="A239" s="34" t="s">
        <v>278</v>
      </c>
      <c r="B239" s="174">
        <v>22042127</v>
      </c>
      <c r="C239" s="36">
        <v>78797.196</v>
      </c>
      <c r="D239" s="36">
        <v>73290.501</v>
      </c>
      <c r="E239" s="36">
        <v>81602.803</v>
      </c>
      <c r="F239" s="37">
        <f t="shared" si="26"/>
        <v>11.341581632795766</v>
      </c>
      <c r="G239" s="37"/>
      <c r="H239" s="36">
        <v>239528.096</v>
      </c>
      <c r="I239" s="36">
        <v>221906.824</v>
      </c>
      <c r="J239" s="36">
        <v>256432.029</v>
      </c>
      <c r="K239" s="37">
        <f t="shared" si="25"/>
        <v>15.558424196995404</v>
      </c>
      <c r="L239" s="37">
        <f t="shared" si="27"/>
        <v>23.555877687368245</v>
      </c>
      <c r="M239" s="40">
        <f t="shared" si="31"/>
        <v>3.0277705974475464</v>
      </c>
      <c r="N239" s="40">
        <f t="shared" si="32"/>
        <v>3.1424414305964468</v>
      </c>
      <c r="O239" s="40">
        <f t="shared" si="33"/>
        <v>3.7873025534223075</v>
      </c>
      <c r="P239" s="175"/>
      <c r="R239" s="40"/>
    </row>
    <row r="240" spans="1:18" ht="11.25" customHeight="1">
      <c r="A240" s="34" t="s">
        <v>279</v>
      </c>
      <c r="B240" s="174">
        <v>22042129</v>
      </c>
      <c r="C240" s="36">
        <v>3855.326</v>
      </c>
      <c r="D240" s="36">
        <v>3417.915</v>
      </c>
      <c r="E240" s="36">
        <v>4861.333</v>
      </c>
      <c r="F240" s="37">
        <f t="shared" si="26"/>
        <v>42.230950740436754</v>
      </c>
      <c r="G240" s="37"/>
      <c r="H240" s="36">
        <v>16212.147</v>
      </c>
      <c r="I240" s="36">
        <v>15037.6</v>
      </c>
      <c r="J240" s="36">
        <v>15454.552</v>
      </c>
      <c r="K240" s="37">
        <f t="shared" si="25"/>
        <v>2.772729690908122</v>
      </c>
      <c r="L240" s="37">
        <f t="shared" si="27"/>
        <v>1.4196570453571236</v>
      </c>
      <c r="M240" s="40">
        <f t="shared" si="31"/>
        <v>4.399641301787786</v>
      </c>
      <c r="N240" s="40">
        <f t="shared" si="32"/>
        <v>3.179077014473191</v>
      </c>
      <c r="O240" s="40">
        <f t="shared" si="33"/>
        <v>-27.74235906046752</v>
      </c>
      <c r="P240" s="175"/>
      <c r="R240" s="40"/>
    </row>
    <row r="241" spans="1:18" ht="11.25" customHeight="1">
      <c r="A241" s="34" t="s">
        <v>287</v>
      </c>
      <c r="B241" s="174">
        <v>22042130</v>
      </c>
      <c r="C241" s="36">
        <v>9548.718</v>
      </c>
      <c r="D241" s="36">
        <v>8866.988</v>
      </c>
      <c r="E241" s="36">
        <v>11179.668</v>
      </c>
      <c r="F241" s="37">
        <f t="shared" si="26"/>
        <v>26.08191191868086</v>
      </c>
      <c r="G241" s="37"/>
      <c r="H241" s="36">
        <v>22408.628</v>
      </c>
      <c r="I241" s="36">
        <v>21080.561</v>
      </c>
      <c r="J241" s="36">
        <v>27544.003</v>
      </c>
      <c r="K241" s="37">
        <f t="shared" si="25"/>
        <v>30.66067359402814</v>
      </c>
      <c r="L241" s="37">
        <f t="shared" si="27"/>
        <v>2.5301954994417017</v>
      </c>
      <c r="M241" s="40">
        <f t="shared" si="31"/>
        <v>2.3774207205423084</v>
      </c>
      <c r="N241" s="40">
        <f t="shared" si="32"/>
        <v>2.463758583886391</v>
      </c>
      <c r="O241" s="40">
        <f t="shared" si="33"/>
        <v>3.631576969026696</v>
      </c>
      <c r="P241" s="175"/>
      <c r="R241" s="40"/>
    </row>
    <row r="242" spans="1:18" ht="11.25" customHeight="1">
      <c r="A242" s="34"/>
      <c r="B242" s="174"/>
      <c r="C242" s="36"/>
      <c r="D242" s="36"/>
      <c r="E242" s="36"/>
      <c r="F242" s="37"/>
      <c r="G242" s="37"/>
      <c r="H242" s="36"/>
      <c r="I242" s="36"/>
      <c r="J242" s="36"/>
      <c r="K242" s="37"/>
      <c r="L242" s="37"/>
      <c r="P242" s="175"/>
      <c r="R242" s="40"/>
    </row>
    <row r="243" spans="1:18" s="46" customFormat="1" ht="11.25" customHeight="1">
      <c r="A243" s="43" t="s">
        <v>334</v>
      </c>
      <c r="B243" s="43"/>
      <c r="C243" s="44">
        <f>SUM(C244:C247)</f>
        <v>339494.462</v>
      </c>
      <c r="D243" s="44">
        <f>SUM(D244:D247)</f>
        <v>298915.984</v>
      </c>
      <c r="E243" s="44">
        <f>SUM(E244:E247)</f>
        <v>312014.27499999997</v>
      </c>
      <c r="F243" s="42">
        <f aca="true" t="shared" si="34" ref="F243:F248">+E243/D243*100-100</f>
        <v>4.381930609639113</v>
      </c>
      <c r="G243" s="42"/>
      <c r="H243" s="44">
        <f>SUM(H244:H247)</f>
        <v>304050.42199999996</v>
      </c>
      <c r="I243" s="44">
        <f>SUM(I244:I247)</f>
        <v>273557.75600000005</v>
      </c>
      <c r="J243" s="44">
        <f>SUM(J244:J247)</f>
        <v>311371.17500000005</v>
      </c>
      <c r="K243" s="42">
        <f>+J243/I243*100-100</f>
        <v>13.822828331725304</v>
      </c>
      <c r="L243" s="42">
        <f>+J243/J227*100</f>
        <v>21.84857772814422</v>
      </c>
      <c r="M243" s="45"/>
      <c r="N243" s="45"/>
      <c r="O243" s="45"/>
      <c r="P243" s="176"/>
      <c r="R243" s="45"/>
    </row>
    <row r="244" spans="1:18" ht="11.25" customHeight="1">
      <c r="A244" s="34" t="s">
        <v>146</v>
      </c>
      <c r="B244" s="34">
        <v>22042990</v>
      </c>
      <c r="C244" s="36">
        <v>289619.655</v>
      </c>
      <c r="D244" s="36">
        <v>253570.618</v>
      </c>
      <c r="E244" s="36">
        <v>264071.729</v>
      </c>
      <c r="F244" s="37">
        <f t="shared" si="34"/>
        <v>4.141296449417496</v>
      </c>
      <c r="G244" s="37"/>
      <c r="H244" s="36">
        <v>211210.998</v>
      </c>
      <c r="I244" s="36">
        <v>189085.477</v>
      </c>
      <c r="J244" s="36">
        <v>215677.901</v>
      </c>
      <c r="K244" s="37">
        <f t="shared" si="25"/>
        <v>14.06370516758409</v>
      </c>
      <c r="L244" s="37">
        <f>+J244/$J$227*100</f>
        <v>15.133884452346926</v>
      </c>
      <c r="M244" s="40">
        <f t="shared" si="31"/>
        <v>0.745691588762859</v>
      </c>
      <c r="N244" s="40">
        <f t="shared" si="32"/>
        <v>0.8167398373795629</v>
      </c>
      <c r="O244" s="40">
        <f t="shared" si="33"/>
        <v>9.527832912072483</v>
      </c>
      <c r="R244" s="40"/>
    </row>
    <row r="245" spans="1:18" ht="11.25" customHeight="1">
      <c r="A245" s="34" t="s">
        <v>73</v>
      </c>
      <c r="B245" s="34">
        <v>22042190</v>
      </c>
      <c r="C245" s="36">
        <v>47185.891</v>
      </c>
      <c r="D245" s="36">
        <v>42889.951</v>
      </c>
      <c r="E245" s="36">
        <v>44633.954</v>
      </c>
      <c r="F245" s="37">
        <f t="shared" si="34"/>
        <v>4.066227541271843</v>
      </c>
      <c r="G245" s="37"/>
      <c r="H245" s="36">
        <v>82325.766</v>
      </c>
      <c r="I245" s="36">
        <v>74982.672</v>
      </c>
      <c r="J245" s="36">
        <v>82422.263</v>
      </c>
      <c r="K245" s="37">
        <f t="shared" si="25"/>
        <v>9.921746987090557</v>
      </c>
      <c r="L245" s="37">
        <f>+J245/$J$227*100</f>
        <v>5.783480823762975</v>
      </c>
      <c r="M245" s="40">
        <f t="shared" si="31"/>
        <v>1.748257348207276</v>
      </c>
      <c r="N245" s="40">
        <f t="shared" si="32"/>
        <v>1.846626964754232</v>
      </c>
      <c r="O245" s="40">
        <f t="shared" si="33"/>
        <v>5.626724043106563</v>
      </c>
      <c r="R245" s="40"/>
    </row>
    <row r="246" spans="1:18" ht="11.25" customHeight="1">
      <c r="A246" s="34" t="s">
        <v>74</v>
      </c>
      <c r="B246" s="34">
        <v>22041000</v>
      </c>
      <c r="C246" s="36">
        <v>2438.165</v>
      </c>
      <c r="D246" s="36">
        <v>2220.343</v>
      </c>
      <c r="E246" s="36">
        <v>2977.438</v>
      </c>
      <c r="F246" s="37">
        <f t="shared" si="34"/>
        <v>34.09811006677799</v>
      </c>
      <c r="G246" s="37"/>
      <c r="H246" s="36">
        <v>9566.31</v>
      </c>
      <c r="I246" s="36">
        <v>8606.117</v>
      </c>
      <c r="J246" s="36">
        <v>11657.731</v>
      </c>
      <c r="K246" s="37">
        <f t="shared" si="25"/>
        <v>35.45866271629819</v>
      </c>
      <c r="L246" s="37">
        <f>+J246/$J$227*100</f>
        <v>0.8180103437233598</v>
      </c>
      <c r="M246" s="40">
        <f t="shared" si="31"/>
        <v>3.876030415120547</v>
      </c>
      <c r="N246" s="40">
        <f t="shared" si="32"/>
        <v>3.9153564238785155</v>
      </c>
      <c r="O246" s="40">
        <f t="shared" si="33"/>
        <v>1.0145949475668772</v>
      </c>
      <c r="R246" s="40"/>
    </row>
    <row r="247" spans="1:18" ht="11.25" customHeight="1">
      <c r="A247" s="34" t="s">
        <v>75</v>
      </c>
      <c r="B247" s="34">
        <v>22082010</v>
      </c>
      <c r="C247" s="36">
        <v>250.751</v>
      </c>
      <c r="D247" s="36">
        <v>235.072</v>
      </c>
      <c r="E247" s="36">
        <v>331.154</v>
      </c>
      <c r="F247" s="37">
        <f t="shared" si="34"/>
        <v>40.873434522188944</v>
      </c>
      <c r="G247" s="37"/>
      <c r="H247" s="36">
        <v>947.348</v>
      </c>
      <c r="I247" s="36">
        <v>883.49</v>
      </c>
      <c r="J247" s="36">
        <v>1613.28</v>
      </c>
      <c r="K247" s="37">
        <f t="shared" si="25"/>
        <v>82.6030854904979</v>
      </c>
      <c r="L247" s="37">
        <f>+J247/$J$227*100</f>
        <v>0.1132021083109588</v>
      </c>
      <c r="M247" s="40">
        <f t="shared" si="31"/>
        <v>3.758380411108086</v>
      </c>
      <c r="N247" s="40">
        <f t="shared" si="32"/>
        <v>4.8716911165198065</v>
      </c>
      <c r="O247" s="40">
        <f t="shared" si="33"/>
        <v>29.62208674037555</v>
      </c>
      <c r="R247" s="40"/>
    </row>
    <row r="248" spans="1:18" ht="11.25" customHeight="1">
      <c r="A248" s="34" t="s">
        <v>10</v>
      </c>
      <c r="B248" s="41" t="s">
        <v>181</v>
      </c>
      <c r="C248" s="36">
        <v>14627.406</v>
      </c>
      <c r="D248" s="36">
        <v>12347.459</v>
      </c>
      <c r="E248" s="36">
        <v>9583.768</v>
      </c>
      <c r="F248" s="37">
        <f t="shared" si="34"/>
        <v>-22.382669989023668</v>
      </c>
      <c r="G248" s="37"/>
      <c r="H248" s="36">
        <v>27994.97</v>
      </c>
      <c r="I248" s="36">
        <v>23817.985</v>
      </c>
      <c r="J248" s="36">
        <v>25149.642</v>
      </c>
      <c r="K248" s="37">
        <f t="shared" si="25"/>
        <v>5.590972536089851</v>
      </c>
      <c r="L248" s="37">
        <f>+J248/$J$227*100</f>
        <v>1.7647231092345026</v>
      </c>
      <c r="R248" s="40"/>
    </row>
    <row r="249" spans="1:18" ht="11.25">
      <c r="A249" s="142"/>
      <c r="B249" s="142"/>
      <c r="C249" s="150"/>
      <c r="D249" s="150"/>
      <c r="E249" s="150"/>
      <c r="F249" s="150"/>
      <c r="G249" s="150"/>
      <c r="H249" s="150"/>
      <c r="I249" s="150"/>
      <c r="J249" s="150"/>
      <c r="K249" s="142"/>
      <c r="L249" s="142"/>
      <c r="R249" s="40"/>
    </row>
    <row r="250" spans="1:18" ht="11.25">
      <c r="A250" s="34" t="s">
        <v>72</v>
      </c>
      <c r="B250" s="34"/>
      <c r="C250" s="34"/>
      <c r="D250" s="34"/>
      <c r="E250" s="34"/>
      <c r="F250" s="34"/>
      <c r="G250" s="34"/>
      <c r="H250" s="34"/>
      <c r="I250" s="34"/>
      <c r="J250" s="34"/>
      <c r="K250" s="34"/>
      <c r="L250" s="34"/>
      <c r="R250" s="40"/>
    </row>
    <row r="251" spans="1:18" ht="19.5" customHeight="1">
      <c r="A251" s="320" t="s">
        <v>389</v>
      </c>
      <c r="B251" s="320"/>
      <c r="C251" s="320"/>
      <c r="D251" s="320"/>
      <c r="E251" s="320"/>
      <c r="F251" s="320"/>
      <c r="G251" s="320"/>
      <c r="H251" s="320"/>
      <c r="I251" s="320"/>
      <c r="J251" s="320"/>
      <c r="K251" s="320"/>
      <c r="L251" s="320"/>
      <c r="R251" s="40"/>
    </row>
    <row r="252" spans="1:18" ht="19.5" customHeight="1">
      <c r="A252" s="321" t="s">
        <v>264</v>
      </c>
      <c r="B252" s="321"/>
      <c r="C252" s="321"/>
      <c r="D252" s="321"/>
      <c r="E252" s="321"/>
      <c r="F252" s="321"/>
      <c r="G252" s="321"/>
      <c r="H252" s="321"/>
      <c r="I252" s="321"/>
      <c r="J252" s="321"/>
      <c r="K252" s="321"/>
      <c r="L252" s="321"/>
      <c r="R252" s="40"/>
    </row>
    <row r="253" spans="1:21" s="46" customFormat="1" ht="11.25">
      <c r="A253" s="43"/>
      <c r="B253" s="43"/>
      <c r="C253" s="322" t="s">
        <v>148</v>
      </c>
      <c r="D253" s="322"/>
      <c r="E253" s="322"/>
      <c r="F253" s="322"/>
      <c r="G253" s="242"/>
      <c r="H253" s="322" t="s">
        <v>149</v>
      </c>
      <c r="I253" s="322"/>
      <c r="J253" s="322"/>
      <c r="K253" s="322"/>
      <c r="L253" s="242"/>
      <c r="M253" s="324" t="s">
        <v>294</v>
      </c>
      <c r="N253" s="324" t="s">
        <v>294</v>
      </c>
      <c r="O253" s="324" t="s">
        <v>272</v>
      </c>
      <c r="P253" s="169"/>
      <c r="Q253" s="169"/>
      <c r="R253" s="169"/>
      <c r="S253" s="169"/>
      <c r="T253" s="169"/>
      <c r="U253" s="169"/>
    </row>
    <row r="254" spans="1:21" s="46" customFormat="1" ht="11.25">
      <c r="A254" s="43" t="s">
        <v>160</v>
      </c>
      <c r="B254" s="244" t="s">
        <v>135</v>
      </c>
      <c r="C254" s="243">
        <f>+C223</f>
        <v>2009</v>
      </c>
      <c r="D254" s="323" t="str">
        <f>+D223</f>
        <v>enero - noviembre</v>
      </c>
      <c r="E254" s="323"/>
      <c r="F254" s="323"/>
      <c r="G254" s="242"/>
      <c r="H254" s="243">
        <f>+H223</f>
        <v>2009</v>
      </c>
      <c r="I254" s="323" t="str">
        <f>+D254</f>
        <v>enero - noviembre</v>
      </c>
      <c r="J254" s="323"/>
      <c r="K254" s="323"/>
      <c r="L254" s="244" t="s">
        <v>332</v>
      </c>
      <c r="M254" s="325"/>
      <c r="N254" s="325"/>
      <c r="O254" s="325"/>
      <c r="P254" s="169"/>
      <c r="Q254" s="169"/>
      <c r="R254" s="169"/>
      <c r="S254" s="169"/>
      <c r="T254" s="169"/>
      <c r="U254" s="169"/>
    </row>
    <row r="255" spans="1:15" s="46" customFormat="1" ht="11.25">
      <c r="A255" s="245"/>
      <c r="B255" s="248" t="s">
        <v>45</v>
      </c>
      <c r="C255" s="245"/>
      <c r="D255" s="246">
        <f>+D224</f>
        <v>2009</v>
      </c>
      <c r="E255" s="246">
        <f>+E224</f>
        <v>2010</v>
      </c>
      <c r="F255" s="247" t="str">
        <f>+F224</f>
        <v>Var % 10/09</v>
      </c>
      <c r="G255" s="248"/>
      <c r="H255" s="245"/>
      <c r="I255" s="246">
        <f>+I224</f>
        <v>2009</v>
      </c>
      <c r="J255" s="246">
        <f>+J224</f>
        <v>2010</v>
      </c>
      <c r="K255" s="247" t="str">
        <f>+K224</f>
        <v>Var % 10/09</v>
      </c>
      <c r="L255" s="248">
        <v>2008</v>
      </c>
      <c r="M255" s="249"/>
      <c r="N255" s="249"/>
      <c r="O255" s="248"/>
    </row>
    <row r="256" spans="1:18" ht="11.25">
      <c r="A256" s="34"/>
      <c r="B256" s="34"/>
      <c r="C256" s="34"/>
      <c r="D256" s="34"/>
      <c r="E256" s="34"/>
      <c r="F256" s="34"/>
      <c r="G256" s="34"/>
      <c r="H256" s="34"/>
      <c r="I256" s="34"/>
      <c r="J256" s="34"/>
      <c r="K256" s="34"/>
      <c r="L256" s="34"/>
      <c r="R256" s="40"/>
    </row>
    <row r="257" spans="1:18" s="146" customFormat="1" ht="11.25">
      <c r="A257" s="144" t="s">
        <v>501</v>
      </c>
      <c r="B257" s="144"/>
      <c r="C257" s="144"/>
      <c r="D257" s="144"/>
      <c r="E257" s="144"/>
      <c r="F257" s="144"/>
      <c r="G257" s="144"/>
      <c r="H257" s="144">
        <f>(H259+H268)</f>
        <v>949455.599</v>
      </c>
      <c r="I257" s="144">
        <f>(+I259+I268)</f>
        <v>875898.43</v>
      </c>
      <c r="J257" s="144">
        <f>(+J259+J268)</f>
        <v>924360</v>
      </c>
      <c r="K257" s="145">
        <f>+J257/I257*100-100</f>
        <v>5.5327842064975385</v>
      </c>
      <c r="L257" s="144">
        <f>(+L259+L268)</f>
        <v>100</v>
      </c>
      <c r="M257" s="151"/>
      <c r="N257" s="151"/>
      <c r="O257" s="151"/>
      <c r="R257" s="151"/>
    </row>
    <row r="258" spans="1:18" ht="11.25" customHeight="1">
      <c r="A258" s="34"/>
      <c r="B258" s="34"/>
      <c r="C258" s="36"/>
      <c r="D258" s="36"/>
      <c r="E258" s="36"/>
      <c r="F258" s="37"/>
      <c r="G258" s="37"/>
      <c r="H258" s="36"/>
      <c r="I258" s="36"/>
      <c r="J258" s="36"/>
      <c r="K258" s="37"/>
      <c r="L258" s="37"/>
      <c r="R258" s="40"/>
    </row>
    <row r="259" spans="1:13" ht="11.25" customHeight="1">
      <c r="A259" s="43" t="s">
        <v>487</v>
      </c>
      <c r="B259" s="43"/>
      <c r="C259" s="44"/>
      <c r="D259" s="44"/>
      <c r="E259" s="44"/>
      <c r="F259" s="42"/>
      <c r="G259" s="42"/>
      <c r="H259" s="44">
        <f>SUM(H261:H266)</f>
        <v>84748.969</v>
      </c>
      <c r="I259" s="44">
        <f>SUM(I261:I266)</f>
        <v>80172.505</v>
      </c>
      <c r="J259" s="44">
        <f>SUM(J261:J266)</f>
        <v>84409</v>
      </c>
      <c r="K259" s="42">
        <f>+J259/I259*100-100</f>
        <v>5.2842243110652305</v>
      </c>
      <c r="L259" s="177">
        <f>+J259/$J$257*100</f>
        <v>9.131615387944091</v>
      </c>
      <c r="M259" s="39"/>
    </row>
    <row r="260" spans="1:18" ht="11.25" customHeight="1">
      <c r="A260" s="43"/>
      <c r="B260" s="43"/>
      <c r="C260" s="36"/>
      <c r="D260" s="36"/>
      <c r="E260" s="36"/>
      <c r="F260" s="37"/>
      <c r="G260" s="37"/>
      <c r="H260" s="36"/>
      <c r="I260" s="36"/>
      <c r="J260" s="36"/>
      <c r="K260" s="37"/>
      <c r="L260" s="151"/>
      <c r="M260" s="39"/>
      <c r="R260" s="49"/>
    </row>
    <row r="261" spans="1:13" ht="11.25" customHeight="1">
      <c r="A261" s="34" t="s">
        <v>76</v>
      </c>
      <c r="B261" s="34"/>
      <c r="C261" s="36">
        <v>1069147</v>
      </c>
      <c r="D261" s="36">
        <v>998561</v>
      </c>
      <c r="E261" s="36">
        <v>548354</v>
      </c>
      <c r="F261" s="37">
        <f aca="true" t="shared" si="35" ref="F261:F278">+E261/D261*100-100</f>
        <v>-45.085578146953466</v>
      </c>
      <c r="G261" s="37"/>
      <c r="H261" s="36">
        <v>2470.923</v>
      </c>
      <c r="I261" s="36">
        <v>2269.505</v>
      </c>
      <c r="J261" s="36">
        <v>1322.14</v>
      </c>
      <c r="K261" s="37">
        <f aca="true" t="shared" si="36" ref="K261:K278">+J261/I261*100-100</f>
        <v>-41.74324357073459</v>
      </c>
      <c r="L261" s="151">
        <f aca="true" t="shared" si="37" ref="L261:L266">+J261/$J$259*100</f>
        <v>1.5663495598810555</v>
      </c>
      <c r="M261" s="39"/>
    </row>
    <row r="262" spans="1:13" ht="11.25" customHeight="1">
      <c r="A262" s="34" t="s">
        <v>77</v>
      </c>
      <c r="B262" s="34"/>
      <c r="C262" s="36">
        <v>324</v>
      </c>
      <c r="D262" s="36">
        <v>319</v>
      </c>
      <c r="E262" s="36">
        <v>1194</v>
      </c>
      <c r="F262" s="37">
        <f t="shared" si="35"/>
        <v>274.294670846395</v>
      </c>
      <c r="G262" s="37"/>
      <c r="H262" s="36">
        <v>5447.95</v>
      </c>
      <c r="I262" s="36">
        <v>5309.45</v>
      </c>
      <c r="J262" s="36">
        <v>4635.163</v>
      </c>
      <c r="K262" s="37">
        <f t="shared" si="36"/>
        <v>-12.69975232839559</v>
      </c>
      <c r="L262" s="151">
        <f t="shared" si="37"/>
        <v>5.491313722470352</v>
      </c>
      <c r="M262" s="39"/>
    </row>
    <row r="263" spans="1:18" ht="11.25" customHeight="1">
      <c r="A263" s="34" t="s">
        <v>78</v>
      </c>
      <c r="B263" s="34"/>
      <c r="C263" s="36">
        <v>400</v>
      </c>
      <c r="D263" s="36">
        <v>278</v>
      </c>
      <c r="E263" s="36">
        <v>2067</v>
      </c>
      <c r="F263" s="37">
        <f t="shared" si="35"/>
        <v>643.5251798561152</v>
      </c>
      <c r="G263" s="37"/>
      <c r="H263" s="36">
        <v>430.145</v>
      </c>
      <c r="I263" s="36">
        <v>328.466</v>
      </c>
      <c r="J263" s="36">
        <v>2529.487</v>
      </c>
      <c r="K263" s="37">
        <f t="shared" si="36"/>
        <v>670.0909683193998</v>
      </c>
      <c r="L263" s="151">
        <f t="shared" si="37"/>
        <v>2.9967029582153564</v>
      </c>
      <c r="M263" s="39"/>
      <c r="R263" s="38"/>
    </row>
    <row r="264" spans="1:13" ht="11.25" customHeight="1">
      <c r="A264" s="34" t="s">
        <v>79</v>
      </c>
      <c r="B264" s="34"/>
      <c r="C264" s="36">
        <v>4280.241</v>
      </c>
      <c r="D264" s="36">
        <v>3981.759</v>
      </c>
      <c r="E264" s="36">
        <v>3616.522</v>
      </c>
      <c r="F264" s="37">
        <f t="shared" si="35"/>
        <v>-9.172755056245236</v>
      </c>
      <c r="G264" s="37"/>
      <c r="H264" s="36">
        <v>8301.279</v>
      </c>
      <c r="I264" s="36">
        <v>7613.679</v>
      </c>
      <c r="J264" s="36">
        <v>9785.244</v>
      </c>
      <c r="K264" s="37">
        <f t="shared" si="36"/>
        <v>28.521888038621</v>
      </c>
      <c r="L264" s="151">
        <f t="shared" si="37"/>
        <v>11.592654811690698</v>
      </c>
      <c r="M264" s="39"/>
    </row>
    <row r="265" spans="1:13" ht="11.25" customHeight="1">
      <c r="A265" s="34" t="s">
        <v>80</v>
      </c>
      <c r="B265" s="34"/>
      <c r="C265" s="36">
        <v>9827.249</v>
      </c>
      <c r="D265" s="36">
        <v>9612.005</v>
      </c>
      <c r="E265" s="36">
        <v>8434.78</v>
      </c>
      <c r="F265" s="37">
        <f t="shared" si="35"/>
        <v>-12.247444731874353</v>
      </c>
      <c r="G265" s="37"/>
      <c r="H265" s="36">
        <v>28986.731</v>
      </c>
      <c r="I265" s="36">
        <v>28311.332</v>
      </c>
      <c r="J265" s="36">
        <v>28420.53</v>
      </c>
      <c r="K265" s="37">
        <f t="shared" si="36"/>
        <v>0.38570421200951444</v>
      </c>
      <c r="L265" s="151">
        <f t="shared" si="37"/>
        <v>33.6700233387435</v>
      </c>
      <c r="M265" s="39"/>
    </row>
    <row r="266" spans="1:13" ht="11.25" customHeight="1">
      <c r="A266" s="34" t="s">
        <v>81</v>
      </c>
      <c r="B266" s="34"/>
      <c r="C266" s="178"/>
      <c r="D266" s="178"/>
      <c r="E266" s="36"/>
      <c r="F266" s="179"/>
      <c r="G266" s="37"/>
      <c r="H266" s="36">
        <v>39111.941</v>
      </c>
      <c r="I266" s="36">
        <v>36340.073</v>
      </c>
      <c r="J266" s="36">
        <v>37716.436</v>
      </c>
      <c r="K266" s="37">
        <f t="shared" si="36"/>
        <v>3.787452490808164</v>
      </c>
      <c r="L266" s="151">
        <f t="shared" si="37"/>
        <v>44.682955608999045</v>
      </c>
      <c r="M266" s="39"/>
    </row>
    <row r="267" spans="1:13" ht="11.25" customHeight="1">
      <c r="A267" s="34"/>
      <c r="B267" s="34"/>
      <c r="C267" s="36"/>
      <c r="D267" s="36"/>
      <c r="E267" s="36"/>
      <c r="F267" s="37"/>
      <c r="G267" s="37"/>
      <c r="H267" s="36"/>
      <c r="I267" s="36"/>
      <c r="J267" s="36"/>
      <c r="K267" s="37"/>
      <c r="L267" s="151"/>
      <c r="M267" s="39"/>
    </row>
    <row r="268" spans="1:18" ht="11.25" customHeight="1">
      <c r="A268" s="43" t="s">
        <v>488</v>
      </c>
      <c r="B268" s="43"/>
      <c r="C268" s="36"/>
      <c r="D268" s="36"/>
      <c r="E268" s="36"/>
      <c r="F268" s="37"/>
      <c r="G268" s="37"/>
      <c r="H268" s="44">
        <f>(H270+H280+H287)</f>
        <v>864706.63</v>
      </c>
      <c r="I268" s="44">
        <f>(I270+I280+I287)</f>
        <v>795725.925</v>
      </c>
      <c r="J268" s="44">
        <f>(J270+J280+J287)</f>
        <v>839951</v>
      </c>
      <c r="K268" s="42">
        <f t="shared" si="36"/>
        <v>5.557827589945603</v>
      </c>
      <c r="L268" s="177">
        <f>+J268/$J$257*100</f>
        <v>90.8683846120559</v>
      </c>
      <c r="M268" s="39"/>
      <c r="R268" s="266"/>
    </row>
    <row r="269" spans="1:13" ht="11.25" customHeight="1">
      <c r="A269" s="43"/>
      <c r="B269" s="43"/>
      <c r="C269" s="36"/>
      <c r="D269" s="36"/>
      <c r="E269" s="36"/>
      <c r="F269" s="37"/>
      <c r="G269" s="37"/>
      <c r="H269" s="36"/>
      <c r="I269" s="36"/>
      <c r="J269" s="36"/>
      <c r="K269" s="37"/>
      <c r="L269" s="151"/>
      <c r="M269" s="39"/>
    </row>
    <row r="270" spans="1:18" ht="11.25" customHeight="1">
      <c r="A270" s="43" t="s">
        <v>82</v>
      </c>
      <c r="B270" s="43"/>
      <c r="C270" s="44">
        <f>SUM(C271:C278)</f>
        <v>65069.39400000001</v>
      </c>
      <c r="D270" s="44">
        <f>SUM(D271:D278)</f>
        <v>59604.178</v>
      </c>
      <c r="E270" s="44">
        <f>SUM(E271:E278)</f>
        <v>61587.415</v>
      </c>
      <c r="F270" s="42">
        <f t="shared" si="35"/>
        <v>3.3273456099000214</v>
      </c>
      <c r="G270" s="37"/>
      <c r="H270" s="44">
        <f>SUM(H271:H278)</f>
        <v>129439.959</v>
      </c>
      <c r="I270" s="44">
        <f>SUM(I271:I278)</f>
        <v>117973.84599999999</v>
      </c>
      <c r="J270" s="44">
        <f>SUM(J271:J278)</f>
        <v>144555.58500000002</v>
      </c>
      <c r="K270" s="42">
        <f t="shared" si="36"/>
        <v>22.53189151771828</v>
      </c>
      <c r="L270" s="177">
        <f>+J270/$J$257*100</f>
        <v>15.63845092820979</v>
      </c>
      <c r="M270" s="39"/>
      <c r="R270" s="38"/>
    </row>
    <row r="271" spans="1:15" ht="11.25" customHeight="1">
      <c r="A271" s="34" t="s">
        <v>83</v>
      </c>
      <c r="B271" s="34"/>
      <c r="C271" s="36">
        <v>2608.932</v>
      </c>
      <c r="D271" s="36">
        <v>2251.504</v>
      </c>
      <c r="E271" s="36">
        <v>1104.821</v>
      </c>
      <c r="F271" s="37">
        <f t="shared" si="35"/>
        <v>-50.92964525046369</v>
      </c>
      <c r="G271" s="37"/>
      <c r="H271" s="36">
        <v>3326.417</v>
      </c>
      <c r="I271" s="36">
        <v>2659.278</v>
      </c>
      <c r="J271" s="36">
        <v>1127.775</v>
      </c>
      <c r="K271" s="37">
        <f t="shared" si="36"/>
        <v>-57.59093257643615</v>
      </c>
      <c r="L271" s="151">
        <f>+J271/$J$270*100</f>
        <v>0.7801670201811988</v>
      </c>
      <c r="M271" s="38">
        <f>+I271/D271*1000</f>
        <v>1181.1118256951797</v>
      </c>
      <c r="N271" s="38">
        <f>+J271/E271*1000</f>
        <v>1020.7762162377436</v>
      </c>
      <c r="O271" s="37">
        <f aca="true" t="shared" si="38" ref="O271:O285">+N271/M271*100-100</f>
        <v>-13.574972832319716</v>
      </c>
    </row>
    <row r="272" spans="1:15" ht="11.25" customHeight="1">
      <c r="A272" s="34" t="s">
        <v>84</v>
      </c>
      <c r="B272" s="34"/>
      <c r="C272" s="36">
        <v>230.167</v>
      </c>
      <c r="D272" s="36">
        <v>176.022</v>
      </c>
      <c r="E272" s="36">
        <v>2330.611</v>
      </c>
      <c r="F272" s="37">
        <f t="shared" si="35"/>
        <v>1224.0452897933214</v>
      </c>
      <c r="G272" s="37"/>
      <c r="H272" s="36">
        <v>632.698</v>
      </c>
      <c r="I272" s="36">
        <v>485.326</v>
      </c>
      <c r="J272" s="36">
        <v>7160.415</v>
      </c>
      <c r="K272" s="37">
        <f t="shared" si="36"/>
        <v>1375.382526384327</v>
      </c>
      <c r="L272" s="151">
        <f aca="true" t="shared" si="39" ref="L272:L278">+J272/$J$270*100</f>
        <v>4.953399067908721</v>
      </c>
      <c r="M272" s="38">
        <f aca="true" t="shared" si="40" ref="M272:M285">+I272/D272*1000</f>
        <v>2757.1894422288124</v>
      </c>
      <c r="N272" s="38">
        <f aca="true" t="shared" si="41" ref="N272:N277">+J272/E272*1000</f>
        <v>3072.3338214742835</v>
      </c>
      <c r="O272" s="37">
        <f t="shared" si="38"/>
        <v>11.429913897781347</v>
      </c>
    </row>
    <row r="273" spans="1:18" ht="11.25" customHeight="1">
      <c r="A273" s="34" t="s">
        <v>85</v>
      </c>
      <c r="B273" s="34"/>
      <c r="C273" s="36">
        <v>13880.635</v>
      </c>
      <c r="D273" s="36">
        <v>12376.033</v>
      </c>
      <c r="E273" s="36">
        <v>7914.577</v>
      </c>
      <c r="F273" s="37">
        <f t="shared" si="35"/>
        <v>-36.04916050240008</v>
      </c>
      <c r="G273" s="37"/>
      <c r="H273" s="36">
        <v>44491.247</v>
      </c>
      <c r="I273" s="36">
        <v>40706.179</v>
      </c>
      <c r="J273" s="36">
        <v>24200.311</v>
      </c>
      <c r="K273" s="37">
        <f t="shared" si="36"/>
        <v>-40.54880218553551</v>
      </c>
      <c r="L273" s="151">
        <f t="shared" si="39"/>
        <v>16.741180217976357</v>
      </c>
      <c r="M273" s="38">
        <f t="shared" si="40"/>
        <v>3289.1136440893456</v>
      </c>
      <c r="N273" s="38">
        <f t="shared" si="41"/>
        <v>3057.688490490395</v>
      </c>
      <c r="O273" s="37">
        <f t="shared" si="38"/>
        <v>-7.036094785439531</v>
      </c>
      <c r="R273" s="38"/>
    </row>
    <row r="274" spans="1:15" ht="11.25" customHeight="1">
      <c r="A274" s="34" t="s">
        <v>86</v>
      </c>
      <c r="B274" s="34"/>
      <c r="C274" s="36">
        <v>45.489</v>
      </c>
      <c r="D274" s="36">
        <v>41.691</v>
      </c>
      <c r="E274" s="36">
        <v>29.381</v>
      </c>
      <c r="F274" s="37">
        <f t="shared" si="35"/>
        <v>-29.526756374277426</v>
      </c>
      <c r="G274" s="37"/>
      <c r="H274" s="36">
        <v>51.305</v>
      </c>
      <c r="I274" s="36">
        <v>48.646</v>
      </c>
      <c r="J274" s="36">
        <v>27.728</v>
      </c>
      <c r="K274" s="37">
        <f t="shared" si="36"/>
        <v>-43.000452246844546</v>
      </c>
      <c r="L274" s="151">
        <f t="shared" si="39"/>
        <v>0.01918154874472681</v>
      </c>
      <c r="M274" s="38">
        <f t="shared" si="40"/>
        <v>1166.8225756158404</v>
      </c>
      <c r="N274" s="38">
        <f t="shared" si="41"/>
        <v>943.7391511521051</v>
      </c>
      <c r="O274" s="37">
        <f t="shared" si="38"/>
        <v>-19.11888140714055</v>
      </c>
    </row>
    <row r="275" spans="1:21" ht="11.25" customHeight="1">
      <c r="A275" s="34" t="s">
        <v>87</v>
      </c>
      <c r="B275" s="34"/>
      <c r="C275" s="36">
        <v>9146.571</v>
      </c>
      <c r="D275" s="36">
        <v>8173.985</v>
      </c>
      <c r="E275" s="36">
        <v>9769.691</v>
      </c>
      <c r="F275" s="37">
        <f t="shared" si="35"/>
        <v>19.521763252562877</v>
      </c>
      <c r="G275" s="37"/>
      <c r="H275" s="36">
        <v>27658.046</v>
      </c>
      <c r="I275" s="36">
        <v>24388.391</v>
      </c>
      <c r="J275" s="36">
        <v>39944.478</v>
      </c>
      <c r="K275" s="37">
        <f t="shared" si="36"/>
        <v>63.78480236765108</v>
      </c>
      <c r="L275" s="151">
        <f t="shared" si="39"/>
        <v>27.632607899584094</v>
      </c>
      <c r="M275" s="38">
        <f t="shared" si="40"/>
        <v>2983.659867249573</v>
      </c>
      <c r="N275" s="38">
        <f t="shared" si="41"/>
        <v>4088.6122191582112</v>
      </c>
      <c r="O275" s="37">
        <f t="shared" si="38"/>
        <v>37.03345559047307</v>
      </c>
      <c r="R275" s="97"/>
      <c r="S275" s="49"/>
      <c r="T275" s="49"/>
      <c r="U275" s="49"/>
    </row>
    <row r="276" spans="1:21" ht="11.25" customHeight="1">
      <c r="A276" s="34" t="s">
        <v>147</v>
      </c>
      <c r="B276" s="34"/>
      <c r="C276" s="36">
        <v>24610.749</v>
      </c>
      <c r="D276" s="36">
        <v>23040.837</v>
      </c>
      <c r="E276" s="36">
        <v>26846.491</v>
      </c>
      <c r="F276" s="37">
        <f t="shared" si="35"/>
        <v>16.516995454635634</v>
      </c>
      <c r="G276" s="37"/>
      <c r="H276" s="36">
        <v>40149.982</v>
      </c>
      <c r="I276" s="36">
        <v>37411.554</v>
      </c>
      <c r="J276" s="36">
        <v>47984.856</v>
      </c>
      <c r="K276" s="37">
        <f t="shared" si="36"/>
        <v>28.262129929165752</v>
      </c>
      <c r="L276" s="151">
        <f t="shared" si="39"/>
        <v>33.19474373819593</v>
      </c>
      <c r="M276" s="38">
        <f t="shared" si="40"/>
        <v>1623.7063783750564</v>
      </c>
      <c r="N276" s="38">
        <f t="shared" si="41"/>
        <v>1787.379065666347</v>
      </c>
      <c r="O276" s="37">
        <f t="shared" si="38"/>
        <v>10.08018995744095</v>
      </c>
      <c r="R276" s="97"/>
      <c r="S276" s="49"/>
      <c r="T276" s="49"/>
      <c r="U276" s="49"/>
    </row>
    <row r="277" spans="1:15" ht="11.25" customHeight="1">
      <c r="A277" s="34" t="s">
        <v>88</v>
      </c>
      <c r="B277" s="34"/>
      <c r="C277" s="36">
        <v>3810.731</v>
      </c>
      <c r="D277" s="36">
        <v>3629.464</v>
      </c>
      <c r="E277" s="36">
        <v>3771.891</v>
      </c>
      <c r="F277" s="37">
        <f t="shared" si="35"/>
        <v>3.9241882547946574</v>
      </c>
      <c r="G277" s="37"/>
      <c r="H277" s="36">
        <v>5387.128</v>
      </c>
      <c r="I277" s="36">
        <v>5159.808</v>
      </c>
      <c r="J277" s="36">
        <v>6291.153</v>
      </c>
      <c r="K277" s="37">
        <f t="shared" si="36"/>
        <v>21.926106552801954</v>
      </c>
      <c r="L277" s="151">
        <f t="shared" si="39"/>
        <v>4.352064985936032</v>
      </c>
      <c r="M277" s="38">
        <f t="shared" si="40"/>
        <v>1421.6446285181503</v>
      </c>
      <c r="N277" s="38">
        <f t="shared" si="41"/>
        <v>1667.9042421957581</v>
      </c>
      <c r="O277" s="37">
        <f t="shared" si="38"/>
        <v>17.3221639738685</v>
      </c>
    </row>
    <row r="278" spans="1:21" ht="11.25" customHeight="1">
      <c r="A278" s="34" t="s">
        <v>10</v>
      </c>
      <c r="B278" s="34"/>
      <c r="C278" s="271">
        <v>10736.12</v>
      </c>
      <c r="D278" s="271">
        <v>9914.642</v>
      </c>
      <c r="E278" s="271">
        <v>9819.952</v>
      </c>
      <c r="F278" s="37">
        <f t="shared" si="35"/>
        <v>-0.9550521340054559</v>
      </c>
      <c r="G278" s="37"/>
      <c r="H278" s="36">
        <v>7743.136</v>
      </c>
      <c r="I278" s="36">
        <v>7114.664</v>
      </c>
      <c r="J278" s="36">
        <v>17818.869</v>
      </c>
      <c r="K278" s="37">
        <f t="shared" si="36"/>
        <v>150.45271287582943</v>
      </c>
      <c r="L278" s="151">
        <f t="shared" si="39"/>
        <v>12.326655521472931</v>
      </c>
      <c r="M278" s="38"/>
      <c r="O278" s="37"/>
      <c r="S278" s="38"/>
      <c r="T278" s="38"/>
      <c r="U278" s="38"/>
    </row>
    <row r="279" spans="1:21" ht="11.25" customHeight="1">
      <c r="A279" s="34"/>
      <c r="B279" s="34"/>
      <c r="C279" s="36"/>
      <c r="D279" s="36"/>
      <c r="E279" s="36"/>
      <c r="F279" s="37"/>
      <c r="G279" s="37"/>
      <c r="H279" s="36"/>
      <c r="I279" s="36"/>
      <c r="J279" s="36"/>
      <c r="K279" s="37"/>
      <c r="L279" s="151"/>
      <c r="M279" s="38"/>
      <c r="O279" s="37"/>
      <c r="S279" s="38"/>
      <c r="T279" s="38"/>
      <c r="U279" s="38"/>
    </row>
    <row r="280" spans="1:15" ht="11.25" customHeight="1">
      <c r="A280" s="43" t="s">
        <v>89</v>
      </c>
      <c r="B280" s="43"/>
      <c r="C280" s="44">
        <f>SUM(C281:C285)</f>
        <v>241947.644</v>
      </c>
      <c r="D280" s="44">
        <f>SUM(D281:D285)</f>
        <v>222666.381</v>
      </c>
      <c r="E280" s="44">
        <f>SUM(E281:E285)</f>
        <v>198858.711</v>
      </c>
      <c r="F280" s="42">
        <f aca="true" t="shared" si="42" ref="F280:F285">+E280/D280*100-100</f>
        <v>-10.692081082505211</v>
      </c>
      <c r="G280" s="42"/>
      <c r="H280" s="44">
        <f>SUM(H281:H285)</f>
        <v>614378.3859999999</v>
      </c>
      <c r="I280" s="44">
        <f>SUM(I281:I285)</f>
        <v>566740.079</v>
      </c>
      <c r="J280" s="44">
        <f>SUM(J281:J285)</f>
        <v>570371.922</v>
      </c>
      <c r="K280" s="42">
        <f aca="true" t="shared" si="43" ref="K280:K285">+J280/I280*100-100</f>
        <v>0.6408304502494957</v>
      </c>
      <c r="L280" s="177">
        <f>+J280/$J$257*100</f>
        <v>61.70452226405296</v>
      </c>
      <c r="M280" s="38">
        <f t="shared" si="40"/>
        <v>2545.2431411278026</v>
      </c>
      <c r="N280" s="38">
        <f aca="true" t="shared" si="44" ref="N280:N285">+J280/E280*1000</f>
        <v>2868.2269895634595</v>
      </c>
      <c r="O280" s="37">
        <f t="shared" si="38"/>
        <v>12.689705090121265</v>
      </c>
    </row>
    <row r="281" spans="1:20" ht="11.25" customHeight="1">
      <c r="A281" s="34" t="s">
        <v>90</v>
      </c>
      <c r="B281" s="34"/>
      <c r="C281" s="36">
        <v>4490.372</v>
      </c>
      <c r="D281" s="36">
        <v>4322.121</v>
      </c>
      <c r="E281" s="36">
        <v>4503.343</v>
      </c>
      <c r="F281" s="37">
        <f t="shared" si="42"/>
        <v>4.192895108674648</v>
      </c>
      <c r="G281" s="37"/>
      <c r="H281" s="36">
        <v>24267.514</v>
      </c>
      <c r="I281" s="36">
        <v>23452.832</v>
      </c>
      <c r="J281" s="36">
        <v>30984.757</v>
      </c>
      <c r="K281" s="37">
        <f t="shared" si="43"/>
        <v>32.11520467975896</v>
      </c>
      <c r="L281" s="151">
        <f>+J281/$J$280*100</f>
        <v>5.432377682855153</v>
      </c>
      <c r="M281" s="38">
        <f t="shared" si="40"/>
        <v>5426.232167030955</v>
      </c>
      <c r="N281" s="38">
        <f t="shared" si="44"/>
        <v>6880.390190132087</v>
      </c>
      <c r="O281" s="37">
        <f t="shared" si="38"/>
        <v>26.798669469699405</v>
      </c>
      <c r="R281" s="49"/>
      <c r="S281" s="49"/>
      <c r="T281" s="49"/>
    </row>
    <row r="282" spans="1:20" ht="11.25" customHeight="1">
      <c r="A282" s="34" t="s">
        <v>91</v>
      </c>
      <c r="B282" s="34"/>
      <c r="C282" s="36">
        <v>99361.848</v>
      </c>
      <c r="D282" s="36">
        <v>90845.93</v>
      </c>
      <c r="E282" s="36">
        <v>80620.236</v>
      </c>
      <c r="F282" s="37">
        <f t="shared" si="42"/>
        <v>-11.256083789334298</v>
      </c>
      <c r="G282" s="37"/>
      <c r="H282" s="36">
        <v>201075.513</v>
      </c>
      <c r="I282" s="36">
        <v>182393.129</v>
      </c>
      <c r="J282" s="36">
        <v>187578.711</v>
      </c>
      <c r="K282" s="37">
        <f t="shared" si="43"/>
        <v>2.843079686406398</v>
      </c>
      <c r="L282" s="151">
        <f>+J282/$J$280*100</f>
        <v>32.88708713820594</v>
      </c>
      <c r="M282" s="38">
        <f t="shared" si="40"/>
        <v>2007.7193221534526</v>
      </c>
      <c r="N282" s="38">
        <f t="shared" si="44"/>
        <v>2326.6951364419224</v>
      </c>
      <c r="O282" s="37">
        <f t="shared" si="38"/>
        <v>15.887470463069533</v>
      </c>
      <c r="S282" s="38"/>
      <c r="T282" s="38"/>
    </row>
    <row r="283" spans="1:27" ht="11.25" customHeight="1">
      <c r="A283" s="34" t="s">
        <v>92</v>
      </c>
      <c r="B283" s="34"/>
      <c r="C283" s="36">
        <v>5793.352</v>
      </c>
      <c r="D283" s="36">
        <v>5685.928</v>
      </c>
      <c r="E283" s="36">
        <v>6470.147</v>
      </c>
      <c r="F283" s="37">
        <f t="shared" si="42"/>
        <v>13.792278059096063</v>
      </c>
      <c r="G283" s="37"/>
      <c r="H283" s="36">
        <v>26625.792</v>
      </c>
      <c r="I283" s="36">
        <v>25952.819</v>
      </c>
      <c r="J283" s="36">
        <v>30922.817</v>
      </c>
      <c r="K283" s="37">
        <f t="shared" si="43"/>
        <v>19.150127776100163</v>
      </c>
      <c r="L283" s="151">
        <f>+J283/$J$280*100</f>
        <v>5.421518102007833</v>
      </c>
      <c r="M283" s="38">
        <f t="shared" si="40"/>
        <v>4564.394589590301</v>
      </c>
      <c r="N283" s="38">
        <f t="shared" si="44"/>
        <v>4779.306714360586</v>
      </c>
      <c r="O283" s="37">
        <f t="shared" si="38"/>
        <v>4.708447540018142</v>
      </c>
      <c r="V283" s="38"/>
      <c r="W283" s="38"/>
      <c r="X283" s="38"/>
      <c r="Y283" s="38"/>
      <c r="Z283" s="38"/>
      <c r="AA283" s="38"/>
    </row>
    <row r="284" spans="1:15" ht="11.25" customHeight="1">
      <c r="A284" s="34" t="s">
        <v>93</v>
      </c>
      <c r="B284" s="34"/>
      <c r="C284" s="36">
        <v>112084.74</v>
      </c>
      <c r="D284" s="36">
        <v>103568.573</v>
      </c>
      <c r="E284" s="36">
        <v>86242.403</v>
      </c>
      <c r="F284" s="37">
        <f t="shared" si="42"/>
        <v>-16.72917710278773</v>
      </c>
      <c r="G284" s="37"/>
      <c r="H284" s="36">
        <v>340323.502</v>
      </c>
      <c r="I284" s="36">
        <v>315090.041</v>
      </c>
      <c r="J284" s="36">
        <v>296714.141</v>
      </c>
      <c r="K284" s="37">
        <f t="shared" si="43"/>
        <v>-5.831952016534856</v>
      </c>
      <c r="L284" s="151">
        <f>+J284/$J$280*100</f>
        <v>52.02116891721749</v>
      </c>
      <c r="M284" s="38">
        <f t="shared" si="40"/>
        <v>3042.3325519798364</v>
      </c>
      <c r="N284" s="38">
        <f t="shared" si="44"/>
        <v>3440.4669939449623</v>
      </c>
      <c r="O284" s="37">
        <f t="shared" si="38"/>
        <v>13.086486607324858</v>
      </c>
    </row>
    <row r="285" spans="1:25" ht="11.25" customHeight="1">
      <c r="A285" s="34" t="s">
        <v>94</v>
      </c>
      <c r="B285" s="34"/>
      <c r="C285" s="36">
        <v>20217.332</v>
      </c>
      <c r="D285" s="36">
        <v>18243.829</v>
      </c>
      <c r="E285" s="36">
        <v>21022.582</v>
      </c>
      <c r="F285" s="37">
        <f t="shared" si="42"/>
        <v>15.231194065675567</v>
      </c>
      <c r="G285" s="37"/>
      <c r="H285" s="36">
        <v>22086.065</v>
      </c>
      <c r="I285" s="36">
        <v>19851.258</v>
      </c>
      <c r="J285" s="36">
        <v>24171.496</v>
      </c>
      <c r="K285" s="37">
        <f t="shared" si="43"/>
        <v>21.763043934041846</v>
      </c>
      <c r="L285" s="151">
        <f>+J285/$J$280*100</f>
        <v>4.237848159713583</v>
      </c>
      <c r="M285" s="38">
        <f t="shared" si="40"/>
        <v>1088.1080939752285</v>
      </c>
      <c r="N285" s="38">
        <f t="shared" si="44"/>
        <v>1149.7872145295948</v>
      </c>
      <c r="O285" s="37">
        <f t="shared" si="38"/>
        <v>5.668473646678947</v>
      </c>
      <c r="T285" s="38"/>
      <c r="U285" s="38"/>
      <c r="V285" s="38"/>
      <c r="W285" s="38"/>
      <c r="X285" s="38"/>
      <c r="Y285" s="38"/>
    </row>
    <row r="286" spans="1:25" ht="11.25" customHeight="1">
      <c r="A286" s="34"/>
      <c r="B286" s="34"/>
      <c r="C286" s="36"/>
      <c r="D286" s="36"/>
      <c r="E286" s="36"/>
      <c r="F286" s="37"/>
      <c r="G286" s="37"/>
      <c r="H286" s="36"/>
      <c r="I286" s="36"/>
      <c r="J286" s="36"/>
      <c r="K286" s="37"/>
      <c r="L286" s="151"/>
      <c r="M286" s="39"/>
      <c r="O286" s="180"/>
      <c r="Q286" s="258"/>
      <c r="R286" s="258"/>
      <c r="S286" s="258"/>
      <c r="T286" s="259"/>
      <c r="U286" s="259"/>
      <c r="V286" s="259"/>
      <c r="W286" s="38"/>
      <c r="X286" s="38"/>
      <c r="Y286" s="38"/>
    </row>
    <row r="287" spans="1:26" ht="11.25" customHeight="1">
      <c r="A287" s="43" t="s">
        <v>95</v>
      </c>
      <c r="B287" s="43"/>
      <c r="C287" s="36"/>
      <c r="D287" s="36"/>
      <c r="E287" s="36"/>
      <c r="F287" s="37"/>
      <c r="G287" s="37"/>
      <c r="H287" s="44">
        <v>120888.285</v>
      </c>
      <c r="I287" s="44">
        <v>111012</v>
      </c>
      <c r="J287" s="44">
        <v>125023.49300000002</v>
      </c>
      <c r="K287" s="42">
        <f>+J287/I287*100-100</f>
        <v>12.621602169134889</v>
      </c>
      <c r="L287" s="177">
        <f>+J287/$J$257*100</f>
        <v>13.525411419793157</v>
      </c>
      <c r="M287" s="39"/>
      <c r="O287" s="180"/>
      <c r="Q287" s="258"/>
      <c r="R287" s="49"/>
      <c r="S287" s="257"/>
      <c r="T287" s="257"/>
      <c r="U287" s="257"/>
      <c r="V287" s="257"/>
      <c r="W287" s="257"/>
      <c r="X287" s="257"/>
      <c r="Y287" s="257"/>
      <c r="Z287" s="257"/>
    </row>
    <row r="288" spans="1:26" ht="11.25" customHeight="1">
      <c r="A288" s="141" t="s">
        <v>229</v>
      </c>
      <c r="B288" s="34">
        <v>16010000</v>
      </c>
      <c r="C288" s="36">
        <v>3861.534</v>
      </c>
      <c r="D288" s="36">
        <v>3609.871</v>
      </c>
      <c r="E288" s="36">
        <v>3787.348</v>
      </c>
      <c r="F288" s="37">
        <f>+E288/D288*100-100</f>
        <v>4.916436072092338</v>
      </c>
      <c r="G288" s="37"/>
      <c r="H288" s="36">
        <v>7054.276</v>
      </c>
      <c r="I288" s="36">
        <v>6593.074</v>
      </c>
      <c r="J288" s="36">
        <v>7922.035</v>
      </c>
      <c r="K288" s="37">
        <f>+J288/I288*100-100</f>
        <v>20.15692528250102</v>
      </c>
      <c r="L288" s="151">
        <f>+J288/$J$287*100</f>
        <v>6.3364371046648</v>
      </c>
      <c r="M288" s="39"/>
      <c r="O288" s="180"/>
      <c r="Q288" s="258"/>
      <c r="R288" s="259"/>
      <c r="S288" s="257"/>
      <c r="T288" s="257"/>
      <c r="U288" s="257"/>
      <c r="V288" s="257"/>
      <c r="W288" s="257"/>
      <c r="X288" s="257"/>
      <c r="Y288" s="257"/>
      <c r="Z288" s="257"/>
    </row>
    <row r="289" spans="1:26" ht="15">
      <c r="A289" s="34" t="s">
        <v>10</v>
      </c>
      <c r="B289" s="34"/>
      <c r="C289" s="36"/>
      <c r="D289" s="36"/>
      <c r="E289" s="36"/>
      <c r="F289" s="36"/>
      <c r="G289" s="36"/>
      <c r="H289" s="36">
        <f>+H287-H288</f>
        <v>113834.009</v>
      </c>
      <c r="I289" s="36">
        <f>+I287-I288</f>
        <v>104418.926</v>
      </c>
      <c r="J289" s="36">
        <f>+(J287-J288)</f>
        <v>117101.45800000001</v>
      </c>
      <c r="K289" s="37">
        <f>+J289/I289*100-100</f>
        <v>12.145817320511426</v>
      </c>
      <c r="L289" s="151">
        <f>+J289/$J$287*100</f>
        <v>93.66356289533519</v>
      </c>
      <c r="M289" s="39"/>
      <c r="Q289" s="258"/>
      <c r="R289" s="259"/>
      <c r="S289" s="257"/>
      <c r="T289" s="257"/>
      <c r="U289" s="257"/>
      <c r="V289" s="257"/>
      <c r="W289" s="257"/>
      <c r="X289" s="257"/>
      <c r="Y289" s="257"/>
      <c r="Z289" s="257"/>
    </row>
    <row r="290" spans="1:26" ht="15">
      <c r="A290" s="142"/>
      <c r="B290" s="142"/>
      <c r="C290" s="150"/>
      <c r="D290" s="150"/>
      <c r="E290" s="150"/>
      <c r="F290" s="150"/>
      <c r="G290" s="150"/>
      <c r="H290" s="150"/>
      <c r="I290" s="150"/>
      <c r="J290" s="150"/>
      <c r="K290" s="142"/>
      <c r="L290" s="142"/>
      <c r="Q290" s="258"/>
      <c r="R290" s="260"/>
      <c r="S290" s="257"/>
      <c r="T290" s="257"/>
      <c r="U290" s="257"/>
      <c r="V290" s="257"/>
      <c r="W290" s="257"/>
      <c r="X290" s="257"/>
      <c r="Y290" s="257"/>
      <c r="Z290" s="257"/>
    </row>
    <row r="291" spans="1:26" ht="15">
      <c r="A291" s="34" t="s">
        <v>333</v>
      </c>
      <c r="B291" s="34"/>
      <c r="C291" s="34"/>
      <c r="D291" s="34"/>
      <c r="E291" s="34"/>
      <c r="F291" s="34"/>
      <c r="G291" s="34"/>
      <c r="H291" s="34"/>
      <c r="I291" s="34"/>
      <c r="J291" s="34"/>
      <c r="K291" s="34"/>
      <c r="L291" s="34"/>
      <c r="Q291" s="258"/>
      <c r="R291" s="260"/>
      <c r="S291" s="257"/>
      <c r="T291" s="257"/>
      <c r="U291" s="257"/>
      <c r="V291" s="257"/>
      <c r="W291" s="257"/>
      <c r="X291" s="257"/>
      <c r="Y291" s="257"/>
      <c r="Z291" s="257"/>
    </row>
    <row r="292" spans="1:26" ht="19.5" customHeight="1">
      <c r="A292" s="320" t="s">
        <v>390</v>
      </c>
      <c r="B292" s="320"/>
      <c r="C292" s="320"/>
      <c r="D292" s="320"/>
      <c r="E292" s="320"/>
      <c r="F292" s="320"/>
      <c r="G292" s="320"/>
      <c r="H292" s="320"/>
      <c r="I292" s="320"/>
      <c r="J292" s="320"/>
      <c r="K292" s="320"/>
      <c r="L292" s="320"/>
      <c r="Q292" s="258"/>
      <c r="R292" s="260"/>
      <c r="S292" s="257"/>
      <c r="T292" s="257"/>
      <c r="U292" s="257"/>
      <c r="V292" s="257"/>
      <c r="W292" s="257"/>
      <c r="X292" s="257"/>
      <c r="Y292" s="257"/>
      <c r="Z292" s="257"/>
    </row>
    <row r="293" spans="1:26" ht="19.5" customHeight="1">
      <c r="A293" s="321" t="s">
        <v>265</v>
      </c>
      <c r="B293" s="321"/>
      <c r="C293" s="321"/>
      <c r="D293" s="321"/>
      <c r="E293" s="321"/>
      <c r="F293" s="321"/>
      <c r="G293" s="321"/>
      <c r="H293" s="321"/>
      <c r="I293" s="321"/>
      <c r="J293" s="321"/>
      <c r="K293" s="321"/>
      <c r="L293" s="321"/>
      <c r="Q293" s="258"/>
      <c r="R293" s="260"/>
      <c r="S293" s="257"/>
      <c r="T293" s="257"/>
      <c r="U293" s="257"/>
      <c r="V293" s="257"/>
      <c r="W293" s="257"/>
      <c r="X293" s="257"/>
      <c r="Y293" s="257"/>
      <c r="Z293" s="257"/>
    </row>
    <row r="294" spans="1:26" s="46" customFormat="1" ht="15.75">
      <c r="A294" s="43"/>
      <c r="B294" s="43"/>
      <c r="C294" s="322" t="s">
        <v>148</v>
      </c>
      <c r="D294" s="322"/>
      <c r="E294" s="322"/>
      <c r="F294" s="322"/>
      <c r="G294" s="242"/>
      <c r="H294" s="322" t="s">
        <v>149</v>
      </c>
      <c r="I294" s="322"/>
      <c r="J294" s="322"/>
      <c r="K294" s="322"/>
      <c r="L294" s="242"/>
      <c r="M294" s="324" t="s">
        <v>294</v>
      </c>
      <c r="N294" s="324" t="s">
        <v>294</v>
      </c>
      <c r="O294" s="324" t="s">
        <v>272</v>
      </c>
      <c r="P294" s="169"/>
      <c r="Q294" s="273"/>
      <c r="R294" s="273"/>
      <c r="S294" s="274"/>
      <c r="T294" s="274"/>
      <c r="U294" s="274"/>
      <c r="V294" s="275"/>
      <c r="W294" s="275"/>
      <c r="X294" s="275"/>
      <c r="Y294" s="275"/>
      <c r="Z294" s="275"/>
    </row>
    <row r="295" spans="1:26" s="46" customFormat="1" ht="15.75">
      <c r="A295" s="43" t="s">
        <v>160</v>
      </c>
      <c r="B295" s="244" t="s">
        <v>135</v>
      </c>
      <c r="C295" s="243">
        <f>+C254</f>
        <v>2009</v>
      </c>
      <c r="D295" s="323" t="str">
        <f>+D254</f>
        <v>enero - noviembre</v>
      </c>
      <c r="E295" s="323"/>
      <c r="F295" s="323"/>
      <c r="G295" s="242"/>
      <c r="H295" s="243">
        <f>+H254</f>
        <v>2009</v>
      </c>
      <c r="I295" s="323" t="str">
        <f>+D295</f>
        <v>enero - noviembre</v>
      </c>
      <c r="J295" s="323"/>
      <c r="K295" s="323"/>
      <c r="L295" s="244" t="s">
        <v>332</v>
      </c>
      <c r="M295" s="325"/>
      <c r="N295" s="325"/>
      <c r="O295" s="325"/>
      <c r="P295" s="169"/>
      <c r="Q295" s="273"/>
      <c r="R295" s="273"/>
      <c r="S295" s="274"/>
      <c r="T295" s="274"/>
      <c r="U295" s="274"/>
      <c r="V295" s="275"/>
      <c r="W295" s="275"/>
      <c r="X295" s="275"/>
      <c r="Y295" s="275"/>
      <c r="Z295" s="275"/>
    </row>
    <row r="296" spans="1:15" s="46" customFormat="1" ht="11.25">
      <c r="A296" s="245"/>
      <c r="B296" s="248" t="s">
        <v>45</v>
      </c>
      <c r="C296" s="245"/>
      <c r="D296" s="246">
        <f>+D255</f>
        <v>2009</v>
      </c>
      <c r="E296" s="246">
        <f>+E255</f>
        <v>2010</v>
      </c>
      <c r="F296" s="247" t="str">
        <f>+F255</f>
        <v>Var % 10/09</v>
      </c>
      <c r="G296" s="248"/>
      <c r="H296" s="245"/>
      <c r="I296" s="246">
        <f>+I255</f>
        <v>2009</v>
      </c>
      <c r="J296" s="246">
        <f>+J255</f>
        <v>2010</v>
      </c>
      <c r="K296" s="247" t="str">
        <f>+K255</f>
        <v>Var % 10/09</v>
      </c>
      <c r="L296" s="248">
        <v>2008</v>
      </c>
      <c r="M296" s="249"/>
      <c r="N296" s="249"/>
      <c r="O296" s="248"/>
    </row>
    <row r="297" spans="1:18" ht="11.25">
      <c r="A297" s="34"/>
      <c r="B297" s="34"/>
      <c r="C297" s="36"/>
      <c r="D297" s="36"/>
      <c r="E297" s="36"/>
      <c r="F297" s="37"/>
      <c r="G297" s="37"/>
      <c r="H297" s="36"/>
      <c r="I297" s="36"/>
      <c r="J297" s="36"/>
      <c r="K297" s="37"/>
      <c r="L297" s="37"/>
      <c r="R297" s="40"/>
    </row>
    <row r="298" spans="1:18" s="146" customFormat="1" ht="11.25">
      <c r="A298" s="144" t="s">
        <v>489</v>
      </c>
      <c r="B298" s="144"/>
      <c r="C298" s="144"/>
      <c r="D298" s="144"/>
      <c r="E298" s="144"/>
      <c r="F298" s="144"/>
      <c r="G298" s="144"/>
      <c r="H298" s="144">
        <f>+H300+H310</f>
        <v>3660176.359</v>
      </c>
      <c r="I298" s="144">
        <f>+I300+I310</f>
        <v>3331717.5100000002</v>
      </c>
      <c r="J298" s="144">
        <f>+J300+J310</f>
        <v>3954059.4639999997</v>
      </c>
      <c r="K298" s="145">
        <f>+J298/I298*100-100</f>
        <v>18.67931336111384</v>
      </c>
      <c r="L298" s="144">
        <f>+L300+L310</f>
        <v>100</v>
      </c>
      <c r="M298" s="151"/>
      <c r="N298" s="151"/>
      <c r="O298" s="151"/>
      <c r="R298" s="151"/>
    </row>
    <row r="299" spans="1:23" ht="18">
      <c r="A299" s="34"/>
      <c r="B299" s="34"/>
      <c r="C299" s="36"/>
      <c r="D299" s="36"/>
      <c r="E299" s="36"/>
      <c r="F299" s="37"/>
      <c r="G299" s="37"/>
      <c r="H299" s="36"/>
      <c r="I299" s="36"/>
      <c r="J299" s="36"/>
      <c r="K299" s="37"/>
      <c r="L299" s="37"/>
      <c r="R299" s="261"/>
      <c r="S299" s="262"/>
      <c r="T299" s="262"/>
      <c r="U299" s="262"/>
      <c r="V299" s="262"/>
      <c r="W299" s="262"/>
    </row>
    <row r="300" spans="1:23" ht="15" customHeight="1">
      <c r="A300" s="43" t="s">
        <v>487</v>
      </c>
      <c r="B300" s="43"/>
      <c r="C300" s="44"/>
      <c r="D300" s="44"/>
      <c r="E300" s="44"/>
      <c r="F300" s="42"/>
      <c r="G300" s="42"/>
      <c r="H300" s="44">
        <f>+H302+H305+H308</f>
        <v>279676.618</v>
      </c>
      <c r="I300" s="44">
        <f>+I302+I305+I308</f>
        <v>259594.32200000001</v>
      </c>
      <c r="J300" s="44">
        <f>+J302+J305+J308</f>
        <v>297286.95900000003</v>
      </c>
      <c r="K300" s="42">
        <f>+J300/I300*100-100</f>
        <v>14.519823357307487</v>
      </c>
      <c r="L300" s="42">
        <f>+J300/$J$298*100</f>
        <v>7.518525244920293</v>
      </c>
      <c r="R300" s="261"/>
      <c r="S300" s="262"/>
      <c r="T300" s="262"/>
      <c r="U300" s="262"/>
      <c r="V300" s="262"/>
      <c r="W300" s="262"/>
    </row>
    <row r="301" spans="1:23" ht="18">
      <c r="A301" s="43"/>
      <c r="B301" s="43"/>
      <c r="C301" s="36"/>
      <c r="D301" s="36"/>
      <c r="E301" s="36"/>
      <c r="F301" s="37"/>
      <c r="G301" s="37"/>
      <c r="H301" s="36"/>
      <c r="I301" s="36"/>
      <c r="J301" s="36"/>
      <c r="K301" s="42"/>
      <c r="L301" s="37"/>
      <c r="R301" s="261"/>
      <c r="S301" s="262"/>
      <c r="T301" s="262"/>
      <c r="U301" s="262"/>
      <c r="V301" s="262"/>
      <c r="W301" s="262"/>
    </row>
    <row r="302" spans="1:23" ht="14.25" customHeight="1">
      <c r="A302" s="43" t="s">
        <v>97</v>
      </c>
      <c r="B302" s="43"/>
      <c r="C302" s="44">
        <f>+C303+C304</f>
        <v>3645266.542</v>
      </c>
      <c r="D302" s="44">
        <f>+D303+D304</f>
        <v>3389455.307</v>
      </c>
      <c r="E302" s="44">
        <f>+E303+E304</f>
        <v>4079383.391</v>
      </c>
      <c r="F302" s="42">
        <f aca="true" t="shared" si="45" ref="F302:F307">+E302/D302*100-100</f>
        <v>20.355131474226567</v>
      </c>
      <c r="G302" s="36"/>
      <c r="H302" s="44">
        <f>+H303+H304</f>
        <v>273744.614</v>
      </c>
      <c r="I302" s="44">
        <f>+I303+I304</f>
        <v>254189.769</v>
      </c>
      <c r="J302" s="44">
        <f>+J303+J304</f>
        <v>290772.706</v>
      </c>
      <c r="K302" s="42">
        <f aca="true" t="shared" si="46" ref="K302:K308">+J302/I302*100-100</f>
        <v>14.391978537893095</v>
      </c>
      <c r="L302" s="42">
        <f aca="true" t="shared" si="47" ref="L302:L329">+J302/$J$298*100</f>
        <v>7.353776761512052</v>
      </c>
      <c r="R302" s="261"/>
      <c r="S302" s="262"/>
      <c r="T302" s="262"/>
      <c r="U302" s="262"/>
      <c r="V302" s="262"/>
      <c r="W302" s="262"/>
    </row>
    <row r="303" spans="1:15" ht="11.25" customHeight="1">
      <c r="A303" s="34" t="s">
        <v>122</v>
      </c>
      <c r="B303" s="34"/>
      <c r="C303" s="36">
        <v>0</v>
      </c>
      <c r="D303" s="36">
        <v>0</v>
      </c>
      <c r="E303" s="36">
        <v>0</v>
      </c>
      <c r="F303" s="37"/>
      <c r="G303" s="37"/>
      <c r="H303" s="36">
        <v>0</v>
      </c>
      <c r="I303" s="36">
        <v>0</v>
      </c>
      <c r="J303" s="36">
        <v>0</v>
      </c>
      <c r="K303" s="37"/>
      <c r="L303" s="151">
        <f t="shared" si="47"/>
        <v>0</v>
      </c>
      <c r="M303" s="38"/>
      <c r="N303" s="38"/>
      <c r="O303" s="37"/>
    </row>
    <row r="304" spans="1:15" ht="11.25" customHeight="1">
      <c r="A304" s="34" t="s">
        <v>123</v>
      </c>
      <c r="B304" s="34"/>
      <c r="C304" s="36">
        <v>3645266.542</v>
      </c>
      <c r="D304" s="36">
        <v>3389455.307</v>
      </c>
      <c r="E304" s="36">
        <v>4079383.391</v>
      </c>
      <c r="F304" s="37">
        <f t="shared" si="45"/>
        <v>20.355131474226567</v>
      </c>
      <c r="G304" s="37"/>
      <c r="H304" s="36">
        <v>273744.614</v>
      </c>
      <c r="I304" s="36">
        <v>254189.769</v>
      </c>
      <c r="J304" s="36">
        <v>290772.706</v>
      </c>
      <c r="K304" s="37">
        <f t="shared" si="46"/>
        <v>14.391978537893095</v>
      </c>
      <c r="L304" s="151">
        <f t="shared" si="47"/>
        <v>7.353776761512052</v>
      </c>
      <c r="M304" s="38"/>
      <c r="N304" s="38"/>
      <c r="O304" s="37"/>
    </row>
    <row r="305" spans="1:23" ht="18">
      <c r="A305" s="43" t="s">
        <v>124</v>
      </c>
      <c r="B305" s="43"/>
      <c r="C305" s="44">
        <f>+C306+C307</f>
        <v>35399</v>
      </c>
      <c r="D305" s="44">
        <f>+D306+D307</f>
        <v>33887</v>
      </c>
      <c r="E305" s="44">
        <f>+E306+E307</f>
        <v>527824</v>
      </c>
      <c r="F305" s="42">
        <f t="shared" si="45"/>
        <v>1457.6002596866053</v>
      </c>
      <c r="G305" s="37"/>
      <c r="H305" s="44">
        <f>+H306+H307</f>
        <v>1798.397</v>
      </c>
      <c r="I305" s="44">
        <f>+I306+I307</f>
        <v>1510.067</v>
      </c>
      <c r="J305" s="44">
        <f>+J306+J307</f>
        <v>3535.668</v>
      </c>
      <c r="K305" s="42">
        <f t="shared" si="46"/>
        <v>134.1398096905634</v>
      </c>
      <c r="L305" s="37">
        <f t="shared" si="47"/>
        <v>0.08941868558605977</v>
      </c>
      <c r="R305" s="261"/>
      <c r="S305" s="262"/>
      <c r="T305" s="262"/>
      <c r="U305" s="262"/>
      <c r="V305" s="262"/>
      <c r="W305" s="262"/>
    </row>
    <row r="306" spans="1:15" ht="11.25" customHeight="1">
      <c r="A306" s="34" t="s">
        <v>122</v>
      </c>
      <c r="B306" s="34"/>
      <c r="C306" s="36">
        <v>33491</v>
      </c>
      <c r="D306" s="36">
        <v>32156</v>
      </c>
      <c r="E306" s="36">
        <v>501874</v>
      </c>
      <c r="F306" s="37">
        <f t="shared" si="45"/>
        <v>1460.7476054235601</v>
      </c>
      <c r="G306" s="37"/>
      <c r="H306" s="36">
        <v>1300.542</v>
      </c>
      <c r="I306" s="36">
        <v>1101.043</v>
      </c>
      <c r="J306" s="36">
        <v>1379.717</v>
      </c>
      <c r="K306" s="37">
        <f t="shared" si="46"/>
        <v>25.310001516743696</v>
      </c>
      <c r="L306" s="151">
        <f t="shared" si="47"/>
        <v>0.03489368363227023</v>
      </c>
      <c r="M306" s="38"/>
      <c r="N306" s="38"/>
      <c r="O306" s="37"/>
    </row>
    <row r="307" spans="1:15" ht="11.25" customHeight="1">
      <c r="A307" s="34" t="s">
        <v>123</v>
      </c>
      <c r="B307" s="34"/>
      <c r="C307" s="36">
        <v>1908</v>
      </c>
      <c r="D307" s="36">
        <v>1731</v>
      </c>
      <c r="E307" s="36">
        <v>25950</v>
      </c>
      <c r="F307" s="37">
        <f t="shared" si="45"/>
        <v>1399.1334488734835</v>
      </c>
      <c r="G307" s="37"/>
      <c r="H307" s="36">
        <v>497.855</v>
      </c>
      <c r="I307" s="36">
        <v>409.024</v>
      </c>
      <c r="J307" s="36">
        <v>2155.951</v>
      </c>
      <c r="K307" s="37">
        <f t="shared" si="46"/>
        <v>427.0964539978095</v>
      </c>
      <c r="L307" s="151">
        <f t="shared" si="47"/>
        <v>0.054525001953789544</v>
      </c>
      <c r="M307" s="38"/>
      <c r="N307" s="38"/>
      <c r="O307" s="37"/>
    </row>
    <row r="308" spans="1:15" ht="11.25" customHeight="1">
      <c r="A308" s="43" t="s">
        <v>98</v>
      </c>
      <c r="B308" s="43"/>
      <c r="C308" s="44"/>
      <c r="D308" s="44"/>
      <c r="E308" s="44"/>
      <c r="F308" s="42"/>
      <c r="G308" s="42"/>
      <c r="H308" s="44">
        <v>4133.607</v>
      </c>
      <c r="I308" s="44">
        <v>3894.486</v>
      </c>
      <c r="J308" s="44">
        <v>2978.585</v>
      </c>
      <c r="K308" s="42">
        <f t="shared" si="46"/>
        <v>-23.517891706376645</v>
      </c>
      <c r="L308" s="177">
        <f t="shared" si="47"/>
        <v>0.07532979782218066</v>
      </c>
      <c r="M308" s="38"/>
      <c r="N308" s="38"/>
      <c r="O308" s="37"/>
    </row>
    <row r="309" spans="1:15" ht="11.25" customHeight="1">
      <c r="A309" s="34"/>
      <c r="B309" s="34"/>
      <c r="C309" s="36"/>
      <c r="D309" s="36"/>
      <c r="E309" s="36"/>
      <c r="F309" s="37"/>
      <c r="G309" s="37"/>
      <c r="H309" s="36"/>
      <c r="I309" s="36"/>
      <c r="J309" s="36"/>
      <c r="K309" s="37"/>
      <c r="L309" s="151"/>
      <c r="M309" s="38"/>
      <c r="N309" s="38"/>
      <c r="O309" s="37"/>
    </row>
    <row r="310" spans="1:15" ht="11.25" customHeight="1">
      <c r="A310" s="43" t="s">
        <v>488</v>
      </c>
      <c r="B310" s="43"/>
      <c r="C310" s="44"/>
      <c r="D310" s="44"/>
      <c r="E310" s="44"/>
      <c r="F310" s="42"/>
      <c r="G310" s="42"/>
      <c r="H310" s="44">
        <f>+H312+H319+H324+H328+H329</f>
        <v>3380499.7410000004</v>
      </c>
      <c r="I310" s="44">
        <f>+I312+I319+I324+I328+I329</f>
        <v>3072123.188</v>
      </c>
      <c r="J310" s="44">
        <f>+J312+J319+J324+J328+J329</f>
        <v>3656772.5049999994</v>
      </c>
      <c r="K310" s="42">
        <f>+J310/I310*100-100</f>
        <v>19.03079014811952</v>
      </c>
      <c r="L310" s="177">
        <f t="shared" si="47"/>
        <v>92.4814747550797</v>
      </c>
      <c r="M310" s="38"/>
      <c r="N310" s="38"/>
      <c r="O310" s="37"/>
    </row>
    <row r="311" spans="1:15" ht="11.25" customHeight="1">
      <c r="A311" s="34"/>
      <c r="B311" s="34"/>
      <c r="C311" s="36"/>
      <c r="D311" s="36"/>
      <c r="E311" s="36"/>
      <c r="F311" s="37"/>
      <c r="G311" s="37"/>
      <c r="H311" s="36"/>
      <c r="I311" s="36"/>
      <c r="J311" s="36"/>
      <c r="K311" s="37"/>
      <c r="L311" s="151"/>
      <c r="M311" s="38"/>
      <c r="N311" s="38"/>
      <c r="O311" s="37"/>
    </row>
    <row r="312" spans="1:18" ht="11.25">
      <c r="A312" s="43" t="s">
        <v>99</v>
      </c>
      <c r="B312" s="43"/>
      <c r="C312" s="44">
        <f>+C313+C314+C315+C316</f>
        <v>4307485.916</v>
      </c>
      <c r="D312" s="44">
        <f>+D313+D314+D315+D316</f>
        <v>3970008.5100000002</v>
      </c>
      <c r="E312" s="44">
        <f>+E313+E314+E315+E316</f>
        <v>3078157.01</v>
      </c>
      <c r="F312" s="42">
        <f>+E312/D312*100-100</f>
        <v>-22.464725144883886</v>
      </c>
      <c r="G312" s="37"/>
      <c r="H312" s="44">
        <f>SUM(H313:H317)</f>
        <v>2011703.064</v>
      </c>
      <c r="I312" s="44">
        <f>SUM(I313:I317)</f>
        <v>1810964.8930000002</v>
      </c>
      <c r="J312" s="44">
        <f>SUM(J313:J317)</f>
        <v>2202042.482</v>
      </c>
      <c r="K312" s="42">
        <f>+J312/I312*100-100</f>
        <v>21.594984558322935</v>
      </c>
      <c r="L312" s="42">
        <f t="shared" si="47"/>
        <v>55.69067693717415</v>
      </c>
      <c r="M312" s="38">
        <f>+I312/D312*1000</f>
        <v>456.1614637445702</v>
      </c>
      <c r="N312" s="38">
        <f>+J312/E312*1000</f>
        <v>715.3769202955634</v>
      </c>
      <c r="O312" s="37">
        <f>+N312/M312*100-100</f>
        <v>56.82537372252517</v>
      </c>
      <c r="R312" s="40"/>
    </row>
    <row r="313" spans="1:18" ht="11.25">
      <c r="A313" s="34" t="s">
        <v>131</v>
      </c>
      <c r="B313" s="34"/>
      <c r="C313" s="36">
        <v>388410.994</v>
      </c>
      <c r="D313" s="36">
        <v>346854.41</v>
      </c>
      <c r="E313" s="36">
        <v>254144.196</v>
      </c>
      <c r="F313" s="37">
        <f>+E313/D313*100-100</f>
        <v>-26.72885548723454</v>
      </c>
      <c r="G313" s="37"/>
      <c r="H313" s="36">
        <v>172624.883</v>
      </c>
      <c r="I313" s="36">
        <v>149288.577</v>
      </c>
      <c r="J313" s="36">
        <v>171151.886</v>
      </c>
      <c r="K313" s="37">
        <f>+J313/I313*100-100</f>
        <v>14.64499792237956</v>
      </c>
      <c r="L313" s="37">
        <f t="shared" si="47"/>
        <v>4.328510675124233</v>
      </c>
      <c r="M313" s="38">
        <f>+I313/D313*1000</f>
        <v>430.40703158423156</v>
      </c>
      <c r="N313" s="38">
        <f>+J313/E313*1000</f>
        <v>673.4440081409532</v>
      </c>
      <c r="O313" s="37">
        <f>+N313/M313*100-100</f>
        <v>56.466776498087654</v>
      </c>
      <c r="R313" s="40"/>
    </row>
    <row r="314" spans="1:18" ht="11.25">
      <c r="A314" s="34" t="s">
        <v>132</v>
      </c>
      <c r="B314" s="34"/>
      <c r="C314" s="36">
        <v>0</v>
      </c>
      <c r="D314" s="36">
        <v>0</v>
      </c>
      <c r="E314" s="36">
        <v>0</v>
      </c>
      <c r="F314" s="37"/>
      <c r="G314" s="37"/>
      <c r="H314" s="36">
        <v>0</v>
      </c>
      <c r="I314" s="36">
        <v>0</v>
      </c>
      <c r="J314" s="36">
        <v>0</v>
      </c>
      <c r="K314" s="37"/>
      <c r="L314" s="37">
        <f t="shared" si="47"/>
        <v>0</v>
      </c>
      <c r="M314" s="38"/>
      <c r="N314" s="38"/>
      <c r="O314" s="37"/>
      <c r="R314" s="40"/>
    </row>
    <row r="315" spans="1:18" ht="11.25">
      <c r="A315" s="34" t="s">
        <v>133</v>
      </c>
      <c r="B315" s="34"/>
      <c r="C315" s="36">
        <v>2047265.653</v>
      </c>
      <c r="D315" s="36">
        <v>1902590.966</v>
      </c>
      <c r="E315" s="36">
        <v>1433152.551</v>
      </c>
      <c r="F315" s="37">
        <f>+E315/D315*100-100</f>
        <v>-24.673638390438995</v>
      </c>
      <c r="G315" s="37"/>
      <c r="H315" s="36">
        <v>1003414.282</v>
      </c>
      <c r="I315" s="36">
        <v>915808.926</v>
      </c>
      <c r="J315" s="36">
        <v>1055708.73</v>
      </c>
      <c r="K315" s="37">
        <f>+J315/I315*100-100</f>
        <v>15.276090899336793</v>
      </c>
      <c r="L315" s="37">
        <f t="shared" si="47"/>
        <v>26.699364023524964</v>
      </c>
      <c r="M315" s="38">
        <f>+I315/D315*1000</f>
        <v>481.34829943263804</v>
      </c>
      <c r="N315" s="38">
        <f>+J315/E315*1000</f>
        <v>736.6338839946704</v>
      </c>
      <c r="O315" s="37">
        <f>+N315/M315*100-100</f>
        <v>53.035522274190185</v>
      </c>
      <c r="R315" s="40"/>
    </row>
    <row r="316" spans="1:18" ht="11.25">
      <c r="A316" s="34" t="s">
        <v>134</v>
      </c>
      <c r="B316" s="34"/>
      <c r="C316" s="36">
        <v>1871809.269</v>
      </c>
      <c r="D316" s="36">
        <v>1720563.134</v>
      </c>
      <c r="E316" s="36">
        <v>1390860.263</v>
      </c>
      <c r="F316" s="37">
        <f>+E316/D316*100-100</f>
        <v>-19.162497701174146</v>
      </c>
      <c r="G316" s="37"/>
      <c r="H316" s="36">
        <v>835663.899</v>
      </c>
      <c r="I316" s="36">
        <v>745867.39</v>
      </c>
      <c r="J316" s="36">
        <v>975181.866</v>
      </c>
      <c r="K316" s="37">
        <f>+J316/I316*100-100</f>
        <v>30.744671113721694</v>
      </c>
      <c r="L316" s="37">
        <f t="shared" si="47"/>
        <v>24.66280223852496</v>
      </c>
      <c r="M316" s="38">
        <f>+I316/D316*1000</f>
        <v>433.5019013606274</v>
      </c>
      <c r="N316" s="38">
        <f>+J316/E316*1000</f>
        <v>701.1357588839246</v>
      </c>
      <c r="O316" s="37">
        <f>+N316/M316*100-100</f>
        <v>61.73764329136225</v>
      </c>
      <c r="R316" s="40"/>
    </row>
    <row r="317" spans="1:18" ht="11.25">
      <c r="A317" s="34" t="s">
        <v>10</v>
      </c>
      <c r="B317" s="34"/>
      <c r="C317" s="36">
        <v>0</v>
      </c>
      <c r="D317" s="36">
        <v>0</v>
      </c>
      <c r="E317" s="36">
        <v>0</v>
      </c>
      <c r="F317" s="37"/>
      <c r="G317" s="37"/>
      <c r="H317" s="36">
        <v>0</v>
      </c>
      <c r="I317" s="36">
        <v>0</v>
      </c>
      <c r="J317" s="36">
        <v>0</v>
      </c>
      <c r="K317" s="37"/>
      <c r="L317" s="37">
        <f t="shared" si="47"/>
        <v>0</v>
      </c>
      <c r="M317" s="38"/>
      <c r="N317" s="38"/>
      <c r="O317" s="37"/>
      <c r="R317" s="40"/>
    </row>
    <row r="318" spans="1:18" ht="11.25">
      <c r="A318" s="34"/>
      <c r="B318" s="34"/>
      <c r="C318" s="36"/>
      <c r="D318" s="36"/>
      <c r="E318" s="36"/>
      <c r="F318" s="37"/>
      <c r="G318" s="37"/>
      <c r="H318" s="36"/>
      <c r="I318" s="36"/>
      <c r="J318" s="36"/>
      <c r="K318" s="37"/>
      <c r="L318" s="37"/>
      <c r="M318" s="38"/>
      <c r="N318" s="38"/>
      <c r="O318" s="37"/>
      <c r="R318" s="40"/>
    </row>
    <row r="319" spans="1:18" ht="11.25">
      <c r="A319" s="43" t="s">
        <v>510</v>
      </c>
      <c r="B319" s="43"/>
      <c r="C319" s="36"/>
      <c r="D319" s="36"/>
      <c r="E319" s="36"/>
      <c r="F319" s="37"/>
      <c r="G319" s="37"/>
      <c r="H319" s="44">
        <f>+H320+H321+H322</f>
        <v>430757.19299999997</v>
      </c>
      <c r="I319" s="44">
        <f>+I320+I321+I322</f>
        <v>394472.994</v>
      </c>
      <c r="J319" s="44">
        <f>+J320+J321+J322</f>
        <v>491939.49400000006</v>
      </c>
      <c r="K319" s="42">
        <f aca="true" t="shared" si="48" ref="K319:K329">+J319/I319*100-100</f>
        <v>24.708028555181656</v>
      </c>
      <c r="L319" s="42">
        <f t="shared" si="47"/>
        <v>12.441378246303483</v>
      </c>
      <c r="M319" s="38"/>
      <c r="N319" s="38"/>
      <c r="O319" s="37"/>
      <c r="R319" s="40"/>
    </row>
    <row r="320" spans="1:18" ht="11.25">
      <c r="A320" s="34" t="s">
        <v>125</v>
      </c>
      <c r="B320" s="34"/>
      <c r="C320" s="36">
        <v>2921475</v>
      </c>
      <c r="D320" s="36">
        <v>2349634</v>
      </c>
      <c r="E320" s="36">
        <v>3105681</v>
      </c>
      <c r="F320" s="37"/>
      <c r="G320" s="37"/>
      <c r="H320" s="36">
        <v>425396.354</v>
      </c>
      <c r="I320" s="36">
        <v>389403.254</v>
      </c>
      <c r="J320" s="36">
        <v>487547.367</v>
      </c>
      <c r="K320" s="37">
        <f t="shared" si="48"/>
        <v>25.20372184665925</v>
      </c>
      <c r="L320" s="37">
        <f t="shared" si="47"/>
        <v>12.33029931489164</v>
      </c>
      <c r="M320" s="38">
        <f>+I320/D320*1000</f>
        <v>165.7293238010686</v>
      </c>
      <c r="N320" s="38">
        <f>+J320/E320*1000</f>
        <v>156.98565532004093</v>
      </c>
      <c r="O320" s="37">
        <f>+N320/M320*100-100</f>
        <v>-5.275872899549768</v>
      </c>
      <c r="R320" s="40"/>
    </row>
    <row r="321" spans="1:18" ht="11.25">
      <c r="A321" s="34" t="s">
        <v>126</v>
      </c>
      <c r="B321" s="34"/>
      <c r="C321" s="36">
        <v>26582</v>
      </c>
      <c r="D321" s="36">
        <v>26124</v>
      </c>
      <c r="E321" s="36">
        <v>67270</v>
      </c>
      <c r="F321" s="37"/>
      <c r="G321" s="37"/>
      <c r="H321" s="36">
        <v>3292.887</v>
      </c>
      <c r="I321" s="36">
        <v>3069.261</v>
      </c>
      <c r="J321" s="36">
        <v>3375.362</v>
      </c>
      <c r="K321" s="37">
        <f t="shared" si="48"/>
        <v>9.97311730739095</v>
      </c>
      <c r="L321" s="37">
        <f t="shared" si="47"/>
        <v>0.0853644724044039</v>
      </c>
      <c r="M321" s="38">
        <f>+I321/D321*1000</f>
        <v>117.4881717960496</v>
      </c>
      <c r="N321" s="38">
        <f>+J321/E321*1000</f>
        <v>50.176334175709826</v>
      </c>
      <c r="O321" s="37">
        <f>+N321/M321*100-100</f>
        <v>-57.292437690823824</v>
      </c>
      <c r="R321" s="40"/>
    </row>
    <row r="322" spans="1:18" ht="11.25">
      <c r="A322" s="34" t="s">
        <v>127</v>
      </c>
      <c r="B322" s="34"/>
      <c r="C322" s="178"/>
      <c r="D322" s="178"/>
      <c r="E322" s="178"/>
      <c r="F322" s="37"/>
      <c r="G322" s="37"/>
      <c r="H322" s="36">
        <v>2067.952</v>
      </c>
      <c r="I322" s="36">
        <v>2000.479</v>
      </c>
      <c r="J322" s="36">
        <v>1016.765</v>
      </c>
      <c r="K322" s="37">
        <f t="shared" si="48"/>
        <v>-49.173922845478515</v>
      </c>
      <c r="L322" s="37">
        <f t="shared" si="47"/>
        <v>0.025714459007437934</v>
      </c>
      <c r="M322" s="38"/>
      <c r="N322" s="38"/>
      <c r="O322" s="37"/>
      <c r="R322" s="40"/>
    </row>
    <row r="323" spans="1:18" ht="11.25">
      <c r="A323" s="34"/>
      <c r="B323" s="34"/>
      <c r="C323" s="36"/>
      <c r="D323" s="36"/>
      <c r="E323" s="36"/>
      <c r="F323" s="37"/>
      <c r="G323" s="37"/>
      <c r="H323" s="36"/>
      <c r="I323" s="36"/>
      <c r="J323" s="36"/>
      <c r="K323" s="37"/>
      <c r="L323" s="37"/>
      <c r="M323" s="38"/>
      <c r="N323" s="38"/>
      <c r="O323" s="37"/>
      <c r="R323" s="40"/>
    </row>
    <row r="324" spans="1:18" ht="11.25">
      <c r="A324" s="43" t="s">
        <v>511</v>
      </c>
      <c r="B324" s="43"/>
      <c r="C324" s="36"/>
      <c r="D324" s="36"/>
      <c r="E324" s="36"/>
      <c r="F324" s="37"/>
      <c r="G324" s="37"/>
      <c r="H324" s="44">
        <f>SUM(H325:H327)</f>
        <v>799994.338</v>
      </c>
      <c r="I324" s="44">
        <f>SUM(I325:I327)</f>
        <v>738437.325</v>
      </c>
      <c r="J324" s="44">
        <f>SUM(J325:J327)</f>
        <v>850879.807</v>
      </c>
      <c r="K324" s="42">
        <f t="shared" si="48"/>
        <v>15.227085386021088</v>
      </c>
      <c r="L324" s="42">
        <f t="shared" si="47"/>
        <v>21.519145443989714</v>
      </c>
      <c r="M324" s="38"/>
      <c r="N324" s="38"/>
      <c r="O324" s="37"/>
      <c r="R324" s="40"/>
    </row>
    <row r="325" spans="1:18" ht="11.25">
      <c r="A325" s="34" t="s">
        <v>128</v>
      </c>
      <c r="B325" s="34"/>
      <c r="C325" s="178"/>
      <c r="D325" s="178"/>
      <c r="E325" s="178"/>
      <c r="F325" s="37"/>
      <c r="G325" s="37"/>
      <c r="H325" s="36">
        <v>436825.465</v>
      </c>
      <c r="I325" s="36">
        <v>403825.86</v>
      </c>
      <c r="J325" s="36">
        <v>470268.035</v>
      </c>
      <c r="K325" s="37">
        <f t="shared" si="48"/>
        <v>16.453174890780886</v>
      </c>
      <c r="L325" s="37">
        <f t="shared" si="47"/>
        <v>11.893296984569577</v>
      </c>
      <c r="M325" s="38"/>
      <c r="N325" s="38"/>
      <c r="O325" s="37"/>
      <c r="R325" s="40"/>
    </row>
    <row r="326" spans="1:18" ht="11.25">
      <c r="A326" s="34" t="s">
        <v>129</v>
      </c>
      <c r="B326" s="34"/>
      <c r="C326" s="178"/>
      <c r="D326" s="178"/>
      <c r="E326" s="178"/>
      <c r="F326" s="37"/>
      <c r="G326" s="37"/>
      <c r="H326" s="36">
        <v>10993.857</v>
      </c>
      <c r="I326" s="36">
        <v>10093.078</v>
      </c>
      <c r="J326" s="36">
        <v>14627.146</v>
      </c>
      <c r="K326" s="37">
        <f t="shared" si="48"/>
        <v>44.92254989013264</v>
      </c>
      <c r="L326" s="37">
        <f t="shared" si="47"/>
        <v>0.36992731478051444</v>
      </c>
      <c r="M326" s="38"/>
      <c r="N326" s="38"/>
      <c r="O326" s="37"/>
      <c r="R326" s="40"/>
    </row>
    <row r="327" spans="1:18" ht="11.25">
      <c r="A327" s="34" t="s">
        <v>130</v>
      </c>
      <c r="B327" s="34"/>
      <c r="C327" s="178"/>
      <c r="D327" s="178"/>
      <c r="E327" s="178"/>
      <c r="F327" s="37"/>
      <c r="G327" s="37"/>
      <c r="H327" s="36">
        <v>352175.016</v>
      </c>
      <c r="I327" s="36">
        <v>324518.387</v>
      </c>
      <c r="J327" s="36">
        <v>365984.626</v>
      </c>
      <c r="K327" s="37">
        <f t="shared" si="48"/>
        <v>12.777777981498488</v>
      </c>
      <c r="L327" s="37">
        <f t="shared" si="47"/>
        <v>9.25592114463962</v>
      </c>
      <c r="M327" s="38"/>
      <c r="N327" s="38"/>
      <c r="O327" s="37"/>
      <c r="R327" s="40"/>
    </row>
    <row r="328" spans="1:18" ht="11.25">
      <c r="A328" s="43" t="s">
        <v>22</v>
      </c>
      <c r="B328" s="43"/>
      <c r="C328" s="44">
        <v>230597.986</v>
      </c>
      <c r="D328" s="44">
        <v>212650.63</v>
      </c>
      <c r="E328" s="44">
        <v>186898.372</v>
      </c>
      <c r="F328" s="42">
        <f>+E328/D328*100-100</f>
        <v>-12.11012542027268</v>
      </c>
      <c r="G328" s="37"/>
      <c r="H328" s="44">
        <v>137420.492</v>
      </c>
      <c r="I328" s="44">
        <v>127648.778</v>
      </c>
      <c r="J328" s="44">
        <v>110563.777</v>
      </c>
      <c r="K328" s="42">
        <f t="shared" si="48"/>
        <v>-13.3843827318112</v>
      </c>
      <c r="L328" s="37">
        <f t="shared" si="47"/>
        <v>2.7962092630784983</v>
      </c>
      <c r="M328" s="38">
        <f>+I328/D328*1000</f>
        <v>600.2746288595524</v>
      </c>
      <c r="N328" s="38">
        <f>+J328/E328*1000</f>
        <v>591.5716430103521</v>
      </c>
      <c r="O328" s="37">
        <f>+N328/M328*100-100</f>
        <v>-1.4498340310892246</v>
      </c>
      <c r="R328" s="40"/>
    </row>
    <row r="329" spans="1:18" ht="11.25">
      <c r="A329" s="43" t="s">
        <v>100</v>
      </c>
      <c r="B329" s="43"/>
      <c r="C329" s="44"/>
      <c r="D329" s="44"/>
      <c r="E329" s="44"/>
      <c r="F329" s="42"/>
      <c r="G329" s="42"/>
      <c r="H329" s="44">
        <v>624.654</v>
      </c>
      <c r="I329" s="44">
        <v>599.198</v>
      </c>
      <c r="J329" s="44">
        <v>1346.945</v>
      </c>
      <c r="K329" s="42">
        <f t="shared" si="48"/>
        <v>124.7913043768504</v>
      </c>
      <c r="L329" s="37">
        <f t="shared" si="47"/>
        <v>0.034064864533863266</v>
      </c>
      <c r="M329" s="38"/>
      <c r="N329" s="38"/>
      <c r="O329" s="37"/>
      <c r="R329" s="40"/>
    </row>
    <row r="330" spans="1:18" ht="11.25">
      <c r="A330" s="142"/>
      <c r="B330" s="142"/>
      <c r="C330" s="150"/>
      <c r="D330" s="150"/>
      <c r="E330" s="150"/>
      <c r="F330" s="150"/>
      <c r="G330" s="150"/>
      <c r="H330" s="150"/>
      <c r="I330" s="150"/>
      <c r="J330" s="150"/>
      <c r="K330" s="142"/>
      <c r="L330" s="142"/>
      <c r="R330" s="40"/>
    </row>
    <row r="331" spans="1:18" ht="11.25">
      <c r="A331" s="34" t="s">
        <v>512</v>
      </c>
      <c r="B331" s="34"/>
      <c r="C331" s="34"/>
      <c r="D331" s="34"/>
      <c r="E331" s="34"/>
      <c r="F331" s="34"/>
      <c r="G331" s="34"/>
      <c r="H331" s="34"/>
      <c r="I331" s="34"/>
      <c r="J331" s="34"/>
      <c r="K331" s="34"/>
      <c r="L331" s="34"/>
      <c r="R331" s="40"/>
    </row>
    <row r="332" spans="1:22" ht="19.5" customHeight="1">
      <c r="A332" s="320" t="s">
        <v>391</v>
      </c>
      <c r="B332" s="320"/>
      <c r="C332" s="320"/>
      <c r="D332" s="320"/>
      <c r="E332" s="320"/>
      <c r="F332" s="320"/>
      <c r="G332" s="320"/>
      <c r="H332" s="320"/>
      <c r="I332" s="320"/>
      <c r="J332" s="320"/>
      <c r="K332" s="320"/>
      <c r="L332" s="139"/>
      <c r="Q332" s="218"/>
      <c r="R332" s="218"/>
      <c r="S332" s="218"/>
      <c r="T332" s="218"/>
      <c r="U332" s="218"/>
      <c r="V332" s="218"/>
    </row>
    <row r="333" spans="1:23" ht="19.5" customHeight="1">
      <c r="A333" s="321" t="s">
        <v>357</v>
      </c>
      <c r="B333" s="321"/>
      <c r="C333" s="321"/>
      <c r="D333" s="321"/>
      <c r="E333" s="321"/>
      <c r="F333" s="321"/>
      <c r="G333" s="321"/>
      <c r="H333" s="321"/>
      <c r="I333" s="321"/>
      <c r="J333" s="321"/>
      <c r="K333" s="321"/>
      <c r="L333" s="140"/>
      <c r="Q333" s="218"/>
      <c r="R333" s="218"/>
      <c r="S333" s="218"/>
      <c r="T333" s="218"/>
      <c r="U333" s="218"/>
      <c r="V333" s="218"/>
      <c r="W333" s="218"/>
    </row>
    <row r="334" spans="1:23" s="46" customFormat="1" ht="12.75">
      <c r="A334" s="43"/>
      <c r="B334" s="43"/>
      <c r="C334" s="322" t="s">
        <v>148</v>
      </c>
      <c r="D334" s="322"/>
      <c r="E334" s="322"/>
      <c r="F334" s="322"/>
      <c r="G334" s="242"/>
      <c r="H334" s="322" t="s">
        <v>298</v>
      </c>
      <c r="I334" s="322"/>
      <c r="J334" s="322"/>
      <c r="K334" s="322"/>
      <c r="L334" s="242"/>
      <c r="M334" s="324"/>
      <c r="N334" s="324"/>
      <c r="O334" s="324"/>
      <c r="P334" s="169"/>
      <c r="Q334" s="218"/>
      <c r="R334" s="218"/>
      <c r="S334" s="52"/>
      <c r="T334" s="48"/>
      <c r="U334" s="48"/>
      <c r="V334" s="48"/>
      <c r="W334" s="218"/>
    </row>
    <row r="335" spans="1:23" s="46" customFormat="1" ht="12.75">
      <c r="A335" s="43" t="s">
        <v>160</v>
      </c>
      <c r="B335" s="244" t="s">
        <v>135</v>
      </c>
      <c r="C335" s="243">
        <f>+C295</f>
        <v>2009</v>
      </c>
      <c r="D335" s="323" t="str">
        <f>+D295</f>
        <v>enero - noviembre</v>
      </c>
      <c r="E335" s="323"/>
      <c r="F335" s="323"/>
      <c r="G335" s="242"/>
      <c r="H335" s="243">
        <f>+H295</f>
        <v>2009</v>
      </c>
      <c r="I335" s="323" t="str">
        <f>+D335</f>
        <v>enero - noviembre</v>
      </c>
      <c r="J335" s="323"/>
      <c r="K335" s="323"/>
      <c r="L335" s="244" t="s">
        <v>332</v>
      </c>
      <c r="M335" s="326" t="s">
        <v>294</v>
      </c>
      <c r="N335" s="325"/>
      <c r="O335" s="325"/>
      <c r="P335" s="169"/>
      <c r="Q335" s="218"/>
      <c r="R335" s="52"/>
      <c r="S335" s="52"/>
      <c r="T335" s="48"/>
      <c r="U335" s="48"/>
      <c r="V335" s="48"/>
      <c r="W335" s="218"/>
    </row>
    <row r="336" spans="1:23" s="46" customFormat="1" ht="12.75">
      <c r="A336" s="245"/>
      <c r="B336" s="248" t="s">
        <v>45</v>
      </c>
      <c r="C336" s="245"/>
      <c r="D336" s="246">
        <f>+D296</f>
        <v>2009</v>
      </c>
      <c r="E336" s="246">
        <f>+E296</f>
        <v>2010</v>
      </c>
      <c r="F336" s="247" t="str">
        <f>+F296</f>
        <v>Var % 10/09</v>
      </c>
      <c r="G336" s="248"/>
      <c r="H336" s="245"/>
      <c r="I336" s="246">
        <f>+I296</f>
        <v>2009</v>
      </c>
      <c r="J336" s="246">
        <f>+J296</f>
        <v>2010</v>
      </c>
      <c r="K336" s="247" t="str">
        <f>+K296</f>
        <v>Var % 10/09</v>
      </c>
      <c r="L336" s="248">
        <v>2008</v>
      </c>
      <c r="M336" s="249"/>
      <c r="N336" s="249"/>
      <c r="O336" s="248"/>
      <c r="Q336" s="218"/>
      <c r="R336" s="52"/>
      <c r="S336" s="52"/>
      <c r="T336" s="48"/>
      <c r="U336" s="48"/>
      <c r="V336" s="48"/>
      <c r="W336" s="218"/>
    </row>
    <row r="337" spans="1:22" ht="12.75">
      <c r="A337" s="34"/>
      <c r="B337" s="34"/>
      <c r="C337" s="34"/>
      <c r="D337" s="34"/>
      <c r="E337" s="34"/>
      <c r="F337" s="34"/>
      <c r="G337" s="34"/>
      <c r="H337" s="34"/>
      <c r="I337" s="34"/>
      <c r="J337" s="34"/>
      <c r="K337" s="34"/>
      <c r="L337" s="34"/>
      <c r="M337" s="39"/>
      <c r="N337" s="39"/>
      <c r="O337" s="39"/>
      <c r="Q337" s="218"/>
      <c r="R337" s="97"/>
      <c r="S337" s="97"/>
      <c r="T337" s="49"/>
      <c r="U337" s="49"/>
      <c r="V337" s="49"/>
    </row>
    <row r="338" spans="1:23" s="146" customFormat="1" ht="12.75">
      <c r="A338" s="144" t="s">
        <v>490</v>
      </c>
      <c r="B338" s="144"/>
      <c r="C338" s="144"/>
      <c r="D338" s="144"/>
      <c r="E338" s="144"/>
      <c r="F338" s="144"/>
      <c r="G338" s="144"/>
      <c r="H338" s="144">
        <f>+H340+H349</f>
        <v>2962095</v>
      </c>
      <c r="I338" s="144">
        <f>(I340+I349)</f>
        <v>2660596</v>
      </c>
      <c r="J338" s="144">
        <f>(J340+J349)</f>
        <v>3480438</v>
      </c>
      <c r="K338" s="145">
        <f>+J338/I338*100-100</f>
        <v>30.814223579979824</v>
      </c>
      <c r="L338" s="144">
        <f>(L340+L349)</f>
        <v>100</v>
      </c>
      <c r="M338" s="39"/>
      <c r="N338" s="39"/>
      <c r="O338" s="39"/>
      <c r="Q338" s="218"/>
      <c r="R338" s="97"/>
      <c r="S338" s="52"/>
      <c r="T338" s="48"/>
      <c r="U338" s="48"/>
      <c r="V338" s="48"/>
      <c r="W338" s="48"/>
    </row>
    <row r="339" spans="1:23" ht="12.75">
      <c r="A339" s="34"/>
      <c r="B339" s="34"/>
      <c r="C339" s="36"/>
      <c r="D339" s="36"/>
      <c r="E339" s="36"/>
      <c r="F339" s="37"/>
      <c r="G339" s="37"/>
      <c r="H339" s="36"/>
      <c r="I339" s="36"/>
      <c r="J339" s="36"/>
      <c r="K339" s="37"/>
      <c r="L339" s="37"/>
      <c r="M339" s="39"/>
      <c r="N339" s="39"/>
      <c r="O339" s="39"/>
      <c r="Q339" s="218"/>
      <c r="R339" s="97"/>
      <c r="S339" s="97"/>
      <c r="T339" s="49"/>
      <c r="U339" s="49"/>
      <c r="V339" s="49"/>
      <c r="W339" s="49"/>
    </row>
    <row r="340" spans="1:23" ht="12.75">
      <c r="A340" s="43" t="s">
        <v>487</v>
      </c>
      <c r="B340" s="43"/>
      <c r="C340" s="44"/>
      <c r="D340" s="44"/>
      <c r="E340" s="44"/>
      <c r="F340" s="42"/>
      <c r="G340" s="42"/>
      <c r="H340" s="44">
        <f>SUM(H342:H347)</f>
        <v>704754</v>
      </c>
      <c r="I340" s="44">
        <f>SUM(I342:I347)</f>
        <v>641019</v>
      </c>
      <c r="J340" s="44">
        <f>SUM(J342:J347)</f>
        <v>710105</v>
      </c>
      <c r="K340" s="42">
        <f>+J340/I340*100-100</f>
        <v>10.777527655186518</v>
      </c>
      <c r="L340" s="42">
        <f>+J340/$J$338*100</f>
        <v>20.402748159858042</v>
      </c>
      <c r="M340" s="39"/>
      <c r="N340" s="39"/>
      <c r="O340" s="39"/>
      <c r="P340" s="48"/>
      <c r="Q340" s="218"/>
      <c r="R340" s="48"/>
      <c r="S340" s="48"/>
      <c r="T340" s="48"/>
      <c r="U340" s="49"/>
      <c r="V340" s="49"/>
      <c r="W340" s="49"/>
    </row>
    <row r="341" spans="1:23" ht="12.75">
      <c r="A341" s="43"/>
      <c r="B341" s="43"/>
      <c r="C341" s="36"/>
      <c r="D341" s="36"/>
      <c r="E341" s="36"/>
      <c r="F341" s="37"/>
      <c r="G341" s="37"/>
      <c r="H341" s="36"/>
      <c r="I341" s="36"/>
      <c r="J341" s="36"/>
      <c r="K341" s="37"/>
      <c r="L341" s="42"/>
      <c r="M341" s="39"/>
      <c r="N341" s="39"/>
      <c r="O341" s="39"/>
      <c r="P341" s="49"/>
      <c r="Q341" s="218"/>
      <c r="R341" s="49"/>
      <c r="S341" s="49"/>
      <c r="T341" s="49"/>
      <c r="U341" s="49"/>
      <c r="V341" s="49"/>
      <c r="W341" s="49"/>
    </row>
    <row r="342" spans="1:25" ht="12.75">
      <c r="A342" s="34" t="s">
        <v>101</v>
      </c>
      <c r="B342" s="35">
        <v>10059000</v>
      </c>
      <c r="C342" s="36">
        <v>739969.296</v>
      </c>
      <c r="D342" s="36">
        <v>670399.097</v>
      </c>
      <c r="E342" s="36">
        <v>551297.792</v>
      </c>
      <c r="F342" s="37">
        <f>+E342/D342*100-100</f>
        <v>-17.76573171607359</v>
      </c>
      <c r="G342" s="37"/>
      <c r="H342" s="236">
        <v>144346.276</v>
      </c>
      <c r="I342" s="236">
        <v>130917.218</v>
      </c>
      <c r="J342" s="236">
        <v>125697.461</v>
      </c>
      <c r="K342" s="37">
        <f aca="true" t="shared" si="49" ref="K342:K368">+J342/I342*100-100</f>
        <v>-3.9870668501373103</v>
      </c>
      <c r="L342" s="37">
        <f aca="true" t="shared" si="50" ref="L342:L368">+J342/$J$338*100</f>
        <v>3.611541449668117</v>
      </c>
      <c r="M342" s="38">
        <f>+I342/D342*1000</f>
        <v>195.28250945719876</v>
      </c>
      <c r="N342" s="38">
        <f>+J342/E342*1000</f>
        <v>228.0028377113471</v>
      </c>
      <c r="O342" s="37">
        <f>+N342/M342*100-100</f>
        <v>16.755380881317407</v>
      </c>
      <c r="P342" s="48"/>
      <c r="Q342" s="218"/>
      <c r="R342" s="49"/>
      <c r="S342" s="49"/>
      <c r="T342" s="49"/>
      <c r="U342" s="256"/>
      <c r="V342" s="263"/>
      <c r="W342" s="48"/>
      <c r="X342" s="48"/>
      <c r="Y342" s="48"/>
    </row>
    <row r="343" spans="1:25" ht="12.75">
      <c r="A343" s="34" t="s">
        <v>102</v>
      </c>
      <c r="B343" s="35">
        <v>10019000</v>
      </c>
      <c r="C343" s="36">
        <v>663605.357</v>
      </c>
      <c r="D343" s="36">
        <v>606876.669</v>
      </c>
      <c r="E343" s="36">
        <v>565690.721</v>
      </c>
      <c r="F343" s="37">
        <f>+E343/D343*100-100</f>
        <v>-6.786543313300442</v>
      </c>
      <c r="G343" s="37"/>
      <c r="H343" s="236">
        <v>160742.949</v>
      </c>
      <c r="I343" s="236">
        <v>146451.541</v>
      </c>
      <c r="J343" s="236">
        <v>137271.175</v>
      </c>
      <c r="K343" s="37">
        <f t="shared" si="49"/>
        <v>-6.268534927877624</v>
      </c>
      <c r="L343" s="37">
        <f t="shared" si="50"/>
        <v>3.944077584487929</v>
      </c>
      <c r="M343" s="38">
        <f aca="true" t="shared" si="51" ref="M343:M367">+I343/D343*1000</f>
        <v>241.32010420061147</v>
      </c>
      <c r="N343" s="38">
        <f aca="true" t="shared" si="52" ref="N343:N367">+J343/E343*1000</f>
        <v>242.66117492141078</v>
      </c>
      <c r="O343" s="37">
        <f aca="true" t="shared" si="53" ref="O343:O367">+N343/M343*100-100</f>
        <v>0.5557227505937448</v>
      </c>
      <c r="P343" s="49"/>
      <c r="Q343" s="218"/>
      <c r="R343" s="49"/>
      <c r="S343" s="49"/>
      <c r="T343" s="49"/>
      <c r="U343" s="49"/>
      <c r="V343" s="263"/>
      <c r="W343" s="49"/>
      <c r="X343" s="49"/>
      <c r="Y343" s="49"/>
    </row>
    <row r="344" spans="1:25" ht="12.75">
      <c r="A344" s="34" t="s">
        <v>103</v>
      </c>
      <c r="B344" s="35">
        <v>10011000</v>
      </c>
      <c r="C344" s="36">
        <v>22398.576</v>
      </c>
      <c r="D344" s="36">
        <v>18927.236</v>
      </c>
      <c r="E344" s="36">
        <v>9045.731</v>
      </c>
      <c r="F344" s="37">
        <f>+E344/D344*100-100</f>
        <v>-52.2078606723137</v>
      </c>
      <c r="G344" s="37"/>
      <c r="H344" s="236">
        <v>6537.184</v>
      </c>
      <c r="I344" s="236">
        <v>5452.618</v>
      </c>
      <c r="J344" s="236">
        <v>2760.852</v>
      </c>
      <c r="K344" s="37">
        <f t="shared" si="49"/>
        <v>-49.36648780457388</v>
      </c>
      <c r="L344" s="37">
        <f t="shared" si="50"/>
        <v>0.07932484359727138</v>
      </c>
      <c r="M344" s="38">
        <f t="shared" si="51"/>
        <v>288.08316227472415</v>
      </c>
      <c r="N344" s="38">
        <f t="shared" si="52"/>
        <v>305.2104910039885</v>
      </c>
      <c r="O344" s="37">
        <f t="shared" si="53"/>
        <v>5.945272397743011</v>
      </c>
      <c r="P344" s="48"/>
      <c r="Q344" s="218"/>
      <c r="R344" s="48"/>
      <c r="S344" s="48"/>
      <c r="T344" s="48"/>
      <c r="U344" s="263"/>
      <c r="V344" s="218"/>
      <c r="W344" s="49"/>
      <c r="X344" s="49"/>
      <c r="Y344" s="49"/>
    </row>
    <row r="345" spans="1:25" ht="12.75">
      <c r="A345" s="34" t="s">
        <v>104</v>
      </c>
      <c r="B345" s="35">
        <v>10030000</v>
      </c>
      <c r="C345" s="36">
        <v>68997.179</v>
      </c>
      <c r="D345" s="36">
        <v>68997.179</v>
      </c>
      <c r="E345" s="36">
        <v>44240.253</v>
      </c>
      <c r="F345" s="37">
        <f>+E345/D345*100-100</f>
        <v>-35.88106986229104</v>
      </c>
      <c r="G345" s="37"/>
      <c r="H345" s="236">
        <v>15079.861</v>
      </c>
      <c r="I345" s="236">
        <v>15079.861</v>
      </c>
      <c r="J345" s="236">
        <v>10711.932</v>
      </c>
      <c r="K345" s="37">
        <f t="shared" si="49"/>
        <v>-28.965313407066546</v>
      </c>
      <c r="L345" s="37">
        <f t="shared" si="50"/>
        <v>0.3077754006823279</v>
      </c>
      <c r="M345" s="38">
        <f t="shared" si="51"/>
        <v>218.55764566838303</v>
      </c>
      <c r="N345" s="38">
        <f t="shared" si="52"/>
        <v>242.1308937812811</v>
      </c>
      <c r="O345" s="37">
        <f t="shared" si="53"/>
        <v>10.785826339228464</v>
      </c>
      <c r="P345" s="49"/>
      <c r="Q345" s="222"/>
      <c r="R345" s="49"/>
      <c r="S345" s="49"/>
      <c r="T345" s="49"/>
      <c r="U345" s="49"/>
      <c r="V345" s="49"/>
      <c r="W345" s="49"/>
      <c r="X345" s="49"/>
      <c r="Y345" s="49"/>
    </row>
    <row r="346" spans="1:25" ht="12.75">
      <c r="A346" s="35" t="s">
        <v>44</v>
      </c>
      <c r="B346" s="35">
        <v>12010000</v>
      </c>
      <c r="C346" s="36">
        <v>21172.296</v>
      </c>
      <c r="D346" s="36">
        <v>20374.717</v>
      </c>
      <c r="E346" s="36">
        <v>42284.743</v>
      </c>
      <c r="F346" s="37">
        <f>+E346/D346*100-100</f>
        <v>107.53536355866933</v>
      </c>
      <c r="G346" s="37"/>
      <c r="H346" s="236">
        <v>9457.01</v>
      </c>
      <c r="I346" s="236">
        <v>8980.208</v>
      </c>
      <c r="J346" s="236">
        <v>19757.458</v>
      </c>
      <c r="K346" s="37">
        <f t="shared" si="49"/>
        <v>120.01114005377156</v>
      </c>
      <c r="L346" s="37">
        <f t="shared" si="50"/>
        <v>0.5676715976552376</v>
      </c>
      <c r="M346" s="38">
        <f t="shared" si="51"/>
        <v>440.75252677129214</v>
      </c>
      <c r="N346" s="38">
        <f t="shared" si="52"/>
        <v>467.2479149276134</v>
      </c>
      <c r="O346" s="37">
        <f t="shared" si="53"/>
        <v>6.011397904037381</v>
      </c>
      <c r="P346" s="49"/>
      <c r="Q346" s="222"/>
      <c r="R346" s="49"/>
      <c r="S346" s="49"/>
      <c r="T346" s="49"/>
      <c r="U346" s="256"/>
      <c r="W346" s="48"/>
      <c r="X346" s="48"/>
      <c r="Y346" s="48"/>
    </row>
    <row r="347" spans="1:25" ht="12.75">
      <c r="A347" s="34" t="s">
        <v>105</v>
      </c>
      <c r="B347" s="41" t="s">
        <v>181</v>
      </c>
      <c r="C347" s="36"/>
      <c r="D347" s="36"/>
      <c r="E347" s="36"/>
      <c r="F347" s="37"/>
      <c r="G347" s="37"/>
      <c r="H347" s="36">
        <v>368590.72000000003</v>
      </c>
      <c r="I347" s="36">
        <v>334137.55400000006</v>
      </c>
      <c r="J347" s="36">
        <v>413906.122</v>
      </c>
      <c r="K347" s="37">
        <f t="shared" si="49"/>
        <v>23.872972985251423</v>
      </c>
      <c r="L347" s="37">
        <f t="shared" si="50"/>
        <v>11.892357283767158</v>
      </c>
      <c r="M347" s="38"/>
      <c r="N347" s="38"/>
      <c r="O347" s="37"/>
      <c r="P347" s="49"/>
      <c r="Q347" s="222"/>
      <c r="R347" s="49"/>
      <c r="S347" s="49"/>
      <c r="T347" s="49"/>
      <c r="U347" s="48"/>
      <c r="V347" s="48"/>
      <c r="W347" s="49"/>
      <c r="X347" s="49"/>
      <c r="Y347" s="49"/>
    </row>
    <row r="348" spans="1:25" ht="12.75">
      <c r="A348" s="34"/>
      <c r="B348" s="34"/>
      <c r="C348" s="36"/>
      <c r="D348" s="36"/>
      <c r="E348" s="36"/>
      <c r="F348" s="37"/>
      <c r="G348" s="37"/>
      <c r="H348" s="36"/>
      <c r="I348" s="36"/>
      <c r="J348" s="36"/>
      <c r="K348" s="37"/>
      <c r="L348" s="42"/>
      <c r="M348" s="38"/>
      <c r="N348" s="38"/>
      <c r="O348" s="37"/>
      <c r="Q348" s="222"/>
      <c r="R348" s="256"/>
      <c r="S348" s="256"/>
      <c r="T348" s="256"/>
      <c r="U348" s="49"/>
      <c r="V348" s="49"/>
      <c r="W348" s="49"/>
      <c r="X348" s="49"/>
      <c r="Y348" s="49"/>
    </row>
    <row r="349" spans="1:25" ht="12.75">
      <c r="A349" s="43" t="s">
        <v>488</v>
      </c>
      <c r="B349" s="43"/>
      <c r="C349" s="36"/>
      <c r="D349" s="36"/>
      <c r="E349" s="36"/>
      <c r="F349" s="37"/>
      <c r="G349" s="37"/>
      <c r="H349" s="44">
        <f>SUM(H351:H368)</f>
        <v>2257341</v>
      </c>
      <c r="I349" s="44">
        <f>SUM(I351:I368)</f>
        <v>2019577</v>
      </c>
      <c r="J349" s="44">
        <f>SUM(J351:J368)-1</f>
        <v>2770333</v>
      </c>
      <c r="K349" s="42">
        <f t="shared" si="49"/>
        <v>37.173923054184115</v>
      </c>
      <c r="L349" s="42">
        <f t="shared" si="50"/>
        <v>79.59725184014196</v>
      </c>
      <c r="M349" s="38"/>
      <c r="N349" s="38"/>
      <c r="O349" s="37"/>
      <c r="P349" s="38"/>
      <c r="Q349" s="38"/>
      <c r="R349" s="38"/>
      <c r="S349" s="38"/>
      <c r="T349" s="256"/>
      <c r="U349" s="49"/>
      <c r="V349" s="49"/>
      <c r="W349" s="49"/>
      <c r="X349" s="49"/>
      <c r="Y349" s="49"/>
    </row>
    <row r="350" spans="1:23" ht="12.75">
      <c r="A350" s="34"/>
      <c r="B350" s="34"/>
      <c r="C350" s="36"/>
      <c r="D350" s="36"/>
      <c r="E350" s="36"/>
      <c r="F350" s="37"/>
      <c r="G350" s="37"/>
      <c r="H350" s="36"/>
      <c r="I350" s="36"/>
      <c r="J350" s="36"/>
      <c r="K350" s="37"/>
      <c r="L350" s="42"/>
      <c r="M350" s="38"/>
      <c r="N350" s="38"/>
      <c r="O350" s="37"/>
      <c r="P350" s="38"/>
      <c r="Q350" s="38"/>
      <c r="R350" s="38"/>
      <c r="S350" s="38"/>
      <c r="T350" s="38"/>
      <c r="U350" s="49"/>
      <c r="V350" s="49"/>
      <c r="W350" s="38"/>
    </row>
    <row r="351" spans="1:25" ht="11.25" customHeight="1">
      <c r="A351" s="34" t="s">
        <v>106</v>
      </c>
      <c r="B351" s="35">
        <v>10062000</v>
      </c>
      <c r="C351" s="254">
        <v>67.319</v>
      </c>
      <c r="D351" s="254">
        <v>67.319</v>
      </c>
      <c r="E351" s="254">
        <v>134.422</v>
      </c>
      <c r="F351" s="37">
        <f aca="true" t="shared" si="54" ref="F351:F367">+E351/D351*100-100</f>
        <v>99.67913961882974</v>
      </c>
      <c r="G351" s="37"/>
      <c r="H351" s="255">
        <v>25.099</v>
      </c>
      <c r="I351" s="255">
        <v>25.099</v>
      </c>
      <c r="J351" s="255">
        <v>87.099</v>
      </c>
      <c r="K351" s="37">
        <f t="shared" si="49"/>
        <v>247.02179369696006</v>
      </c>
      <c r="L351" s="37">
        <f t="shared" si="50"/>
        <v>0.0025025298540011344</v>
      </c>
      <c r="M351" s="38">
        <f t="shared" si="51"/>
        <v>372.8367919903742</v>
      </c>
      <c r="N351" s="38">
        <f t="shared" si="52"/>
        <v>647.9519721474164</v>
      </c>
      <c r="O351" s="37">
        <f t="shared" si="53"/>
        <v>73.78970800825502</v>
      </c>
      <c r="Q351" s="38"/>
      <c r="R351" s="38"/>
      <c r="S351" s="38"/>
      <c r="T351" s="48"/>
      <c r="U351" s="48"/>
      <c r="V351" s="48"/>
      <c r="W351" s="38"/>
      <c r="X351" s="38"/>
      <c r="Y351" s="38"/>
    </row>
    <row r="352" spans="1:22" ht="12.75">
      <c r="A352" s="34" t="s">
        <v>107</v>
      </c>
      <c r="B352" s="35">
        <v>10063000</v>
      </c>
      <c r="C352" s="254">
        <v>97500.548</v>
      </c>
      <c r="D352" s="254">
        <v>89682.266</v>
      </c>
      <c r="E352" s="254">
        <v>87897.489</v>
      </c>
      <c r="F352" s="37">
        <f t="shared" si="54"/>
        <v>-1.990111400619611</v>
      </c>
      <c r="G352" s="37"/>
      <c r="H352" s="255">
        <v>51325.753</v>
      </c>
      <c r="I352" s="255">
        <v>47163.185</v>
      </c>
      <c r="J352" s="255">
        <v>49385.21</v>
      </c>
      <c r="K352" s="37">
        <f t="shared" si="49"/>
        <v>4.711354841705457</v>
      </c>
      <c r="L352" s="37">
        <f t="shared" si="50"/>
        <v>1.4189366395838685</v>
      </c>
      <c r="M352" s="38">
        <f t="shared" si="51"/>
        <v>525.8919862707304</v>
      </c>
      <c r="N352" s="38">
        <f t="shared" si="52"/>
        <v>561.8500660468242</v>
      </c>
      <c r="O352" s="37">
        <f t="shared" si="53"/>
        <v>6.837540923771073</v>
      </c>
      <c r="T352" s="49"/>
      <c r="U352" s="49"/>
      <c r="V352" s="49"/>
    </row>
    <row r="353" spans="1:22" ht="12.75">
      <c r="A353" s="34" t="s">
        <v>108</v>
      </c>
      <c r="B353" s="35">
        <v>10064000</v>
      </c>
      <c r="C353" s="254">
        <v>21461.32</v>
      </c>
      <c r="D353" s="254">
        <v>19550.452</v>
      </c>
      <c r="E353" s="254">
        <v>22509.133</v>
      </c>
      <c r="F353" s="37">
        <f t="shared" si="54"/>
        <v>15.13356826737305</v>
      </c>
      <c r="G353" s="37"/>
      <c r="H353" s="255">
        <v>7472.525</v>
      </c>
      <c r="I353" s="255">
        <v>6840.635</v>
      </c>
      <c r="J353" s="255">
        <v>8051.325</v>
      </c>
      <c r="K353" s="37">
        <f t="shared" si="49"/>
        <v>17.698503136039264</v>
      </c>
      <c r="L353" s="37">
        <f t="shared" si="50"/>
        <v>0.23133079802024917</v>
      </c>
      <c r="M353" s="38">
        <f t="shared" si="51"/>
        <v>349.89651390157115</v>
      </c>
      <c r="N353" s="38">
        <f t="shared" si="52"/>
        <v>357.69147572232123</v>
      </c>
      <c r="O353" s="37">
        <f t="shared" si="53"/>
        <v>2.227790649821344</v>
      </c>
      <c r="Q353" s="38"/>
      <c r="R353" s="38"/>
      <c r="S353" s="38"/>
      <c r="T353" s="38"/>
      <c r="U353" s="49"/>
      <c r="V353" s="49"/>
    </row>
    <row r="354" spans="1:22" ht="12.75">
      <c r="A354" s="34" t="s">
        <v>109</v>
      </c>
      <c r="B354" s="35">
        <v>11010000</v>
      </c>
      <c r="C354" s="254">
        <v>2865.63</v>
      </c>
      <c r="D354" s="254">
        <v>2573.389</v>
      </c>
      <c r="E354" s="254">
        <v>2960.869</v>
      </c>
      <c r="F354" s="37">
        <f t="shared" si="54"/>
        <v>15.057187234421221</v>
      </c>
      <c r="G354" s="37"/>
      <c r="H354" s="255">
        <v>959.741</v>
      </c>
      <c r="I354" s="255">
        <v>866.717</v>
      </c>
      <c r="J354" s="255">
        <v>825.388</v>
      </c>
      <c r="K354" s="37">
        <f t="shared" si="49"/>
        <v>-4.768453832104356</v>
      </c>
      <c r="L354" s="37">
        <f t="shared" si="50"/>
        <v>0.023715061150349468</v>
      </c>
      <c r="M354" s="38">
        <f t="shared" si="51"/>
        <v>336.79983865633994</v>
      </c>
      <c r="N354" s="38">
        <f t="shared" si="52"/>
        <v>278.76545703305345</v>
      </c>
      <c r="O354" s="37">
        <f t="shared" si="53"/>
        <v>-17.231119187828043</v>
      </c>
      <c r="P354" s="38"/>
      <c r="T354" s="49"/>
      <c r="U354" s="49"/>
      <c r="V354" s="49"/>
    </row>
    <row r="355" spans="1:15" ht="11.25">
      <c r="A355" s="34" t="s">
        <v>110</v>
      </c>
      <c r="B355" s="35">
        <v>15121110</v>
      </c>
      <c r="C355" s="254">
        <v>2420.644</v>
      </c>
      <c r="D355" s="254">
        <v>2420.644</v>
      </c>
      <c r="E355" s="254">
        <v>3479.655</v>
      </c>
      <c r="F355" s="37">
        <f t="shared" si="54"/>
        <v>43.74914279010051</v>
      </c>
      <c r="G355" s="37"/>
      <c r="H355" s="255">
        <v>2951.75</v>
      </c>
      <c r="I355" s="255">
        <v>2951.75</v>
      </c>
      <c r="J355" s="255">
        <v>4022.262</v>
      </c>
      <c r="K355" s="37">
        <f t="shared" si="49"/>
        <v>36.26702803421699</v>
      </c>
      <c r="L355" s="37">
        <f t="shared" si="50"/>
        <v>0.11556769579001264</v>
      </c>
      <c r="M355" s="38">
        <f t="shared" si="51"/>
        <v>1219.406901634441</v>
      </c>
      <c r="N355" s="38">
        <f t="shared" si="52"/>
        <v>1155.93701099678</v>
      </c>
      <c r="O355" s="37">
        <f t="shared" si="53"/>
        <v>-5.204980433732885</v>
      </c>
    </row>
    <row r="356" spans="1:22" ht="11.25">
      <c r="A356" s="34" t="s">
        <v>111</v>
      </c>
      <c r="B356" s="35">
        <v>15121910</v>
      </c>
      <c r="C356" s="254">
        <v>9516.363</v>
      </c>
      <c r="D356" s="254">
        <v>8449.188</v>
      </c>
      <c r="E356" s="254">
        <v>7302.481</v>
      </c>
      <c r="F356" s="37">
        <f t="shared" si="54"/>
        <v>-13.571801219241436</v>
      </c>
      <c r="G356" s="37"/>
      <c r="H356" s="255">
        <v>11580.559</v>
      </c>
      <c r="I356" s="255">
        <v>10112.607</v>
      </c>
      <c r="J356" s="255">
        <v>10855.292</v>
      </c>
      <c r="K356" s="37">
        <f t="shared" si="49"/>
        <v>7.3441497331004655</v>
      </c>
      <c r="L356" s="37">
        <f t="shared" si="50"/>
        <v>0.31189442248360694</v>
      </c>
      <c r="M356" s="38">
        <f t="shared" si="51"/>
        <v>1196.8732379963615</v>
      </c>
      <c r="N356" s="38">
        <f t="shared" si="52"/>
        <v>1486.5210878330256</v>
      </c>
      <c r="O356" s="37">
        <f t="shared" si="53"/>
        <v>24.20037817217404</v>
      </c>
      <c r="T356" s="38"/>
      <c r="U356" s="38"/>
      <c r="V356" s="38"/>
    </row>
    <row r="357" spans="1:15" ht="11.25">
      <c r="A357" s="34" t="s">
        <v>112</v>
      </c>
      <c r="B357" s="35">
        <v>15071000</v>
      </c>
      <c r="C357" s="254">
        <v>0</v>
      </c>
      <c r="D357" s="254">
        <v>0</v>
      </c>
      <c r="E357" s="254">
        <v>0.001</v>
      </c>
      <c r="F357" s="37"/>
      <c r="G357" s="37"/>
      <c r="H357" s="255">
        <v>0</v>
      </c>
      <c r="I357" s="255">
        <v>0</v>
      </c>
      <c r="J357" s="255">
        <v>0.07</v>
      </c>
      <c r="K357" s="37"/>
      <c r="L357" s="37">
        <f t="shared" si="50"/>
        <v>2.0112411139057788E-06</v>
      </c>
      <c r="M357" s="38"/>
      <c r="N357" s="38"/>
      <c r="O357" s="37"/>
    </row>
    <row r="358" spans="1:15" ht="11.25">
      <c r="A358" s="34" t="s">
        <v>113</v>
      </c>
      <c r="B358" s="35">
        <v>15079000</v>
      </c>
      <c r="C358" s="254">
        <v>3830.066</v>
      </c>
      <c r="D358" s="254">
        <v>3202.357</v>
      </c>
      <c r="E358" s="254">
        <v>3113.78</v>
      </c>
      <c r="F358" s="37">
        <f t="shared" si="54"/>
        <v>-2.7659939226013677</v>
      </c>
      <c r="G358" s="37"/>
      <c r="H358" s="255">
        <v>4306.931</v>
      </c>
      <c r="I358" s="255">
        <v>3628.951</v>
      </c>
      <c r="J358" s="255">
        <v>3316.198</v>
      </c>
      <c r="K358" s="37">
        <f t="shared" si="49"/>
        <v>-8.618275639434103</v>
      </c>
      <c r="L358" s="37">
        <f t="shared" si="50"/>
        <v>0.09528105370645878</v>
      </c>
      <c r="M358" s="38">
        <f t="shared" si="51"/>
        <v>1133.212505663797</v>
      </c>
      <c r="N358" s="38">
        <f t="shared" si="52"/>
        <v>1065.0071617134158</v>
      </c>
      <c r="O358" s="37">
        <f t="shared" si="53"/>
        <v>-6.018760259835716</v>
      </c>
    </row>
    <row r="359" spans="1:15" ht="11.25">
      <c r="A359" s="34" t="s">
        <v>114</v>
      </c>
      <c r="B359" s="35">
        <v>15179000</v>
      </c>
      <c r="C359" s="254">
        <v>207950.302</v>
      </c>
      <c r="D359" s="254">
        <v>190453.419</v>
      </c>
      <c r="E359" s="254">
        <v>218736.049</v>
      </c>
      <c r="F359" s="37">
        <f t="shared" si="54"/>
        <v>14.850156089873082</v>
      </c>
      <c r="G359" s="37"/>
      <c r="H359" s="255">
        <v>218468.654</v>
      </c>
      <c r="I359" s="255">
        <v>199345.234</v>
      </c>
      <c r="J359" s="255">
        <v>243246.308</v>
      </c>
      <c r="K359" s="37">
        <f t="shared" si="49"/>
        <v>22.022635364334818</v>
      </c>
      <c r="L359" s="37">
        <f t="shared" si="50"/>
        <v>6.988956792219829</v>
      </c>
      <c r="M359" s="38">
        <f t="shared" si="51"/>
        <v>1046.6876102654792</v>
      </c>
      <c r="N359" s="38">
        <f t="shared" si="52"/>
        <v>1112.0540446444656</v>
      </c>
      <c r="O359" s="37">
        <f t="shared" si="53"/>
        <v>6.245075774080021</v>
      </c>
    </row>
    <row r="360" spans="1:15" ht="11.25">
      <c r="A360" s="34" t="s">
        <v>14</v>
      </c>
      <c r="B360" s="35">
        <v>17019900</v>
      </c>
      <c r="C360" s="254">
        <v>561959.045</v>
      </c>
      <c r="D360" s="254">
        <v>518788.59</v>
      </c>
      <c r="E360" s="254">
        <v>385008.495</v>
      </c>
      <c r="F360" s="37">
        <f t="shared" si="54"/>
        <v>-25.78701567048728</v>
      </c>
      <c r="G360" s="37"/>
      <c r="H360" s="255">
        <v>261097.274</v>
      </c>
      <c r="I360" s="255">
        <v>236747.148</v>
      </c>
      <c r="J360" s="255">
        <v>238511.708</v>
      </c>
      <c r="K360" s="37">
        <f t="shared" si="49"/>
        <v>0.7453352722120314</v>
      </c>
      <c r="L360" s="37">
        <f t="shared" si="50"/>
        <v>6.852922189678426</v>
      </c>
      <c r="M360" s="38">
        <f t="shared" si="51"/>
        <v>456.34609658627994</v>
      </c>
      <c r="N360" s="38">
        <f t="shared" si="52"/>
        <v>619.4972607032996</v>
      </c>
      <c r="O360" s="37">
        <f t="shared" si="53"/>
        <v>35.751629155476564</v>
      </c>
    </row>
    <row r="361" spans="1:18" ht="11.25">
      <c r="A361" s="34" t="s">
        <v>84</v>
      </c>
      <c r="B361" s="41" t="s">
        <v>181</v>
      </c>
      <c r="C361" s="254">
        <v>4651.193</v>
      </c>
      <c r="D361" s="254">
        <v>4576.193</v>
      </c>
      <c r="E361" s="254">
        <v>3370.725</v>
      </c>
      <c r="F361" s="37">
        <f t="shared" si="54"/>
        <v>-26.342158208799333</v>
      </c>
      <c r="G361" s="37"/>
      <c r="H361" s="255">
        <v>10229.896</v>
      </c>
      <c r="I361" s="255">
        <v>10064.92</v>
      </c>
      <c r="J361" s="255">
        <v>10490.491</v>
      </c>
      <c r="K361" s="37">
        <f t="shared" si="49"/>
        <v>4.228260135202248</v>
      </c>
      <c r="L361" s="37">
        <f t="shared" si="50"/>
        <v>0.30141295434655063</v>
      </c>
      <c r="M361" s="38">
        <f t="shared" si="51"/>
        <v>2199.408984717209</v>
      </c>
      <c r="N361" s="38">
        <f t="shared" si="52"/>
        <v>3112.235794969925</v>
      </c>
      <c r="O361" s="37">
        <f t="shared" si="53"/>
        <v>41.5032773165689</v>
      </c>
      <c r="R361" s="40"/>
    </row>
    <row r="362" spans="1:18" ht="11.25">
      <c r="A362" s="34" t="s">
        <v>85</v>
      </c>
      <c r="B362" s="41" t="s">
        <v>181</v>
      </c>
      <c r="C362" s="254">
        <v>1662.193</v>
      </c>
      <c r="D362" s="254">
        <v>1462.193</v>
      </c>
      <c r="E362" s="254">
        <v>1257.341</v>
      </c>
      <c r="F362" s="37">
        <f t="shared" si="54"/>
        <v>-14.009915243746889</v>
      </c>
      <c r="G362" s="42"/>
      <c r="H362" s="255">
        <v>3693.684</v>
      </c>
      <c r="I362" s="255">
        <v>3218.627</v>
      </c>
      <c r="J362" s="255">
        <v>3636.001</v>
      </c>
      <c r="K362" s="37">
        <f t="shared" si="49"/>
        <v>12.967454756329346</v>
      </c>
      <c r="L362" s="37">
        <f t="shared" si="50"/>
        <v>0.10446963859146464</v>
      </c>
      <c r="M362" s="38">
        <f t="shared" si="51"/>
        <v>2201.232669011546</v>
      </c>
      <c r="N362" s="38">
        <f t="shared" si="52"/>
        <v>2891.8177328187026</v>
      </c>
      <c r="O362" s="37">
        <f t="shared" si="53"/>
        <v>31.372651947658966</v>
      </c>
      <c r="R362" s="40"/>
    </row>
    <row r="363" spans="1:18" ht="11.25">
      <c r="A363" s="34" t="s">
        <v>87</v>
      </c>
      <c r="B363" s="41" t="s">
        <v>181</v>
      </c>
      <c r="C363" s="254">
        <v>9242.531</v>
      </c>
      <c r="D363" s="254">
        <v>8550.803</v>
      </c>
      <c r="E363" s="254">
        <v>7144.843</v>
      </c>
      <c r="F363" s="37">
        <f t="shared" si="54"/>
        <v>-16.44243236570881</v>
      </c>
      <c r="G363" s="37"/>
      <c r="H363" s="255">
        <v>31052.014</v>
      </c>
      <c r="I363" s="255">
        <v>28381.416</v>
      </c>
      <c r="J363" s="255">
        <v>31662.504</v>
      </c>
      <c r="K363" s="37">
        <f t="shared" si="49"/>
        <v>11.56069168641902</v>
      </c>
      <c r="L363" s="37">
        <f t="shared" si="50"/>
        <v>0.9097275687715168</v>
      </c>
      <c r="M363" s="38">
        <f t="shared" si="51"/>
        <v>3319.15213109225</v>
      </c>
      <c r="N363" s="38">
        <f t="shared" si="52"/>
        <v>4431.518509224066</v>
      </c>
      <c r="O363" s="37">
        <f t="shared" si="53"/>
        <v>33.513570158827406</v>
      </c>
      <c r="R363" s="40"/>
    </row>
    <row r="364" spans="1:18" ht="11.25">
      <c r="A364" s="34" t="s">
        <v>115</v>
      </c>
      <c r="B364" s="41" t="s">
        <v>181</v>
      </c>
      <c r="C364" s="254">
        <v>114765.255</v>
      </c>
      <c r="D364" s="254">
        <v>102039.815</v>
      </c>
      <c r="E364" s="254">
        <v>111108.752</v>
      </c>
      <c r="F364" s="37">
        <f t="shared" si="54"/>
        <v>8.887645474465032</v>
      </c>
      <c r="G364" s="37"/>
      <c r="H364" s="255">
        <v>437184.973</v>
      </c>
      <c r="I364" s="255">
        <v>383882.066</v>
      </c>
      <c r="J364" s="255">
        <v>572917.347</v>
      </c>
      <c r="K364" s="37">
        <f t="shared" si="49"/>
        <v>49.24306127913775</v>
      </c>
      <c r="L364" s="37">
        <f t="shared" si="50"/>
        <v>16.46107033080319</v>
      </c>
      <c r="M364" s="38">
        <f t="shared" si="51"/>
        <v>3762.081164102463</v>
      </c>
      <c r="N364" s="38">
        <f t="shared" si="52"/>
        <v>5156.365602954482</v>
      </c>
      <c r="O364" s="37">
        <f t="shared" si="53"/>
        <v>37.06151935679088</v>
      </c>
      <c r="P364" s="38"/>
      <c r="R364" s="40"/>
    </row>
    <row r="365" spans="1:18" ht="11.25">
      <c r="A365" s="34" t="s">
        <v>116</v>
      </c>
      <c r="B365" s="41" t="s">
        <v>181</v>
      </c>
      <c r="C365" s="254">
        <v>3087.06</v>
      </c>
      <c r="D365" s="254">
        <v>2744.095</v>
      </c>
      <c r="E365" s="254">
        <v>5943.367</v>
      </c>
      <c r="F365" s="37">
        <f t="shared" si="54"/>
        <v>116.58750881438147</v>
      </c>
      <c r="G365" s="37"/>
      <c r="H365" s="255">
        <v>8811.458</v>
      </c>
      <c r="I365" s="255">
        <v>7796.23</v>
      </c>
      <c r="J365" s="255">
        <v>20335.829</v>
      </c>
      <c r="K365" s="37">
        <f t="shared" si="49"/>
        <v>160.84182996140447</v>
      </c>
      <c r="L365" s="37">
        <f t="shared" si="50"/>
        <v>0.5842893624308205</v>
      </c>
      <c r="M365" s="38">
        <f t="shared" si="51"/>
        <v>2841.0933294947877</v>
      </c>
      <c r="N365" s="38">
        <f t="shared" si="52"/>
        <v>3421.60075257005</v>
      </c>
      <c r="O365" s="37">
        <f t="shared" si="53"/>
        <v>20.432536201775903</v>
      </c>
      <c r="P365" s="38"/>
      <c r="Q365" s="38"/>
      <c r="R365" s="40"/>
    </row>
    <row r="366" spans="1:18" ht="11.25">
      <c r="A366" s="34" t="s">
        <v>117</v>
      </c>
      <c r="B366" s="41" t="s">
        <v>181</v>
      </c>
      <c r="C366" s="254">
        <v>5282.273</v>
      </c>
      <c r="D366" s="254">
        <v>4393.651</v>
      </c>
      <c r="E366" s="254">
        <v>11146.004</v>
      </c>
      <c r="F366" s="37">
        <f t="shared" si="54"/>
        <v>153.68432768101064</v>
      </c>
      <c r="G366" s="37"/>
      <c r="H366" s="255">
        <v>12032.355</v>
      </c>
      <c r="I366" s="255">
        <v>9858.453</v>
      </c>
      <c r="J366" s="255">
        <v>31060.375</v>
      </c>
      <c r="K366" s="37">
        <f t="shared" si="49"/>
        <v>215.06337759078428</v>
      </c>
      <c r="L366" s="37">
        <f t="shared" si="50"/>
        <v>0.8924271887618742</v>
      </c>
      <c r="M366" s="38">
        <f t="shared" si="51"/>
        <v>2243.7951944749366</v>
      </c>
      <c r="N366" s="38">
        <f t="shared" si="52"/>
        <v>2786.6825635447462</v>
      </c>
      <c r="O366" s="37">
        <f t="shared" si="53"/>
        <v>24.19504999416175</v>
      </c>
      <c r="P366" s="38"/>
      <c r="Q366" s="38"/>
      <c r="R366" s="40"/>
    </row>
    <row r="367" spans="1:18" ht="11.25">
      <c r="A367" s="34" t="s">
        <v>118</v>
      </c>
      <c r="B367" s="41" t="s">
        <v>181</v>
      </c>
      <c r="C367" s="254">
        <v>35736.985</v>
      </c>
      <c r="D367" s="254">
        <v>31680.082</v>
      </c>
      <c r="E367" s="254">
        <v>58189.714</v>
      </c>
      <c r="F367" s="37">
        <f t="shared" si="54"/>
        <v>83.67917734556369</v>
      </c>
      <c r="G367" s="37"/>
      <c r="H367" s="255">
        <v>48942.473</v>
      </c>
      <c r="I367" s="255">
        <v>42628.544</v>
      </c>
      <c r="J367" s="255">
        <v>95859.502</v>
      </c>
      <c r="K367" s="37">
        <f t="shared" si="49"/>
        <v>124.87163061445398</v>
      </c>
      <c r="L367" s="37">
        <f t="shared" si="50"/>
        <v>2.754236736870474</v>
      </c>
      <c r="M367" s="38">
        <f t="shared" si="51"/>
        <v>1345.5944968829313</v>
      </c>
      <c r="N367" s="38">
        <f t="shared" si="52"/>
        <v>1647.3616282080368</v>
      </c>
      <c r="O367" s="37">
        <f t="shared" si="53"/>
        <v>22.4263054006351</v>
      </c>
      <c r="R367" s="40"/>
    </row>
    <row r="368" spans="1:21" ht="11.25">
      <c r="A368" s="34" t="s">
        <v>105</v>
      </c>
      <c r="B368" s="41" t="s">
        <v>181</v>
      </c>
      <c r="C368" s="36"/>
      <c r="D368" s="36"/>
      <c r="E368" s="36"/>
      <c r="F368" s="37"/>
      <c r="G368" s="37"/>
      <c r="H368" s="36">
        <v>1147205.861</v>
      </c>
      <c r="I368" s="36">
        <v>1026065.4180000001</v>
      </c>
      <c r="J368" s="36">
        <v>1446071.091</v>
      </c>
      <c r="K368" s="37">
        <f t="shared" si="49"/>
        <v>40.93361550169698</v>
      </c>
      <c r="L368" s="37">
        <f t="shared" si="50"/>
        <v>41.548537597854065</v>
      </c>
      <c r="M368" s="38"/>
      <c r="N368" s="38"/>
      <c r="O368" s="37"/>
      <c r="R368" s="40"/>
      <c r="S368" s="38"/>
      <c r="T368" s="38"/>
      <c r="U368" s="38"/>
    </row>
    <row r="369" spans="1:18" ht="11.25">
      <c r="A369" s="142"/>
      <c r="B369" s="142"/>
      <c r="C369" s="150"/>
      <c r="D369" s="150"/>
      <c r="E369" s="150"/>
      <c r="F369" s="150"/>
      <c r="G369" s="150"/>
      <c r="H369" s="181"/>
      <c r="I369" s="181"/>
      <c r="J369" s="181"/>
      <c r="K369" s="142"/>
      <c r="L369" s="142"/>
      <c r="R369" s="40"/>
    </row>
    <row r="370" spans="1:18" ht="11.25">
      <c r="A370" s="34" t="s">
        <v>119</v>
      </c>
      <c r="B370" s="34"/>
      <c r="C370" s="34"/>
      <c r="D370" s="34"/>
      <c r="E370" s="34"/>
      <c r="F370" s="34"/>
      <c r="G370" s="34"/>
      <c r="H370" s="34"/>
      <c r="I370" s="34"/>
      <c r="J370" s="34"/>
      <c r="K370" s="34"/>
      <c r="L370" s="34"/>
      <c r="R370" s="40"/>
    </row>
    <row r="371" ht="11.25">
      <c r="R371" s="40"/>
    </row>
    <row r="372" spans="1:18" ht="19.5" customHeight="1">
      <c r="A372" s="320" t="s">
        <v>392</v>
      </c>
      <c r="B372" s="320"/>
      <c r="C372" s="320"/>
      <c r="D372" s="320"/>
      <c r="E372" s="320"/>
      <c r="F372" s="320"/>
      <c r="G372" s="320"/>
      <c r="H372" s="320"/>
      <c r="I372" s="320"/>
      <c r="J372" s="320"/>
      <c r="K372" s="320"/>
      <c r="L372" s="139"/>
      <c r="R372" s="40"/>
    </row>
    <row r="373" spans="1:20" ht="19.5" customHeight="1">
      <c r="A373" s="321" t="s">
        <v>358</v>
      </c>
      <c r="B373" s="321"/>
      <c r="C373" s="321"/>
      <c r="D373" s="321"/>
      <c r="E373" s="321"/>
      <c r="F373" s="321"/>
      <c r="G373" s="321"/>
      <c r="H373" s="321"/>
      <c r="I373" s="321"/>
      <c r="J373" s="321"/>
      <c r="K373" s="321"/>
      <c r="L373" s="140"/>
      <c r="R373" s="40"/>
      <c r="S373" s="38"/>
      <c r="T373" s="38"/>
    </row>
    <row r="374" spans="1:21" s="46" customFormat="1" ht="12.75">
      <c r="A374" s="43"/>
      <c r="B374" s="43"/>
      <c r="C374" s="322" t="s">
        <v>148</v>
      </c>
      <c r="D374" s="322"/>
      <c r="E374" s="322"/>
      <c r="F374" s="322"/>
      <c r="G374" s="242"/>
      <c r="H374" s="322" t="s">
        <v>298</v>
      </c>
      <c r="I374" s="322"/>
      <c r="J374" s="322"/>
      <c r="K374" s="322"/>
      <c r="L374" s="242"/>
      <c r="M374" s="324"/>
      <c r="N374" s="324"/>
      <c r="O374" s="324"/>
      <c r="P374" s="169"/>
      <c r="Q374" s="169"/>
      <c r="R374" s="48"/>
      <c r="S374" s="48"/>
      <c r="T374" s="48"/>
      <c r="U374" s="169"/>
    </row>
    <row r="375" spans="1:18" s="46" customFormat="1" ht="12.75">
      <c r="A375" s="43" t="s">
        <v>160</v>
      </c>
      <c r="B375" s="244" t="s">
        <v>135</v>
      </c>
      <c r="C375" s="243">
        <f>+C335</f>
        <v>2009</v>
      </c>
      <c r="D375" s="323" t="str">
        <f>+D335</f>
        <v>enero - noviembre</v>
      </c>
      <c r="E375" s="323"/>
      <c r="F375" s="323"/>
      <c r="G375" s="242"/>
      <c r="H375" s="243">
        <f>+H335</f>
        <v>2009</v>
      </c>
      <c r="I375" s="323" t="str">
        <f>+D375</f>
        <v>enero - noviembre</v>
      </c>
      <c r="J375" s="323"/>
      <c r="K375" s="323"/>
      <c r="L375" s="244" t="s">
        <v>332</v>
      </c>
      <c r="M375" s="325"/>
      <c r="N375" s="325"/>
      <c r="O375" s="325"/>
      <c r="P375" s="169"/>
      <c r="Q375" s="169"/>
      <c r="R375" s="48"/>
    </row>
    <row r="376" spans="1:18" s="46" customFormat="1" ht="12.75">
      <c r="A376" s="245"/>
      <c r="B376" s="248" t="s">
        <v>45</v>
      </c>
      <c r="C376" s="245"/>
      <c r="D376" s="246">
        <f>+D336</f>
        <v>2009</v>
      </c>
      <c r="E376" s="246">
        <f>+E336</f>
        <v>2010</v>
      </c>
      <c r="F376" s="247" t="str">
        <f>+F336</f>
        <v>Var % 10/09</v>
      </c>
      <c r="G376" s="248"/>
      <c r="H376" s="245"/>
      <c r="I376" s="246">
        <f>+I336</f>
        <v>2009</v>
      </c>
      <c r="J376" s="246">
        <f>+J336</f>
        <v>2010</v>
      </c>
      <c r="K376" s="247" t="str">
        <f>+K336</f>
        <v>Var % 10/09</v>
      </c>
      <c r="L376" s="248">
        <v>2008</v>
      </c>
      <c r="M376" s="249"/>
      <c r="N376" s="249"/>
      <c r="O376" s="248"/>
      <c r="R376" s="48"/>
    </row>
    <row r="377" spans="1:18" s="146" customFormat="1" ht="12.75">
      <c r="A377" s="144" t="s">
        <v>491</v>
      </c>
      <c r="B377" s="144"/>
      <c r="C377" s="144"/>
      <c r="D377" s="144"/>
      <c r="E377" s="144"/>
      <c r="F377" s="144"/>
      <c r="G377" s="144"/>
      <c r="H377" s="144">
        <f>+H387+H379+H393+H398</f>
        <v>561793.3470000001</v>
      </c>
      <c r="I377" s="144">
        <f>+I387+I379+I393+I398</f>
        <v>530452.366</v>
      </c>
      <c r="J377" s="144">
        <f>+J387+J379+J393+J398</f>
        <v>687811.924</v>
      </c>
      <c r="K377" s="145">
        <f>+J377/I377*100-100</f>
        <v>29.665162809359572</v>
      </c>
      <c r="L377" s="144"/>
      <c r="R377" s="49"/>
    </row>
    <row r="378" spans="1:18" ht="12.75">
      <c r="A378" s="141"/>
      <c r="B378" s="146"/>
      <c r="C378" s="146"/>
      <c r="D378" s="146"/>
      <c r="F378" s="146"/>
      <c r="G378" s="146"/>
      <c r="H378" s="146"/>
      <c r="J378" s="182"/>
      <c r="K378" s="146"/>
      <c r="M378" s="39"/>
      <c r="N378" s="39"/>
      <c r="O378" s="39"/>
      <c r="R378" s="48"/>
    </row>
    <row r="379" spans="1:18" ht="12.75">
      <c r="A379" s="169" t="s">
        <v>340</v>
      </c>
      <c r="B379" s="183"/>
      <c r="C379" s="47">
        <f>SUM(C380:C385)</f>
        <v>786542.7339999999</v>
      </c>
      <c r="D379" s="47">
        <f>SUM(D380:D385)</f>
        <v>760473.7030000001</v>
      </c>
      <c r="E379" s="47">
        <f>SUM(E380:E385)</f>
        <v>1000102.506</v>
      </c>
      <c r="F379" s="42">
        <f aca="true" t="shared" si="55" ref="F379:F396">+E379/D379*100-100</f>
        <v>31.51046539212149</v>
      </c>
      <c r="G379" s="47"/>
      <c r="H379" s="47">
        <f>SUM(H380:H385)</f>
        <v>276404.61100000003</v>
      </c>
      <c r="I379" s="47">
        <f>SUM(I380:I385)</f>
        <v>266281.023</v>
      </c>
      <c r="J379" s="47">
        <f>SUM(J380:J385)</f>
        <v>387332.84400000004</v>
      </c>
      <c r="K379" s="42">
        <f aca="true" t="shared" si="56" ref="K379:K396">+J379/I379*100-100</f>
        <v>45.460175733214044</v>
      </c>
      <c r="L379" s="45">
        <f aca="true" t="shared" si="57" ref="L379:L385">+J379/$J$379*100</f>
        <v>100</v>
      </c>
      <c r="M379" s="38">
        <f aca="true" t="shared" si="58" ref="M379:M406">+I379/D379*1000</f>
        <v>350.1515199664964</v>
      </c>
      <c r="N379" s="38">
        <f aca="true" t="shared" si="59" ref="N379:N406">+J379/E379*1000</f>
        <v>387.2931441289679</v>
      </c>
      <c r="O379" s="37">
        <f aca="true" t="shared" si="60" ref="O379:O406">+N379/M379*100-100</f>
        <v>10.607300566916095</v>
      </c>
      <c r="R379" s="49"/>
    </row>
    <row r="380" spans="1:18" ht="12.75">
      <c r="A380" s="141" t="s">
        <v>341</v>
      </c>
      <c r="B380" s="183" t="s">
        <v>181</v>
      </c>
      <c r="C380" s="184">
        <v>411932.266</v>
      </c>
      <c r="D380" s="184">
        <v>391346.592</v>
      </c>
      <c r="E380" s="184">
        <v>498922.286</v>
      </c>
      <c r="F380" s="37">
        <f t="shared" si="55"/>
        <v>27.488598648637264</v>
      </c>
      <c r="G380" s="184"/>
      <c r="H380" s="184">
        <v>126030.243</v>
      </c>
      <c r="I380" s="184">
        <v>119374.499</v>
      </c>
      <c r="J380" s="184">
        <v>162805.918</v>
      </c>
      <c r="K380" s="37">
        <f t="shared" si="56"/>
        <v>36.382493215741164</v>
      </c>
      <c r="L380" s="40">
        <f t="shared" si="57"/>
        <v>42.03256205146393</v>
      </c>
      <c r="M380" s="38">
        <f t="shared" si="58"/>
        <v>305.03523332074906</v>
      </c>
      <c r="N380" s="38">
        <f t="shared" si="59"/>
        <v>326.3151848863292</v>
      </c>
      <c r="O380" s="37">
        <f t="shared" si="60"/>
        <v>6.976227412786741</v>
      </c>
      <c r="R380" s="49"/>
    </row>
    <row r="381" spans="1:18" ht="12.75">
      <c r="A381" s="141" t="s">
        <v>342</v>
      </c>
      <c r="B381" s="183" t="s">
        <v>181</v>
      </c>
      <c r="C381" s="184">
        <v>108157.474</v>
      </c>
      <c r="D381" s="184">
        <v>107952.294</v>
      </c>
      <c r="E381" s="184">
        <v>126154.806</v>
      </c>
      <c r="F381" s="37">
        <f t="shared" si="55"/>
        <v>16.86162593265503</v>
      </c>
      <c r="G381" s="184"/>
      <c r="H381" s="184">
        <v>33796.602</v>
      </c>
      <c r="I381" s="184">
        <v>33742.02</v>
      </c>
      <c r="J381" s="184">
        <v>47617.912</v>
      </c>
      <c r="K381" s="37">
        <f t="shared" si="56"/>
        <v>41.12347749186327</v>
      </c>
      <c r="L381" s="40">
        <f t="shared" si="57"/>
        <v>12.293796598359211</v>
      </c>
      <c r="M381" s="38">
        <f t="shared" si="58"/>
        <v>312.5641776542516</v>
      </c>
      <c r="N381" s="38">
        <f t="shared" si="59"/>
        <v>377.45618664737987</v>
      </c>
      <c r="O381" s="37">
        <f t="shared" si="60"/>
        <v>20.76117918570621</v>
      </c>
      <c r="R381" s="49"/>
    </row>
    <row r="382" spans="1:18" ht="11.25">
      <c r="A382" s="141" t="s">
        <v>343</v>
      </c>
      <c r="B382" s="183" t="s">
        <v>181</v>
      </c>
      <c r="C382" s="184">
        <v>31404.79</v>
      </c>
      <c r="D382" s="184">
        <v>30798.272</v>
      </c>
      <c r="E382" s="184">
        <v>21432.458</v>
      </c>
      <c r="F382" s="37">
        <f t="shared" si="55"/>
        <v>-30.41019314330363</v>
      </c>
      <c r="G382" s="184"/>
      <c r="H382" s="184">
        <v>13840.464</v>
      </c>
      <c r="I382" s="184">
        <v>13632.74</v>
      </c>
      <c r="J382" s="184">
        <v>9137.952</v>
      </c>
      <c r="K382" s="37">
        <f t="shared" si="56"/>
        <v>-32.970540038172814</v>
      </c>
      <c r="L382" s="40">
        <f t="shared" si="57"/>
        <v>2.3591988496591316</v>
      </c>
      <c r="M382" s="38">
        <f t="shared" si="58"/>
        <v>442.6462627513647</v>
      </c>
      <c r="N382" s="38">
        <f t="shared" si="59"/>
        <v>426.3604295876842</v>
      </c>
      <c r="O382" s="37">
        <f t="shared" si="60"/>
        <v>-3.679198162083722</v>
      </c>
      <c r="R382" s="38"/>
    </row>
    <row r="383" spans="1:15" ht="11.25">
      <c r="A383" s="141" t="s">
        <v>344</v>
      </c>
      <c r="B383" s="183" t="s">
        <v>181</v>
      </c>
      <c r="C383" s="184">
        <v>42673.497</v>
      </c>
      <c r="D383" s="184">
        <v>42252.496</v>
      </c>
      <c r="E383" s="184">
        <v>65529.855</v>
      </c>
      <c r="F383" s="37">
        <f t="shared" si="55"/>
        <v>55.091086216539736</v>
      </c>
      <c r="G383" s="184"/>
      <c r="H383" s="184">
        <v>16155.407</v>
      </c>
      <c r="I383" s="184">
        <v>15910.092</v>
      </c>
      <c r="J383" s="184">
        <v>32247.272</v>
      </c>
      <c r="K383" s="37">
        <f t="shared" si="56"/>
        <v>102.68438422606229</v>
      </c>
      <c r="L383" s="40">
        <f t="shared" si="57"/>
        <v>8.325468004980232</v>
      </c>
      <c r="M383" s="38">
        <f t="shared" si="58"/>
        <v>376.547979556048</v>
      </c>
      <c r="N383" s="38">
        <f t="shared" si="59"/>
        <v>492.1004632163462</v>
      </c>
      <c r="O383" s="37">
        <f t="shared" si="60"/>
        <v>30.687320058531498</v>
      </c>
    </row>
    <row r="384" spans="1:15" ht="11.25">
      <c r="A384" s="141" t="s">
        <v>345</v>
      </c>
      <c r="B384" s="183" t="s">
        <v>181</v>
      </c>
      <c r="C384" s="184">
        <v>51092.73</v>
      </c>
      <c r="D384" s="184">
        <v>50607.73</v>
      </c>
      <c r="E384" s="184">
        <v>75130.893</v>
      </c>
      <c r="F384" s="37">
        <f t="shared" si="55"/>
        <v>48.45734633819771</v>
      </c>
      <c r="G384" s="184"/>
      <c r="H384" s="184">
        <v>18762.314</v>
      </c>
      <c r="I384" s="184">
        <v>18473.904</v>
      </c>
      <c r="J384" s="184">
        <v>34768.917</v>
      </c>
      <c r="K384" s="37">
        <f t="shared" si="56"/>
        <v>88.20557365676473</v>
      </c>
      <c r="L384" s="40">
        <f t="shared" si="57"/>
        <v>8.976495935882989</v>
      </c>
      <c r="M384" s="38">
        <f t="shared" si="58"/>
        <v>365.0411508281442</v>
      </c>
      <c r="N384" s="38">
        <f t="shared" si="59"/>
        <v>462.77790149519456</v>
      </c>
      <c r="O384" s="37">
        <f t="shared" si="60"/>
        <v>26.774173389855235</v>
      </c>
    </row>
    <row r="385" spans="1:15" ht="11.25">
      <c r="A385" s="141" t="s">
        <v>346</v>
      </c>
      <c r="B385" s="183" t="s">
        <v>181</v>
      </c>
      <c r="C385" s="184">
        <v>141281.977</v>
      </c>
      <c r="D385" s="184">
        <v>137516.319</v>
      </c>
      <c r="E385" s="184">
        <v>212932.208</v>
      </c>
      <c r="F385" s="37">
        <f t="shared" si="55"/>
        <v>54.84141049470648</v>
      </c>
      <c r="G385" s="184"/>
      <c r="H385" s="184">
        <v>67819.581</v>
      </c>
      <c r="I385" s="184">
        <v>65147.768</v>
      </c>
      <c r="J385" s="184">
        <v>100754.873</v>
      </c>
      <c r="K385" s="37">
        <f t="shared" si="56"/>
        <v>54.65590931680117</v>
      </c>
      <c r="L385" s="40">
        <f t="shared" si="57"/>
        <v>26.012478559654497</v>
      </c>
      <c r="M385" s="38">
        <f t="shared" si="58"/>
        <v>473.74572322576495</v>
      </c>
      <c r="N385" s="38">
        <f t="shared" si="59"/>
        <v>473.17817227537506</v>
      </c>
      <c r="O385" s="37">
        <f t="shared" si="60"/>
        <v>-0.11980075440584415</v>
      </c>
    </row>
    <row r="386" spans="1:15" ht="11.25">
      <c r="A386" s="141"/>
      <c r="B386" s="183"/>
      <c r="C386" s="146"/>
      <c r="D386" s="146"/>
      <c r="E386" s="146"/>
      <c r="F386" s="37"/>
      <c r="G386" s="146"/>
      <c r="H386" s="146"/>
      <c r="I386" s="146"/>
      <c r="J386" s="185"/>
      <c r="K386" s="37"/>
      <c r="M386" s="38"/>
      <c r="N386" s="38"/>
      <c r="O386" s="37"/>
    </row>
    <row r="387" spans="1:15" ht="11.25">
      <c r="A387" s="169" t="s">
        <v>335</v>
      </c>
      <c r="C387" s="47">
        <f>SUM(C388:C391)</f>
        <v>30813.127</v>
      </c>
      <c r="D387" s="47">
        <f>SUM(D388:D391)</f>
        <v>28093.426</v>
      </c>
      <c r="E387" s="47">
        <f>SUM(E388:E391)</f>
        <v>30300.407999999996</v>
      </c>
      <c r="F387" s="42">
        <f>+E387/D387*100-100</f>
        <v>7.855866351081559</v>
      </c>
      <c r="G387" s="47"/>
      <c r="H387" s="47">
        <f>SUM(H388:H391)</f>
        <v>212392.125</v>
      </c>
      <c r="I387" s="47">
        <f>SUM(I388:I391)</f>
        <v>198082.478</v>
      </c>
      <c r="J387" s="47">
        <f>SUM(J388:J391)</f>
        <v>212368.382</v>
      </c>
      <c r="K387" s="42">
        <f>+J387/I387*100-100</f>
        <v>7.212098790484632</v>
      </c>
      <c r="L387" s="45">
        <f>+J387/$J$387*100</f>
        <v>100</v>
      </c>
      <c r="M387" s="39"/>
      <c r="N387" s="39"/>
      <c r="O387" s="39"/>
    </row>
    <row r="388" spans="1:15" ht="11.25">
      <c r="A388" s="141" t="s">
        <v>336</v>
      </c>
      <c r="B388" s="183" t="s">
        <v>181</v>
      </c>
      <c r="C388" s="38">
        <v>8390.476</v>
      </c>
      <c r="D388" s="184">
        <v>7347.005</v>
      </c>
      <c r="E388" s="184">
        <v>6682.329</v>
      </c>
      <c r="F388" s="37">
        <f>+E388/D388*100-100</f>
        <v>-9.046897341161468</v>
      </c>
      <c r="G388" s="38"/>
      <c r="H388" s="184">
        <v>55821.618</v>
      </c>
      <c r="I388" s="184">
        <v>51276.762</v>
      </c>
      <c r="J388" s="184">
        <v>48800.761</v>
      </c>
      <c r="K388" s="37">
        <f>+J388/I388*100-100</f>
        <v>-4.828699986945367</v>
      </c>
      <c r="L388" s="40">
        <f>+J388/$J$387*100</f>
        <v>22.97929688987318</v>
      </c>
      <c r="M388" s="38">
        <f aca="true" t="shared" si="61" ref="M388:N391">+I388/D388*1000</f>
        <v>6979.274139598381</v>
      </c>
      <c r="N388" s="38">
        <f t="shared" si="61"/>
        <v>7302.956948093995</v>
      </c>
      <c r="O388" s="37">
        <f>+N388/M388*100-100</f>
        <v>4.637771808663189</v>
      </c>
    </row>
    <row r="389" spans="1:15" ht="11.25">
      <c r="A389" s="141" t="s">
        <v>337</v>
      </c>
      <c r="B389" s="183" t="s">
        <v>181</v>
      </c>
      <c r="C389" s="38">
        <v>3208.664</v>
      </c>
      <c r="D389" s="184">
        <v>3015.788</v>
      </c>
      <c r="E389" s="184">
        <v>3462.138</v>
      </c>
      <c r="F389" s="37">
        <f>+E389/D389*100-100</f>
        <v>14.800443532502939</v>
      </c>
      <c r="G389" s="184"/>
      <c r="H389" s="184">
        <v>48786.494</v>
      </c>
      <c r="I389" s="184">
        <v>45278.488</v>
      </c>
      <c r="J389" s="184">
        <v>51711.347</v>
      </c>
      <c r="K389" s="37">
        <f>+J389/I389*100-100</f>
        <v>14.207318495264246</v>
      </c>
      <c r="L389" s="40">
        <f>+J389/$J$387*100</f>
        <v>24.34983330051457</v>
      </c>
      <c r="M389" s="38">
        <f t="shared" si="61"/>
        <v>15013.816621062222</v>
      </c>
      <c r="N389" s="38">
        <f t="shared" si="61"/>
        <v>14936.24661986322</v>
      </c>
      <c r="O389" s="37">
        <f>+N389/M389*100-100</f>
        <v>-0.5166574439851814</v>
      </c>
    </row>
    <row r="390" spans="1:15" ht="11.25">
      <c r="A390" s="141" t="s">
        <v>338</v>
      </c>
      <c r="B390" s="183" t="s">
        <v>181</v>
      </c>
      <c r="C390" s="38">
        <v>6825.37</v>
      </c>
      <c r="D390" s="184">
        <v>6103.328</v>
      </c>
      <c r="E390" s="184">
        <v>6470.472</v>
      </c>
      <c r="F390" s="37">
        <f>+E390/D390*100-100</f>
        <v>6.015472214503291</v>
      </c>
      <c r="G390" s="184"/>
      <c r="H390" s="184">
        <v>61423.109</v>
      </c>
      <c r="I390" s="184">
        <v>57200.13</v>
      </c>
      <c r="J390" s="184">
        <v>57674.445</v>
      </c>
      <c r="K390" s="37">
        <f>+J390/I390*100-100</f>
        <v>0.8292201433808088</v>
      </c>
      <c r="L390" s="40">
        <f>+J390/$J$387*100</f>
        <v>27.15773622082782</v>
      </c>
      <c r="M390" s="38">
        <f t="shared" si="61"/>
        <v>9371.957397668943</v>
      </c>
      <c r="N390" s="38">
        <f t="shared" si="61"/>
        <v>8913.483436757011</v>
      </c>
      <c r="O390" s="37">
        <f>+N390/M390*100-100</f>
        <v>-4.891976579257246</v>
      </c>
    </row>
    <row r="391" spans="1:15" ht="11.25">
      <c r="A391" s="141" t="s">
        <v>339</v>
      </c>
      <c r="B391" s="183" t="s">
        <v>181</v>
      </c>
      <c r="C391" s="184">
        <v>12388.617</v>
      </c>
      <c r="D391" s="184">
        <v>11627.305</v>
      </c>
      <c r="E391" s="184">
        <v>13685.469</v>
      </c>
      <c r="F391" s="37">
        <f>+E391/D391*100-100</f>
        <v>17.701126787333777</v>
      </c>
      <c r="G391" s="184"/>
      <c r="H391" s="184">
        <v>46360.904</v>
      </c>
      <c r="I391" s="184">
        <v>44327.098</v>
      </c>
      <c r="J391" s="184">
        <v>54181.829</v>
      </c>
      <c r="K391" s="37">
        <f>+J391/I391*100-100</f>
        <v>22.231843374903534</v>
      </c>
      <c r="L391" s="40">
        <f>+J391/$J$387*100</f>
        <v>25.513133588784413</v>
      </c>
      <c r="M391" s="38">
        <f t="shared" si="61"/>
        <v>3812.3277922098023</v>
      </c>
      <c r="N391" s="38">
        <f t="shared" si="61"/>
        <v>3959.077251937804</v>
      </c>
      <c r="O391" s="37">
        <f>+N391/M391*100-100</f>
        <v>3.8493400286269406</v>
      </c>
    </row>
    <row r="392" spans="1:15" ht="11.25">
      <c r="A392" s="141"/>
      <c r="B392" s="183"/>
      <c r="C392" s="184"/>
      <c r="D392" s="184"/>
      <c r="E392" s="184"/>
      <c r="F392" s="37"/>
      <c r="G392" s="184"/>
      <c r="H392" s="184"/>
      <c r="I392" s="184"/>
      <c r="J392" s="184"/>
      <c r="K392" s="37"/>
      <c r="L392" s="40"/>
      <c r="M392" s="38"/>
      <c r="N392" s="38"/>
      <c r="O392" s="37"/>
    </row>
    <row r="393" spans="1:15" ht="11.25">
      <c r="A393" s="169" t="s">
        <v>347</v>
      </c>
      <c r="B393" s="183"/>
      <c r="C393" s="47">
        <f>SUM(C394:C396)</f>
        <v>2394.757</v>
      </c>
      <c r="D393" s="47">
        <f>SUM(D394:D396)</f>
        <v>2218.025</v>
      </c>
      <c r="E393" s="47">
        <f>SUM(E394:E396)</f>
        <v>2661.076</v>
      </c>
      <c r="F393" s="42">
        <f t="shared" si="55"/>
        <v>19.9750228243595</v>
      </c>
      <c r="G393" s="47"/>
      <c r="H393" s="47">
        <f>SUM(H394:H396)</f>
        <v>52929.337</v>
      </c>
      <c r="I393" s="47">
        <f>SUM(I394:I396)</f>
        <v>47735.87</v>
      </c>
      <c r="J393" s="47">
        <f>SUM(J394:J396)</f>
        <v>62042.013999999996</v>
      </c>
      <c r="K393" s="42">
        <f t="shared" si="56"/>
        <v>29.969379420548933</v>
      </c>
      <c r="L393" s="45">
        <f>+J393/$J$393*100</f>
        <v>100</v>
      </c>
      <c r="M393" s="38">
        <f t="shared" si="58"/>
        <v>21521.790782340144</v>
      </c>
      <c r="N393" s="38">
        <f t="shared" si="59"/>
        <v>23314.63438097972</v>
      </c>
      <c r="O393" s="37">
        <f t="shared" si="60"/>
        <v>8.330364404948625</v>
      </c>
    </row>
    <row r="394" spans="1:15" ht="11.25">
      <c r="A394" s="141" t="s">
        <v>348</v>
      </c>
      <c r="B394" s="183" t="s">
        <v>181</v>
      </c>
      <c r="C394" s="184">
        <v>1567.764</v>
      </c>
      <c r="D394" s="184">
        <v>1420.807</v>
      </c>
      <c r="E394" s="184">
        <v>2006.518</v>
      </c>
      <c r="F394" s="37">
        <f t="shared" si="55"/>
        <v>41.2238256145979</v>
      </c>
      <c r="G394" s="184"/>
      <c r="H394" s="184">
        <v>11376.667</v>
      </c>
      <c r="I394" s="184">
        <v>10507.697</v>
      </c>
      <c r="J394" s="184">
        <v>13116.9</v>
      </c>
      <c r="K394" s="37">
        <f t="shared" si="56"/>
        <v>24.831349819089738</v>
      </c>
      <c r="L394" s="40">
        <f>+J394/$J$393*100</f>
        <v>21.141963573265045</v>
      </c>
      <c r="M394" s="38">
        <f t="shared" si="58"/>
        <v>7395.583636623412</v>
      </c>
      <c r="N394" s="38">
        <f t="shared" si="59"/>
        <v>6537.145443001258</v>
      </c>
      <c r="O394" s="37">
        <f t="shared" si="60"/>
        <v>-11.607443520361414</v>
      </c>
    </row>
    <row r="395" spans="1:15" ht="11.25">
      <c r="A395" s="141" t="s">
        <v>349</v>
      </c>
      <c r="B395" s="183" t="s">
        <v>181</v>
      </c>
      <c r="C395" s="184">
        <v>142.767</v>
      </c>
      <c r="D395" s="184">
        <v>129.616</v>
      </c>
      <c r="E395" s="184">
        <v>138.531</v>
      </c>
      <c r="F395" s="37">
        <f t="shared" si="55"/>
        <v>6.878008887791623</v>
      </c>
      <c r="G395" s="184"/>
      <c r="H395" s="184">
        <v>28787.966</v>
      </c>
      <c r="I395" s="184">
        <v>25370.186</v>
      </c>
      <c r="J395" s="184">
        <v>36847.219</v>
      </c>
      <c r="K395" s="37">
        <f t="shared" si="56"/>
        <v>45.23826904540627</v>
      </c>
      <c r="L395" s="40">
        <f>+J395/$J$393*100</f>
        <v>59.39075253101874</v>
      </c>
      <c r="M395" s="38">
        <f t="shared" si="58"/>
        <v>195733.44340204913</v>
      </c>
      <c r="N395" s="38">
        <f t="shared" si="59"/>
        <v>265985.3678959944</v>
      </c>
      <c r="O395" s="37">
        <f t="shared" si="60"/>
        <v>35.89163061400973</v>
      </c>
    </row>
    <row r="396" spans="1:15" ht="11.25">
      <c r="A396" s="141" t="s">
        <v>350</v>
      </c>
      <c r="B396" s="183" t="s">
        <v>181</v>
      </c>
      <c r="C396" s="184">
        <v>684.226</v>
      </c>
      <c r="D396" s="184">
        <v>667.602</v>
      </c>
      <c r="E396" s="184">
        <v>516.027</v>
      </c>
      <c r="F396" s="37">
        <f t="shared" si="55"/>
        <v>-22.704395732786892</v>
      </c>
      <c r="G396" s="184"/>
      <c r="H396" s="184">
        <v>12764.704</v>
      </c>
      <c r="I396" s="184">
        <v>11857.987</v>
      </c>
      <c r="J396" s="184">
        <v>12077.895</v>
      </c>
      <c r="K396" s="37">
        <f t="shared" si="56"/>
        <v>1.854513755159303</v>
      </c>
      <c r="L396" s="40">
        <f>+J396/$J$393*100</f>
        <v>19.467283895716218</v>
      </c>
      <c r="M396" s="38">
        <f t="shared" si="58"/>
        <v>17762.06032935791</v>
      </c>
      <c r="N396" s="38">
        <f t="shared" si="59"/>
        <v>23405.54854687836</v>
      </c>
      <c r="O396" s="37">
        <f t="shared" si="60"/>
        <v>31.772711683636402</v>
      </c>
    </row>
    <row r="397" spans="1:15" ht="11.25">
      <c r="A397" s="141"/>
      <c r="C397" s="146"/>
      <c r="D397" s="146"/>
      <c r="E397" s="146"/>
      <c r="F397" s="185"/>
      <c r="G397" s="146"/>
      <c r="H397" s="146"/>
      <c r="I397" s="146"/>
      <c r="J397" s="184"/>
      <c r="K397" s="185"/>
      <c r="M397" s="38"/>
      <c r="N397" s="38"/>
      <c r="O397" s="37"/>
    </row>
    <row r="398" spans="1:15" ht="11.25">
      <c r="A398" s="169" t="s">
        <v>350</v>
      </c>
      <c r="C398" s="47"/>
      <c r="D398" s="47"/>
      <c r="E398" s="47"/>
      <c r="F398" s="185"/>
      <c r="G398" s="47"/>
      <c r="H398" s="47">
        <f>SUM(H399:H400)</f>
        <v>20067.273999999998</v>
      </c>
      <c r="I398" s="47">
        <f>SUM(I399:I400)</f>
        <v>18352.995000000003</v>
      </c>
      <c r="J398" s="47">
        <f>SUM(J399:J400)</f>
        <v>26068.684</v>
      </c>
      <c r="K398" s="42">
        <f>+J398/I398*100-100</f>
        <v>42.04048984920442</v>
      </c>
      <c r="L398" s="45">
        <f>+J398/$J$398*100</f>
        <v>100</v>
      </c>
      <c r="M398" s="38"/>
      <c r="N398" s="38"/>
      <c r="O398" s="37"/>
    </row>
    <row r="399" spans="1:15" ht="22.5">
      <c r="A399" s="186" t="s">
        <v>351</v>
      </c>
      <c r="C399" s="184">
        <v>536.349</v>
      </c>
      <c r="D399" s="184">
        <v>504.271</v>
      </c>
      <c r="E399" s="184">
        <v>381.707</v>
      </c>
      <c r="F399" s="37">
        <f>+E399/D399*100-100</f>
        <v>-24.30518510880063</v>
      </c>
      <c r="G399" s="184"/>
      <c r="H399" s="184">
        <v>11868.546</v>
      </c>
      <c r="I399" s="184">
        <v>10785.628</v>
      </c>
      <c r="J399" s="184">
        <v>11128.369</v>
      </c>
      <c r="K399" s="37">
        <f>+J399/I399*100-100</f>
        <v>3.1777565478801932</v>
      </c>
      <c r="L399" s="40">
        <f>+J399/$J$398*100</f>
        <v>42.6886489551985</v>
      </c>
      <c r="M399" s="38">
        <f t="shared" si="58"/>
        <v>21388.554963501767</v>
      </c>
      <c r="N399" s="38">
        <f t="shared" si="59"/>
        <v>29154.21776388696</v>
      </c>
      <c r="O399" s="37">
        <f t="shared" si="60"/>
        <v>36.30756174803213</v>
      </c>
    </row>
    <row r="400" spans="1:15" ht="11.25">
      <c r="A400" s="141" t="s">
        <v>352</v>
      </c>
      <c r="C400" s="184">
        <v>3263.158</v>
      </c>
      <c r="D400" s="184">
        <v>3025.791</v>
      </c>
      <c r="E400" s="184">
        <v>5302.908</v>
      </c>
      <c r="F400" s="37">
        <f>+E400/D400*100-100</f>
        <v>75.25691629064931</v>
      </c>
      <c r="G400" s="184"/>
      <c r="H400" s="184">
        <v>8198.728</v>
      </c>
      <c r="I400" s="184">
        <v>7567.367</v>
      </c>
      <c r="J400" s="184">
        <v>14940.315</v>
      </c>
      <c r="K400" s="37">
        <f>+J400/I400*100-100</f>
        <v>97.43082369336653</v>
      </c>
      <c r="L400" s="40">
        <f>+J400/$J$398*100</f>
        <v>57.3113510448015</v>
      </c>
      <c r="M400" s="38">
        <f t="shared" si="58"/>
        <v>2500.9549569021783</v>
      </c>
      <c r="N400" s="38">
        <f t="shared" si="59"/>
        <v>2817.381519724649</v>
      </c>
      <c r="O400" s="37">
        <f t="shared" si="60"/>
        <v>12.65222957931293</v>
      </c>
    </row>
    <row r="401" spans="1:15" ht="11.25">
      <c r="A401" s="141"/>
      <c r="C401" s="146"/>
      <c r="D401" s="146"/>
      <c r="E401" s="146"/>
      <c r="G401" s="146"/>
      <c r="H401" s="146"/>
      <c r="I401" s="146"/>
      <c r="M401" s="38"/>
      <c r="N401" s="38"/>
      <c r="O401" s="37"/>
    </row>
    <row r="402" spans="1:15" s="146" customFormat="1" ht="11.25">
      <c r="A402" s="144" t="s">
        <v>492</v>
      </c>
      <c r="B402" s="144"/>
      <c r="C402" s="144"/>
      <c r="D402" s="144"/>
      <c r="E402" s="144"/>
      <c r="F402" s="144"/>
      <c r="G402" s="144"/>
      <c r="H402" s="144">
        <f>SUM(H404:H407)</f>
        <v>304560.892</v>
      </c>
      <c r="I402" s="144">
        <f>SUM(I404:I407)</f>
        <v>275250.26399999997</v>
      </c>
      <c r="J402" s="144">
        <f>SUM(J404:J407)</f>
        <v>413797.729</v>
      </c>
      <c r="K402" s="145">
        <f>+J402/I402*100-100</f>
        <v>50.33508887025084</v>
      </c>
      <c r="L402" s="144"/>
      <c r="M402" s="38"/>
      <c r="N402" s="38"/>
      <c r="O402" s="37"/>
    </row>
    <row r="403" spans="1:15" ht="11.25">
      <c r="A403" s="141"/>
      <c r="C403" s="146"/>
      <c r="D403" s="146"/>
      <c r="E403" s="146"/>
      <c r="F403" s="38"/>
      <c r="G403" s="146"/>
      <c r="H403" s="146"/>
      <c r="I403" s="146"/>
      <c r="J403" s="38"/>
      <c r="K403" s="38"/>
      <c r="M403" s="38"/>
      <c r="N403" s="38"/>
      <c r="O403" s="37"/>
    </row>
    <row r="404" spans="1:15" ht="11.25">
      <c r="A404" s="141" t="s">
        <v>353</v>
      </c>
      <c r="C404" s="184">
        <v>28557</v>
      </c>
      <c r="D404" s="184">
        <v>28361</v>
      </c>
      <c r="E404" s="184">
        <v>4046</v>
      </c>
      <c r="F404" s="37">
        <f>+E404/D404*100-100</f>
        <v>-85.73393039737668</v>
      </c>
      <c r="G404" s="184"/>
      <c r="H404" s="184">
        <v>40681.513</v>
      </c>
      <c r="I404" s="184">
        <v>36183.814</v>
      </c>
      <c r="J404" s="184">
        <v>68717.426</v>
      </c>
      <c r="K404" s="37">
        <f>+J404/I404*100-100</f>
        <v>89.91205846901605</v>
      </c>
      <c r="L404" s="40">
        <f>+J404/$J$402*100</f>
        <v>16.60652564867025</v>
      </c>
      <c r="M404" s="38">
        <f t="shared" si="58"/>
        <v>1275.8299777863967</v>
      </c>
      <c r="N404" s="38">
        <f t="shared" si="59"/>
        <v>16984.04003954523</v>
      </c>
      <c r="O404" s="37">
        <f t="shared" si="60"/>
        <v>1231.2150000592594</v>
      </c>
    </row>
    <row r="405" spans="1:15" ht="11.25">
      <c r="A405" s="141" t="s">
        <v>354</v>
      </c>
      <c r="C405" s="184">
        <v>134</v>
      </c>
      <c r="D405" s="184">
        <v>122</v>
      </c>
      <c r="E405" s="184">
        <v>87</v>
      </c>
      <c r="F405" s="37">
        <f>+E405/D405*100-100</f>
        <v>-28.688524590163937</v>
      </c>
      <c r="G405" s="184"/>
      <c r="H405" s="184">
        <v>5450.618</v>
      </c>
      <c r="I405" s="184">
        <v>3797.651</v>
      </c>
      <c r="J405" s="184">
        <v>6429.878</v>
      </c>
      <c r="K405" s="37">
        <f>+J405/I405*100-100</f>
        <v>69.31197732493061</v>
      </c>
      <c r="L405" s="40">
        <f>+J405/$J$402*100</f>
        <v>1.5538698135291118</v>
      </c>
      <c r="M405" s="38">
        <f t="shared" si="58"/>
        <v>31128.2868852459</v>
      </c>
      <c r="N405" s="38">
        <f t="shared" si="59"/>
        <v>73906.64367816092</v>
      </c>
      <c r="O405" s="37">
        <f t="shared" si="60"/>
        <v>137.42599119128204</v>
      </c>
    </row>
    <row r="406" spans="1:15" ht="22.5">
      <c r="A406" s="186" t="s">
        <v>355</v>
      </c>
      <c r="C406" s="184">
        <v>577</v>
      </c>
      <c r="D406" s="184">
        <v>572</v>
      </c>
      <c r="E406" s="184">
        <v>731</v>
      </c>
      <c r="F406" s="37">
        <f>+E406/D406*100-100</f>
        <v>27.797202797202786</v>
      </c>
      <c r="G406" s="184"/>
      <c r="H406" s="184">
        <v>3868.218</v>
      </c>
      <c r="I406" s="184">
        <v>3792.239</v>
      </c>
      <c r="J406" s="184">
        <v>4856.326</v>
      </c>
      <c r="K406" s="37">
        <f>+J406/I406*100-100</f>
        <v>28.059597509545142</v>
      </c>
      <c r="L406" s="40">
        <f>+J406/$J$402*100</f>
        <v>1.173598997688071</v>
      </c>
      <c r="M406" s="38">
        <f t="shared" si="58"/>
        <v>6629.788461538461</v>
      </c>
      <c r="N406" s="38">
        <f t="shared" si="59"/>
        <v>6643.400820793434</v>
      </c>
      <c r="O406" s="37">
        <f t="shared" si="60"/>
        <v>0.20532117025967977</v>
      </c>
    </row>
    <row r="407" spans="1:15" ht="11.25">
      <c r="A407" s="141" t="s">
        <v>356</v>
      </c>
      <c r="C407" s="146"/>
      <c r="D407" s="146"/>
      <c r="E407" s="146"/>
      <c r="G407" s="146"/>
      <c r="H407" s="146">
        <v>254560.543</v>
      </c>
      <c r="I407" s="146">
        <v>231476.56</v>
      </c>
      <c r="J407" s="184">
        <v>333794.099</v>
      </c>
      <c r="K407" s="37">
        <f>+J407/I407*100-100</f>
        <v>44.20211662036104</v>
      </c>
      <c r="L407" s="40">
        <f>+J407/$J$402*100</f>
        <v>80.66600554011258</v>
      </c>
      <c r="M407" s="38"/>
      <c r="N407" s="38"/>
      <c r="O407" s="37"/>
    </row>
    <row r="408" spans="3:15" ht="11.25">
      <c r="C408" s="184"/>
      <c r="D408" s="184"/>
      <c r="E408" s="184"/>
      <c r="G408" s="146"/>
      <c r="H408" s="146"/>
      <c r="I408" s="146"/>
      <c r="J408" s="184"/>
      <c r="M408" s="39"/>
      <c r="N408" s="39"/>
      <c r="O408" s="39"/>
    </row>
    <row r="409" spans="1:15" ht="11.25">
      <c r="A409" s="187"/>
      <c r="B409" s="187"/>
      <c r="C409" s="187"/>
      <c r="D409" s="188"/>
      <c r="E409" s="188"/>
      <c r="F409" s="188"/>
      <c r="G409" s="188"/>
      <c r="H409" s="188"/>
      <c r="I409" s="188"/>
      <c r="J409" s="188"/>
      <c r="K409" s="188"/>
      <c r="L409" s="188"/>
      <c r="M409" s="39"/>
      <c r="N409" s="39"/>
      <c r="O409" s="39"/>
    </row>
    <row r="410" spans="1:15" ht="11.25">
      <c r="A410" s="141" t="s">
        <v>462</v>
      </c>
      <c r="B410" s="146"/>
      <c r="C410" s="146"/>
      <c r="D410" s="146"/>
      <c r="F410" s="146"/>
      <c r="G410" s="146"/>
      <c r="H410" s="146"/>
      <c r="J410" s="182"/>
      <c r="K410" s="146"/>
      <c r="M410" s="39"/>
      <c r="N410" s="39"/>
      <c r="O410" s="39"/>
    </row>
    <row r="411" spans="13:15" ht="11.25">
      <c r="M411" s="39"/>
      <c r="N411" s="39"/>
      <c r="O411" s="39"/>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4:F254"/>
    <mergeCell ref="I254:K254"/>
    <mergeCell ref="D295:F295"/>
    <mergeCell ref="I295:K295"/>
    <mergeCell ref="A292:L292"/>
    <mergeCell ref="A293:L293"/>
    <mergeCell ref="C294:F294"/>
    <mergeCell ref="H294:K294"/>
    <mergeCell ref="A251:L251"/>
    <mergeCell ref="A252:L252"/>
    <mergeCell ref="A220:L220"/>
    <mergeCell ref="A221:L221"/>
    <mergeCell ref="D223:F223"/>
    <mergeCell ref="I223:K223"/>
    <mergeCell ref="C222:F222"/>
    <mergeCell ref="H222:K222"/>
    <mergeCell ref="D156:F156"/>
    <mergeCell ref="I156:K156"/>
    <mergeCell ref="M294:O294"/>
    <mergeCell ref="M295:O295"/>
    <mergeCell ref="M253:O253"/>
    <mergeCell ref="M254:O254"/>
    <mergeCell ref="C188:F188"/>
    <mergeCell ref="H188:K188"/>
    <mergeCell ref="C253:F253"/>
    <mergeCell ref="H253:K253"/>
    <mergeCell ref="A186:L186"/>
    <mergeCell ref="A187:L187"/>
    <mergeCell ref="M222:O222"/>
    <mergeCell ref="M223:O223"/>
    <mergeCell ref="M155:O155"/>
    <mergeCell ref="M156:O156"/>
    <mergeCell ref="M188:O188"/>
    <mergeCell ref="M189:O189"/>
    <mergeCell ref="C155:F155"/>
    <mergeCell ref="H155:K155"/>
    <mergeCell ref="D189:F189"/>
    <mergeCell ref="I189:K189"/>
    <mergeCell ref="A1:L1"/>
    <mergeCell ref="A2:L2"/>
    <mergeCell ref="A97:L97"/>
    <mergeCell ref="A98:L98"/>
    <mergeCell ref="C3:F3"/>
    <mergeCell ref="H3:K3"/>
    <mergeCell ref="A153:L153"/>
    <mergeCell ref="A154:L154"/>
    <mergeCell ref="A372:K372"/>
    <mergeCell ref="A373:K373"/>
    <mergeCell ref="M334:O334"/>
    <mergeCell ref="M335:O335"/>
    <mergeCell ref="A333:K333"/>
    <mergeCell ref="A332:K332"/>
    <mergeCell ref="D335:F335"/>
    <mergeCell ref="I335:K335"/>
    <mergeCell ref="C334:F334"/>
    <mergeCell ref="H334:K334"/>
    <mergeCell ref="M374:O374"/>
    <mergeCell ref="D375:F375"/>
    <mergeCell ref="I375:K375"/>
    <mergeCell ref="M375:O375"/>
    <mergeCell ref="C374:F374"/>
    <mergeCell ref="H374:K374"/>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5" max="255" man="1"/>
    <brk id="219" max="255" man="1"/>
    <brk id="250" max="255" man="1"/>
    <brk id="291" max="255" man="1"/>
    <brk id="331" max="255" man="1"/>
    <brk id="371"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0" t="s">
        <v>55</v>
      </c>
      <c r="B5" s="290"/>
      <c r="C5" s="290"/>
      <c r="D5" s="290"/>
      <c r="E5" s="290"/>
      <c r="F5" s="290"/>
      <c r="G5" s="290"/>
    </row>
    <row r="6" spans="1:7" ht="12.75">
      <c r="A6" s="6"/>
      <c r="B6" s="6"/>
      <c r="C6" s="6"/>
      <c r="D6" s="6"/>
      <c r="E6" s="6"/>
      <c r="F6" s="6"/>
      <c r="G6" s="6"/>
    </row>
    <row r="7" spans="1:7" ht="12.75">
      <c r="A7" s="6"/>
      <c r="B7" s="6"/>
      <c r="C7" s="6"/>
      <c r="D7" s="6"/>
      <c r="E7" s="6"/>
      <c r="F7" s="6"/>
      <c r="G7" s="6"/>
    </row>
    <row r="8" spans="1:7" ht="12.75">
      <c r="A8" s="14" t="s">
        <v>56</v>
      </c>
      <c r="B8" s="15" t="s">
        <v>57</v>
      </c>
      <c r="C8" s="15"/>
      <c r="D8" s="15"/>
      <c r="E8" s="15"/>
      <c r="F8" s="15"/>
      <c r="G8" s="16" t="s">
        <v>58</v>
      </c>
    </row>
    <row r="9" spans="1:7" ht="12.75">
      <c r="A9" s="6"/>
      <c r="B9" s="6"/>
      <c r="C9" s="6"/>
      <c r="D9" s="6"/>
      <c r="E9" s="6"/>
      <c r="F9" s="6"/>
      <c r="G9" s="7"/>
    </row>
    <row r="10" spans="1:7" ht="12.75">
      <c r="A10" s="8" t="s">
        <v>59</v>
      </c>
      <c r="B10" s="216" t="s">
        <v>424</v>
      </c>
      <c r="C10" s="6"/>
      <c r="D10" s="6"/>
      <c r="E10" s="6"/>
      <c r="F10" s="6"/>
      <c r="G10" s="9">
        <v>4</v>
      </c>
    </row>
    <row r="11" spans="1:7" ht="12.75">
      <c r="A11" s="8" t="s">
        <v>60</v>
      </c>
      <c r="B11" s="216" t="s">
        <v>464</v>
      </c>
      <c r="C11" s="6"/>
      <c r="D11" s="6"/>
      <c r="E11" s="6"/>
      <c r="F11" s="6"/>
      <c r="G11" s="9">
        <v>5</v>
      </c>
    </row>
    <row r="12" spans="1:7" ht="12.75">
      <c r="A12" s="8" t="s">
        <v>61</v>
      </c>
      <c r="B12" s="216" t="s">
        <v>465</v>
      </c>
      <c r="C12" s="6"/>
      <c r="D12" s="6"/>
      <c r="E12" s="6"/>
      <c r="F12" s="6"/>
      <c r="G12" s="9">
        <v>6</v>
      </c>
    </row>
    <row r="13" spans="1:7" ht="12.75">
      <c r="A13" s="8" t="s">
        <v>62</v>
      </c>
      <c r="B13" s="216" t="s">
        <v>425</v>
      </c>
      <c r="C13" s="6"/>
      <c r="D13" s="6"/>
      <c r="E13" s="6"/>
      <c r="F13" s="6"/>
      <c r="G13" s="9">
        <v>7</v>
      </c>
    </row>
    <row r="14" spans="1:7" ht="12.75">
      <c r="A14" s="8" t="s">
        <v>63</v>
      </c>
      <c r="B14" s="216" t="s">
        <v>441</v>
      </c>
      <c r="C14" s="6"/>
      <c r="D14" s="6"/>
      <c r="E14" s="6"/>
      <c r="F14" s="6"/>
      <c r="G14" s="9">
        <v>9</v>
      </c>
    </row>
    <row r="15" spans="1:7" ht="12.75">
      <c r="A15" s="8" t="s">
        <v>64</v>
      </c>
      <c r="B15" s="216" t="s">
        <v>439</v>
      </c>
      <c r="C15" s="6"/>
      <c r="D15" s="6"/>
      <c r="E15" s="6"/>
      <c r="F15" s="6"/>
      <c r="G15" s="9">
        <v>11</v>
      </c>
    </row>
    <row r="16" spans="1:7" ht="12.75">
      <c r="A16" s="8" t="s">
        <v>65</v>
      </c>
      <c r="B16" s="216" t="s">
        <v>440</v>
      </c>
      <c r="C16" s="6"/>
      <c r="D16" s="6"/>
      <c r="E16" s="6"/>
      <c r="F16" s="6"/>
      <c r="G16" s="9">
        <v>12</v>
      </c>
    </row>
    <row r="17" spans="1:7" ht="12.75">
      <c r="A17" s="8" t="s">
        <v>69</v>
      </c>
      <c r="B17" s="216" t="s">
        <v>426</v>
      </c>
      <c r="C17" s="6"/>
      <c r="D17" s="6"/>
      <c r="E17" s="6"/>
      <c r="F17" s="6"/>
      <c r="G17" s="9">
        <v>13</v>
      </c>
    </row>
    <row r="18" spans="1:7" ht="12.75">
      <c r="A18" s="8" t="s">
        <v>70</v>
      </c>
      <c r="B18" s="216" t="s">
        <v>255</v>
      </c>
      <c r="C18" s="6"/>
      <c r="D18" s="6"/>
      <c r="E18" s="6"/>
      <c r="F18" s="6"/>
      <c r="G18" s="9">
        <v>14</v>
      </c>
    </row>
    <row r="19" spans="1:7" ht="12.75">
      <c r="A19" s="8" t="s">
        <v>96</v>
      </c>
      <c r="B19" s="216" t="s">
        <v>497</v>
      </c>
      <c r="E19" s="6"/>
      <c r="F19" s="6"/>
      <c r="G19" s="9">
        <v>15</v>
      </c>
    </row>
    <row r="20" spans="1:7" ht="12.75">
      <c r="A20" s="8" t="s">
        <v>120</v>
      </c>
      <c r="B20" s="216" t="s">
        <v>427</v>
      </c>
      <c r="C20" s="6"/>
      <c r="D20" s="6"/>
      <c r="E20" s="6"/>
      <c r="F20" s="6"/>
      <c r="G20" s="9">
        <v>16</v>
      </c>
    </row>
    <row r="21" spans="1:7" ht="12.75">
      <c r="A21" s="8" t="s">
        <v>121</v>
      </c>
      <c r="B21" s="216" t="s">
        <v>428</v>
      </c>
      <c r="C21" s="6"/>
      <c r="D21" s="6"/>
      <c r="E21" s="6"/>
      <c r="F21" s="6"/>
      <c r="G21" s="9">
        <v>18</v>
      </c>
    </row>
    <row r="22" spans="1:7" ht="12.75">
      <c r="A22" s="8" t="s">
        <v>154</v>
      </c>
      <c r="B22" s="216" t="s">
        <v>429</v>
      </c>
      <c r="C22" s="6"/>
      <c r="D22" s="6"/>
      <c r="E22" s="6"/>
      <c r="F22" s="6"/>
      <c r="G22" s="9">
        <v>19</v>
      </c>
    </row>
    <row r="23" spans="1:7" ht="12.75">
      <c r="A23" s="8" t="s">
        <v>155</v>
      </c>
      <c r="B23" s="216" t="s">
        <v>442</v>
      </c>
      <c r="C23" s="6"/>
      <c r="D23" s="6"/>
      <c r="E23" s="6"/>
      <c r="F23" s="6"/>
      <c r="G23" s="9">
        <v>20</v>
      </c>
    </row>
    <row r="24" spans="1:7" ht="12.75">
      <c r="A24" s="8" t="s">
        <v>159</v>
      </c>
      <c r="B24" s="216" t="s">
        <v>430</v>
      </c>
      <c r="C24" s="6"/>
      <c r="D24" s="6"/>
      <c r="E24" s="6"/>
      <c r="F24" s="6"/>
      <c r="G24" s="9">
        <v>21</v>
      </c>
    </row>
    <row r="25" spans="1:7" ht="12.75">
      <c r="A25" s="8" t="s">
        <v>359</v>
      </c>
      <c r="B25" s="216" t="s">
        <v>431</v>
      </c>
      <c r="C25" s="6"/>
      <c r="D25" s="6"/>
      <c r="E25" s="6"/>
      <c r="F25" s="6"/>
      <c r="G25" s="9">
        <v>22</v>
      </c>
    </row>
    <row r="26" spans="1:7" ht="12.75">
      <c r="A26" s="8" t="s">
        <v>393</v>
      </c>
      <c r="B26" s="216" t="s">
        <v>432</v>
      </c>
      <c r="C26" s="6"/>
      <c r="D26" s="6"/>
      <c r="E26" s="6"/>
      <c r="F26" s="6"/>
      <c r="G26" s="9">
        <v>23</v>
      </c>
    </row>
    <row r="27" spans="1:7" ht="12.75">
      <c r="A27" s="8" t="s">
        <v>394</v>
      </c>
      <c r="B27" s="216" t="s">
        <v>433</v>
      </c>
      <c r="C27" s="6"/>
      <c r="D27" s="6"/>
      <c r="E27" s="6"/>
      <c r="F27" s="6"/>
      <c r="G27" s="9">
        <v>24</v>
      </c>
    </row>
    <row r="28" spans="1:7" ht="12.75">
      <c r="A28" s="8" t="s">
        <v>496</v>
      </c>
      <c r="B28" s="216" t="s">
        <v>434</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71</v>
      </c>
      <c r="B31" s="15" t="s">
        <v>57</v>
      </c>
      <c r="C31" s="15"/>
      <c r="D31" s="15"/>
      <c r="E31" s="15"/>
      <c r="F31" s="15"/>
      <c r="G31" s="16" t="s">
        <v>58</v>
      </c>
    </row>
    <row r="32" spans="1:7" ht="12.75">
      <c r="A32" s="10"/>
      <c r="B32" s="6"/>
      <c r="C32" s="6"/>
      <c r="D32" s="6"/>
      <c r="E32" s="6"/>
      <c r="F32" s="6"/>
      <c r="G32" s="9"/>
    </row>
    <row r="33" spans="1:7" ht="12.75">
      <c r="A33" s="8" t="s">
        <v>59</v>
      </c>
      <c r="B33" s="216" t="s">
        <v>424</v>
      </c>
      <c r="C33" s="6"/>
      <c r="D33" s="6"/>
      <c r="E33" s="6"/>
      <c r="F33" s="6"/>
      <c r="G33" s="9">
        <v>4</v>
      </c>
    </row>
    <row r="34" spans="1:7" ht="12.75">
      <c r="A34" s="8" t="s">
        <v>60</v>
      </c>
      <c r="B34" s="216" t="s">
        <v>435</v>
      </c>
      <c r="C34" s="6"/>
      <c r="D34" s="6"/>
      <c r="E34" s="6"/>
      <c r="F34" s="6"/>
      <c r="G34" s="9">
        <v>5</v>
      </c>
    </row>
    <row r="35" spans="1:7" ht="12.75">
      <c r="A35" s="8" t="s">
        <v>61</v>
      </c>
      <c r="B35" s="216" t="s">
        <v>436</v>
      </c>
      <c r="C35" s="6"/>
      <c r="D35" s="6"/>
      <c r="E35" s="6"/>
      <c r="F35" s="6"/>
      <c r="G35" s="9">
        <v>6</v>
      </c>
    </row>
    <row r="36" spans="1:7" ht="12.75">
      <c r="A36" s="8" t="s">
        <v>62</v>
      </c>
      <c r="B36" s="216" t="s">
        <v>437</v>
      </c>
      <c r="C36" s="6"/>
      <c r="D36" s="6"/>
      <c r="E36" s="6"/>
      <c r="F36" s="6"/>
      <c r="G36" s="9">
        <v>8</v>
      </c>
    </row>
    <row r="37" spans="1:7" ht="12.75">
      <c r="A37" s="8" t="s">
        <v>63</v>
      </c>
      <c r="B37" s="216" t="s">
        <v>438</v>
      </c>
      <c r="C37" s="6"/>
      <c r="D37" s="6"/>
      <c r="E37" s="6"/>
      <c r="F37" s="6"/>
      <c r="G37" s="9">
        <v>8</v>
      </c>
    </row>
    <row r="38" spans="1:7" ht="12.75">
      <c r="A38" s="8" t="s">
        <v>64</v>
      </c>
      <c r="B38" s="216" t="s">
        <v>443</v>
      </c>
      <c r="C38" s="6"/>
      <c r="D38" s="6"/>
      <c r="E38" s="6"/>
      <c r="F38" s="6"/>
      <c r="G38" s="9">
        <v>8</v>
      </c>
    </row>
    <row r="39" spans="1:7" ht="12.75">
      <c r="A39" s="8" t="s">
        <v>65</v>
      </c>
      <c r="B39" s="216" t="s">
        <v>444</v>
      </c>
      <c r="C39" s="6"/>
      <c r="D39" s="6"/>
      <c r="E39" s="6"/>
      <c r="F39" s="6"/>
      <c r="G39" s="9">
        <v>8</v>
      </c>
    </row>
    <row r="40" spans="1:7" ht="12.75">
      <c r="A40" s="8" t="s">
        <v>69</v>
      </c>
      <c r="B40" s="216" t="s">
        <v>439</v>
      </c>
      <c r="C40" s="6"/>
      <c r="D40" s="6"/>
      <c r="E40" s="6"/>
      <c r="F40" s="6"/>
      <c r="G40" s="9">
        <v>9</v>
      </c>
    </row>
    <row r="41" spans="1:7" ht="12.75">
      <c r="A41" s="8" t="s">
        <v>70</v>
      </c>
      <c r="B41" s="216" t="s">
        <v>440</v>
      </c>
      <c r="C41" s="6"/>
      <c r="D41" s="6"/>
      <c r="E41" s="6"/>
      <c r="F41" s="6"/>
      <c r="G41" s="9">
        <v>10</v>
      </c>
    </row>
    <row r="42" spans="1:7" ht="12.75">
      <c r="A42" s="8" t="s">
        <v>96</v>
      </c>
      <c r="B42" s="216" t="s">
        <v>426</v>
      </c>
      <c r="C42" s="6"/>
      <c r="D42" s="6"/>
      <c r="E42" s="6"/>
      <c r="F42" s="6"/>
      <c r="G42" s="9">
        <v>11</v>
      </c>
    </row>
    <row r="43" spans="1:7" ht="12.75">
      <c r="A43" s="8" t="s">
        <v>120</v>
      </c>
      <c r="B43" s="216" t="s">
        <v>255</v>
      </c>
      <c r="C43" s="6"/>
      <c r="D43" s="6"/>
      <c r="E43" s="6"/>
      <c r="F43" s="6"/>
      <c r="G43" s="9">
        <v>12</v>
      </c>
    </row>
    <row r="44" spans="1:7" ht="12.75">
      <c r="A44" s="8" t="s">
        <v>121</v>
      </c>
      <c r="B44" s="216" t="s">
        <v>477</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291" t="s">
        <v>448</v>
      </c>
      <c r="B47" s="292"/>
      <c r="C47" s="292"/>
      <c r="D47" s="292"/>
      <c r="E47" s="292"/>
      <c r="F47" s="292"/>
      <c r="G47" s="292"/>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D52"/>
  <sheetViews>
    <sheetView tabSelected="1"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0" customWidth="1"/>
    <col min="10" max="10" width="17.421875" style="60" bestFit="1" customWidth="1"/>
    <col min="11" max="13" width="17.140625" style="60" bestFit="1" customWidth="1"/>
    <col min="14" max="14" width="17.421875" style="60" bestFit="1" customWidth="1"/>
    <col min="15" max="15" width="12.8515625" style="60" bestFit="1" customWidth="1"/>
    <col min="16" max="16" width="18.8515625" style="55" customWidth="1"/>
    <col min="17" max="20" width="11.421875" style="55" customWidth="1"/>
    <col min="21" max="22" width="11.421875" style="60" customWidth="1"/>
    <col min="23" max="23" width="18.140625" style="60" bestFit="1" customWidth="1"/>
    <col min="24" max="24" width="19.7109375" style="60" bestFit="1" customWidth="1"/>
    <col min="25" max="25" width="18.140625" style="1" bestFit="1" customWidth="1"/>
    <col min="26" max="26" width="19.7109375" style="1" bestFit="1" customWidth="1"/>
    <col min="27" max="27" width="18.140625" style="1" bestFit="1" customWidth="1"/>
    <col min="28" max="28" width="17.140625" style="1" bestFit="1" customWidth="1"/>
    <col min="29" max="29" width="18.140625" style="1" bestFit="1" customWidth="1"/>
    <col min="30" max="30" width="19.7109375" style="1" bestFit="1" customWidth="1"/>
    <col min="31" max="16384" width="11.421875" style="1" customWidth="1"/>
  </cols>
  <sheetData>
    <row r="1" spans="1:26" s="60" customFormat="1" ht="15.75" customHeight="1">
      <c r="A1" s="296" t="s">
        <v>230</v>
      </c>
      <c r="B1" s="296"/>
      <c r="C1" s="296"/>
      <c r="D1" s="296"/>
      <c r="E1" s="296"/>
      <c r="F1" s="296"/>
      <c r="G1" s="296"/>
      <c r="H1" s="264"/>
      <c r="I1" s="265"/>
      <c r="K1" s="66"/>
      <c r="L1" s="66"/>
      <c r="Q1" s="265"/>
      <c r="R1" s="265"/>
      <c r="S1" s="265"/>
      <c r="T1" s="265"/>
      <c r="U1" s="265"/>
      <c r="V1" s="265"/>
      <c r="W1" s="56"/>
      <c r="X1" s="56"/>
      <c r="Y1" s="56"/>
      <c r="Z1" s="55"/>
    </row>
    <row r="2" spans="1:26" s="60" customFormat="1" ht="15.75" customHeight="1">
      <c r="A2" s="293" t="s">
        <v>231</v>
      </c>
      <c r="B2" s="293"/>
      <c r="C2" s="293"/>
      <c r="D2" s="293"/>
      <c r="E2" s="293"/>
      <c r="F2" s="293"/>
      <c r="G2" s="293"/>
      <c r="H2" s="264"/>
      <c r="I2" s="265"/>
      <c r="K2" s="66"/>
      <c r="L2" s="66"/>
      <c r="Q2" s="265"/>
      <c r="R2" s="265"/>
      <c r="S2" s="265"/>
      <c r="T2" s="265"/>
      <c r="U2" s="265"/>
      <c r="V2" s="265"/>
      <c r="W2" s="56"/>
      <c r="Z2" s="55"/>
    </row>
    <row r="3" spans="1:26" s="60" customFormat="1" ht="15.75" customHeight="1">
      <c r="A3" s="293" t="s">
        <v>232</v>
      </c>
      <c r="B3" s="293"/>
      <c r="C3" s="293"/>
      <c r="D3" s="293"/>
      <c r="E3" s="293"/>
      <c r="F3" s="293"/>
      <c r="G3" s="293"/>
      <c r="H3" s="264"/>
      <c r="I3" s="265"/>
      <c r="K3" s="66"/>
      <c r="L3" s="66"/>
      <c r="Q3" s="265"/>
      <c r="R3" s="265"/>
      <c r="S3" s="265"/>
      <c r="T3" s="265"/>
      <c r="U3" s="265"/>
      <c r="V3" s="265"/>
      <c r="W3" s="56"/>
      <c r="X3" s="56"/>
      <c r="Y3" s="56"/>
      <c r="Z3" s="55"/>
    </row>
    <row r="4" spans="1:26" s="60" customFormat="1" ht="15.75" customHeight="1" thickBot="1">
      <c r="A4" s="293" t="s">
        <v>449</v>
      </c>
      <c r="B4" s="293"/>
      <c r="C4" s="293"/>
      <c r="D4" s="293"/>
      <c r="E4" s="293"/>
      <c r="F4" s="293"/>
      <c r="G4" s="293"/>
      <c r="H4" s="61"/>
      <c r="K4" s="66"/>
      <c r="L4" s="66"/>
      <c r="Q4" s="55"/>
      <c r="R4" s="55"/>
      <c r="S4" s="55"/>
      <c r="T4" s="55"/>
      <c r="Z4" s="55"/>
    </row>
    <row r="5" spans="1:26" s="60" customFormat="1" ht="13.5" thickTop="1">
      <c r="A5" s="68" t="s">
        <v>233</v>
      </c>
      <c r="B5" s="85">
        <v>2009</v>
      </c>
      <c r="C5" s="295" t="s">
        <v>544</v>
      </c>
      <c r="D5" s="295"/>
      <c r="E5" s="295"/>
      <c r="F5" s="86" t="s">
        <v>248</v>
      </c>
      <c r="G5" s="86" t="s">
        <v>239</v>
      </c>
      <c r="H5" s="63"/>
      <c r="Q5" s="55"/>
      <c r="R5" s="55"/>
      <c r="S5" s="55"/>
      <c r="T5" s="55"/>
      <c r="Z5" s="55"/>
    </row>
    <row r="6" spans="1:26" s="60" customFormat="1" ht="13.5" thickBot="1">
      <c r="A6" s="69"/>
      <c r="B6" s="87" t="s">
        <v>238</v>
      </c>
      <c r="C6" s="87">
        <v>2008</v>
      </c>
      <c r="D6" s="224">
        <v>2009</v>
      </c>
      <c r="E6" s="224">
        <v>2010</v>
      </c>
      <c r="F6" s="89" t="s">
        <v>450</v>
      </c>
      <c r="G6" s="89">
        <v>2010</v>
      </c>
      <c r="P6" s="229"/>
      <c r="W6" s="64"/>
      <c r="X6" s="65"/>
      <c r="Y6" s="65"/>
      <c r="Z6" s="55"/>
    </row>
    <row r="7" spans="1:26" s="60" customFormat="1" ht="13.5" thickTop="1">
      <c r="A7" s="63"/>
      <c r="B7" s="63"/>
      <c r="C7" s="63"/>
      <c r="D7" s="95"/>
      <c r="E7" s="95"/>
      <c r="F7" s="228"/>
      <c r="G7" s="228"/>
      <c r="W7" s="64"/>
      <c r="X7" s="65"/>
      <c r="Y7" s="65"/>
      <c r="Z7" s="55"/>
    </row>
    <row r="8" spans="1:25" s="229" customFormat="1" ht="12.75">
      <c r="A8" s="63" t="s">
        <v>467</v>
      </c>
      <c r="B8" s="219">
        <f>53735.4*1000</f>
        <v>53735400</v>
      </c>
      <c r="C8" s="219">
        <v>62895700</v>
      </c>
      <c r="D8" s="219">
        <v>48165700</v>
      </c>
      <c r="E8" s="219">
        <v>62207000</v>
      </c>
      <c r="F8" s="53">
        <f>+(E8-D8)/D8</f>
        <v>0.29152072948176816</v>
      </c>
      <c r="G8" s="269">
        <f>+E12/E8</f>
        <v>0.17962496182101692</v>
      </c>
      <c r="H8" s="60"/>
      <c r="I8" s="60"/>
      <c r="J8" s="60"/>
      <c r="K8" s="60"/>
      <c r="L8" s="60"/>
      <c r="M8" s="60"/>
      <c r="N8" s="60"/>
      <c r="O8" s="60"/>
      <c r="Q8" s="60"/>
      <c r="R8" s="60"/>
      <c r="S8" s="60"/>
      <c r="T8" s="60"/>
      <c r="U8" s="60"/>
      <c r="V8" s="60"/>
      <c r="W8" s="230"/>
      <c r="X8" s="230"/>
      <c r="Y8" s="206"/>
    </row>
    <row r="9" spans="1:25" s="229" customFormat="1" ht="12.75">
      <c r="A9" s="63" t="s">
        <v>468</v>
      </c>
      <c r="B9" s="219">
        <f>39753.9*1000</f>
        <v>39753900</v>
      </c>
      <c r="C9" s="219">
        <v>53827500</v>
      </c>
      <c r="D9" s="219">
        <v>35864000</v>
      </c>
      <c r="E9" s="219">
        <v>49477100</v>
      </c>
      <c r="F9" s="53">
        <f>+(E9-D9)/D9</f>
        <v>0.3795756190051305</v>
      </c>
      <c r="G9" s="269">
        <f>+E17/E9</f>
        <v>0.07034444217627953</v>
      </c>
      <c r="H9" s="60"/>
      <c r="I9" s="60"/>
      <c r="J9" s="60"/>
      <c r="K9" s="60"/>
      <c r="L9" s="60"/>
      <c r="M9" s="60"/>
      <c r="N9" s="60"/>
      <c r="O9" s="60"/>
      <c r="Q9" s="60"/>
      <c r="R9" s="60"/>
      <c r="S9" s="60"/>
      <c r="T9" s="60"/>
      <c r="U9" s="60"/>
      <c r="V9" s="60"/>
      <c r="W9" s="230"/>
      <c r="X9" s="230"/>
      <c r="Y9" s="206"/>
    </row>
    <row r="10" spans="1:25" s="229" customFormat="1" ht="12.75">
      <c r="A10" s="63" t="s">
        <v>47</v>
      </c>
      <c r="B10" s="270">
        <f>+B8-B9</f>
        <v>13981500</v>
      </c>
      <c r="C10" s="270">
        <f>+C8-C9</f>
        <v>9068200</v>
      </c>
      <c r="D10" s="270">
        <f>+D8-D9</f>
        <v>12301700</v>
      </c>
      <c r="E10" s="270">
        <f>+E8-E9</f>
        <v>12729900</v>
      </c>
      <c r="F10" s="53">
        <f>+(E10-D10)/D10</f>
        <v>0.03480819724103173</v>
      </c>
      <c r="G10" s="269"/>
      <c r="H10" s="60"/>
      <c r="I10" s="60"/>
      <c r="J10" s="60"/>
      <c r="K10" s="60"/>
      <c r="L10" s="60"/>
      <c r="M10" s="60"/>
      <c r="N10" s="60"/>
      <c r="O10" s="60"/>
      <c r="Q10" s="60"/>
      <c r="R10" s="60"/>
      <c r="S10" s="60"/>
      <c r="T10" s="60"/>
      <c r="U10" s="60"/>
      <c r="V10" s="60"/>
      <c r="W10" s="230"/>
      <c r="X10" s="230"/>
      <c r="Y10" s="206"/>
    </row>
    <row r="11" spans="1:26" s="60" customFormat="1" ht="15.75" customHeight="1">
      <c r="A11" s="293" t="s">
        <v>235</v>
      </c>
      <c r="B11" s="293"/>
      <c r="C11" s="293"/>
      <c r="D11" s="293"/>
      <c r="E11" s="293"/>
      <c r="F11" s="293"/>
      <c r="G11" s="293"/>
      <c r="I11" s="265"/>
      <c r="J11" s="265"/>
      <c r="K11" s="265"/>
      <c r="W11" s="56"/>
      <c r="X11" s="56"/>
      <c r="Y11" s="56"/>
      <c r="Z11" s="55"/>
    </row>
    <row r="12" spans="1:26" s="60" customFormat="1" ht="15.75" customHeight="1">
      <c r="A12" s="52" t="s">
        <v>461</v>
      </c>
      <c r="B12" s="225">
        <v>10732163</v>
      </c>
      <c r="C12" s="225">
        <v>11869657</v>
      </c>
      <c r="D12" s="225">
        <v>9855154</v>
      </c>
      <c r="E12" s="225">
        <v>11173930</v>
      </c>
      <c r="F12" s="53">
        <f>+(E12-D12)/D12</f>
        <v>0.1338158693410575</v>
      </c>
      <c r="G12" s="54"/>
      <c r="I12" s="265"/>
      <c r="J12" s="265"/>
      <c r="K12" s="265"/>
      <c r="W12" s="56"/>
      <c r="X12" s="56"/>
      <c r="Y12" s="56"/>
      <c r="Z12" s="55"/>
    </row>
    <row r="13" spans="1:26" s="60" customFormat="1" ht="15.75" customHeight="1">
      <c r="A13" s="222" t="s">
        <v>519</v>
      </c>
      <c r="B13" s="219">
        <v>6122531</v>
      </c>
      <c r="C13" s="56">
        <v>6340846</v>
      </c>
      <c r="D13" s="219">
        <v>5647538</v>
      </c>
      <c r="E13" s="219">
        <v>6295510</v>
      </c>
      <c r="F13" s="57">
        <f aca="true" t="shared" si="0" ref="F13:F25">+(E13-D13)/D13</f>
        <v>0.11473530589789746</v>
      </c>
      <c r="G13" s="57">
        <f>+E13/$E$12</f>
        <v>0.5634105457972263</v>
      </c>
      <c r="I13" s="265"/>
      <c r="J13" s="265"/>
      <c r="K13" s="265"/>
      <c r="L13" s="265"/>
      <c r="M13" s="265"/>
      <c r="W13" s="56"/>
      <c r="X13" s="56"/>
      <c r="Y13" s="56"/>
      <c r="Z13" s="55"/>
    </row>
    <row r="14" spans="1:26" s="60" customFormat="1" ht="15.75" customHeight="1">
      <c r="A14" s="222" t="s">
        <v>520</v>
      </c>
      <c r="B14" s="219">
        <v>949456</v>
      </c>
      <c r="C14" s="56">
        <v>1010588</v>
      </c>
      <c r="D14" s="219">
        <v>875898</v>
      </c>
      <c r="E14" s="219">
        <v>924360</v>
      </c>
      <c r="F14" s="57">
        <f t="shared" si="0"/>
        <v>0.055328360151524494</v>
      </c>
      <c r="G14" s="57">
        <f>+E14/$E$12</f>
        <v>0.08272469936718774</v>
      </c>
      <c r="H14" s="59"/>
      <c r="K14" s="272"/>
      <c r="M14" s="56"/>
      <c r="N14" s="49"/>
      <c r="P14" s="55"/>
      <c r="Q14" s="55"/>
      <c r="R14" s="55"/>
      <c r="S14" s="55"/>
      <c r="T14" s="55"/>
      <c r="Z14" s="55"/>
    </row>
    <row r="15" spans="1:26" s="60" customFormat="1" ht="15.75" customHeight="1">
      <c r="A15" s="222" t="s">
        <v>521</v>
      </c>
      <c r="B15" s="219">
        <v>3660176</v>
      </c>
      <c r="C15" s="56">
        <v>4518223</v>
      </c>
      <c r="D15" s="219">
        <v>3331718</v>
      </c>
      <c r="E15" s="219">
        <v>3954060</v>
      </c>
      <c r="F15" s="57">
        <f t="shared" si="0"/>
        <v>0.1867931199459258</v>
      </c>
      <c r="G15" s="57">
        <f>+E15/$E$12</f>
        <v>0.35386475483558605</v>
      </c>
      <c r="H15" s="59"/>
      <c r="K15" s="272"/>
      <c r="L15" s="272"/>
      <c r="M15" s="56"/>
      <c r="N15" s="49"/>
      <c r="P15" s="55"/>
      <c r="Q15" s="55"/>
      <c r="R15" s="55"/>
      <c r="S15" s="55"/>
      <c r="T15" s="55"/>
      <c r="W15" s="56"/>
      <c r="X15" s="56"/>
      <c r="Y15" s="56"/>
      <c r="Z15" s="55"/>
    </row>
    <row r="16" spans="1:26" s="60" customFormat="1" ht="15.75" customHeight="1">
      <c r="A16" s="293" t="s">
        <v>237</v>
      </c>
      <c r="B16" s="293"/>
      <c r="C16" s="293"/>
      <c r="D16" s="293"/>
      <c r="E16" s="293"/>
      <c r="F16" s="293"/>
      <c r="G16" s="293"/>
      <c r="K16" s="272"/>
      <c r="M16" s="56"/>
      <c r="N16" s="49"/>
      <c r="P16" s="55"/>
      <c r="Q16" s="55"/>
      <c r="R16" s="55"/>
      <c r="S16" s="55"/>
      <c r="T16" s="55"/>
      <c r="W16" s="56"/>
      <c r="X16" s="56"/>
      <c r="Y16" s="56"/>
      <c r="Z16" s="55"/>
    </row>
    <row r="17" spans="1:26" s="60" customFormat="1" ht="15.75" customHeight="1">
      <c r="A17" s="58" t="s">
        <v>461</v>
      </c>
      <c r="B17" s="48">
        <v>2962096</v>
      </c>
      <c r="C17" s="225">
        <v>3760269</v>
      </c>
      <c r="D17" s="48">
        <v>2660595</v>
      </c>
      <c r="E17" s="48">
        <v>3480439</v>
      </c>
      <c r="F17" s="53">
        <f t="shared" si="0"/>
        <v>0.30814310332839084</v>
      </c>
      <c r="G17" s="54"/>
      <c r="H17" s="54"/>
      <c r="M17" s="56"/>
      <c r="N17" s="49"/>
      <c r="P17" s="55"/>
      <c r="Q17" s="55"/>
      <c r="R17" s="55"/>
      <c r="S17" s="55"/>
      <c r="T17" s="55"/>
      <c r="W17" s="56"/>
      <c r="X17" s="56"/>
      <c r="Y17" s="56"/>
      <c r="Z17" s="55"/>
    </row>
    <row r="18" spans="1:26" s="60" customFormat="1" ht="15.75" customHeight="1">
      <c r="A18" s="222" t="s">
        <v>519</v>
      </c>
      <c r="B18" s="49">
        <v>2168629</v>
      </c>
      <c r="C18" s="56">
        <v>2902479</v>
      </c>
      <c r="D18" s="49">
        <v>1956034</v>
      </c>
      <c r="E18" s="49">
        <v>2359486</v>
      </c>
      <c r="F18" s="57">
        <f t="shared" si="0"/>
        <v>0.2062602183806621</v>
      </c>
      <c r="G18" s="57">
        <f>+E18/$E$17</f>
        <v>0.6779276982012902</v>
      </c>
      <c r="H18" s="59"/>
      <c r="M18" s="56"/>
      <c r="N18" s="56"/>
      <c r="P18" s="55"/>
      <c r="Q18" s="55"/>
      <c r="R18" s="55"/>
      <c r="S18" s="55"/>
      <c r="T18" s="55"/>
      <c r="W18" s="56"/>
      <c r="X18" s="56"/>
      <c r="Y18" s="56"/>
      <c r="Z18" s="55"/>
    </row>
    <row r="19" spans="1:26" s="60" customFormat="1" ht="15.75" customHeight="1">
      <c r="A19" s="222" t="s">
        <v>520</v>
      </c>
      <c r="B19" s="49">
        <v>649270</v>
      </c>
      <c r="C19" s="56">
        <v>648944</v>
      </c>
      <c r="D19" s="49">
        <v>572121</v>
      </c>
      <c r="E19" s="49">
        <v>905990</v>
      </c>
      <c r="F19" s="57">
        <f t="shared" si="0"/>
        <v>0.5835636167873579</v>
      </c>
      <c r="G19" s="57">
        <f>+E19/$E$17</f>
        <v>0.2603091161775856</v>
      </c>
      <c r="H19" s="59"/>
      <c r="N19" s="56"/>
      <c r="P19" s="55"/>
      <c r="Q19" s="55"/>
      <c r="R19" s="55"/>
      <c r="S19" s="55"/>
      <c r="T19" s="55"/>
      <c r="W19" s="56"/>
      <c r="Z19" s="55"/>
    </row>
    <row r="20" spans="1:26" s="60" customFormat="1" ht="15.75" customHeight="1">
      <c r="A20" s="222" t="s">
        <v>521</v>
      </c>
      <c r="B20" s="49">
        <v>144197</v>
      </c>
      <c r="C20" s="56">
        <v>208846</v>
      </c>
      <c r="D20" s="49">
        <v>132440</v>
      </c>
      <c r="E20" s="49">
        <v>214963</v>
      </c>
      <c r="F20" s="57">
        <f t="shared" si="0"/>
        <v>0.6230972515856237</v>
      </c>
      <c r="G20" s="57">
        <f>+E20/$E$17</f>
        <v>0.061763185621124234</v>
      </c>
      <c r="H20" s="59"/>
      <c r="J20" s="265"/>
      <c r="K20" s="265"/>
      <c r="L20" s="265"/>
      <c r="M20" s="265"/>
      <c r="N20" s="265"/>
      <c r="O20" s="265"/>
      <c r="P20" s="265"/>
      <c r="Q20" s="265"/>
      <c r="R20" s="265"/>
      <c r="S20" s="265"/>
      <c r="T20" s="265"/>
      <c r="U20" s="265"/>
      <c r="V20" s="265"/>
      <c r="W20" s="265"/>
      <c r="X20" s="265"/>
      <c r="Z20" s="55"/>
    </row>
    <row r="21" spans="1:26" s="60" customFormat="1" ht="15.75" customHeight="1">
      <c r="A21" s="293" t="s">
        <v>249</v>
      </c>
      <c r="B21" s="293"/>
      <c r="C21" s="293"/>
      <c r="D21" s="293"/>
      <c r="E21" s="293"/>
      <c r="F21" s="293"/>
      <c r="G21" s="293"/>
      <c r="J21" s="265"/>
      <c r="K21" s="265"/>
      <c r="L21" s="265"/>
      <c r="M21" s="265"/>
      <c r="N21" s="265"/>
      <c r="O21" s="265"/>
      <c r="P21" s="265"/>
      <c r="Q21" s="265"/>
      <c r="R21" s="265"/>
      <c r="S21" s="265"/>
      <c r="T21" s="265"/>
      <c r="U21" s="265"/>
      <c r="V21" s="265"/>
      <c r="W21" s="265"/>
      <c r="X21" s="265"/>
      <c r="Y21" s="55"/>
      <c r="Z21" s="55"/>
    </row>
    <row r="22" spans="1:26" s="60" customFormat="1" ht="15.75" customHeight="1">
      <c r="A22" s="58" t="s">
        <v>461</v>
      </c>
      <c r="B22" s="48">
        <v>7770067</v>
      </c>
      <c r="C22" s="225">
        <v>8109388</v>
      </c>
      <c r="D22" s="48">
        <v>7194559</v>
      </c>
      <c r="E22" s="48">
        <v>7693491</v>
      </c>
      <c r="F22" s="53">
        <f t="shared" si="0"/>
        <v>0.06934851740044108</v>
      </c>
      <c r="G22" s="59"/>
      <c r="H22" s="59"/>
      <c r="J22" s="265"/>
      <c r="K22" s="265"/>
      <c r="L22" s="265"/>
      <c r="M22" s="265"/>
      <c r="N22" s="265"/>
      <c r="O22" s="265"/>
      <c r="P22" s="265"/>
      <c r="Q22" s="265"/>
      <c r="R22" s="265"/>
      <c r="S22" s="265"/>
      <c r="T22" s="265"/>
      <c r="U22" s="265"/>
      <c r="V22" s="265"/>
      <c r="W22" s="265"/>
      <c r="X22" s="265"/>
      <c r="Y22" s="67"/>
      <c r="Z22" s="67"/>
    </row>
    <row r="23" spans="1:26" s="60" customFormat="1" ht="15.75" customHeight="1">
      <c r="A23" s="222" t="s">
        <v>519</v>
      </c>
      <c r="B23" s="49">
        <v>3953902</v>
      </c>
      <c r="C23" s="56">
        <v>3438367</v>
      </c>
      <c r="D23" s="49">
        <v>3691504</v>
      </c>
      <c r="E23" s="49">
        <v>3936024</v>
      </c>
      <c r="F23" s="57">
        <f t="shared" si="0"/>
        <v>0.06623858459858095</v>
      </c>
      <c r="G23" s="57">
        <f>+E23/$E$22</f>
        <v>0.511604419892088</v>
      </c>
      <c r="H23" s="59"/>
      <c r="J23" s="265"/>
      <c r="K23" s="265"/>
      <c r="L23" s="265"/>
      <c r="M23" s="265"/>
      <c r="N23" s="265"/>
      <c r="O23" s="265"/>
      <c r="P23" s="265"/>
      <c r="Q23" s="265"/>
      <c r="R23" s="265"/>
      <c r="S23" s="265"/>
      <c r="T23" s="265"/>
      <c r="U23" s="265"/>
      <c r="V23" s="265"/>
      <c r="W23" s="265"/>
      <c r="X23" s="265"/>
      <c r="Y23" s="67"/>
      <c r="Z23" s="67"/>
    </row>
    <row r="24" spans="1:26" s="60" customFormat="1" ht="15.75" customHeight="1">
      <c r="A24" s="222" t="s">
        <v>520</v>
      </c>
      <c r="B24" s="49">
        <v>300186</v>
      </c>
      <c r="C24" s="56">
        <v>361644</v>
      </c>
      <c r="D24" s="49">
        <v>303777</v>
      </c>
      <c r="E24" s="49">
        <v>18370</v>
      </c>
      <c r="F24" s="57">
        <f t="shared" si="0"/>
        <v>-0.939528009032942</v>
      </c>
      <c r="G24" s="57">
        <f>+E24/$E$22</f>
        <v>0.002387732695079516</v>
      </c>
      <c r="H24" s="59"/>
      <c r="P24" s="55"/>
      <c r="Q24" s="55"/>
      <c r="R24" s="55"/>
      <c r="S24" s="55"/>
      <c r="T24" s="55"/>
      <c r="V24" s="56"/>
      <c r="W24" s="66"/>
      <c r="X24" s="67"/>
      <c r="Y24" s="67"/>
      <c r="Z24" s="67"/>
    </row>
    <row r="25" spans="1:26" s="60" customFormat="1" ht="15.75" customHeight="1" thickBot="1">
      <c r="A25" s="223" t="s">
        <v>521</v>
      </c>
      <c r="B25" s="104">
        <v>3515979</v>
      </c>
      <c r="C25" s="104">
        <v>4309377</v>
      </c>
      <c r="D25" s="104">
        <v>3199278</v>
      </c>
      <c r="E25" s="104">
        <v>3739097</v>
      </c>
      <c r="F25" s="105">
        <f t="shared" si="0"/>
        <v>0.16873150754639016</v>
      </c>
      <c r="G25" s="105">
        <f>+E25/$E$22</f>
        <v>0.4860078474128325</v>
      </c>
      <c r="H25" s="59"/>
      <c r="P25" s="55"/>
      <c r="Q25" s="55"/>
      <c r="R25" s="55"/>
      <c r="S25" s="55"/>
      <c r="T25" s="55"/>
      <c r="V25" s="56"/>
      <c r="W25" s="66"/>
      <c r="X25" s="67"/>
      <c r="Y25" s="67"/>
      <c r="Z25" s="67"/>
    </row>
    <row r="26" spans="1:26" ht="27" customHeight="1" thickTop="1">
      <c r="A26" s="294" t="s">
        <v>563</v>
      </c>
      <c r="B26" s="294"/>
      <c r="C26" s="294"/>
      <c r="D26" s="294"/>
      <c r="E26" s="294"/>
      <c r="F26" s="294"/>
      <c r="G26" s="294"/>
      <c r="H26" s="54"/>
      <c r="V26" s="56"/>
      <c r="W26" s="66"/>
      <c r="X26" s="67"/>
      <c r="Y26" s="51"/>
      <c r="Z26" s="51"/>
    </row>
    <row r="27" spans="8:27" ht="33" customHeight="1">
      <c r="H27" s="97"/>
      <c r="J27" s="56"/>
      <c r="K27" s="56"/>
      <c r="L27" s="56"/>
      <c r="M27" s="56"/>
      <c r="N27" s="56"/>
      <c r="AA27" s="205" t="s">
        <v>386</v>
      </c>
    </row>
    <row r="28" spans="1:30" ht="12.75">
      <c r="A28" s="32"/>
      <c r="B28" s="32"/>
      <c r="C28" s="32"/>
      <c r="D28" s="32"/>
      <c r="E28" s="32"/>
      <c r="F28" s="32"/>
      <c r="G28" s="32"/>
      <c r="J28" s="56"/>
      <c r="K28" s="56"/>
      <c r="L28" s="56"/>
      <c r="M28" s="56"/>
      <c r="N28" s="56"/>
      <c r="AA28" s="205" t="s">
        <v>519</v>
      </c>
      <c r="AB28" s="205" t="s">
        <v>520</v>
      </c>
      <c r="AC28" s="205" t="s">
        <v>521</v>
      </c>
      <c r="AD28" s="1" t="s">
        <v>383</v>
      </c>
    </row>
    <row r="29" spans="1:30" ht="15">
      <c r="A29" s="32"/>
      <c r="B29" s="32"/>
      <c r="C29" s="32"/>
      <c r="D29" s="32"/>
      <c r="E29" s="32"/>
      <c r="F29" s="32"/>
      <c r="G29" s="32"/>
      <c r="J29" s="56"/>
      <c r="K29" s="56"/>
      <c r="L29" s="56"/>
      <c r="M29" s="56"/>
      <c r="N29" s="56"/>
      <c r="Z29" s="220" t="s">
        <v>545</v>
      </c>
      <c r="AA29" s="277">
        <v>2758561.3959999997</v>
      </c>
      <c r="AB29" s="277">
        <v>268093.212</v>
      </c>
      <c r="AC29" s="277">
        <v>3026825.975</v>
      </c>
      <c r="AD29" s="50">
        <f>SUM(AA29:AC29)</f>
        <v>6053480.583</v>
      </c>
    </row>
    <row r="30" spans="1:30" ht="15">
      <c r="A30" s="32"/>
      <c r="B30" s="32"/>
      <c r="C30" s="32"/>
      <c r="D30" s="32"/>
      <c r="E30" s="32"/>
      <c r="F30" s="32"/>
      <c r="G30" s="32"/>
      <c r="Z30" s="220" t="s">
        <v>546</v>
      </c>
      <c r="AA30" s="277">
        <v>3003547.886</v>
      </c>
      <c r="AB30" s="277">
        <v>335782.83</v>
      </c>
      <c r="AC30" s="277">
        <v>4064645.738</v>
      </c>
      <c r="AD30" s="50">
        <f>SUM(AA30:AC30)</f>
        <v>7403976.454</v>
      </c>
    </row>
    <row r="31" spans="1:30" ht="15">
      <c r="A31" s="32"/>
      <c r="B31" s="32"/>
      <c r="C31" s="32"/>
      <c r="D31" s="32"/>
      <c r="E31" s="32"/>
      <c r="F31" s="32"/>
      <c r="G31" s="32"/>
      <c r="J31" s="56"/>
      <c r="K31" s="56"/>
      <c r="L31" s="56"/>
      <c r="M31" s="56"/>
      <c r="N31" s="56"/>
      <c r="Z31" s="220" t="s">
        <v>547</v>
      </c>
      <c r="AA31" s="277">
        <v>3438366.5790000004</v>
      </c>
      <c r="AB31" s="277">
        <v>361644.618</v>
      </c>
      <c r="AC31" s="277">
        <v>4309377.158</v>
      </c>
      <c r="AD31" s="50">
        <f>SUM(AA31:AC31)</f>
        <v>8109388.355</v>
      </c>
    </row>
    <row r="32" spans="1:30" ht="15">
      <c r="A32" s="32"/>
      <c r="B32" s="32"/>
      <c r="C32" s="32"/>
      <c r="D32" s="32"/>
      <c r="E32" s="32"/>
      <c r="F32" s="32"/>
      <c r="G32" s="32"/>
      <c r="J32" s="56"/>
      <c r="K32" s="56"/>
      <c r="L32" s="56"/>
      <c r="M32" s="56"/>
      <c r="N32" s="56"/>
      <c r="Z32" s="220" t="s">
        <v>548</v>
      </c>
      <c r="AA32" s="277">
        <v>3691503.658</v>
      </c>
      <c r="AB32" s="277">
        <v>303777.645</v>
      </c>
      <c r="AC32" s="277">
        <v>3199277.1070000003</v>
      </c>
      <c r="AD32" s="50">
        <f>SUM(AA32:AC32)</f>
        <v>7194558.41</v>
      </c>
    </row>
    <row r="33" spans="1:30" ht="15">
      <c r="A33" s="32"/>
      <c r="B33" s="32"/>
      <c r="C33" s="32"/>
      <c r="D33" s="32"/>
      <c r="E33" s="32"/>
      <c r="F33" s="32"/>
      <c r="G33" s="32"/>
      <c r="J33" s="56"/>
      <c r="K33" s="56"/>
      <c r="L33" s="56"/>
      <c r="M33" s="56"/>
      <c r="N33" s="56"/>
      <c r="Z33" s="220" t="s">
        <v>549</v>
      </c>
      <c r="AA33" s="277">
        <v>3936024.241</v>
      </c>
      <c r="AB33" s="277">
        <v>18370.045999999973</v>
      </c>
      <c r="AC33" s="277">
        <v>3739096.988</v>
      </c>
      <c r="AD33" s="50">
        <f>SUM(AA33:AC33)</f>
        <v>7693491.275</v>
      </c>
    </row>
    <row r="34" spans="1:14" ht="12.75">
      <c r="A34" s="32"/>
      <c r="B34" s="32"/>
      <c r="C34" s="32"/>
      <c r="D34" s="32"/>
      <c r="E34" s="32"/>
      <c r="F34" s="32"/>
      <c r="G34" s="32"/>
      <c r="J34" s="56"/>
      <c r="K34" s="56"/>
      <c r="L34" s="56"/>
      <c r="M34" s="56"/>
      <c r="N34" s="56"/>
    </row>
    <row r="35" spans="1:7" ht="12.75">
      <c r="A35" s="32"/>
      <c r="B35" s="32"/>
      <c r="C35" s="32"/>
      <c r="D35" s="32"/>
      <c r="E35" s="32"/>
      <c r="F35" s="32"/>
      <c r="G35" s="32"/>
    </row>
    <row r="36" spans="1:14" ht="12.75">
      <c r="A36" s="32"/>
      <c r="B36" s="32"/>
      <c r="C36" s="32"/>
      <c r="D36" s="32"/>
      <c r="E36" s="32"/>
      <c r="F36" s="32"/>
      <c r="G36" s="32"/>
      <c r="J36" s="56"/>
      <c r="K36" s="56"/>
      <c r="L36" s="56"/>
      <c r="M36" s="56"/>
      <c r="N36" s="56"/>
    </row>
    <row r="37" spans="1:14" ht="12.75">
      <c r="A37" s="32"/>
      <c r="B37" s="32"/>
      <c r="C37" s="32"/>
      <c r="D37" s="32"/>
      <c r="E37" s="32"/>
      <c r="F37" s="32"/>
      <c r="G37" s="32"/>
      <c r="J37" s="56"/>
      <c r="K37" s="56"/>
      <c r="L37" s="56"/>
      <c r="M37" s="56"/>
      <c r="N37" s="56"/>
    </row>
    <row r="38" spans="1:14" ht="12.75">
      <c r="A38" s="32"/>
      <c r="B38" s="32"/>
      <c r="C38" s="32"/>
      <c r="D38" s="32"/>
      <c r="E38" s="32"/>
      <c r="F38" s="32"/>
      <c r="G38" s="32"/>
      <c r="J38" s="56"/>
      <c r="K38" s="56"/>
      <c r="L38" s="56"/>
      <c r="M38" s="56"/>
      <c r="N38" s="56"/>
    </row>
    <row r="39" spans="1:14" ht="12.75">
      <c r="A39" s="32"/>
      <c r="B39" s="32"/>
      <c r="C39" s="32"/>
      <c r="D39" s="32"/>
      <c r="E39" s="32"/>
      <c r="F39" s="32"/>
      <c r="G39" s="32"/>
      <c r="J39" s="56"/>
      <c r="K39" s="56"/>
      <c r="L39" s="56"/>
      <c r="M39" s="56"/>
      <c r="N39" s="56"/>
    </row>
    <row r="40" spans="1:7" ht="12.75">
      <c r="A40" s="32"/>
      <c r="B40" s="32"/>
      <c r="C40" s="32"/>
      <c r="D40" s="32"/>
      <c r="E40" s="32"/>
      <c r="F40" s="32"/>
      <c r="G40" s="32"/>
    </row>
    <row r="41" spans="1:14" ht="12.75">
      <c r="A41" s="32"/>
      <c r="B41" s="32"/>
      <c r="C41" s="32"/>
      <c r="D41" s="32"/>
      <c r="E41" s="32"/>
      <c r="F41" s="32"/>
      <c r="G41" s="32"/>
      <c r="J41" s="56"/>
      <c r="K41" s="56"/>
      <c r="L41" s="56"/>
      <c r="M41" s="56"/>
      <c r="N41" s="56"/>
    </row>
    <row r="42" spans="1:14" ht="12.75">
      <c r="A42" s="32"/>
      <c r="B42" s="32"/>
      <c r="C42" s="32"/>
      <c r="D42" s="32"/>
      <c r="E42" s="32"/>
      <c r="F42" s="32"/>
      <c r="G42" s="32"/>
      <c r="J42" s="56"/>
      <c r="K42" s="56"/>
      <c r="L42" s="56"/>
      <c r="M42" s="56"/>
      <c r="N42" s="56"/>
    </row>
    <row r="43" spans="1:14" ht="12.75">
      <c r="A43" s="32"/>
      <c r="B43" s="32"/>
      <c r="C43" s="32"/>
      <c r="D43" s="32"/>
      <c r="E43" s="32"/>
      <c r="F43" s="32"/>
      <c r="G43" s="32"/>
      <c r="J43" s="56"/>
      <c r="K43" s="56"/>
      <c r="L43" s="56"/>
      <c r="M43" s="56"/>
      <c r="N43" s="56"/>
    </row>
    <row r="44" spans="1:14" ht="12.75">
      <c r="A44" s="32"/>
      <c r="B44" s="32"/>
      <c r="C44" s="32"/>
      <c r="D44" s="32"/>
      <c r="E44" s="32"/>
      <c r="F44" s="32"/>
      <c r="G44" s="32"/>
      <c r="J44" s="56"/>
      <c r="K44" s="56"/>
      <c r="L44" s="56"/>
      <c r="M44" s="56"/>
      <c r="N44" s="56"/>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sheetData>
  <sheetProtection/>
  <mergeCells count="9">
    <mergeCell ref="A21:G21"/>
    <mergeCell ref="A26:G26"/>
    <mergeCell ref="A11:G11"/>
    <mergeCell ref="C5:E5"/>
    <mergeCell ref="A1:G1"/>
    <mergeCell ref="A2:G2"/>
    <mergeCell ref="A3:G3"/>
    <mergeCell ref="A4:G4"/>
    <mergeCell ref="A16:G16"/>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8"/>
  <sheetViews>
    <sheetView zoomScalePageLayoutView="0" workbookViewId="0" topLeftCell="A14">
      <selection activeCell="I13" sqref="I13"/>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60" customFormat="1" ht="15.75" customHeight="1">
      <c r="A1" s="296" t="s">
        <v>240</v>
      </c>
      <c r="B1" s="296"/>
      <c r="C1" s="296"/>
      <c r="D1" s="296"/>
      <c r="E1" s="296"/>
      <c r="F1" s="296"/>
      <c r="G1" s="211"/>
      <c r="H1" s="211"/>
      <c r="I1" s="211"/>
      <c r="J1" s="211"/>
      <c r="K1" s="211"/>
      <c r="L1" s="211"/>
      <c r="P1" s="206" t="s">
        <v>385</v>
      </c>
      <c r="Q1" s="55"/>
      <c r="R1" s="55"/>
      <c r="S1" s="55"/>
      <c r="T1" s="55"/>
      <c r="U1" s="55"/>
      <c r="V1" s="55"/>
      <c r="W1" s="55"/>
      <c r="Z1" s="56"/>
      <c r="AA1" s="56"/>
      <c r="AB1" s="56"/>
      <c r="AC1" s="55"/>
    </row>
    <row r="2" spans="1:20" ht="13.5" customHeight="1">
      <c r="A2" s="293" t="s">
        <v>463</v>
      </c>
      <c r="B2" s="293"/>
      <c r="C2" s="293"/>
      <c r="D2" s="293"/>
      <c r="E2" s="293"/>
      <c r="F2" s="293"/>
      <c r="G2" s="211"/>
      <c r="H2" s="211"/>
      <c r="I2" s="211"/>
      <c r="J2" s="211"/>
      <c r="K2" s="211"/>
      <c r="L2" s="211"/>
      <c r="P2" s="49" t="s">
        <v>233</v>
      </c>
      <c r="Q2" s="227" t="s">
        <v>519</v>
      </c>
      <c r="R2" s="227" t="s">
        <v>520</v>
      </c>
      <c r="S2" s="227" t="s">
        <v>521</v>
      </c>
      <c r="T2" s="207" t="s">
        <v>383</v>
      </c>
    </row>
    <row r="3" spans="1:29" s="60" customFormat="1" ht="15.75" customHeight="1">
      <c r="A3" s="293" t="s">
        <v>232</v>
      </c>
      <c r="B3" s="293"/>
      <c r="C3" s="293"/>
      <c r="D3" s="293"/>
      <c r="E3" s="293"/>
      <c r="F3" s="293"/>
      <c r="G3" s="211"/>
      <c r="H3" s="211"/>
      <c r="I3" s="211"/>
      <c r="J3" s="211"/>
      <c r="K3" s="211"/>
      <c r="L3" s="211"/>
      <c r="M3" s="61"/>
      <c r="P3" s="221" t="s">
        <v>545</v>
      </c>
      <c r="Q3" s="282">
        <v>4228478.663</v>
      </c>
      <c r="R3" s="282">
        <v>729819.421</v>
      </c>
      <c r="S3" s="282">
        <v>3173266.295</v>
      </c>
      <c r="T3" s="70">
        <f>SUM(Q3:S3)</f>
        <v>8131564.379</v>
      </c>
      <c r="U3" s="55"/>
      <c r="V3" s="55"/>
      <c r="W3" s="55"/>
      <c r="Y3" s="62"/>
      <c r="Z3" s="56"/>
      <c r="AA3" s="56"/>
      <c r="AB3" s="56"/>
      <c r="AC3" s="55"/>
    </row>
    <row r="4" spans="1:29" s="60" customFormat="1" ht="15.75" customHeight="1">
      <c r="A4" s="293" t="s">
        <v>449</v>
      </c>
      <c r="B4" s="293"/>
      <c r="C4" s="293"/>
      <c r="D4" s="293"/>
      <c r="E4" s="293"/>
      <c r="F4" s="293"/>
      <c r="G4" s="211"/>
      <c r="H4" s="211"/>
      <c r="I4" s="211"/>
      <c r="J4" s="211"/>
      <c r="K4" s="211"/>
      <c r="L4" s="211"/>
      <c r="M4" s="61"/>
      <c r="P4" s="221" t="s">
        <v>546</v>
      </c>
      <c r="Q4" s="282">
        <v>5194972.902</v>
      </c>
      <c r="R4" s="282">
        <v>840052.871</v>
      </c>
      <c r="S4" s="282">
        <v>4218570.067</v>
      </c>
      <c r="T4" s="70">
        <f>SUM(Q4:S4)</f>
        <v>10253595.84</v>
      </c>
      <c r="U4" s="55"/>
      <c r="V4" s="55"/>
      <c r="W4" s="55"/>
      <c r="AC4" s="55"/>
    </row>
    <row r="5" spans="2:20" ht="13.5" thickBot="1">
      <c r="B5" s="72"/>
      <c r="C5" s="72"/>
      <c r="D5" s="72"/>
      <c r="E5" s="72"/>
      <c r="F5" s="72"/>
      <c r="G5" s="72"/>
      <c r="H5" s="72"/>
      <c r="I5" s="72"/>
      <c r="J5" s="72"/>
      <c r="K5" s="72"/>
      <c r="L5" s="72"/>
      <c r="P5" s="221" t="s">
        <v>547</v>
      </c>
      <c r="Q5" s="282">
        <v>6340846.018</v>
      </c>
      <c r="R5" s="282">
        <v>1010588.208</v>
      </c>
      <c r="S5" s="282">
        <v>4518223.445</v>
      </c>
      <c r="T5" s="70">
        <f>SUM(Q5:S5)</f>
        <v>11869657.671</v>
      </c>
    </row>
    <row r="6" spans="1:20" ht="15" customHeight="1" thickTop="1">
      <c r="A6" s="91" t="s">
        <v>233</v>
      </c>
      <c r="B6" s="297" t="str">
        <f>+balanza!C5</f>
        <v>enero - noviembre</v>
      </c>
      <c r="C6" s="297"/>
      <c r="D6" s="297"/>
      <c r="E6" s="297"/>
      <c r="F6" s="297"/>
      <c r="G6" s="212"/>
      <c r="H6" s="212"/>
      <c r="I6" s="212"/>
      <c r="J6" s="212"/>
      <c r="K6" s="212"/>
      <c r="L6" s="212"/>
      <c r="P6" s="221" t="s">
        <v>548</v>
      </c>
      <c r="Q6" s="282">
        <v>5647538.154</v>
      </c>
      <c r="R6" s="282">
        <v>875898.483</v>
      </c>
      <c r="S6" s="282">
        <v>3331717.552</v>
      </c>
      <c r="T6" s="70">
        <f>SUM(Q6:S6)</f>
        <v>9855154.189</v>
      </c>
    </row>
    <row r="7" spans="1:20" ht="15" customHeight="1">
      <c r="A7" s="93"/>
      <c r="B7" s="92">
        <v>2006</v>
      </c>
      <c r="C7" s="92">
        <v>2007</v>
      </c>
      <c r="D7" s="92">
        <v>2008</v>
      </c>
      <c r="E7" s="92">
        <v>2009</v>
      </c>
      <c r="F7" s="92">
        <v>2010</v>
      </c>
      <c r="G7" s="212"/>
      <c r="H7" s="212"/>
      <c r="I7" s="212"/>
      <c r="J7" s="212"/>
      <c r="K7" s="212"/>
      <c r="L7" s="212"/>
      <c r="P7" s="221" t="s">
        <v>549</v>
      </c>
      <c r="Q7" s="282">
        <v>6295509.938</v>
      </c>
      <c r="R7" s="282">
        <v>924360.426</v>
      </c>
      <c r="S7" s="282">
        <v>3954059.502</v>
      </c>
      <c r="T7" s="70">
        <f>SUM(Q7:S7)</f>
        <v>11173929.866</v>
      </c>
    </row>
    <row r="8" spans="1:12" ht="19.5" customHeight="1">
      <c r="A8" s="226" t="s">
        <v>519</v>
      </c>
      <c r="B8" s="281">
        <v>4228478.663</v>
      </c>
      <c r="C8" s="281">
        <v>5194972.902</v>
      </c>
      <c r="D8" s="281">
        <v>6340846.018</v>
      </c>
      <c r="E8" s="281">
        <v>5647538.154</v>
      </c>
      <c r="F8" s="281">
        <v>6295509.938</v>
      </c>
      <c r="G8" s="90"/>
      <c r="H8" s="90"/>
      <c r="I8" s="90"/>
      <c r="J8" s="90"/>
      <c r="K8" s="90"/>
      <c r="L8" s="90"/>
    </row>
    <row r="9" spans="1:12" ht="19.5" customHeight="1">
      <c r="A9" s="226" t="s">
        <v>520</v>
      </c>
      <c r="B9" s="74">
        <v>729819.421</v>
      </c>
      <c r="C9" s="74">
        <v>840052.871</v>
      </c>
      <c r="D9" s="74">
        <v>1010588.208</v>
      </c>
      <c r="E9" s="74">
        <v>875898.483</v>
      </c>
      <c r="F9" s="74">
        <v>924360.426</v>
      </c>
      <c r="G9" s="74"/>
      <c r="H9" s="74"/>
      <c r="I9" s="74"/>
      <c r="J9" s="74"/>
      <c r="K9" s="74"/>
      <c r="L9" s="74"/>
    </row>
    <row r="10" spans="1:16" ht="19.5" customHeight="1">
      <c r="A10" s="226" t="s">
        <v>521</v>
      </c>
      <c r="B10" s="74">
        <v>3173266.295</v>
      </c>
      <c r="C10" s="74">
        <v>4218570.067</v>
      </c>
      <c r="D10" s="74">
        <v>4518223.445</v>
      </c>
      <c r="E10" s="74">
        <v>3331717.552</v>
      </c>
      <c r="F10" s="74">
        <v>3954059.502</v>
      </c>
      <c r="G10" s="74"/>
      <c r="H10" s="74"/>
      <c r="I10" s="74"/>
      <c r="J10" s="74"/>
      <c r="K10" s="74"/>
      <c r="L10" s="74"/>
      <c r="P10" t="s">
        <v>16</v>
      </c>
    </row>
    <row r="11" spans="1:20" ht="19.5" customHeight="1" thickBot="1">
      <c r="A11" s="279" t="s">
        <v>383</v>
      </c>
      <c r="B11" s="278">
        <f>SUM(B8:B10)</f>
        <v>8131564.379</v>
      </c>
      <c r="C11" s="278">
        <f>SUM(C8:C10)</f>
        <v>10253595.84</v>
      </c>
      <c r="D11" s="278">
        <f>SUM(D8:D10)</f>
        <v>11869657.671</v>
      </c>
      <c r="E11" s="278">
        <f>+balanza!D12</f>
        <v>9855154</v>
      </c>
      <c r="F11" s="278">
        <f>+balanza!E12</f>
        <v>11173930</v>
      </c>
      <c r="G11" s="90"/>
      <c r="H11" s="90"/>
      <c r="I11" s="90"/>
      <c r="J11" s="90"/>
      <c r="K11" s="90"/>
      <c r="L11" s="90"/>
      <c r="P11" s="11"/>
      <c r="Q11" s="227" t="s">
        <v>519</v>
      </c>
      <c r="R11" s="227" t="s">
        <v>520</v>
      </c>
      <c r="S11" s="227" t="s">
        <v>521</v>
      </c>
      <c r="T11" s="209" t="s">
        <v>383</v>
      </c>
    </row>
    <row r="12" spans="1:20" ht="30.75" customHeight="1" thickTop="1">
      <c r="A12" s="298" t="s">
        <v>451</v>
      </c>
      <c r="B12" s="299"/>
      <c r="C12" s="299"/>
      <c r="D12" s="299"/>
      <c r="E12" s="299"/>
      <c r="P12" s="221" t="str">
        <f>+P3</f>
        <v>ene-nov 06</v>
      </c>
      <c r="Q12" s="280">
        <v>1469917.267</v>
      </c>
      <c r="R12" s="280">
        <v>461726.209</v>
      </c>
      <c r="S12" s="280">
        <v>146440.32</v>
      </c>
      <c r="T12" s="210">
        <f>SUM(Q12:S12)</f>
        <v>2078083.796</v>
      </c>
    </row>
    <row r="13" spans="1:20" ht="12.75">
      <c r="A13" s="31"/>
      <c r="B13" s="50"/>
      <c r="C13" s="51"/>
      <c r="D13" s="51"/>
      <c r="E13" s="51"/>
      <c r="P13" s="221" t="str">
        <f>+P4</f>
        <v>ene-nov 07</v>
      </c>
      <c r="Q13" s="280">
        <v>2191425.016</v>
      </c>
      <c r="R13" s="280">
        <v>504270.041</v>
      </c>
      <c r="S13" s="280">
        <v>153924.329</v>
      </c>
      <c r="T13" s="210">
        <f>SUM(Q13:S13)</f>
        <v>2849619.386</v>
      </c>
    </row>
    <row r="14" spans="1:20" ht="12.75">
      <c r="A14" s="31"/>
      <c r="B14" s="50"/>
      <c r="C14" s="51"/>
      <c r="D14" s="51"/>
      <c r="E14" s="51"/>
      <c r="P14" s="221" t="str">
        <f>+P5</f>
        <v>ene-nov 08</v>
      </c>
      <c r="Q14" s="280">
        <v>2902479.439</v>
      </c>
      <c r="R14" s="280">
        <v>648943.59</v>
      </c>
      <c r="S14" s="280">
        <v>208846.287</v>
      </c>
      <c r="T14" s="210">
        <f>SUM(Q14:S14)</f>
        <v>3760269.3159999996</v>
      </c>
    </row>
    <row r="15" spans="1:20" ht="12.75">
      <c r="A15" s="31"/>
      <c r="B15" s="50"/>
      <c r="C15" s="51"/>
      <c r="D15" s="51"/>
      <c r="E15" s="51"/>
      <c r="P15" s="221" t="str">
        <f>+P6</f>
        <v>ene-nov 09</v>
      </c>
      <c r="Q15" s="280">
        <v>1956034.496</v>
      </c>
      <c r="R15" s="280">
        <v>572120.838</v>
      </c>
      <c r="S15" s="280">
        <v>132440.445</v>
      </c>
      <c r="T15" s="210">
        <f>SUM(Q15:S15)</f>
        <v>2660595.7789999996</v>
      </c>
    </row>
    <row r="16" spans="16:20" ht="12.75">
      <c r="P16" s="221" t="str">
        <f>+P7</f>
        <v>ene-nov 10</v>
      </c>
      <c r="Q16" s="280">
        <v>2359485.697</v>
      </c>
      <c r="R16" s="280">
        <v>905990.38</v>
      </c>
      <c r="S16" s="280">
        <v>214962.514</v>
      </c>
      <c r="T16" s="210">
        <f>SUM(Q16:S16)</f>
        <v>3480438.591</v>
      </c>
    </row>
    <row r="32" spans="17:20" ht="12.75">
      <c r="Q32" s="73"/>
      <c r="R32" s="73"/>
      <c r="S32" s="73"/>
      <c r="T32" s="73"/>
    </row>
    <row r="33" spans="17:21" ht="12.75">
      <c r="Q33" s="73"/>
      <c r="R33" s="73"/>
      <c r="S33" s="73"/>
      <c r="T33" s="73"/>
      <c r="U33" s="71"/>
    </row>
    <row r="34" spans="17:21" ht="12.75">
      <c r="Q34" s="73"/>
      <c r="R34" s="73"/>
      <c r="S34" s="73"/>
      <c r="T34" s="73"/>
      <c r="U34" s="71"/>
    </row>
    <row r="35" spans="17:21" ht="12.75">
      <c r="Q35" s="73"/>
      <c r="R35" s="73"/>
      <c r="S35" s="73"/>
      <c r="T35" s="73"/>
      <c r="U35" s="71"/>
    </row>
    <row r="36" spans="17:21" ht="12.75">
      <c r="Q36" s="73"/>
      <c r="R36" s="73"/>
      <c r="S36" s="73"/>
      <c r="T36" s="73"/>
      <c r="U36" s="71"/>
    </row>
    <row r="37" spans="1:29" s="60" customFormat="1" ht="15.75" customHeight="1">
      <c r="A37" s="296" t="s">
        <v>384</v>
      </c>
      <c r="B37" s="296"/>
      <c r="C37" s="296"/>
      <c r="D37" s="296"/>
      <c r="E37" s="296"/>
      <c r="F37" s="296"/>
      <c r="G37" s="211"/>
      <c r="H37" s="211"/>
      <c r="I37" s="211"/>
      <c r="J37" s="211"/>
      <c r="K37" s="211"/>
      <c r="L37" s="211"/>
      <c r="O37"/>
      <c r="P37"/>
      <c r="Q37" s="73"/>
      <c r="R37" s="73"/>
      <c r="S37" s="73"/>
      <c r="T37" s="73"/>
      <c r="U37" s="71"/>
      <c r="V37" s="55"/>
      <c r="W37" s="55"/>
      <c r="Z37" s="56"/>
      <c r="AA37" s="56"/>
      <c r="AB37" s="56"/>
      <c r="AC37" s="55"/>
    </row>
    <row r="38" spans="1:21" ht="13.5" customHeight="1">
      <c r="A38" s="293" t="s">
        <v>466</v>
      </c>
      <c r="B38" s="293"/>
      <c r="C38" s="293"/>
      <c r="D38" s="293"/>
      <c r="E38" s="293"/>
      <c r="F38" s="293"/>
      <c r="G38" s="211"/>
      <c r="H38" s="211"/>
      <c r="I38" s="211"/>
      <c r="J38" s="211"/>
      <c r="K38" s="211"/>
      <c r="L38" s="211"/>
      <c r="Q38" s="73"/>
      <c r="R38" s="73"/>
      <c r="S38" s="73"/>
      <c r="T38" s="73"/>
      <c r="U38" s="71"/>
    </row>
    <row r="39" spans="1:29" s="60" customFormat="1" ht="15.75" customHeight="1">
      <c r="A39" s="293" t="s">
        <v>232</v>
      </c>
      <c r="B39" s="293"/>
      <c r="C39" s="293"/>
      <c r="D39" s="293"/>
      <c r="E39" s="293"/>
      <c r="F39" s="293"/>
      <c r="G39" s="211"/>
      <c r="H39" s="211"/>
      <c r="I39" s="211"/>
      <c r="J39" s="211"/>
      <c r="K39" s="211"/>
      <c r="L39" s="211"/>
      <c r="M39" s="61"/>
      <c r="O39"/>
      <c r="P39"/>
      <c r="Q39" s="73"/>
      <c r="R39" s="73"/>
      <c r="S39" s="73"/>
      <c r="T39" s="73"/>
      <c r="U39" s="71"/>
      <c r="V39" s="55"/>
      <c r="W39" s="55"/>
      <c r="Y39" s="62"/>
      <c r="Z39" s="56"/>
      <c r="AA39" s="56"/>
      <c r="AB39" s="56"/>
      <c r="AC39" s="55"/>
    </row>
    <row r="40" spans="1:29" s="60" customFormat="1" ht="15.75" customHeight="1">
      <c r="A40" s="293" t="s">
        <v>449</v>
      </c>
      <c r="B40" s="293"/>
      <c r="C40" s="293"/>
      <c r="D40" s="293"/>
      <c r="E40" s="293"/>
      <c r="F40" s="293"/>
      <c r="G40" s="211"/>
      <c r="H40" s="211"/>
      <c r="I40" s="211"/>
      <c r="J40" s="211"/>
      <c r="K40" s="211"/>
      <c r="L40" s="211"/>
      <c r="M40" s="61"/>
      <c r="O40"/>
      <c r="P40"/>
      <c r="Q40" s="73"/>
      <c r="R40" s="73"/>
      <c r="S40" s="73"/>
      <c r="T40" s="73"/>
      <c r="U40" s="71"/>
      <c r="V40" s="55"/>
      <c r="W40" s="55"/>
      <c r="AC40" s="55"/>
    </row>
    <row r="41" spans="2:21" ht="13.5" thickBot="1">
      <c r="B41" s="72"/>
      <c r="C41" s="72"/>
      <c r="D41" s="72"/>
      <c r="E41" s="72"/>
      <c r="F41" s="72"/>
      <c r="G41" s="72"/>
      <c r="H41" s="72"/>
      <c r="I41" s="72"/>
      <c r="J41" s="72"/>
      <c r="K41" s="72"/>
      <c r="L41" s="72"/>
      <c r="Q41" s="73"/>
      <c r="R41" s="73"/>
      <c r="S41" s="73"/>
      <c r="T41" s="73"/>
      <c r="U41" s="71"/>
    </row>
    <row r="42" spans="1:21" ht="13.5" thickTop="1">
      <c r="A42" s="91" t="s">
        <v>233</v>
      </c>
      <c r="B42" s="297" t="str">
        <f>+B6</f>
        <v>enero - noviembre</v>
      </c>
      <c r="C42" s="297"/>
      <c r="D42" s="297"/>
      <c r="E42" s="297"/>
      <c r="F42" s="297"/>
      <c r="G42" s="212"/>
      <c r="H42" s="212"/>
      <c r="I42" s="212"/>
      <c r="J42" s="212"/>
      <c r="K42" s="212"/>
      <c r="L42" s="212"/>
      <c r="Q42" s="73"/>
      <c r="R42" s="73"/>
      <c r="S42" s="73"/>
      <c r="T42" s="73"/>
      <c r="U42" s="71"/>
    </row>
    <row r="43" spans="1:21" ht="12.75">
      <c r="A43" s="93"/>
      <c r="B43" s="92">
        <v>2006</v>
      </c>
      <c r="C43" s="92">
        <v>2007</v>
      </c>
      <c r="D43" s="92">
        <v>2008</v>
      </c>
      <c r="E43" s="92">
        <v>2009</v>
      </c>
      <c r="F43" s="92">
        <v>2010</v>
      </c>
      <c r="G43" s="212"/>
      <c r="H43" s="212"/>
      <c r="I43" s="212"/>
      <c r="J43" s="212"/>
      <c r="K43" s="212"/>
      <c r="L43" s="212"/>
      <c r="Q43" s="73"/>
      <c r="R43" s="73"/>
      <c r="S43" s="73"/>
      <c r="T43" s="73"/>
      <c r="U43" s="71"/>
    </row>
    <row r="44" spans="1:12" ht="19.5" customHeight="1">
      <c r="A44" s="226" t="s">
        <v>519</v>
      </c>
      <c r="B44" s="281">
        <v>1469917.267</v>
      </c>
      <c r="C44" s="281">
        <v>2191425.016</v>
      </c>
      <c r="D44" s="281">
        <v>2902479.439</v>
      </c>
      <c r="E44" s="281">
        <v>1956034.496</v>
      </c>
      <c r="F44" s="281">
        <v>2359485.697</v>
      </c>
      <c r="G44" s="90"/>
      <c r="H44" s="90"/>
      <c r="I44" s="90"/>
      <c r="J44" s="90"/>
      <c r="K44" s="90"/>
      <c r="L44" s="90"/>
    </row>
    <row r="45" spans="1:12" ht="19.5" customHeight="1">
      <c r="A45" s="226" t="s">
        <v>520</v>
      </c>
      <c r="B45" s="74">
        <v>461726.209</v>
      </c>
      <c r="C45" s="74">
        <v>504270.041</v>
      </c>
      <c r="D45" s="74">
        <v>648943.59</v>
      </c>
      <c r="E45" s="74">
        <v>572120.838</v>
      </c>
      <c r="F45" s="74">
        <v>905990.38</v>
      </c>
      <c r="G45" s="74"/>
      <c r="H45" s="74"/>
      <c r="I45" s="74"/>
      <c r="J45" s="74"/>
      <c r="K45" s="74"/>
      <c r="L45" s="74"/>
    </row>
    <row r="46" spans="1:12" ht="19.5" customHeight="1">
      <c r="A46" s="226" t="s">
        <v>521</v>
      </c>
      <c r="B46" s="74">
        <v>146440.32</v>
      </c>
      <c r="C46" s="74">
        <v>153924.329</v>
      </c>
      <c r="D46" s="74">
        <v>208846.287</v>
      </c>
      <c r="E46" s="74">
        <v>132440.445</v>
      </c>
      <c r="F46" s="74">
        <v>214962.514</v>
      </c>
      <c r="G46" s="74"/>
      <c r="H46" s="74"/>
      <c r="I46" s="74"/>
      <c r="J46" s="74"/>
      <c r="K46" s="74"/>
      <c r="L46" s="74"/>
    </row>
    <row r="47" spans="1:12" ht="19.5" customHeight="1" thickBot="1">
      <c r="A47" s="189" t="s">
        <v>383</v>
      </c>
      <c r="B47" s="276">
        <f>SUM(B44:B46)</f>
        <v>2078083.796</v>
      </c>
      <c r="C47" s="276">
        <f>SUM(C44:C46)</f>
        <v>2849619.386</v>
      </c>
      <c r="D47" s="276">
        <f>SUM(D43:D46)</f>
        <v>3762277.3159999996</v>
      </c>
      <c r="E47" s="276">
        <f>+balanza!D17</f>
        <v>2660595</v>
      </c>
      <c r="F47" s="276">
        <f>+balanza!E17</f>
        <v>3480439</v>
      </c>
      <c r="G47" s="208"/>
      <c r="H47" s="208"/>
      <c r="I47" s="208"/>
      <c r="J47" s="208"/>
      <c r="K47" s="208"/>
      <c r="L47" s="208"/>
    </row>
    <row r="48" spans="1:5" ht="30.75" customHeight="1" thickTop="1">
      <c r="A48" s="298" t="s">
        <v>452</v>
      </c>
      <c r="B48" s="299"/>
      <c r="C48" s="299"/>
      <c r="D48" s="299"/>
      <c r="E48" s="299"/>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2">
      <selection activeCell="D15" sqref="D15"/>
    </sheetView>
  </sheetViews>
  <sheetFormatPr defaultColWidth="11.421875" defaultRowHeight="12.75"/>
  <cols>
    <col min="1" max="1" width="24.00390625" style="60" customWidth="1"/>
    <col min="2" max="2" width="14.140625" style="60" bestFit="1" customWidth="1"/>
    <col min="3" max="3" width="13.7109375" style="60" bestFit="1" customWidth="1"/>
    <col min="4" max="4" width="13.421875" style="60" bestFit="1" customWidth="1"/>
    <col min="5" max="5" width="10.8515625" style="60" customWidth="1"/>
    <col min="6" max="6" width="14.00390625" style="60" customWidth="1"/>
    <col min="7" max="7" width="12.421875" style="60" customWidth="1"/>
    <col min="8" max="11" width="11.421875" style="60" customWidth="1"/>
    <col min="12" max="15" width="11.421875" style="55" customWidth="1"/>
    <col min="16" max="16" width="42.57421875" style="55" bestFit="1" customWidth="1"/>
    <col min="17" max="17" width="11.421875" style="55" customWidth="1"/>
    <col min="18" max="18" width="11.421875" style="60" customWidth="1"/>
    <col min="19" max="20" width="11.57421875" style="60" bestFit="1" customWidth="1"/>
    <col min="21" max="16384" width="11.421875" style="60" customWidth="1"/>
  </cols>
  <sheetData>
    <row r="1" spans="1:21" ht="15.75" customHeight="1">
      <c r="A1" s="296" t="s">
        <v>387</v>
      </c>
      <c r="B1" s="296"/>
      <c r="C1" s="296"/>
      <c r="D1" s="296"/>
      <c r="E1" s="296"/>
      <c r="F1" s="296"/>
      <c r="U1" s="58"/>
    </row>
    <row r="2" spans="1:21" ht="15.75" customHeight="1">
      <c r="A2" s="293" t="s">
        <v>241</v>
      </c>
      <c r="B2" s="293"/>
      <c r="C2" s="293"/>
      <c r="D2" s="293"/>
      <c r="E2" s="293"/>
      <c r="F2" s="293"/>
      <c r="G2" s="61"/>
      <c r="H2" s="61"/>
      <c r="U2" s="55"/>
    </row>
    <row r="3" spans="1:21" ht="15.75" customHeight="1">
      <c r="A3" s="293" t="s">
        <v>232</v>
      </c>
      <c r="B3" s="293"/>
      <c r="C3" s="293"/>
      <c r="D3" s="293"/>
      <c r="E3" s="293"/>
      <c r="F3" s="293"/>
      <c r="G3" s="61"/>
      <c r="H3" s="61"/>
      <c r="R3" s="62" t="s">
        <v>207</v>
      </c>
      <c r="U3" s="94"/>
    </row>
    <row r="4" spans="1:21" ht="15.75" customHeight="1" thickBot="1">
      <c r="A4" s="293" t="s">
        <v>449</v>
      </c>
      <c r="B4" s="293"/>
      <c r="C4" s="293"/>
      <c r="D4" s="293"/>
      <c r="E4" s="293"/>
      <c r="F4" s="293"/>
      <c r="G4" s="61"/>
      <c r="H4" s="61"/>
      <c r="M4" s="63"/>
      <c r="N4" s="300"/>
      <c r="O4" s="300"/>
      <c r="R4" s="62"/>
      <c r="U4" s="55"/>
    </row>
    <row r="5" spans="1:21" ht="18" customHeight="1" thickTop="1">
      <c r="A5" s="100" t="s">
        <v>242</v>
      </c>
      <c r="B5" s="101">
        <f>+balanza!B5</f>
        <v>2009</v>
      </c>
      <c r="C5" s="301" t="str">
        <f>+evolución_comercio!B6</f>
        <v>enero - noviembre</v>
      </c>
      <c r="D5" s="301"/>
      <c r="E5" s="102" t="s">
        <v>247</v>
      </c>
      <c r="F5" s="102" t="s">
        <v>239</v>
      </c>
      <c r="G5" s="63"/>
      <c r="H5" s="63"/>
      <c r="M5" s="63"/>
      <c r="N5" s="95"/>
      <c r="O5" s="95"/>
      <c r="S5" s="56">
        <f>+S6+S7</f>
        <v>11173930</v>
      </c>
      <c r="U5" s="55"/>
    </row>
    <row r="6" spans="1:21" ht="18" customHeight="1" thickBot="1">
      <c r="A6" s="103"/>
      <c r="B6" s="87" t="s">
        <v>238</v>
      </c>
      <c r="C6" s="88">
        <f>+balanza!D6</f>
        <v>2009</v>
      </c>
      <c r="D6" s="88">
        <f>+balanza!E6</f>
        <v>2010</v>
      </c>
      <c r="E6" s="89" t="str">
        <f>+balanza!$F$6</f>
        <v> 2010-2009</v>
      </c>
      <c r="F6" s="89">
        <f>+balanza!$G$6</f>
        <v>2010</v>
      </c>
      <c r="G6" s="63"/>
      <c r="H6" s="63"/>
      <c r="M6" s="49"/>
      <c r="N6" s="49"/>
      <c r="O6" s="49"/>
      <c r="R6" s="60" t="s">
        <v>17</v>
      </c>
      <c r="S6" s="56">
        <f>D9</f>
        <v>3986449</v>
      </c>
      <c r="T6" s="96">
        <f>+S6/S5*100</f>
        <v>35.67633768960428</v>
      </c>
      <c r="U6" s="58"/>
    </row>
    <row r="7" spans="1:21" ht="18" customHeight="1" thickTop="1">
      <c r="A7" s="293" t="s">
        <v>245</v>
      </c>
      <c r="B7" s="293"/>
      <c r="C7" s="293"/>
      <c r="D7" s="293"/>
      <c r="E7" s="293"/>
      <c r="F7" s="293"/>
      <c r="G7" s="63"/>
      <c r="H7" s="63"/>
      <c r="M7" s="49"/>
      <c r="N7" s="49"/>
      <c r="O7" s="49"/>
      <c r="R7" s="60" t="s">
        <v>18</v>
      </c>
      <c r="S7" s="56">
        <f>D13</f>
        <v>7187481</v>
      </c>
      <c r="T7" s="96">
        <f>+S7/S5*100</f>
        <v>64.32366231039572</v>
      </c>
      <c r="U7" s="55"/>
    </row>
    <row r="8" spans="1:21" ht="18" customHeight="1">
      <c r="A8" s="97" t="s">
        <v>234</v>
      </c>
      <c r="B8" s="49">
        <f>+balanza!B12</f>
        <v>10732163</v>
      </c>
      <c r="C8" s="49">
        <f>+balanza!D12</f>
        <v>9855154</v>
      </c>
      <c r="D8" s="49">
        <f>+balanza!E12</f>
        <v>11173930</v>
      </c>
      <c r="E8" s="57">
        <f>+(D8-C8)/C8</f>
        <v>0.1338158693410575</v>
      </c>
      <c r="F8" s="97"/>
      <c r="G8" s="54"/>
      <c r="H8" s="54"/>
      <c r="M8" s="49"/>
      <c r="N8" s="49"/>
      <c r="O8" s="49"/>
      <c r="T8" s="96">
        <f>SUM(T6:T7)</f>
        <v>100</v>
      </c>
      <c r="U8" s="55"/>
    </row>
    <row r="9" spans="1:21" s="62" customFormat="1" ht="18" customHeight="1">
      <c r="A9" s="52" t="s">
        <v>244</v>
      </c>
      <c r="B9" s="48">
        <v>3745201</v>
      </c>
      <c r="C9" s="48">
        <v>3464589</v>
      </c>
      <c r="D9" s="48">
        <v>3986449</v>
      </c>
      <c r="E9" s="53">
        <f aca="true" t="shared" si="0" ref="E9:E36">+(D9-C9)/C9</f>
        <v>0.15062681316600612</v>
      </c>
      <c r="F9" s="53">
        <f>+D9/$D$8</f>
        <v>0.3567633768960428</v>
      </c>
      <c r="G9" s="54"/>
      <c r="H9" s="54"/>
      <c r="M9" s="48"/>
      <c r="N9" s="48"/>
      <c r="O9" s="48"/>
      <c r="P9" s="58"/>
      <c r="Q9" s="58"/>
      <c r="R9" s="62" t="s">
        <v>206</v>
      </c>
      <c r="S9" s="56">
        <f>SUM(S10:S12)</f>
        <v>11173930</v>
      </c>
      <c r="T9" s="96"/>
      <c r="U9" s="55"/>
    </row>
    <row r="10" spans="1:21" ht="18" customHeight="1">
      <c r="A10" s="222" t="s">
        <v>539</v>
      </c>
      <c r="B10" s="49">
        <v>3380775</v>
      </c>
      <c r="C10" s="49">
        <v>3124822</v>
      </c>
      <c r="D10" s="49">
        <v>3604753</v>
      </c>
      <c r="E10" s="57">
        <f t="shared" si="0"/>
        <v>0.15358666829662618</v>
      </c>
      <c r="F10" s="57">
        <f>+D10/$D$9</f>
        <v>0.9042516284542961</v>
      </c>
      <c r="G10" s="97"/>
      <c r="H10" s="49"/>
      <c r="I10" s="49"/>
      <c r="J10" s="49"/>
      <c r="M10" s="49"/>
      <c r="N10" s="49"/>
      <c r="O10" s="49"/>
      <c r="R10" s="60" t="s">
        <v>19</v>
      </c>
      <c r="S10" s="56">
        <f>D10+D14</f>
        <v>6295510</v>
      </c>
      <c r="T10" s="96">
        <f>+S10/$S9*100</f>
        <v>56.34105457972262</v>
      </c>
      <c r="U10" s="58"/>
    </row>
    <row r="11" spans="1:21" ht="18" customHeight="1">
      <c r="A11" s="222" t="s">
        <v>540</v>
      </c>
      <c r="B11" s="49">
        <v>84749</v>
      </c>
      <c r="C11" s="49">
        <v>80173</v>
      </c>
      <c r="D11" s="49">
        <v>84409</v>
      </c>
      <c r="E11" s="57">
        <f t="shared" si="0"/>
        <v>0.05283574270639742</v>
      </c>
      <c r="F11" s="57">
        <f>+D11/$D$9</f>
        <v>0.021173982158055955</v>
      </c>
      <c r="G11" s="97"/>
      <c r="H11" s="49"/>
      <c r="I11" s="49"/>
      <c r="J11" s="49"/>
      <c r="M11" s="49"/>
      <c r="N11" s="49"/>
      <c r="O11" s="49"/>
      <c r="R11" s="60" t="s">
        <v>20</v>
      </c>
      <c r="S11" s="56">
        <f>D11+D15</f>
        <v>924360</v>
      </c>
      <c r="T11" s="96">
        <f>+S11/S9*100</f>
        <v>8.272469936718775</v>
      </c>
      <c r="U11" s="55"/>
    </row>
    <row r="12" spans="1:21" ht="18" customHeight="1">
      <c r="A12" s="222" t="s">
        <v>541</v>
      </c>
      <c r="B12" s="49">
        <v>279677</v>
      </c>
      <c r="C12" s="49">
        <v>259594</v>
      </c>
      <c r="D12" s="49">
        <v>297287</v>
      </c>
      <c r="E12" s="57">
        <f t="shared" si="0"/>
        <v>0.14519981201414517</v>
      </c>
      <c r="F12" s="57">
        <f>+D12/$D$9</f>
        <v>0.074574389387648</v>
      </c>
      <c r="G12" s="54"/>
      <c r="H12" s="59"/>
      <c r="M12" s="49"/>
      <c r="N12" s="49"/>
      <c r="O12" s="49"/>
      <c r="R12" s="60" t="s">
        <v>21</v>
      </c>
      <c r="S12" s="56">
        <f>D12+D16</f>
        <v>3954060</v>
      </c>
      <c r="T12" s="96">
        <f>+S12/S9*100</f>
        <v>35.386475483558606</v>
      </c>
      <c r="U12" s="55"/>
    </row>
    <row r="13" spans="1:21" s="62" customFormat="1" ht="18" customHeight="1">
      <c r="A13" s="52" t="s">
        <v>243</v>
      </c>
      <c r="B13" s="48">
        <v>6986963</v>
      </c>
      <c r="C13" s="48">
        <v>6390566</v>
      </c>
      <c r="D13" s="48">
        <v>7187481</v>
      </c>
      <c r="E13" s="53">
        <f t="shared" si="0"/>
        <v>0.12470178697786706</v>
      </c>
      <c r="F13" s="53">
        <f>+D13/$D$8</f>
        <v>0.6432366231039571</v>
      </c>
      <c r="G13" s="54"/>
      <c r="H13" s="54"/>
      <c r="M13" s="48"/>
      <c r="N13" s="48"/>
      <c r="O13" s="48"/>
      <c r="P13" s="58"/>
      <c r="Q13" s="58"/>
      <c r="R13" s="60"/>
      <c r="S13" s="60"/>
      <c r="T13" s="96">
        <f>SUM(T10:T12)</f>
        <v>100</v>
      </c>
      <c r="U13" s="55"/>
    </row>
    <row r="14" spans="1:21" ht="18" customHeight="1">
      <c r="A14" s="222" t="s">
        <v>539</v>
      </c>
      <c r="B14" s="49">
        <v>2741756</v>
      </c>
      <c r="C14" s="49">
        <v>2522717</v>
      </c>
      <c r="D14" s="49">
        <v>2690757</v>
      </c>
      <c r="E14" s="57">
        <f t="shared" si="0"/>
        <v>0.06661072169410996</v>
      </c>
      <c r="F14" s="57">
        <f>+D14/$D$13</f>
        <v>0.3743671809358522</v>
      </c>
      <c r="G14" s="54"/>
      <c r="H14" s="59"/>
      <c r="M14" s="49"/>
      <c r="N14" s="49"/>
      <c r="O14" s="49"/>
      <c r="T14" s="96"/>
      <c r="U14" s="55"/>
    </row>
    <row r="15" spans="1:21" ht="18" customHeight="1">
      <c r="A15" s="222" t="s">
        <v>540</v>
      </c>
      <c r="B15" s="49">
        <v>864707</v>
      </c>
      <c r="C15" s="49">
        <v>795726</v>
      </c>
      <c r="D15" s="49">
        <v>839951</v>
      </c>
      <c r="E15" s="57">
        <f t="shared" si="0"/>
        <v>0.05557817640745684</v>
      </c>
      <c r="F15" s="57">
        <f>+D15/$D$13</f>
        <v>0.11686305675103698</v>
      </c>
      <c r="G15" s="54"/>
      <c r="H15" s="59"/>
      <c r="U15" s="55"/>
    </row>
    <row r="16" spans="1:15" ht="18" customHeight="1">
      <c r="A16" s="222" t="s">
        <v>541</v>
      </c>
      <c r="B16" s="49">
        <v>3380500</v>
      </c>
      <c r="C16" s="49">
        <v>3072123</v>
      </c>
      <c r="D16" s="49">
        <v>3656773</v>
      </c>
      <c r="E16" s="57">
        <f t="shared" si="0"/>
        <v>0.19030813544900382</v>
      </c>
      <c r="F16" s="57">
        <f>+D16/$D$13</f>
        <v>0.5087697623131108</v>
      </c>
      <c r="G16" s="54"/>
      <c r="H16" s="59"/>
      <c r="M16" s="49"/>
      <c r="N16" s="49"/>
      <c r="O16" s="49"/>
    </row>
    <row r="17" spans="1:15" ht="18" customHeight="1">
      <c r="A17" s="293" t="s">
        <v>246</v>
      </c>
      <c r="B17" s="293"/>
      <c r="C17" s="293"/>
      <c r="D17" s="293"/>
      <c r="E17" s="293"/>
      <c r="F17" s="293"/>
      <c r="G17" s="54"/>
      <c r="H17" s="59"/>
      <c r="M17" s="49"/>
      <c r="N17" s="49"/>
      <c r="O17" s="49"/>
    </row>
    <row r="18" spans="1:15" ht="18" customHeight="1">
      <c r="A18" s="97" t="s">
        <v>234</v>
      </c>
      <c r="B18" s="49">
        <f>+balanza!B17</f>
        <v>2962096</v>
      </c>
      <c r="C18" s="49">
        <f>+balanza!D17</f>
        <v>2660595</v>
      </c>
      <c r="D18" s="49">
        <f>+balanza!E17</f>
        <v>3480439</v>
      </c>
      <c r="E18" s="57">
        <f t="shared" si="0"/>
        <v>0.30814310332839084</v>
      </c>
      <c r="F18" s="98"/>
      <c r="G18" s="54"/>
      <c r="H18" s="54"/>
      <c r="M18" s="49"/>
      <c r="N18" s="49"/>
      <c r="O18" s="49"/>
    </row>
    <row r="19" spans="1:15" ht="18" customHeight="1">
      <c r="A19" s="52" t="s">
        <v>244</v>
      </c>
      <c r="B19" s="48">
        <v>704754</v>
      </c>
      <c r="C19" s="48">
        <v>641019</v>
      </c>
      <c r="D19" s="48">
        <v>710105</v>
      </c>
      <c r="E19" s="53">
        <f t="shared" si="0"/>
        <v>0.10777527655186507</v>
      </c>
      <c r="F19" s="53">
        <f>+D19/$D$18</f>
        <v>0.20402742297738877</v>
      </c>
      <c r="G19" s="54"/>
      <c r="H19" s="48"/>
      <c r="I19" s="56"/>
      <c r="M19" s="49"/>
      <c r="N19" s="49"/>
      <c r="O19" s="49"/>
    </row>
    <row r="20" spans="1:15" ht="18" customHeight="1">
      <c r="A20" s="222" t="s">
        <v>539</v>
      </c>
      <c r="B20" s="49">
        <v>672694</v>
      </c>
      <c r="C20" s="49">
        <v>611993</v>
      </c>
      <c r="D20" s="49">
        <v>673958</v>
      </c>
      <c r="E20" s="57">
        <f t="shared" si="0"/>
        <v>0.10125115810148155</v>
      </c>
      <c r="F20" s="57">
        <f>+D20/$D$19</f>
        <v>0.9490962604121925</v>
      </c>
      <c r="G20" s="54"/>
      <c r="H20" s="49"/>
      <c r="M20" s="49"/>
      <c r="N20" s="49"/>
      <c r="O20" s="49"/>
    </row>
    <row r="21" spans="1:15" ht="18" customHeight="1">
      <c r="A21" s="222" t="s">
        <v>540</v>
      </c>
      <c r="B21" s="49">
        <v>21350</v>
      </c>
      <c r="C21" s="49">
        <v>19319</v>
      </c>
      <c r="D21" s="49">
        <v>21252</v>
      </c>
      <c r="E21" s="57">
        <f t="shared" si="0"/>
        <v>0.10005693876494642</v>
      </c>
      <c r="F21" s="57">
        <f>+D21/$D$19</f>
        <v>0.02992796839903958</v>
      </c>
      <c r="G21" s="54"/>
      <c r="H21" s="49"/>
      <c r="M21" s="49"/>
      <c r="N21" s="49"/>
      <c r="O21" s="49"/>
    </row>
    <row r="22" spans="1:15" ht="18" customHeight="1">
      <c r="A22" s="222" t="s">
        <v>541</v>
      </c>
      <c r="B22" s="49">
        <v>10710</v>
      </c>
      <c r="C22" s="49">
        <v>9707</v>
      </c>
      <c r="D22" s="49">
        <v>14895</v>
      </c>
      <c r="E22" s="57">
        <f t="shared" si="0"/>
        <v>0.5344596682806222</v>
      </c>
      <c r="F22" s="57">
        <f>+D22/$D$19</f>
        <v>0.02097577118876786</v>
      </c>
      <c r="G22" s="54"/>
      <c r="H22" s="49"/>
      <c r="M22" s="49"/>
      <c r="N22" s="49"/>
      <c r="O22" s="49"/>
    </row>
    <row r="23" spans="1:15" ht="18" customHeight="1">
      <c r="A23" s="52" t="s">
        <v>243</v>
      </c>
      <c r="B23" s="48">
        <v>2257341</v>
      </c>
      <c r="C23" s="48">
        <v>2019577</v>
      </c>
      <c r="D23" s="48">
        <v>2770333</v>
      </c>
      <c r="E23" s="53">
        <f t="shared" si="0"/>
        <v>0.3717392305418412</v>
      </c>
      <c r="F23" s="53">
        <f>+D23/$D$18</f>
        <v>0.7959722897025346</v>
      </c>
      <c r="G23" s="54"/>
      <c r="H23" s="48"/>
      <c r="M23" s="49"/>
      <c r="N23" s="49"/>
      <c r="O23" s="49"/>
    </row>
    <row r="24" spans="1:15" ht="18" customHeight="1">
      <c r="A24" s="222" t="s">
        <v>539</v>
      </c>
      <c r="B24" s="49">
        <v>1495934</v>
      </c>
      <c r="C24" s="49">
        <v>1344042</v>
      </c>
      <c r="D24" s="49">
        <v>1685528</v>
      </c>
      <c r="E24" s="57">
        <f t="shared" si="0"/>
        <v>0.2540739054285506</v>
      </c>
      <c r="F24" s="57">
        <f>+D24/$D$23</f>
        <v>0.6084207205415378</v>
      </c>
      <c r="G24" s="54"/>
      <c r="H24" s="49"/>
      <c r="M24" s="49"/>
      <c r="N24" s="49"/>
      <c r="O24" s="49"/>
    </row>
    <row r="25" spans="1:8" ht="18" customHeight="1">
      <c r="A25" s="222" t="s">
        <v>540</v>
      </c>
      <c r="B25" s="49">
        <v>627920</v>
      </c>
      <c r="C25" s="49">
        <v>552802</v>
      </c>
      <c r="D25" s="49">
        <v>884738</v>
      </c>
      <c r="E25" s="57">
        <f t="shared" si="0"/>
        <v>0.6004609245263223</v>
      </c>
      <c r="F25" s="57">
        <f>+D25/$D$23</f>
        <v>0.3193616074313088</v>
      </c>
      <c r="G25" s="54"/>
      <c r="H25" s="49"/>
    </row>
    <row r="26" spans="1:15" ht="18" customHeight="1">
      <c r="A26" s="222" t="s">
        <v>541</v>
      </c>
      <c r="B26" s="49">
        <v>133487</v>
      </c>
      <c r="C26" s="49">
        <v>122733</v>
      </c>
      <c r="D26" s="49">
        <v>200067</v>
      </c>
      <c r="E26" s="57">
        <f t="shared" si="0"/>
        <v>0.6300994842462907</v>
      </c>
      <c r="F26" s="57">
        <f>+D26/$D$23</f>
        <v>0.07221767202715342</v>
      </c>
      <c r="G26" s="54"/>
      <c r="H26" s="49"/>
      <c r="M26" s="49"/>
      <c r="N26" s="49"/>
      <c r="O26" s="49"/>
    </row>
    <row r="27" spans="1:15" ht="18" customHeight="1">
      <c r="A27" s="293" t="s">
        <v>236</v>
      </c>
      <c r="B27" s="293"/>
      <c r="C27" s="293"/>
      <c r="D27" s="293"/>
      <c r="E27" s="293"/>
      <c r="F27" s="293"/>
      <c r="G27" s="54"/>
      <c r="H27" s="59"/>
      <c r="M27" s="49"/>
      <c r="N27" s="49"/>
      <c r="O27" s="49"/>
    </row>
    <row r="28" spans="1:15" ht="18" customHeight="1">
      <c r="A28" s="97" t="s">
        <v>234</v>
      </c>
      <c r="B28" s="49">
        <f>+balanza!B22</f>
        <v>7770067</v>
      </c>
      <c r="C28" s="49">
        <f>+balanza!D22</f>
        <v>7194559</v>
      </c>
      <c r="D28" s="49">
        <f>+balanza!E22</f>
        <v>7693491</v>
      </c>
      <c r="E28" s="57">
        <f t="shared" si="0"/>
        <v>0.06934851740044108</v>
      </c>
      <c r="F28" s="54"/>
      <c r="G28" s="54"/>
      <c r="H28" s="54"/>
      <c r="M28" s="49"/>
      <c r="N28" s="49"/>
      <c r="O28" s="49"/>
    </row>
    <row r="29" spans="1:15" ht="18" customHeight="1">
      <c r="A29" s="52" t="s">
        <v>244</v>
      </c>
      <c r="B29" s="48">
        <v>3040447</v>
      </c>
      <c r="C29" s="48">
        <v>2823570</v>
      </c>
      <c r="D29" s="48">
        <v>3276344</v>
      </c>
      <c r="E29" s="53">
        <f t="shared" si="0"/>
        <v>0.16035515322800567</v>
      </c>
      <c r="F29" s="53">
        <f>+D29/$D$28</f>
        <v>0.42585921007771377</v>
      </c>
      <c r="G29" s="54"/>
      <c r="H29" s="59"/>
      <c r="M29" s="49"/>
      <c r="N29" s="49"/>
      <c r="O29" s="49"/>
    </row>
    <row r="30" spans="1:15" ht="18" customHeight="1">
      <c r="A30" s="222" t="s">
        <v>539</v>
      </c>
      <c r="B30" s="49">
        <v>2708081</v>
      </c>
      <c r="C30" s="49">
        <v>2512829</v>
      </c>
      <c r="D30" s="49">
        <v>2930795</v>
      </c>
      <c r="E30" s="57">
        <f t="shared" si="0"/>
        <v>0.16633284636559034</v>
      </c>
      <c r="F30" s="57">
        <f>+D30/$D$29</f>
        <v>0.894532137040555</v>
      </c>
      <c r="G30" s="54"/>
      <c r="H30" s="59"/>
      <c r="M30" s="49"/>
      <c r="N30" s="49"/>
      <c r="O30" s="49"/>
    </row>
    <row r="31" spans="1:15" ht="18" customHeight="1">
      <c r="A31" s="222" t="s">
        <v>540</v>
      </c>
      <c r="B31" s="49">
        <v>63399</v>
      </c>
      <c r="C31" s="49">
        <v>60854</v>
      </c>
      <c r="D31" s="49">
        <v>63157</v>
      </c>
      <c r="E31" s="57">
        <f t="shared" si="0"/>
        <v>0.037844677424655734</v>
      </c>
      <c r="F31" s="57">
        <f>+D31/$D$29</f>
        <v>0.01927666936072647</v>
      </c>
      <c r="G31" s="54"/>
      <c r="H31" s="59"/>
      <c r="M31" s="49"/>
      <c r="N31" s="49"/>
      <c r="O31" s="49"/>
    </row>
    <row r="32" spans="1:15" ht="18" customHeight="1">
      <c r="A32" s="222" t="s">
        <v>541</v>
      </c>
      <c r="B32" s="49">
        <v>268967</v>
      </c>
      <c r="C32" s="49">
        <v>249887</v>
      </c>
      <c r="D32" s="49">
        <v>282392</v>
      </c>
      <c r="E32" s="57">
        <f t="shared" si="0"/>
        <v>0.13007879561561825</v>
      </c>
      <c r="F32" s="57">
        <f>+D32/$D$29</f>
        <v>0.08619119359871857</v>
      </c>
      <c r="G32" s="54"/>
      <c r="H32" s="59"/>
      <c r="M32" s="49"/>
      <c r="N32" s="49"/>
      <c r="O32" s="49"/>
    </row>
    <row r="33" spans="1:15" ht="18" customHeight="1">
      <c r="A33" s="52" t="s">
        <v>243</v>
      </c>
      <c r="B33" s="48">
        <v>4729622</v>
      </c>
      <c r="C33" s="48">
        <v>4370989</v>
      </c>
      <c r="D33" s="48">
        <v>4417148</v>
      </c>
      <c r="E33" s="53">
        <f t="shared" si="0"/>
        <v>0.010560310263878495</v>
      </c>
      <c r="F33" s="53">
        <f>+D33/$D$28</f>
        <v>0.5741409199022914</v>
      </c>
      <c r="G33" s="54"/>
      <c r="H33" s="59"/>
      <c r="M33" s="49"/>
      <c r="N33" s="49"/>
      <c r="O33" s="49"/>
    </row>
    <row r="34" spans="1:15" ht="18" customHeight="1">
      <c r="A34" s="222" t="s">
        <v>539</v>
      </c>
      <c r="B34" s="49">
        <v>1245822</v>
      </c>
      <c r="C34" s="49">
        <v>1178675</v>
      </c>
      <c r="D34" s="49">
        <v>1005229</v>
      </c>
      <c r="E34" s="57">
        <f t="shared" si="0"/>
        <v>-0.14715337137039472</v>
      </c>
      <c r="F34" s="57">
        <f>+D34/$D$33</f>
        <v>0.22757421757206234</v>
      </c>
      <c r="G34" s="54"/>
      <c r="H34" s="59"/>
      <c r="M34" s="49"/>
      <c r="N34" s="49"/>
      <c r="O34" s="49"/>
    </row>
    <row r="35" spans="1:15" ht="18" customHeight="1">
      <c r="A35" s="222" t="s">
        <v>540</v>
      </c>
      <c r="B35" s="49">
        <v>236787</v>
      </c>
      <c r="C35" s="49">
        <v>242924</v>
      </c>
      <c r="D35" s="49">
        <v>-44787</v>
      </c>
      <c r="E35" s="57">
        <f t="shared" si="0"/>
        <v>-1.184366303864583</v>
      </c>
      <c r="F35" s="57">
        <f>+D35/$D$33</f>
        <v>-0.010139347832583377</v>
      </c>
      <c r="G35" s="59"/>
      <c r="H35" s="59"/>
      <c r="M35" s="49"/>
      <c r="N35" s="49"/>
      <c r="O35" s="49"/>
    </row>
    <row r="36" spans="1:15" ht="18" customHeight="1" thickBot="1">
      <c r="A36" s="104" t="s">
        <v>541</v>
      </c>
      <c r="B36" s="104">
        <v>3247013</v>
      </c>
      <c r="C36" s="104">
        <v>2949390</v>
      </c>
      <c r="D36" s="104">
        <v>3456706</v>
      </c>
      <c r="E36" s="105">
        <f t="shared" si="0"/>
        <v>0.17200709299211023</v>
      </c>
      <c r="F36" s="105">
        <f>+D36/$D$33</f>
        <v>0.782565130260521</v>
      </c>
      <c r="G36" s="54"/>
      <c r="H36" s="59"/>
      <c r="M36" s="49"/>
      <c r="N36" s="49"/>
      <c r="O36" s="49"/>
    </row>
    <row r="37" spans="1:15" ht="25.5" customHeight="1" thickTop="1">
      <c r="A37" s="302" t="s">
        <v>451</v>
      </c>
      <c r="B37" s="303"/>
      <c r="C37" s="303"/>
      <c r="D37" s="303"/>
      <c r="E37" s="303"/>
      <c r="F37" s="97"/>
      <c r="G37" s="97"/>
      <c r="H37" s="97"/>
      <c r="M37" s="49"/>
      <c r="N37" s="49"/>
      <c r="O37" s="49"/>
    </row>
    <row r="39" spans="1:8" ht="15.75" customHeight="1">
      <c r="A39" s="304"/>
      <c r="B39" s="304"/>
      <c r="C39" s="304"/>
      <c r="D39" s="304"/>
      <c r="E39" s="304"/>
      <c r="F39" s="61"/>
      <c r="G39" s="61"/>
      <c r="H39" s="61"/>
    </row>
    <row r="40" ht="15.75" customHeight="1"/>
    <row r="41" ht="15.75" customHeight="1">
      <c r="G41" s="61"/>
    </row>
    <row r="42" spans="8:11" ht="15.75" customHeight="1">
      <c r="H42" s="99"/>
      <c r="I42" s="56"/>
      <c r="J42" s="56"/>
      <c r="K42" s="56"/>
    </row>
    <row r="43" spans="7:11" ht="15.75" customHeight="1">
      <c r="G43" s="61"/>
      <c r="I43" s="56"/>
      <c r="J43" s="56"/>
      <c r="K43" s="56"/>
    </row>
    <row r="44" spans="9:11" ht="15.75" customHeight="1">
      <c r="I44" s="56"/>
      <c r="J44" s="56"/>
      <c r="K44" s="56"/>
    </row>
    <row r="45" spans="7:11" ht="15.75" customHeight="1">
      <c r="G45" s="61"/>
      <c r="I45" s="56"/>
      <c r="J45" s="56"/>
      <c r="K45" s="56"/>
    </row>
    <row r="46" spans="9:11" ht="15.75" customHeight="1">
      <c r="I46" s="56"/>
      <c r="J46" s="56"/>
      <c r="K46" s="56"/>
    </row>
    <row r="47" spans="7:11" ht="15.75" customHeight="1">
      <c r="G47" s="61"/>
      <c r="I47" s="56"/>
      <c r="J47" s="56"/>
      <c r="K47" s="56"/>
    </row>
    <row r="48" spans="9:11" ht="15.75" customHeight="1">
      <c r="I48" s="56"/>
      <c r="J48" s="56"/>
      <c r="K48" s="56"/>
    </row>
    <row r="49" spans="7:11" ht="15.75" customHeight="1">
      <c r="G49" s="61"/>
      <c r="I49" s="56"/>
      <c r="J49" s="56"/>
      <c r="K49" s="56"/>
    </row>
    <row r="50" spans="9:11" ht="15.75" customHeight="1">
      <c r="I50" s="56"/>
      <c r="J50" s="56"/>
      <c r="K50" s="56"/>
    </row>
    <row r="51" ht="15.75" customHeight="1">
      <c r="G51" s="61"/>
    </row>
    <row r="52" spans="9:11" ht="15.75" customHeight="1">
      <c r="I52" s="56"/>
      <c r="J52" s="56"/>
      <c r="K52" s="56"/>
    </row>
    <row r="53" spans="7:11" ht="15.75" customHeight="1">
      <c r="G53" s="61"/>
      <c r="I53" s="56"/>
      <c r="J53" s="56"/>
      <c r="K53" s="56"/>
    </row>
    <row r="54" spans="9:11" ht="15.75" customHeight="1">
      <c r="I54" s="56"/>
      <c r="J54" s="56"/>
      <c r="K54" s="56"/>
    </row>
    <row r="55" spans="7:11" ht="15.75" customHeight="1">
      <c r="G55" s="61"/>
      <c r="I55" s="56"/>
      <c r="J55" s="56"/>
      <c r="K55" s="56"/>
    </row>
    <row r="56" spans="9:11" ht="15.75" customHeight="1">
      <c r="I56" s="56"/>
      <c r="J56" s="56"/>
      <c r="K56" s="56"/>
    </row>
    <row r="57" spans="7:11" ht="15.75" customHeight="1">
      <c r="G57" s="61"/>
      <c r="I57" s="56"/>
      <c r="J57" s="56"/>
      <c r="K57" s="56"/>
    </row>
    <row r="58" spans="9:11" ht="15.75" customHeight="1">
      <c r="I58" s="56"/>
      <c r="J58" s="56"/>
      <c r="K58" s="56"/>
    </row>
    <row r="59" spans="9:11" ht="15.75" customHeight="1">
      <c r="I59" s="56"/>
      <c r="J59" s="56"/>
      <c r="K59" s="56"/>
    </row>
    <row r="60" spans="7:11" ht="15.75" customHeight="1">
      <c r="G60" s="61"/>
      <c r="I60" s="56"/>
      <c r="J60" s="56"/>
      <c r="K60" s="56"/>
    </row>
    <row r="61" ht="15.75" customHeight="1"/>
    <row r="62" spans="7:11" ht="15.75" customHeight="1">
      <c r="G62" s="61"/>
      <c r="I62" s="56"/>
      <c r="J62" s="56"/>
      <c r="K62" s="56"/>
    </row>
    <row r="63" spans="9:11" ht="15.75" customHeight="1">
      <c r="I63" s="56"/>
      <c r="J63" s="56"/>
      <c r="K63" s="56"/>
    </row>
    <row r="64" spans="7:11" ht="15.75" customHeight="1">
      <c r="G64" s="61"/>
      <c r="I64" s="56"/>
      <c r="J64" s="56"/>
      <c r="K64" s="56"/>
    </row>
    <row r="65" spans="9:11" ht="15.75" customHeight="1">
      <c r="I65" s="56"/>
      <c r="J65" s="56"/>
      <c r="K65" s="56"/>
    </row>
    <row r="66" spans="7:11" ht="15.75" customHeight="1">
      <c r="G66" s="61"/>
      <c r="I66" s="56"/>
      <c r="J66" s="56"/>
      <c r="K66" s="56"/>
    </row>
    <row r="67" spans="9:11" ht="15.75" customHeight="1">
      <c r="I67" s="56"/>
      <c r="J67" s="56"/>
      <c r="K67" s="56"/>
    </row>
    <row r="68" spans="7:11" ht="15.75" customHeight="1">
      <c r="G68" s="61"/>
      <c r="I68" s="56"/>
      <c r="J68" s="56"/>
      <c r="K68" s="56"/>
    </row>
    <row r="69" spans="9:11" ht="15.75" customHeight="1">
      <c r="I69" s="56"/>
      <c r="J69" s="56"/>
      <c r="K69" s="56"/>
    </row>
    <row r="70" spans="7:11" ht="15.75" customHeight="1">
      <c r="G70" s="61"/>
      <c r="I70" s="56"/>
      <c r="J70" s="56"/>
      <c r="K70" s="56"/>
    </row>
    <row r="71" ht="15.75" customHeight="1"/>
    <row r="72" ht="15.75" customHeight="1">
      <c r="G72" s="61"/>
    </row>
    <row r="73" ht="15.75" customHeight="1"/>
    <row r="74" ht="15.75" customHeight="1">
      <c r="G74" s="61"/>
    </row>
    <row r="75" ht="15.75" customHeight="1"/>
    <row r="76" ht="15.75" customHeight="1">
      <c r="G76" s="61"/>
    </row>
    <row r="77" ht="15.75" customHeight="1"/>
    <row r="78" ht="15.75" customHeight="1">
      <c r="G78" s="61"/>
    </row>
    <row r="79" spans="1:5" ht="15.75" customHeight="1">
      <c r="A79" s="55"/>
      <c r="B79" s="55"/>
      <c r="C79" s="55"/>
      <c r="D79" s="55"/>
      <c r="E79" s="55"/>
    </row>
    <row r="80" spans="1:6" ht="15.75" customHeight="1" thickBot="1">
      <c r="A80" s="190"/>
      <c r="B80" s="190"/>
      <c r="C80" s="190"/>
      <c r="D80" s="190"/>
      <c r="E80" s="190"/>
      <c r="F80" s="190"/>
    </row>
    <row r="81" spans="1:6" ht="26.25" customHeight="1" thickTop="1">
      <c r="A81" s="302"/>
      <c r="B81" s="303"/>
      <c r="C81" s="303"/>
      <c r="D81" s="303"/>
      <c r="E81" s="303"/>
      <c r="F81" s="55"/>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B7" sqref="B7:D9"/>
    </sheetView>
  </sheetViews>
  <sheetFormatPr defaultColWidth="11.421875" defaultRowHeight="12.75"/>
  <cols>
    <col min="1" max="1" width="34.7109375" style="106" customWidth="1"/>
    <col min="2" max="2" width="12.140625" style="106" bestFit="1" customWidth="1"/>
    <col min="3" max="3" width="12.421875" style="130" bestFit="1" customWidth="1"/>
    <col min="4" max="4" width="11.7109375" style="106" customWidth="1"/>
    <col min="5" max="5" width="12.8515625" style="106" customWidth="1"/>
    <col min="6" max="6" width="12.7109375" style="106" customWidth="1"/>
    <col min="7" max="7" width="14.00390625" style="106" customWidth="1"/>
    <col min="8" max="16384" width="11.421875" style="106" customWidth="1"/>
  </cols>
  <sheetData>
    <row r="1" spans="1:26" ht="15.75" customHeight="1">
      <c r="A1" s="306" t="s">
        <v>300</v>
      </c>
      <c r="B1" s="306"/>
      <c r="C1" s="306"/>
      <c r="D1" s="306"/>
      <c r="U1" s="107"/>
      <c r="V1" s="107"/>
      <c r="W1" s="107"/>
      <c r="X1" s="107"/>
      <c r="Y1" s="107"/>
      <c r="Z1" s="107"/>
    </row>
    <row r="2" spans="1:256" ht="15.75" customHeight="1">
      <c r="A2" s="305" t="s">
        <v>250</v>
      </c>
      <c r="B2" s="305"/>
      <c r="C2" s="305"/>
      <c r="D2" s="305"/>
      <c r="E2" s="107"/>
      <c r="F2" s="107"/>
      <c r="G2" s="107"/>
      <c r="H2" s="107"/>
      <c r="I2" s="107"/>
      <c r="J2" s="107"/>
      <c r="K2" s="107"/>
      <c r="L2" s="107"/>
      <c r="M2" s="107"/>
      <c r="N2" s="107"/>
      <c r="O2" s="107"/>
      <c r="P2" s="107"/>
      <c r="Q2" s="305"/>
      <c r="R2" s="305"/>
      <c r="S2" s="305"/>
      <c r="T2" s="305"/>
      <c r="U2" s="107"/>
      <c r="V2" s="107" t="s">
        <v>269</v>
      </c>
      <c r="W2" s="107"/>
      <c r="X2" s="107"/>
      <c r="Y2" s="107"/>
      <c r="Z2" s="107"/>
      <c r="AA2" s="108"/>
      <c r="AB2" s="108"/>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5"/>
      <c r="HZ2" s="305"/>
      <c r="IA2" s="305"/>
      <c r="IB2" s="305"/>
      <c r="IC2" s="305"/>
      <c r="ID2" s="305"/>
      <c r="IE2" s="305"/>
      <c r="IF2" s="305"/>
      <c r="IG2" s="305"/>
      <c r="IH2" s="305"/>
      <c r="II2" s="305"/>
      <c r="IJ2" s="305"/>
      <c r="IK2" s="305"/>
      <c r="IL2" s="305"/>
      <c r="IM2" s="305"/>
      <c r="IN2" s="305"/>
      <c r="IO2" s="305"/>
      <c r="IP2" s="305"/>
      <c r="IQ2" s="305"/>
      <c r="IR2" s="305"/>
      <c r="IS2" s="305"/>
      <c r="IT2" s="305"/>
      <c r="IU2" s="305"/>
      <c r="IV2" s="305"/>
    </row>
    <row r="3" spans="1:256" ht="15.75" customHeight="1" thickBot="1">
      <c r="A3" s="307" t="s">
        <v>449</v>
      </c>
      <c r="B3" s="307"/>
      <c r="C3" s="307"/>
      <c r="D3" s="307"/>
      <c r="E3" s="107"/>
      <c r="F3" s="107"/>
      <c r="M3" s="107"/>
      <c r="N3" s="107"/>
      <c r="O3" s="107"/>
      <c r="P3" s="107"/>
      <c r="Q3" s="305"/>
      <c r="R3" s="305"/>
      <c r="S3" s="305"/>
      <c r="T3" s="305"/>
      <c r="U3" s="107"/>
      <c r="V3" s="107"/>
      <c r="W3" s="107"/>
      <c r="X3" s="107"/>
      <c r="Y3" s="107"/>
      <c r="Z3" s="107"/>
      <c r="AA3" s="108"/>
      <c r="AB3" s="108"/>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pans="1:26" s="107" customFormat="1" ht="13.5" customHeight="1" thickTop="1">
      <c r="A4" s="131" t="s">
        <v>251</v>
      </c>
      <c r="B4" s="132" t="s">
        <v>15</v>
      </c>
      <c r="C4" s="132" t="s">
        <v>16</v>
      </c>
      <c r="D4" s="132" t="s">
        <v>47</v>
      </c>
      <c r="U4" s="106"/>
      <c r="V4" s="106" t="s">
        <v>46</v>
      </c>
      <c r="W4" s="109">
        <f>SUM(W5:W9)</f>
        <v>11173930</v>
      </c>
      <c r="X4" s="110">
        <f>SUM(X5:X9)</f>
        <v>100</v>
      </c>
      <c r="Y4" s="106"/>
      <c r="Z4" s="106"/>
    </row>
    <row r="5" spans="1:26" s="107" customFormat="1" ht="13.5" customHeight="1" thickBot="1">
      <c r="A5" s="133"/>
      <c r="B5" s="134"/>
      <c r="C5" s="135"/>
      <c r="D5" s="134"/>
      <c r="E5" s="112"/>
      <c r="F5" s="112"/>
      <c r="U5" s="106"/>
      <c r="V5" s="106" t="s">
        <v>52</v>
      </c>
      <c r="W5" s="109">
        <f>+B9</f>
        <v>3243488</v>
      </c>
      <c r="X5" s="113">
        <f>+W5/$W$4*100</f>
        <v>29.027280464438203</v>
      </c>
      <c r="Y5" s="106"/>
      <c r="Z5" s="106"/>
    </row>
    <row r="6" spans="1:24" ht="13.5" customHeight="1" thickTop="1">
      <c r="A6" s="308" t="s">
        <v>49</v>
      </c>
      <c r="B6" s="308"/>
      <c r="C6" s="308"/>
      <c r="D6" s="308"/>
      <c r="E6" s="107"/>
      <c r="F6" s="107"/>
      <c r="V6" s="106" t="s">
        <v>50</v>
      </c>
      <c r="W6" s="109">
        <f>+B21</f>
        <v>510670</v>
      </c>
      <c r="X6" s="113">
        <f>+W6/$W$4*100</f>
        <v>4.570191508269696</v>
      </c>
    </row>
    <row r="7" spans="1:24" ht="13.5" customHeight="1">
      <c r="A7" s="114">
        <v>2009</v>
      </c>
      <c r="B7" s="115">
        <v>3156387</v>
      </c>
      <c r="C7" s="116">
        <v>131478</v>
      </c>
      <c r="D7" s="115">
        <v>3024909</v>
      </c>
      <c r="E7" s="115"/>
      <c r="F7" s="115"/>
      <c r="V7" s="106" t="s">
        <v>51</v>
      </c>
      <c r="W7" s="109">
        <f>+B27</f>
        <v>3319242</v>
      </c>
      <c r="X7" s="113">
        <f>+W7/$W$4*100</f>
        <v>29.70523352124096</v>
      </c>
    </row>
    <row r="8" spans="1:24" ht="13.5" customHeight="1">
      <c r="A8" s="117" t="s">
        <v>551</v>
      </c>
      <c r="B8" s="115">
        <v>2883787</v>
      </c>
      <c r="C8" s="116">
        <v>116929</v>
      </c>
      <c r="D8" s="115">
        <v>2766858</v>
      </c>
      <c r="E8" s="115"/>
      <c r="F8" s="115"/>
      <c r="V8" s="106" t="s">
        <v>53</v>
      </c>
      <c r="W8" s="109">
        <f>+B15</f>
        <v>2782040</v>
      </c>
      <c r="X8" s="113">
        <f>+W8/$W$4*100</f>
        <v>24.897596458900313</v>
      </c>
    </row>
    <row r="9" spans="1:24" ht="13.5" customHeight="1">
      <c r="A9" s="117" t="s">
        <v>550</v>
      </c>
      <c r="B9" s="115">
        <v>3243488</v>
      </c>
      <c r="C9" s="116">
        <v>179756</v>
      </c>
      <c r="D9" s="115">
        <v>3063732</v>
      </c>
      <c r="E9" s="115"/>
      <c r="F9" s="115"/>
      <c r="V9" s="106" t="s">
        <v>54</v>
      </c>
      <c r="W9" s="109">
        <f>+B33</f>
        <v>1318490</v>
      </c>
      <c r="X9" s="113">
        <f>+W9/$W$4*100</f>
        <v>11.799698047150823</v>
      </c>
    </row>
    <row r="10" spans="1:22" ht="13.5" customHeight="1">
      <c r="A10" s="118" t="s">
        <v>453</v>
      </c>
      <c r="B10" s="119">
        <f>+B9/B8*100-100</f>
        <v>12.473216641867097</v>
      </c>
      <c r="C10" s="120">
        <f>+C9/C8*100-100</f>
        <v>53.73089652695225</v>
      </c>
      <c r="D10" s="119">
        <f>+D9/D8*100-100</f>
        <v>10.729643516219483</v>
      </c>
      <c r="E10" s="119"/>
      <c r="F10" s="119"/>
      <c r="V10" s="107" t="s">
        <v>270</v>
      </c>
    </row>
    <row r="11" spans="1:24" ht="13.5" customHeight="1">
      <c r="A11" s="118"/>
      <c r="B11" s="119"/>
      <c r="C11" s="120"/>
      <c r="D11" s="119"/>
      <c r="E11" s="119"/>
      <c r="F11" s="119"/>
      <c r="V11" s="106" t="s">
        <v>48</v>
      </c>
      <c r="W11" s="109">
        <f>SUM(W12:W16)</f>
        <v>3480439</v>
      </c>
      <c r="X11" s="110">
        <f>SUM(X12:X16)</f>
        <v>100.00000000000001</v>
      </c>
    </row>
    <row r="12" spans="1:24" ht="13.5" customHeight="1">
      <c r="A12" s="308" t="s">
        <v>136</v>
      </c>
      <c r="B12" s="308"/>
      <c r="C12" s="308"/>
      <c r="D12" s="308"/>
      <c r="E12" s="107"/>
      <c r="F12" s="107"/>
      <c r="V12" s="106" t="s">
        <v>52</v>
      </c>
      <c r="W12" s="109">
        <f>+C9</f>
        <v>179756</v>
      </c>
      <c r="X12" s="113">
        <f>+W12/$W$11*100</f>
        <v>5.164750768509375</v>
      </c>
    </row>
    <row r="13" spans="1:24" ht="13.5" customHeight="1">
      <c r="A13" s="114">
        <f>+A7</f>
        <v>2009</v>
      </c>
      <c r="B13" s="115">
        <v>2501638</v>
      </c>
      <c r="C13" s="116">
        <v>224506</v>
      </c>
      <c r="D13" s="115">
        <v>2277132</v>
      </c>
      <c r="E13" s="115"/>
      <c r="F13" s="115"/>
      <c r="V13" s="106" t="s">
        <v>50</v>
      </c>
      <c r="W13" s="109">
        <f>+C21</f>
        <v>2045060</v>
      </c>
      <c r="X13" s="113">
        <f>+W13/$W$11*100</f>
        <v>58.758679580363285</v>
      </c>
    </row>
    <row r="14" spans="1:24" ht="13.5" customHeight="1">
      <c r="A14" s="121" t="str">
        <f>+A8</f>
        <v>enero-noviembre  2009</v>
      </c>
      <c r="B14" s="115">
        <v>2349742</v>
      </c>
      <c r="C14" s="116">
        <v>202285</v>
      </c>
      <c r="D14" s="115">
        <v>2147457</v>
      </c>
      <c r="E14" s="115"/>
      <c r="F14" s="115"/>
      <c r="V14" s="106" t="s">
        <v>51</v>
      </c>
      <c r="W14" s="109">
        <f>+C27</f>
        <v>527257</v>
      </c>
      <c r="X14" s="113">
        <f>+W14/$W$11*100</f>
        <v>15.149152161552035</v>
      </c>
    </row>
    <row r="15" spans="1:24" ht="13.5" customHeight="1">
      <c r="A15" s="121" t="str">
        <f>+A9</f>
        <v>enero-noviembre 2010</v>
      </c>
      <c r="B15" s="115">
        <v>2782040</v>
      </c>
      <c r="C15" s="116">
        <v>290671</v>
      </c>
      <c r="D15" s="115">
        <v>2491369</v>
      </c>
      <c r="E15" s="115"/>
      <c r="F15" s="115"/>
      <c r="V15" s="106" t="s">
        <v>53</v>
      </c>
      <c r="W15" s="109">
        <f>+C15</f>
        <v>290671</v>
      </c>
      <c r="X15" s="113">
        <f>+W15/$W$11*100</f>
        <v>8.351561397858145</v>
      </c>
    </row>
    <row r="16" spans="1:24" ht="13.5" customHeight="1">
      <c r="A16" s="118" t="str">
        <f>+A10</f>
        <v>Var. (%)   2010/2009</v>
      </c>
      <c r="B16" s="122">
        <f>+B15/B14*100-100</f>
        <v>18.397679404802744</v>
      </c>
      <c r="C16" s="123">
        <f>+C15/C14*100-100</f>
        <v>43.69379835380775</v>
      </c>
      <c r="D16" s="122">
        <f>+D15/D14*100-100</f>
        <v>16.014849191392415</v>
      </c>
      <c r="E16" s="119"/>
      <c r="F16" s="119"/>
      <c r="V16" s="106" t="s">
        <v>54</v>
      </c>
      <c r="W16" s="109">
        <f>+C33</f>
        <v>437695</v>
      </c>
      <c r="X16" s="113">
        <f>+W16/$W$11*100</f>
        <v>12.575856091717167</v>
      </c>
    </row>
    <row r="17" spans="1:6" ht="13.5" customHeight="1">
      <c r="A17" s="118"/>
      <c r="B17" s="122"/>
      <c r="C17" s="123"/>
      <c r="D17" s="122"/>
      <c r="E17" s="119"/>
      <c r="F17" s="119"/>
    </row>
    <row r="18" spans="1:6" ht="13.5" customHeight="1">
      <c r="A18" s="308" t="s">
        <v>50</v>
      </c>
      <c r="B18" s="308"/>
      <c r="C18" s="308"/>
      <c r="D18" s="308"/>
      <c r="E18" s="107"/>
      <c r="F18" s="107"/>
    </row>
    <row r="19" spans="1:6" ht="13.5" customHeight="1">
      <c r="A19" s="114">
        <f>+A7</f>
        <v>2009</v>
      </c>
      <c r="B19" s="115">
        <v>404917</v>
      </c>
      <c r="C19" s="116">
        <v>1835620</v>
      </c>
      <c r="D19" s="115">
        <v>-1430703</v>
      </c>
      <c r="E19" s="115"/>
      <c r="F19" s="115"/>
    </row>
    <row r="20" spans="1:6" ht="13.5" customHeight="1">
      <c r="A20" s="121" t="str">
        <f>+A14</f>
        <v>enero-noviembre  2009</v>
      </c>
      <c r="B20" s="115">
        <v>351735</v>
      </c>
      <c r="C20" s="116">
        <v>1653470</v>
      </c>
      <c r="D20" s="115">
        <v>-1301735</v>
      </c>
      <c r="E20" s="115"/>
      <c r="F20" s="115"/>
    </row>
    <row r="21" spans="1:10" ht="13.5" customHeight="1">
      <c r="A21" s="121" t="str">
        <f>+A15</f>
        <v>enero-noviembre 2010</v>
      </c>
      <c r="B21" s="115">
        <v>510670</v>
      </c>
      <c r="C21" s="116">
        <v>2045060</v>
      </c>
      <c r="D21" s="115">
        <v>-1534390</v>
      </c>
      <c r="E21" s="115"/>
      <c r="F21" s="115"/>
      <c r="G21" s="109"/>
      <c r="H21" s="109"/>
      <c r="I21" s="109"/>
      <c r="J21" s="109"/>
    </row>
    <row r="22" spans="1:10" ht="13.5" customHeight="1">
      <c r="A22" s="118" t="str">
        <f>+A16</f>
        <v>Var. (%)   2010/2009</v>
      </c>
      <c r="B22" s="122">
        <f>+B21/B20*100-100</f>
        <v>45.18600651058324</v>
      </c>
      <c r="C22" s="123">
        <f>+C21/C20*100-100</f>
        <v>23.6829213714189</v>
      </c>
      <c r="D22" s="122">
        <f>+D21/D20*100-100</f>
        <v>17.872685300771664</v>
      </c>
      <c r="E22" s="119"/>
      <c r="F22" s="119"/>
      <c r="G22" s="109"/>
      <c r="H22" s="109"/>
      <c r="I22" s="109"/>
      <c r="J22" s="109"/>
    </row>
    <row r="23" spans="1:10" ht="13.5" customHeight="1">
      <c r="A23" s="118"/>
      <c r="B23" s="122"/>
      <c r="C23" s="123"/>
      <c r="D23" s="122"/>
      <c r="E23" s="119"/>
      <c r="F23" s="119"/>
      <c r="G23" s="109"/>
      <c r="H23" s="109"/>
      <c r="I23" s="109"/>
      <c r="J23" s="109"/>
    </row>
    <row r="24" spans="1:10" ht="13.5" customHeight="1">
      <c r="A24" s="308" t="s">
        <v>51</v>
      </c>
      <c r="B24" s="308"/>
      <c r="C24" s="308"/>
      <c r="D24" s="308"/>
      <c r="E24" s="107"/>
      <c r="F24" s="107"/>
      <c r="G24" s="109"/>
      <c r="H24" s="109"/>
      <c r="I24" s="109"/>
      <c r="J24" s="109"/>
    </row>
    <row r="25" spans="1:10" ht="13.5" customHeight="1">
      <c r="A25" s="114">
        <f>+A19</f>
        <v>2009</v>
      </c>
      <c r="B25" s="115">
        <v>3340641</v>
      </c>
      <c r="C25" s="116">
        <v>373945</v>
      </c>
      <c r="D25" s="115">
        <v>2966696</v>
      </c>
      <c r="E25" s="115"/>
      <c r="F25" s="115"/>
      <c r="G25" s="109"/>
      <c r="H25" s="109"/>
      <c r="I25" s="109"/>
      <c r="J25" s="109"/>
    </row>
    <row r="26" spans="1:6" ht="13.5" customHeight="1">
      <c r="A26" s="121" t="str">
        <f>+A20</f>
        <v>enero-noviembre  2009</v>
      </c>
      <c r="B26" s="115">
        <v>3022285</v>
      </c>
      <c r="C26" s="116">
        <v>332265</v>
      </c>
      <c r="D26" s="115">
        <v>2690020</v>
      </c>
      <c r="E26" s="115"/>
      <c r="F26" s="115"/>
    </row>
    <row r="27" spans="1:6" ht="13.5" customHeight="1">
      <c r="A27" s="121" t="str">
        <f>+A21</f>
        <v>enero-noviembre 2010</v>
      </c>
      <c r="B27" s="115">
        <v>3319242</v>
      </c>
      <c r="C27" s="116">
        <v>527257</v>
      </c>
      <c r="D27" s="115">
        <v>2791985</v>
      </c>
      <c r="E27" s="115"/>
      <c r="F27" s="115"/>
    </row>
    <row r="28" spans="1:6" ht="13.5" customHeight="1">
      <c r="A28" s="118" t="str">
        <f>+A22</f>
        <v>Var. (%)   2010/2009</v>
      </c>
      <c r="B28" s="122">
        <f>+B27/B26*100-100</f>
        <v>9.825578990730534</v>
      </c>
      <c r="C28" s="123">
        <f>+C27/C26*100-100</f>
        <v>58.685687628850474</v>
      </c>
      <c r="D28" s="122">
        <f>+D27/D26*100-100</f>
        <v>3.7904922639980327</v>
      </c>
      <c r="E28" s="111"/>
      <c r="F28" s="119"/>
    </row>
    <row r="29" spans="1:8" ht="13.5" customHeight="1">
      <c r="A29" s="118"/>
      <c r="B29" s="122"/>
      <c r="C29" s="123"/>
      <c r="D29" s="122"/>
      <c r="E29" s="119"/>
      <c r="F29" s="124"/>
      <c r="G29" s="125"/>
      <c r="H29" s="126"/>
    </row>
    <row r="30" spans="1:6" ht="13.5" customHeight="1">
      <c r="A30" s="308" t="s">
        <v>252</v>
      </c>
      <c r="B30" s="308"/>
      <c r="C30" s="308"/>
      <c r="D30" s="308"/>
      <c r="E30" s="107"/>
      <c r="F30" s="107"/>
    </row>
    <row r="31" spans="1:8" ht="13.5" customHeight="1">
      <c r="A31" s="114">
        <f>+A25</f>
        <v>2009</v>
      </c>
      <c r="B31" s="115">
        <f>+B37-(B7+B13+B19+B25)</f>
        <v>1328580</v>
      </c>
      <c r="C31" s="116">
        <f>+C37-(C7+C13+C19+C25)</f>
        <v>396547</v>
      </c>
      <c r="D31" s="115">
        <f>+D37-(D7+D13+D19+D25)</f>
        <v>932033</v>
      </c>
      <c r="E31" s="127"/>
      <c r="F31" s="115"/>
      <c r="G31" s="115"/>
      <c r="H31" s="115"/>
    </row>
    <row r="32" spans="1:8" ht="13.5" customHeight="1">
      <c r="A32" s="121" t="str">
        <f>+A26</f>
        <v>enero-noviembre  2009</v>
      </c>
      <c r="B32" s="115">
        <f aca="true" t="shared" si="0" ref="B32:D33">+B38-(B8+B14+B20+B26)</f>
        <v>1247605</v>
      </c>
      <c r="C32" s="116">
        <f t="shared" si="0"/>
        <v>355646</v>
      </c>
      <c r="D32" s="115">
        <f t="shared" si="0"/>
        <v>891959</v>
      </c>
      <c r="E32" s="128"/>
      <c r="F32" s="115"/>
      <c r="G32" s="115"/>
      <c r="H32" s="115"/>
    </row>
    <row r="33" spans="1:8" ht="13.5" customHeight="1">
      <c r="A33" s="121" t="str">
        <f>+A27</f>
        <v>enero-noviembre 2010</v>
      </c>
      <c r="B33" s="115">
        <f t="shared" si="0"/>
        <v>1318490</v>
      </c>
      <c r="C33" s="116">
        <f t="shared" si="0"/>
        <v>437695</v>
      </c>
      <c r="D33" s="115">
        <f t="shared" si="0"/>
        <v>880795</v>
      </c>
      <c r="E33" s="128"/>
      <c r="F33" s="115"/>
      <c r="G33" s="115"/>
      <c r="H33" s="115"/>
    </row>
    <row r="34" spans="1:8" ht="13.5" customHeight="1">
      <c r="A34" s="118" t="str">
        <f>+A28</f>
        <v>Var. (%)   2010/2009</v>
      </c>
      <c r="B34" s="122">
        <f>(B33/B32-1)*100</f>
        <v>5.68168611058788</v>
      </c>
      <c r="C34" s="123">
        <f>(C33/C32-1)*100</f>
        <v>23.070412713765933</v>
      </c>
      <c r="D34" s="122">
        <f>(D33/D32-1)*100</f>
        <v>-1.2516270366687232</v>
      </c>
      <c r="E34" s="119"/>
      <c r="F34" s="115"/>
      <c r="G34" s="115"/>
      <c r="H34" s="115"/>
    </row>
    <row r="35" spans="1:8" ht="13.5" customHeight="1">
      <c r="A35" s="118"/>
      <c r="B35" s="115"/>
      <c r="C35" s="116"/>
      <c r="E35" s="119"/>
      <c r="F35" s="129"/>
      <c r="G35" s="129"/>
      <c r="H35" s="115"/>
    </row>
    <row r="36" spans="1:8" ht="13.5" customHeight="1">
      <c r="A36" s="305" t="s">
        <v>236</v>
      </c>
      <c r="B36" s="305"/>
      <c r="C36" s="305"/>
      <c r="D36" s="305"/>
      <c r="E36" s="125"/>
      <c r="F36" s="125"/>
      <c r="G36" s="125"/>
      <c r="H36" s="126"/>
    </row>
    <row r="37" spans="1:8" ht="13.5" customHeight="1">
      <c r="A37" s="114">
        <f>+A31</f>
        <v>2009</v>
      </c>
      <c r="B37" s="115">
        <f>+balanza!B12</f>
        <v>10732163</v>
      </c>
      <c r="C37" s="116">
        <f>+balanza!B17</f>
        <v>2962096</v>
      </c>
      <c r="D37" s="115">
        <f>+B37-C37</f>
        <v>7770067</v>
      </c>
      <c r="E37" s="127"/>
      <c r="F37" s="115"/>
      <c r="G37" s="115"/>
      <c r="H37" s="115"/>
    </row>
    <row r="38" spans="1:8" ht="13.5" customHeight="1">
      <c r="A38" s="121" t="str">
        <f>+A32</f>
        <v>enero-noviembre  2009</v>
      </c>
      <c r="B38" s="115">
        <f>+balanza!D12</f>
        <v>9855154</v>
      </c>
      <c r="C38" s="116">
        <f>+balanza!D17</f>
        <v>2660595</v>
      </c>
      <c r="D38" s="115">
        <f>+B38-C38</f>
        <v>7194559</v>
      </c>
      <c r="E38" s="129"/>
      <c r="F38" s="115"/>
      <c r="G38" s="115"/>
      <c r="H38" s="115"/>
    </row>
    <row r="39" spans="1:8" ht="13.5" customHeight="1">
      <c r="A39" s="121" t="str">
        <f>+A33</f>
        <v>enero-noviembre 2010</v>
      </c>
      <c r="B39" s="115">
        <f>+balanza!E12</f>
        <v>11173930</v>
      </c>
      <c r="C39" s="116">
        <f>+balanza!E17</f>
        <v>3480439</v>
      </c>
      <c r="D39" s="115">
        <f>+B39-C39</f>
        <v>7693491</v>
      </c>
      <c r="E39" s="129"/>
      <c r="F39" s="115"/>
      <c r="G39" s="115"/>
      <c r="H39" s="115"/>
    </row>
    <row r="40" spans="1:8" ht="13.5" customHeight="1" thickBot="1">
      <c r="A40" s="136" t="str">
        <f>+A34</f>
        <v>Var. (%)   2010/2009</v>
      </c>
      <c r="B40" s="137">
        <f>+B39/B38*100-100</f>
        <v>13.38158693410574</v>
      </c>
      <c r="C40" s="138">
        <f>+C39/C38*100-100</f>
        <v>30.814310332839085</v>
      </c>
      <c r="D40" s="137">
        <f>+D39/D38*100-100</f>
        <v>6.93485174004411</v>
      </c>
      <c r="E40" s="119"/>
      <c r="F40" s="115"/>
      <c r="G40" s="115"/>
      <c r="H40" s="115"/>
    </row>
    <row r="41" spans="1:8" ht="26.25" customHeight="1" thickTop="1">
      <c r="A41" s="302" t="s">
        <v>454</v>
      </c>
      <c r="B41" s="303"/>
      <c r="C41" s="303"/>
      <c r="D41" s="303"/>
      <c r="E41" s="119"/>
      <c r="F41" s="115"/>
      <c r="G41" s="115"/>
      <c r="H41" s="115"/>
    </row>
    <row r="42" spans="5:8" ht="13.5" customHeight="1">
      <c r="E42" s="119"/>
      <c r="F42" s="115"/>
      <c r="G42" s="115"/>
      <c r="H42" s="115"/>
    </row>
    <row r="43" ht="13.5" customHeight="1"/>
    <row r="44" spans="5:8" ht="13.5" customHeight="1">
      <c r="E44" s="127"/>
      <c r="F44" s="109"/>
      <c r="G44" s="109"/>
      <c r="H44" s="109"/>
    </row>
    <row r="45" spans="5:8" ht="13.5" customHeight="1">
      <c r="E45" s="129"/>
      <c r="F45" s="109"/>
      <c r="G45" s="109"/>
      <c r="H45" s="109"/>
    </row>
    <row r="46" spans="5:8" ht="13.5" customHeight="1">
      <c r="E46" s="129"/>
      <c r="F46" s="109"/>
      <c r="G46" s="109"/>
      <c r="H46" s="10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07"/>
      <c r="B82" s="107"/>
      <c r="C82" s="118"/>
      <c r="D82" s="107"/>
    </row>
    <row r="83" spans="1:4" ht="34.5" customHeight="1">
      <c r="A83" s="309"/>
      <c r="B83" s="310"/>
      <c r="C83" s="310"/>
      <c r="D83" s="31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28">
      <selection activeCell="A62" sqref="A62"/>
    </sheetView>
  </sheetViews>
  <sheetFormatPr defaultColWidth="11.421875" defaultRowHeight="12.75"/>
  <cols>
    <col min="1" max="1" width="30.7109375" style="23" customWidth="1"/>
    <col min="2" max="5" width="11.421875" style="23" customWidth="1"/>
    <col min="6" max="6" width="14.57421875" style="33" bestFit="1" customWidth="1"/>
    <col min="7" max="16384" width="11.421875" style="23" customWidth="1"/>
  </cols>
  <sheetData>
    <row r="1" spans="1:6" ht="15.75" customHeight="1">
      <c r="A1" s="317" t="s">
        <v>388</v>
      </c>
      <c r="B1" s="317"/>
      <c r="C1" s="317"/>
      <c r="D1" s="317"/>
      <c r="E1" s="317"/>
      <c r="F1" s="317"/>
    </row>
    <row r="2" spans="1:6" ht="15.75" customHeight="1">
      <c r="A2" s="315" t="s">
        <v>253</v>
      </c>
      <c r="B2" s="315"/>
      <c r="C2" s="315"/>
      <c r="D2" s="315"/>
      <c r="E2" s="315"/>
      <c r="F2" s="315"/>
    </row>
    <row r="3" spans="1:6" ht="15.75" customHeight="1" thickBot="1">
      <c r="A3" s="315" t="s">
        <v>455</v>
      </c>
      <c r="B3" s="315"/>
      <c r="C3" s="315"/>
      <c r="D3" s="315"/>
      <c r="E3" s="315"/>
      <c r="F3" s="315"/>
    </row>
    <row r="4" spans="1:6" ht="12.75" customHeight="1" thickTop="1">
      <c r="A4" s="313" t="s">
        <v>36</v>
      </c>
      <c r="B4" s="191">
        <f>+'balanza productos_clase_sector'!B5</f>
        <v>2009</v>
      </c>
      <c r="C4" s="311" t="str">
        <f>+'balanza productos_clase_sector'!C5</f>
        <v>enero - noviembre</v>
      </c>
      <c r="D4" s="311"/>
      <c r="E4" s="192" t="s">
        <v>248</v>
      </c>
      <c r="F4" s="193" t="s">
        <v>239</v>
      </c>
    </row>
    <row r="5" spans="1:6" ht="12" thickBot="1">
      <c r="A5" s="314"/>
      <c r="B5" s="81" t="s">
        <v>238</v>
      </c>
      <c r="C5" s="82">
        <f>+balanza!D6</f>
        <v>2009</v>
      </c>
      <c r="D5" s="82">
        <v>2010</v>
      </c>
      <c r="E5" s="83" t="str">
        <f>+'balanza productos_clase_sector'!E6</f>
        <v> 2010-2009</v>
      </c>
      <c r="F5" s="84">
        <f>+'balanza productos_clase_sector'!F6</f>
        <v>2010</v>
      </c>
    </row>
    <row r="6" spans="1:6" ht="12" thickTop="1">
      <c r="A6" s="79"/>
      <c r="B6" s="77"/>
      <c r="C6" s="77"/>
      <c r="D6" s="77"/>
      <c r="E6" s="77"/>
      <c r="F6" s="80"/>
    </row>
    <row r="7" spans="1:6" ht="12.75" customHeight="1">
      <c r="A7" s="76" t="s">
        <v>23</v>
      </c>
      <c r="B7" s="77">
        <v>2540367</v>
      </c>
      <c r="C7" s="77">
        <v>2277900</v>
      </c>
      <c r="D7" s="77">
        <v>2483968</v>
      </c>
      <c r="E7" s="22">
        <f>+(D7-C7)/C7</f>
        <v>0.09046402388164537</v>
      </c>
      <c r="F7" s="78">
        <f>+D7/$D$23</f>
        <v>0.2223003007894268</v>
      </c>
    </row>
    <row r="8" spans="1:6" ht="11.25">
      <c r="A8" s="79" t="s">
        <v>28</v>
      </c>
      <c r="B8" s="77">
        <v>1021536</v>
      </c>
      <c r="C8" s="77">
        <v>935039</v>
      </c>
      <c r="D8" s="77">
        <v>834267</v>
      </c>
      <c r="E8" s="22">
        <f aca="true" t="shared" si="0" ref="E8:E23">+(D8-C8)/C8</f>
        <v>-0.10777304476069982</v>
      </c>
      <c r="F8" s="78">
        <f aca="true" t="shared" si="1" ref="F8:F23">+D8/$D$23</f>
        <v>0.0746619139371734</v>
      </c>
    </row>
    <row r="9" spans="1:6" ht="11.25">
      <c r="A9" s="79" t="s">
        <v>24</v>
      </c>
      <c r="B9" s="77">
        <v>687311</v>
      </c>
      <c r="C9" s="77">
        <v>634792</v>
      </c>
      <c r="D9" s="77">
        <v>704903</v>
      </c>
      <c r="E9" s="22">
        <f t="shared" si="0"/>
        <v>0.11044720160304478</v>
      </c>
      <c r="F9" s="78">
        <f t="shared" si="1"/>
        <v>0.0630846085486485</v>
      </c>
    </row>
    <row r="10" spans="1:6" ht="11.25">
      <c r="A10" s="79" t="s">
        <v>26</v>
      </c>
      <c r="B10" s="77">
        <v>589251</v>
      </c>
      <c r="C10" s="77">
        <v>557685</v>
      </c>
      <c r="D10" s="77">
        <v>684524</v>
      </c>
      <c r="E10" s="22">
        <f t="shared" si="0"/>
        <v>0.2274384285035459</v>
      </c>
      <c r="F10" s="78">
        <f t="shared" si="1"/>
        <v>0.061260809759860674</v>
      </c>
    </row>
    <row r="11" spans="1:6" ht="11.25">
      <c r="A11" s="79" t="s">
        <v>25</v>
      </c>
      <c r="B11" s="77">
        <v>556097</v>
      </c>
      <c r="C11" s="77">
        <v>513920</v>
      </c>
      <c r="D11" s="77">
        <v>582488</v>
      </c>
      <c r="E11" s="22">
        <f t="shared" si="0"/>
        <v>0.13342154420921545</v>
      </c>
      <c r="F11" s="78">
        <f t="shared" si="1"/>
        <v>0.052129197158027656</v>
      </c>
    </row>
    <row r="12" spans="1:6" ht="11.25">
      <c r="A12" s="79" t="s">
        <v>27</v>
      </c>
      <c r="B12" s="77">
        <v>502781</v>
      </c>
      <c r="C12" s="77">
        <v>470084</v>
      </c>
      <c r="D12" s="77">
        <v>507331</v>
      </c>
      <c r="E12" s="22">
        <f t="shared" si="0"/>
        <v>0.07923477506147837</v>
      </c>
      <c r="F12" s="78">
        <f t="shared" si="1"/>
        <v>0.04540309452448691</v>
      </c>
    </row>
    <row r="13" spans="1:6" ht="11.25">
      <c r="A13" s="79" t="s">
        <v>150</v>
      </c>
      <c r="B13" s="77">
        <v>441595</v>
      </c>
      <c r="C13" s="77">
        <v>387991</v>
      </c>
      <c r="D13" s="77">
        <v>492701</v>
      </c>
      <c r="E13" s="22">
        <f t="shared" si="0"/>
        <v>0.26987739406326433</v>
      </c>
      <c r="F13" s="78">
        <f t="shared" si="1"/>
        <v>0.04409379690046385</v>
      </c>
    </row>
    <row r="14" spans="1:6" ht="11.25">
      <c r="A14" s="79" t="s">
        <v>29</v>
      </c>
      <c r="B14" s="77">
        <v>295929</v>
      </c>
      <c r="C14" s="77">
        <v>280783</v>
      </c>
      <c r="D14" s="77">
        <v>405992</v>
      </c>
      <c r="E14" s="22">
        <f t="shared" si="0"/>
        <v>0.4459279942161741</v>
      </c>
      <c r="F14" s="78">
        <f t="shared" si="1"/>
        <v>0.03633385925990229</v>
      </c>
    </row>
    <row r="15" spans="1:6" ht="11.25">
      <c r="A15" s="79" t="s">
        <v>30</v>
      </c>
      <c r="B15" s="77">
        <v>290620</v>
      </c>
      <c r="C15" s="77">
        <v>275520</v>
      </c>
      <c r="D15" s="77">
        <v>333235</v>
      </c>
      <c r="E15" s="22">
        <f t="shared" si="0"/>
        <v>0.20947662601626016</v>
      </c>
      <c r="F15" s="78">
        <f t="shared" si="1"/>
        <v>0.0298225422926401</v>
      </c>
    </row>
    <row r="16" spans="1:6" ht="11.25">
      <c r="A16" s="79" t="s">
        <v>40</v>
      </c>
      <c r="B16" s="77">
        <v>238876</v>
      </c>
      <c r="C16" s="77">
        <v>207496</v>
      </c>
      <c r="D16" s="77">
        <v>304646</v>
      </c>
      <c r="E16" s="22">
        <f t="shared" si="0"/>
        <v>0.4682017966611405</v>
      </c>
      <c r="F16" s="78">
        <f t="shared" si="1"/>
        <v>0.02726399753712436</v>
      </c>
    </row>
    <row r="17" spans="1:6" ht="11.25">
      <c r="A17" s="79" t="s">
        <v>271</v>
      </c>
      <c r="B17" s="77">
        <v>245220</v>
      </c>
      <c r="C17" s="77">
        <v>226961</v>
      </c>
      <c r="D17" s="77">
        <v>291824</v>
      </c>
      <c r="E17" s="22">
        <f t="shared" si="0"/>
        <v>0.28578918845087925</v>
      </c>
      <c r="F17" s="78">
        <f t="shared" si="1"/>
        <v>0.02611650511503115</v>
      </c>
    </row>
    <row r="18" spans="1:6" ht="11.25">
      <c r="A18" s="79" t="s">
        <v>33</v>
      </c>
      <c r="B18" s="77">
        <v>217883</v>
      </c>
      <c r="C18" s="77">
        <v>203721</v>
      </c>
      <c r="D18" s="77">
        <v>277364</v>
      </c>
      <c r="E18" s="22">
        <f t="shared" si="0"/>
        <v>0.36148948807437625</v>
      </c>
      <c r="F18" s="78">
        <f t="shared" si="1"/>
        <v>0.024822421475702818</v>
      </c>
    </row>
    <row r="19" spans="1:6" ht="11.25">
      <c r="A19" s="79" t="s">
        <v>32</v>
      </c>
      <c r="B19" s="77">
        <v>244177</v>
      </c>
      <c r="C19" s="77">
        <v>230465</v>
      </c>
      <c r="D19" s="77">
        <v>252786</v>
      </c>
      <c r="E19" s="22">
        <f t="shared" si="0"/>
        <v>0.09685201657518495</v>
      </c>
      <c r="F19" s="78">
        <f t="shared" si="1"/>
        <v>0.022622837264955124</v>
      </c>
    </row>
    <row r="20" spans="1:6" ht="11.25">
      <c r="A20" s="79" t="s">
        <v>515</v>
      </c>
      <c r="B20" s="77">
        <v>186637</v>
      </c>
      <c r="C20" s="77">
        <v>171493</v>
      </c>
      <c r="D20" s="77">
        <v>235428</v>
      </c>
      <c r="E20" s="22">
        <f t="shared" si="0"/>
        <v>0.3728140507192713</v>
      </c>
      <c r="F20" s="78">
        <f t="shared" si="1"/>
        <v>0.021069399933595433</v>
      </c>
    </row>
    <row r="21" spans="1:6" ht="11.25">
      <c r="A21" s="79" t="s">
        <v>552</v>
      </c>
      <c r="B21" s="77">
        <v>395605</v>
      </c>
      <c r="C21" s="77">
        <v>376051</v>
      </c>
      <c r="D21" s="77">
        <v>223447</v>
      </c>
      <c r="E21" s="22">
        <f t="shared" si="0"/>
        <v>-0.40580665920314</v>
      </c>
      <c r="F21" s="78">
        <f t="shared" si="1"/>
        <v>0.019997171988727334</v>
      </c>
    </row>
    <row r="22" spans="1:9" ht="11.25">
      <c r="A22" s="79" t="s">
        <v>34</v>
      </c>
      <c r="B22" s="77">
        <v>2278277</v>
      </c>
      <c r="C22" s="77">
        <v>2105251</v>
      </c>
      <c r="D22" s="77">
        <v>2559026</v>
      </c>
      <c r="E22" s="22">
        <f t="shared" si="0"/>
        <v>0.21554436976873542</v>
      </c>
      <c r="F22" s="78">
        <f t="shared" si="1"/>
        <v>0.2290175435142336</v>
      </c>
      <c r="I22" s="24"/>
    </row>
    <row r="23" spans="1:6" ht="12" thickBot="1">
      <c r="A23" s="194" t="s">
        <v>35</v>
      </c>
      <c r="B23" s="195">
        <f>+balanza!B12</f>
        <v>10732163</v>
      </c>
      <c r="C23" s="195">
        <f>+balanza!D12</f>
        <v>9855154</v>
      </c>
      <c r="D23" s="195">
        <f>+balanza!E12</f>
        <v>11173930</v>
      </c>
      <c r="E23" s="196">
        <f t="shared" si="0"/>
        <v>0.1338158693410575</v>
      </c>
      <c r="F23" s="197">
        <f t="shared" si="1"/>
        <v>1</v>
      </c>
    </row>
    <row r="24" spans="1:6" s="79" customFormat="1" ht="31.5" customHeight="1" thickTop="1">
      <c r="A24" s="312" t="s">
        <v>454</v>
      </c>
      <c r="B24" s="312"/>
      <c r="C24" s="312"/>
      <c r="D24" s="312"/>
      <c r="E24" s="312"/>
      <c r="F24" s="312"/>
    </row>
    <row r="32" ht="11.25">
      <c r="F32" s="23"/>
    </row>
    <row r="33" ht="11.25">
      <c r="F33" s="23"/>
    </row>
    <row r="34" ht="11.25">
      <c r="F34" s="23"/>
    </row>
    <row r="35" ht="11.25">
      <c r="F35" s="23"/>
    </row>
    <row r="36" ht="11.25">
      <c r="F36" s="23"/>
    </row>
    <row r="37" ht="11.25">
      <c r="F37" s="23"/>
    </row>
    <row r="38" ht="11.25">
      <c r="F38" s="23"/>
    </row>
    <row r="49" spans="1:6" ht="15.75" customHeight="1">
      <c r="A49" s="317" t="s">
        <v>299</v>
      </c>
      <c r="B49" s="317"/>
      <c r="C49" s="317"/>
      <c r="D49" s="317"/>
      <c r="E49" s="317"/>
      <c r="F49" s="317"/>
    </row>
    <row r="50" spans="1:6" ht="15.75" customHeight="1">
      <c r="A50" s="315" t="s">
        <v>268</v>
      </c>
      <c r="B50" s="315"/>
      <c r="C50" s="315"/>
      <c r="D50" s="315"/>
      <c r="E50" s="315"/>
      <c r="F50" s="315"/>
    </row>
    <row r="51" spans="1:6" ht="15.75" customHeight="1" thickBot="1">
      <c r="A51" s="316" t="s">
        <v>456</v>
      </c>
      <c r="B51" s="316"/>
      <c r="C51" s="316"/>
      <c r="D51" s="316"/>
      <c r="E51" s="316"/>
      <c r="F51" s="316"/>
    </row>
    <row r="52" spans="1:6" ht="12.75" customHeight="1" thickTop="1">
      <c r="A52" s="313" t="s">
        <v>36</v>
      </c>
      <c r="B52" s="191">
        <f>+B4</f>
        <v>2009</v>
      </c>
      <c r="C52" s="311" t="str">
        <f>+C4</f>
        <v>enero - noviembre</v>
      </c>
      <c r="D52" s="311"/>
      <c r="E52" s="192" t="s">
        <v>248</v>
      </c>
      <c r="F52" s="193" t="s">
        <v>239</v>
      </c>
    </row>
    <row r="53" spans="1:6" ht="12" thickBot="1">
      <c r="A53" s="314"/>
      <c r="B53" s="81" t="s">
        <v>238</v>
      </c>
      <c r="C53" s="82">
        <f>+balanza!D6</f>
        <v>2009</v>
      </c>
      <c r="D53" s="82">
        <f>+D5</f>
        <v>2010</v>
      </c>
      <c r="E53" s="83" t="str">
        <f>+E5</f>
        <v> 2010-2009</v>
      </c>
      <c r="F53" s="84">
        <f>+F5</f>
        <v>2010</v>
      </c>
    </row>
    <row r="54" spans="1:6" ht="12" thickTop="1">
      <c r="A54" s="79"/>
      <c r="B54" s="77"/>
      <c r="C54" s="77"/>
      <c r="D54" s="77"/>
      <c r="E54" s="77"/>
      <c r="F54" s="80"/>
    </row>
    <row r="55" spans="1:9" ht="12.75" customHeight="1">
      <c r="A55" s="79" t="s">
        <v>39</v>
      </c>
      <c r="B55" s="77">
        <v>1209691</v>
      </c>
      <c r="C55" s="77">
        <v>1093732</v>
      </c>
      <c r="D55" s="77">
        <v>1160565</v>
      </c>
      <c r="E55" s="22">
        <f>+(D55-C55)/C55</f>
        <v>0.061105462764187206</v>
      </c>
      <c r="F55" s="78">
        <f>+D55/$D$71</f>
        <v>0.33345362467206</v>
      </c>
      <c r="I55" s="77"/>
    </row>
    <row r="56" spans="1:9" ht="11.25">
      <c r="A56" s="79" t="s">
        <v>41</v>
      </c>
      <c r="B56" s="77">
        <v>415169</v>
      </c>
      <c r="C56" s="77">
        <v>372583</v>
      </c>
      <c r="D56" s="77">
        <v>522109</v>
      </c>
      <c r="E56" s="22">
        <f aca="true" t="shared" si="2" ref="E56:E71">+(D56-C56)/C56</f>
        <v>0.4013226583070081</v>
      </c>
      <c r="F56" s="78">
        <f aca="true" t="shared" si="3" ref="F56:F71">+D56/$D$71</f>
        <v>0.15001239786130427</v>
      </c>
      <c r="I56" s="77"/>
    </row>
    <row r="57" spans="1:9" ht="11.25">
      <c r="A57" s="79" t="s">
        <v>23</v>
      </c>
      <c r="B57" s="77">
        <v>234872</v>
      </c>
      <c r="C57" s="77">
        <v>211087</v>
      </c>
      <c r="D57" s="77">
        <v>408288</v>
      </c>
      <c r="E57" s="22">
        <f t="shared" si="2"/>
        <v>0.9342166973807009</v>
      </c>
      <c r="F57" s="78">
        <f t="shared" si="3"/>
        <v>0.11730933942528514</v>
      </c>
      <c r="I57" s="77"/>
    </row>
    <row r="58" spans="1:9" ht="11.25">
      <c r="A58" s="79" t="s">
        <v>40</v>
      </c>
      <c r="B58" s="77">
        <v>169176</v>
      </c>
      <c r="C58" s="77">
        <v>151702</v>
      </c>
      <c r="D58" s="77">
        <v>297848</v>
      </c>
      <c r="E58" s="22">
        <f t="shared" si="2"/>
        <v>0.9633755652529301</v>
      </c>
      <c r="F58" s="78">
        <f t="shared" si="3"/>
        <v>0.08557771016817131</v>
      </c>
      <c r="I58" s="77"/>
    </row>
    <row r="59" spans="1:9" ht="11.25">
      <c r="A59" s="79" t="s">
        <v>33</v>
      </c>
      <c r="B59" s="77">
        <v>72586</v>
      </c>
      <c r="C59" s="77">
        <v>62423</v>
      </c>
      <c r="D59" s="77">
        <v>114336</v>
      </c>
      <c r="E59" s="22">
        <f t="shared" si="2"/>
        <v>0.8316325713278759</v>
      </c>
      <c r="F59" s="78">
        <f t="shared" si="3"/>
        <v>0.03285102827545606</v>
      </c>
      <c r="I59" s="77"/>
    </row>
    <row r="60" spans="1:9" ht="11.25">
      <c r="A60" s="79" t="s">
        <v>32</v>
      </c>
      <c r="B60" s="77">
        <v>112840</v>
      </c>
      <c r="C60" s="77">
        <v>98193</v>
      </c>
      <c r="D60" s="77">
        <v>83924</v>
      </c>
      <c r="E60" s="22">
        <f t="shared" si="2"/>
        <v>-0.14531585754585358</v>
      </c>
      <c r="F60" s="78">
        <f t="shared" si="3"/>
        <v>0.024113050106610114</v>
      </c>
      <c r="I60" s="77"/>
    </row>
    <row r="61" spans="1:9" ht="11.25">
      <c r="A61" s="79" t="s">
        <v>43</v>
      </c>
      <c r="B61" s="77">
        <v>74161</v>
      </c>
      <c r="C61" s="77">
        <v>64874</v>
      </c>
      <c r="D61" s="77">
        <v>80189</v>
      </c>
      <c r="E61" s="22">
        <f t="shared" si="2"/>
        <v>0.23607300305207016</v>
      </c>
      <c r="F61" s="78">
        <f t="shared" si="3"/>
        <v>0.023039909620596714</v>
      </c>
      <c r="I61" s="77"/>
    </row>
    <row r="62" spans="1:9" ht="11.25">
      <c r="A62" s="79" t="s">
        <v>28</v>
      </c>
      <c r="B62" s="77">
        <v>53969</v>
      </c>
      <c r="C62" s="77">
        <v>47428</v>
      </c>
      <c r="D62" s="77">
        <v>76431</v>
      </c>
      <c r="E62" s="22">
        <f t="shared" si="2"/>
        <v>0.6115164038120942</v>
      </c>
      <c r="F62" s="78">
        <f t="shared" si="3"/>
        <v>0.02196016077282205</v>
      </c>
      <c r="I62" s="77"/>
    </row>
    <row r="63" spans="1:9" ht="11.25">
      <c r="A63" s="79" t="s">
        <v>208</v>
      </c>
      <c r="B63" s="77">
        <v>95217</v>
      </c>
      <c r="C63" s="77">
        <v>91053</v>
      </c>
      <c r="D63" s="77">
        <v>75096</v>
      </c>
      <c r="E63" s="22">
        <f t="shared" si="2"/>
        <v>-0.17524957991499457</v>
      </c>
      <c r="F63" s="78">
        <f t="shared" si="3"/>
        <v>0.021576588470592357</v>
      </c>
      <c r="I63" s="77"/>
    </row>
    <row r="64" spans="1:9" ht="11.25">
      <c r="A64" s="79" t="s">
        <v>395</v>
      </c>
      <c r="B64" s="77">
        <v>41585</v>
      </c>
      <c r="C64" s="77">
        <v>35453</v>
      </c>
      <c r="D64" s="77">
        <v>64539</v>
      </c>
      <c r="E64" s="22">
        <f t="shared" si="2"/>
        <v>0.8204101204411475</v>
      </c>
      <c r="F64" s="78">
        <f t="shared" si="3"/>
        <v>0.018543350422173754</v>
      </c>
      <c r="I64" s="77"/>
    </row>
    <row r="65" spans="1:9" ht="11.25">
      <c r="A65" s="79" t="s">
        <v>42</v>
      </c>
      <c r="B65" s="77">
        <v>63340</v>
      </c>
      <c r="C65" s="77">
        <v>58368</v>
      </c>
      <c r="D65" s="77">
        <v>63495</v>
      </c>
      <c r="E65" s="22">
        <f t="shared" si="2"/>
        <v>0.08783922697368421</v>
      </c>
      <c r="F65" s="78">
        <f t="shared" si="3"/>
        <v>0.01824338826222784</v>
      </c>
      <c r="I65" s="77"/>
    </row>
    <row r="66" spans="1:9" ht="11.25">
      <c r="A66" s="79" t="s">
        <v>219</v>
      </c>
      <c r="B66" s="77">
        <v>35880</v>
      </c>
      <c r="C66" s="77">
        <v>32142</v>
      </c>
      <c r="D66" s="77">
        <v>59733</v>
      </c>
      <c r="E66" s="22">
        <f t="shared" si="2"/>
        <v>0.8584095575882024</v>
      </c>
      <c r="F66" s="78">
        <f t="shared" si="3"/>
        <v>0.01716249013414687</v>
      </c>
      <c r="I66" s="77"/>
    </row>
    <row r="67" spans="1:9" ht="11.25">
      <c r="A67" s="79" t="s">
        <v>31</v>
      </c>
      <c r="B67" s="77">
        <v>53541</v>
      </c>
      <c r="C67" s="77">
        <v>50426</v>
      </c>
      <c r="D67" s="77">
        <v>56909</v>
      </c>
      <c r="E67" s="22">
        <f t="shared" si="2"/>
        <v>0.12856462935787094</v>
      </c>
      <c r="F67" s="78">
        <f t="shared" si="3"/>
        <v>0.016351098237894702</v>
      </c>
      <c r="I67" s="77"/>
    </row>
    <row r="68" spans="1:9" ht="11.25">
      <c r="A68" s="79" t="s">
        <v>271</v>
      </c>
      <c r="B68" s="77">
        <v>30940</v>
      </c>
      <c r="C68" s="77">
        <v>28102</v>
      </c>
      <c r="D68" s="77">
        <v>37483</v>
      </c>
      <c r="E68" s="22">
        <f t="shared" si="2"/>
        <v>0.33381965696391713</v>
      </c>
      <c r="F68" s="78">
        <f t="shared" si="3"/>
        <v>0.010769618430318704</v>
      </c>
      <c r="I68" s="77"/>
    </row>
    <row r="69" spans="1:9" ht="11.25">
      <c r="A69" s="79" t="s">
        <v>26</v>
      </c>
      <c r="B69" s="77">
        <v>30594</v>
      </c>
      <c r="C69" s="77">
        <v>27111</v>
      </c>
      <c r="D69" s="77">
        <v>35235</v>
      </c>
      <c r="E69" s="22">
        <f t="shared" si="2"/>
        <v>0.29965696580723694</v>
      </c>
      <c r="F69" s="78">
        <f t="shared" si="3"/>
        <v>0.010123722898174627</v>
      </c>
      <c r="I69" s="77"/>
    </row>
    <row r="70" spans="1:9" ht="11.25">
      <c r="A70" s="79" t="s">
        <v>34</v>
      </c>
      <c r="B70" s="77">
        <v>268537</v>
      </c>
      <c r="C70" s="77">
        <v>235918</v>
      </c>
      <c r="D70" s="77">
        <v>344258</v>
      </c>
      <c r="E70" s="22">
        <f t="shared" si="2"/>
        <v>0.45922735865851694</v>
      </c>
      <c r="F70" s="78">
        <f t="shared" si="3"/>
        <v>0.09891223492208885</v>
      </c>
      <c r="I70" s="77"/>
    </row>
    <row r="71" spans="1:9" ht="12.75" customHeight="1" thickBot="1">
      <c r="A71" s="194" t="s">
        <v>35</v>
      </c>
      <c r="B71" s="195">
        <f>+balanza!B17</f>
        <v>2962096</v>
      </c>
      <c r="C71" s="195">
        <f>+balanza!D17</f>
        <v>2660595</v>
      </c>
      <c r="D71" s="195">
        <f>+balanza!E17</f>
        <v>3480439</v>
      </c>
      <c r="E71" s="196">
        <f t="shared" si="2"/>
        <v>0.30814310332839084</v>
      </c>
      <c r="F71" s="197">
        <f t="shared" si="3"/>
        <v>1</v>
      </c>
      <c r="I71" s="24"/>
    </row>
    <row r="72" spans="1:6" ht="22.5" customHeight="1" thickTop="1">
      <c r="A72" s="312" t="s">
        <v>457</v>
      </c>
      <c r="B72" s="312"/>
      <c r="C72" s="312"/>
      <c r="D72" s="312"/>
      <c r="E72" s="312"/>
      <c r="F72" s="312"/>
    </row>
    <row r="94" s="35" customFormat="1" ht="11.25">
      <c r="F94" s="75"/>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J74"/>
  <sheetViews>
    <sheetView zoomScalePageLayoutView="0" workbookViewId="0" topLeftCell="A1">
      <selection activeCell="J16" sqref="J16"/>
    </sheetView>
  </sheetViews>
  <sheetFormatPr defaultColWidth="11.421875" defaultRowHeight="12.75"/>
  <cols>
    <col min="1" max="1" width="40.710937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10" s="35" customFormat="1" ht="15.75" customHeight="1">
      <c r="A1" s="317" t="s">
        <v>301</v>
      </c>
      <c r="B1" s="317"/>
      <c r="C1" s="317"/>
      <c r="D1" s="317"/>
      <c r="E1" s="317"/>
      <c r="F1" s="317"/>
      <c r="G1" s="317"/>
      <c r="H1" s="23"/>
      <c r="I1" s="23"/>
      <c r="J1" s="23"/>
    </row>
    <row r="2" spans="1:10" s="35" customFormat="1" ht="15.75" customHeight="1">
      <c r="A2" s="315" t="s">
        <v>254</v>
      </c>
      <c r="B2" s="315"/>
      <c r="C2" s="315"/>
      <c r="D2" s="315"/>
      <c r="E2" s="315"/>
      <c r="F2" s="315"/>
      <c r="G2" s="315"/>
      <c r="H2" s="23"/>
      <c r="I2" s="23"/>
      <c r="J2" s="23"/>
    </row>
    <row r="3" spans="1:10" s="35" customFormat="1" ht="15.75" customHeight="1" thickBot="1">
      <c r="A3" s="315" t="s">
        <v>458</v>
      </c>
      <c r="B3" s="315"/>
      <c r="C3" s="315"/>
      <c r="D3" s="315"/>
      <c r="E3" s="315"/>
      <c r="F3" s="315"/>
      <c r="G3" s="315"/>
      <c r="H3" s="23"/>
      <c r="I3" s="23"/>
      <c r="J3" s="23"/>
    </row>
    <row r="4" spans="1:7" ht="12.75" customHeight="1" thickTop="1">
      <c r="A4" s="313" t="s">
        <v>38</v>
      </c>
      <c r="B4" s="198" t="s">
        <v>135</v>
      </c>
      <c r="C4" s="199">
        <f>+'prin paises exp e imp'!B4</f>
        <v>2009</v>
      </c>
      <c r="D4" s="318" t="str">
        <f>+'prin paises exp e imp'!C4</f>
        <v>enero - noviembre</v>
      </c>
      <c r="E4" s="318"/>
      <c r="F4" s="200" t="s">
        <v>248</v>
      </c>
      <c r="G4" s="200" t="s">
        <v>239</v>
      </c>
    </row>
    <row r="5" spans="1:7" ht="12.75" customHeight="1" thickBot="1">
      <c r="A5" s="319"/>
      <c r="B5" s="81" t="s">
        <v>45</v>
      </c>
      <c r="C5" s="202" t="s">
        <v>238</v>
      </c>
      <c r="D5" s="201">
        <f>+balanza!D6</f>
        <v>2009</v>
      </c>
      <c r="E5" s="201">
        <f>+balanza!E6</f>
        <v>2010</v>
      </c>
      <c r="F5" s="202" t="str">
        <f>+'prin paises exp e imp'!E5</f>
        <v> 2010-2009</v>
      </c>
      <c r="G5" s="202">
        <f>+'prin paises exp e imp'!F5</f>
        <v>2010</v>
      </c>
    </row>
    <row r="6" spans="3:7" ht="12" thickTop="1">
      <c r="C6" s="24"/>
      <c r="D6" s="24"/>
      <c r="E6" s="24"/>
      <c r="F6" s="24"/>
      <c r="G6" s="24"/>
    </row>
    <row r="7" spans="1:7" ht="12.75" customHeight="1">
      <c r="A7" s="28" t="s">
        <v>553</v>
      </c>
      <c r="B7" s="25" t="s">
        <v>151</v>
      </c>
      <c r="C7" s="24">
        <v>1144556</v>
      </c>
      <c r="D7" s="24">
        <v>1042806</v>
      </c>
      <c r="E7" s="24">
        <v>1210549</v>
      </c>
      <c r="F7" s="22">
        <f>+(E7-D7)/D7</f>
        <v>0.16085734067506324</v>
      </c>
      <c r="G7" s="26">
        <f>+E7/$E$23</f>
        <v>0.10833690563660234</v>
      </c>
    </row>
    <row r="8" spans="1:7" ht="12.75" customHeight="1">
      <c r="A8" s="28" t="s">
        <v>145</v>
      </c>
      <c r="B8" s="25">
        <v>22042110</v>
      </c>
      <c r="C8" s="24">
        <v>1069122</v>
      </c>
      <c r="D8" s="24">
        <v>987310</v>
      </c>
      <c r="E8" s="24">
        <v>1088612</v>
      </c>
      <c r="F8" s="22">
        <f aca="true" t="shared" si="0" ref="F8:F15">+(E8-D8)/D8</f>
        <v>0.10260404533530502</v>
      </c>
      <c r="G8" s="26">
        <f aca="true" t="shared" si="1" ref="G8:G23">+E8/$E$23</f>
        <v>0.09742427239118197</v>
      </c>
    </row>
    <row r="9" spans="1:7" ht="12.75" customHeight="1">
      <c r="A9" s="28" t="s">
        <v>554</v>
      </c>
      <c r="B9" s="25">
        <v>47032100</v>
      </c>
      <c r="C9" s="24">
        <v>1003414</v>
      </c>
      <c r="D9" s="24">
        <v>915809</v>
      </c>
      <c r="E9" s="24">
        <v>1055709</v>
      </c>
      <c r="F9" s="22">
        <f t="shared" si="0"/>
        <v>0.15276111066827253</v>
      </c>
      <c r="G9" s="26">
        <f t="shared" si="1"/>
        <v>0.09447965040053052</v>
      </c>
    </row>
    <row r="10" spans="1:7" ht="11.25">
      <c r="A10" s="28" t="s">
        <v>524</v>
      </c>
      <c r="B10" s="25">
        <v>47032900</v>
      </c>
      <c r="C10" s="24">
        <v>835664</v>
      </c>
      <c r="D10" s="24">
        <v>745867</v>
      </c>
      <c r="E10" s="24">
        <v>975182</v>
      </c>
      <c r="F10" s="22">
        <f t="shared" si="0"/>
        <v>0.3074475744335116</v>
      </c>
      <c r="G10" s="22">
        <f t="shared" si="1"/>
        <v>0.08727296483869149</v>
      </c>
    </row>
    <row r="11" spans="1:7" ht="12" customHeight="1">
      <c r="A11" s="28" t="s">
        <v>525</v>
      </c>
      <c r="B11" s="25" t="s">
        <v>152</v>
      </c>
      <c r="C11" s="24">
        <v>479662</v>
      </c>
      <c r="D11" s="24">
        <v>477836</v>
      </c>
      <c r="E11" s="24">
        <v>584507</v>
      </c>
      <c r="F11" s="22">
        <f t="shared" si="0"/>
        <v>0.22323767987342938</v>
      </c>
      <c r="G11" s="26">
        <f t="shared" si="1"/>
        <v>0.0523098855997845</v>
      </c>
    </row>
    <row r="12" spans="1:7" ht="11.25">
      <c r="A12" s="28" t="s">
        <v>470</v>
      </c>
      <c r="B12" s="25">
        <v>44071012</v>
      </c>
      <c r="C12" s="24">
        <v>272718</v>
      </c>
      <c r="D12" s="24">
        <v>248345</v>
      </c>
      <c r="E12" s="24">
        <v>319479</v>
      </c>
      <c r="F12" s="22">
        <f t="shared" si="0"/>
        <v>0.2864321810384747</v>
      </c>
      <c r="G12" s="26">
        <f t="shared" si="1"/>
        <v>0.028591462448753484</v>
      </c>
    </row>
    <row r="13" spans="1:7" ht="12.75" customHeight="1">
      <c r="A13" s="28" t="s">
        <v>555</v>
      </c>
      <c r="B13" s="25">
        <v>44123910</v>
      </c>
      <c r="C13" s="24">
        <v>283436</v>
      </c>
      <c r="D13" s="24">
        <v>261849</v>
      </c>
      <c r="E13" s="24">
        <v>297068</v>
      </c>
      <c r="F13" s="22">
        <f t="shared" si="0"/>
        <v>0.1345011819789268</v>
      </c>
      <c r="G13" s="26">
        <f t="shared" si="1"/>
        <v>0.026585811795849804</v>
      </c>
    </row>
    <row r="14" spans="1:7" ht="12.75" customHeight="1">
      <c r="A14" s="28" t="s">
        <v>556</v>
      </c>
      <c r="B14" s="25">
        <v>44012200</v>
      </c>
      <c r="C14" s="24">
        <v>273745</v>
      </c>
      <c r="D14" s="24">
        <v>254190</v>
      </c>
      <c r="E14" s="24">
        <v>290773</v>
      </c>
      <c r="F14" s="22">
        <f t="shared" si="0"/>
        <v>0.14391990243518626</v>
      </c>
      <c r="G14" s="26">
        <f t="shared" si="1"/>
        <v>0.02602244689200666</v>
      </c>
    </row>
    <row r="15" spans="1:7" ht="12.75" customHeight="1">
      <c r="A15" s="28" t="s">
        <v>526</v>
      </c>
      <c r="B15" s="25" t="s">
        <v>529</v>
      </c>
      <c r="C15" s="24">
        <v>311320</v>
      </c>
      <c r="D15" s="24">
        <v>287791</v>
      </c>
      <c r="E15" s="24">
        <v>274626</v>
      </c>
      <c r="F15" s="22">
        <f t="shared" si="0"/>
        <v>-0.0457450024496944</v>
      </c>
      <c r="G15" s="26">
        <f t="shared" si="1"/>
        <v>0.024577386828090027</v>
      </c>
    </row>
    <row r="16" spans="1:7" ht="11.25">
      <c r="A16" s="28" t="s">
        <v>557</v>
      </c>
      <c r="B16" s="25" t="s">
        <v>185</v>
      </c>
      <c r="C16" s="24">
        <v>177936</v>
      </c>
      <c r="D16" s="24">
        <v>146664</v>
      </c>
      <c r="E16" s="24">
        <v>249161</v>
      </c>
      <c r="F16" s="22">
        <f aca="true" t="shared" si="2" ref="F16:F23">+(E16-D16)/D16</f>
        <v>0.698855888288878</v>
      </c>
      <c r="G16" s="26">
        <f t="shared" si="1"/>
        <v>0.02229842141484688</v>
      </c>
    </row>
    <row r="17" spans="1:7" ht="12.75" customHeight="1">
      <c r="A17" s="28" t="s">
        <v>558</v>
      </c>
      <c r="B17" s="25">
        <v>22042990</v>
      </c>
      <c r="C17" s="24">
        <v>211211</v>
      </c>
      <c r="D17" s="24">
        <v>189085</v>
      </c>
      <c r="E17" s="24">
        <v>215678</v>
      </c>
      <c r="F17" s="22">
        <f t="shared" si="2"/>
        <v>0.14064045270645478</v>
      </c>
      <c r="G17" s="26">
        <f t="shared" si="1"/>
        <v>0.01930189288817811</v>
      </c>
    </row>
    <row r="18" spans="1:7" ht="12.75" customHeight="1">
      <c r="A18" s="28" t="s">
        <v>528</v>
      </c>
      <c r="B18" s="25">
        <v>47031100</v>
      </c>
      <c r="C18" s="24">
        <v>172625</v>
      </c>
      <c r="D18" s="24">
        <v>149289</v>
      </c>
      <c r="E18" s="24">
        <v>171152</v>
      </c>
      <c r="F18" s="22">
        <f t="shared" si="2"/>
        <v>0.1464474944570598</v>
      </c>
      <c r="G18" s="26">
        <f t="shared" si="1"/>
        <v>0.015317081814545106</v>
      </c>
    </row>
    <row r="19" spans="1:7" ht="12.75" customHeight="1">
      <c r="A19" s="28" t="s">
        <v>527</v>
      </c>
      <c r="B19" s="25">
        <v>44091020</v>
      </c>
      <c r="C19" s="24">
        <v>136431</v>
      </c>
      <c r="D19" s="24">
        <v>125989</v>
      </c>
      <c r="E19" s="24">
        <v>163305</v>
      </c>
      <c r="F19" s="22">
        <f t="shared" si="2"/>
        <v>0.29618458754335697</v>
      </c>
      <c r="G19" s="26">
        <f t="shared" si="1"/>
        <v>0.014614822179841828</v>
      </c>
    </row>
    <row r="20" spans="1:7" ht="12.75" customHeight="1">
      <c r="A20" s="28" t="s">
        <v>559</v>
      </c>
      <c r="B20" s="25">
        <v>10051000</v>
      </c>
      <c r="C20" s="24">
        <v>175584</v>
      </c>
      <c r="D20" s="24">
        <v>175518</v>
      </c>
      <c r="E20" s="24">
        <v>159278</v>
      </c>
      <c r="F20" s="22">
        <f t="shared" si="2"/>
        <v>-0.09252612267687645</v>
      </c>
      <c r="G20" s="26">
        <f t="shared" si="1"/>
        <v>0.014254429730631926</v>
      </c>
    </row>
    <row r="21" spans="1:7" ht="12.75" customHeight="1">
      <c r="A21" s="28" t="s">
        <v>560</v>
      </c>
      <c r="B21" s="25" t="s">
        <v>537</v>
      </c>
      <c r="C21" s="24">
        <v>163687</v>
      </c>
      <c r="D21" s="24">
        <v>146680</v>
      </c>
      <c r="E21" s="24">
        <v>151264</v>
      </c>
      <c r="F21" s="22">
        <f t="shared" si="2"/>
        <v>0.031251704390509956</v>
      </c>
      <c r="G21" s="26">
        <f t="shared" si="1"/>
        <v>0.013537224593316764</v>
      </c>
    </row>
    <row r="22" spans="1:7" ht="12.75" customHeight="1">
      <c r="A22" s="28" t="s">
        <v>37</v>
      </c>
      <c r="B22" s="28"/>
      <c r="C22" s="24">
        <v>4021054</v>
      </c>
      <c r="D22" s="24">
        <v>3700127</v>
      </c>
      <c r="E22" s="24">
        <v>3967587</v>
      </c>
      <c r="F22" s="22">
        <f t="shared" si="2"/>
        <v>0.07228400538684213</v>
      </c>
      <c r="G22" s="26">
        <f t="shared" si="1"/>
        <v>0.35507534054714857</v>
      </c>
    </row>
    <row r="23" spans="1:7" ht="12.75" customHeight="1">
      <c r="A23" s="28" t="s">
        <v>35</v>
      </c>
      <c r="B23" s="28"/>
      <c r="C23" s="24">
        <f>+balanza!B12</f>
        <v>10732163</v>
      </c>
      <c r="D23" s="24">
        <f>+balanza!D12</f>
        <v>9855154</v>
      </c>
      <c r="E23" s="24">
        <f>+balanza!E12</f>
        <v>11173930</v>
      </c>
      <c r="F23" s="22">
        <f t="shared" si="2"/>
        <v>0.1338158693410575</v>
      </c>
      <c r="G23" s="26">
        <f t="shared" si="1"/>
        <v>1</v>
      </c>
    </row>
    <row r="24" spans="1:7" ht="12" thickBot="1">
      <c r="A24" s="194"/>
      <c r="B24" s="194"/>
      <c r="C24" s="195"/>
      <c r="D24" s="195"/>
      <c r="E24" s="195"/>
      <c r="F24" s="194"/>
      <c r="G24" s="194"/>
    </row>
    <row r="25" spans="1:7" ht="33.75" customHeight="1" thickTop="1">
      <c r="A25" s="312" t="s">
        <v>454</v>
      </c>
      <c r="B25" s="312"/>
      <c r="C25" s="312"/>
      <c r="D25" s="312"/>
      <c r="E25" s="312"/>
      <c r="F25" s="312"/>
      <c r="G25" s="312"/>
    </row>
    <row r="50" spans="1:7" ht="15.75" customHeight="1">
      <c r="A50" s="317" t="s">
        <v>257</v>
      </c>
      <c r="B50" s="317"/>
      <c r="C50" s="317"/>
      <c r="D50" s="317"/>
      <c r="E50" s="317"/>
      <c r="F50" s="317"/>
      <c r="G50" s="317"/>
    </row>
    <row r="51" spans="1:7" ht="15.75" customHeight="1">
      <c r="A51" s="315" t="s">
        <v>255</v>
      </c>
      <c r="B51" s="315"/>
      <c r="C51" s="315"/>
      <c r="D51" s="315"/>
      <c r="E51" s="315"/>
      <c r="F51" s="315"/>
      <c r="G51" s="315"/>
    </row>
    <row r="52" spans="1:7" ht="15.75" customHeight="1" thickBot="1">
      <c r="A52" s="315" t="s">
        <v>459</v>
      </c>
      <c r="B52" s="315"/>
      <c r="C52" s="315"/>
      <c r="D52" s="315"/>
      <c r="E52" s="315"/>
      <c r="F52" s="315"/>
      <c r="G52" s="315"/>
    </row>
    <row r="53" spans="1:7" ht="12.75" customHeight="1" thickTop="1">
      <c r="A53" s="313" t="s">
        <v>38</v>
      </c>
      <c r="B53" s="198" t="s">
        <v>135</v>
      </c>
      <c r="C53" s="199">
        <f>+C4</f>
        <v>2009</v>
      </c>
      <c r="D53" s="318" t="str">
        <f>+D4</f>
        <v>enero - noviembre</v>
      </c>
      <c r="E53" s="318"/>
      <c r="F53" s="200" t="s">
        <v>248</v>
      </c>
      <c r="G53" s="200" t="s">
        <v>239</v>
      </c>
    </row>
    <row r="54" spans="1:7" ht="12.75" customHeight="1" thickBot="1">
      <c r="A54" s="319"/>
      <c r="B54" s="81" t="s">
        <v>45</v>
      </c>
      <c r="C54" s="202" t="s">
        <v>238</v>
      </c>
      <c r="D54" s="201">
        <f>+balanza!D6</f>
        <v>2009</v>
      </c>
      <c r="E54" s="201">
        <f>+E5</f>
        <v>2010</v>
      </c>
      <c r="F54" s="202" t="str">
        <f>+F5</f>
        <v> 2010-2009</v>
      </c>
      <c r="G54" s="202">
        <f>+G5</f>
        <v>2010</v>
      </c>
    </row>
    <row r="55" spans="3:7" ht="12" thickTop="1">
      <c r="C55" s="24"/>
      <c r="D55" s="24"/>
      <c r="E55" s="24"/>
      <c r="F55" s="24"/>
      <c r="G55" s="24"/>
    </row>
    <row r="56" spans="1:7" ht="12.75" customHeight="1">
      <c r="A56" s="23" t="s">
        <v>530</v>
      </c>
      <c r="B56" s="29" t="s">
        <v>536</v>
      </c>
      <c r="C56" s="24">
        <v>437185</v>
      </c>
      <c r="D56" s="24">
        <v>383882</v>
      </c>
      <c r="E56" s="24">
        <v>572817</v>
      </c>
      <c r="F56" s="22">
        <f>+(E56-D56)/D56</f>
        <v>0.49216946874299916</v>
      </c>
      <c r="G56" s="30">
        <f>+E56/$E$72</f>
        <v>0.1645818243043478</v>
      </c>
    </row>
    <row r="57" spans="1:7" ht="12.75" customHeight="1">
      <c r="A57" s="23" t="s">
        <v>531</v>
      </c>
      <c r="B57" s="25">
        <v>15179000</v>
      </c>
      <c r="C57" s="24">
        <v>218469</v>
      </c>
      <c r="D57" s="24">
        <v>199345</v>
      </c>
      <c r="E57" s="24">
        <v>243246</v>
      </c>
      <c r="F57" s="22">
        <f aca="true" t="shared" si="3" ref="F57:F72">+(E57-D57)/D57</f>
        <v>0.22022624093907547</v>
      </c>
      <c r="G57" s="30">
        <f aca="true" t="shared" si="4" ref="G57:G72">+E57/$E$72</f>
        <v>0.0698894593469387</v>
      </c>
    </row>
    <row r="58" spans="1:7" ht="12.75" customHeight="1">
      <c r="A58" s="23" t="s">
        <v>14</v>
      </c>
      <c r="B58" s="25">
        <v>17019900</v>
      </c>
      <c r="C58" s="24">
        <v>261097</v>
      </c>
      <c r="D58" s="24">
        <v>236747</v>
      </c>
      <c r="E58" s="24">
        <v>238512</v>
      </c>
      <c r="F58" s="22">
        <f t="shared" si="3"/>
        <v>0.007455215905586977</v>
      </c>
      <c r="G58" s="30">
        <f t="shared" si="4"/>
        <v>0.06852928610442534</v>
      </c>
    </row>
    <row r="59" spans="1:7" ht="12.75" customHeight="1">
      <c r="A59" s="23" t="s">
        <v>532</v>
      </c>
      <c r="B59" s="27">
        <v>23099090</v>
      </c>
      <c r="C59" s="24">
        <v>177090</v>
      </c>
      <c r="D59" s="24">
        <v>156940</v>
      </c>
      <c r="E59" s="24">
        <v>224243</v>
      </c>
      <c r="F59" s="22">
        <f t="shared" si="3"/>
        <v>0.4288454186313241</v>
      </c>
      <c r="G59" s="30">
        <f t="shared" si="4"/>
        <v>0.06442951593175458</v>
      </c>
    </row>
    <row r="60" spans="1:7" ht="12.75" customHeight="1">
      <c r="A60" s="23" t="s">
        <v>533</v>
      </c>
      <c r="B60" s="25">
        <v>23040000</v>
      </c>
      <c r="C60" s="24">
        <v>202308</v>
      </c>
      <c r="D60" s="24">
        <v>186599</v>
      </c>
      <c r="E60" s="24">
        <v>153421</v>
      </c>
      <c r="F60" s="22">
        <f t="shared" si="3"/>
        <v>-0.1778037395698798</v>
      </c>
      <c r="G60" s="30">
        <f t="shared" si="4"/>
        <v>0.044080933468450385</v>
      </c>
    </row>
    <row r="61" spans="1:7" ht="12.75" customHeight="1">
      <c r="A61" s="23" t="s">
        <v>447</v>
      </c>
      <c r="B61" s="25">
        <v>10019000</v>
      </c>
      <c r="C61" s="24">
        <v>160743</v>
      </c>
      <c r="D61" s="24">
        <v>146452</v>
      </c>
      <c r="E61" s="24">
        <v>137271</v>
      </c>
      <c r="F61" s="22">
        <f t="shared" si="3"/>
        <v>-0.06268948187802147</v>
      </c>
      <c r="G61" s="30">
        <f t="shared" si="4"/>
        <v>0.03944071423173916</v>
      </c>
    </row>
    <row r="62" spans="1:7" ht="12.75" customHeight="1">
      <c r="A62" s="23" t="s">
        <v>217</v>
      </c>
      <c r="B62" s="27">
        <v>10059000</v>
      </c>
      <c r="C62" s="24">
        <v>144346</v>
      </c>
      <c r="D62" s="24">
        <v>130917</v>
      </c>
      <c r="E62" s="24">
        <v>125697</v>
      </c>
      <c r="F62" s="22">
        <f t="shared" si="3"/>
        <v>-0.03987259103095855</v>
      </c>
      <c r="G62" s="30">
        <f t="shared" si="4"/>
        <v>0.036115271665442206</v>
      </c>
    </row>
    <row r="63" spans="1:7" ht="12.75" customHeight="1">
      <c r="A63" s="23" t="s">
        <v>561</v>
      </c>
      <c r="B63" s="25">
        <v>10070000</v>
      </c>
      <c r="C63" s="24">
        <v>81898</v>
      </c>
      <c r="D63" s="24">
        <v>76807</v>
      </c>
      <c r="E63" s="24">
        <v>88655</v>
      </c>
      <c r="F63" s="22">
        <f t="shared" si="3"/>
        <v>0.15425677347116798</v>
      </c>
      <c r="G63" s="30">
        <f t="shared" si="4"/>
        <v>0.025472361388893756</v>
      </c>
    </row>
    <row r="64" spans="1:7" ht="12.75" customHeight="1">
      <c r="A64" s="23" t="s">
        <v>220</v>
      </c>
      <c r="B64" s="25">
        <v>21069090</v>
      </c>
      <c r="C64" s="24">
        <v>63640</v>
      </c>
      <c r="D64" s="24">
        <v>57815</v>
      </c>
      <c r="E64" s="24">
        <v>74589</v>
      </c>
      <c r="F64" s="22">
        <f t="shared" si="3"/>
        <v>0.2901323186024388</v>
      </c>
      <c r="G64" s="30">
        <f t="shared" si="4"/>
        <v>0.02143091719176805</v>
      </c>
    </row>
    <row r="65" spans="1:7" ht="12.75" customHeight="1">
      <c r="A65" s="23" t="s">
        <v>534</v>
      </c>
      <c r="B65" s="25" t="s">
        <v>537</v>
      </c>
      <c r="C65" s="24">
        <v>26426</v>
      </c>
      <c r="D65" s="24">
        <v>23426</v>
      </c>
      <c r="E65" s="24">
        <v>56155</v>
      </c>
      <c r="F65" s="22">
        <f t="shared" si="3"/>
        <v>1.3971228549474943</v>
      </c>
      <c r="G65" s="30">
        <f t="shared" si="4"/>
        <v>0.016134458900155985</v>
      </c>
    </row>
    <row r="66" spans="1:7" ht="12.75" customHeight="1">
      <c r="A66" s="23" t="s">
        <v>535</v>
      </c>
      <c r="B66" s="25">
        <v>10063000</v>
      </c>
      <c r="C66" s="24">
        <v>51326</v>
      </c>
      <c r="D66" s="24">
        <v>47163</v>
      </c>
      <c r="E66" s="24">
        <v>49385</v>
      </c>
      <c r="F66" s="22">
        <f t="shared" si="3"/>
        <v>0.04711320314653436</v>
      </c>
      <c r="G66" s="30">
        <f t="shared" si="4"/>
        <v>0.014189301981732764</v>
      </c>
    </row>
    <row r="67" spans="1:7" ht="12.75" customHeight="1">
      <c r="A67" s="23" t="s">
        <v>471</v>
      </c>
      <c r="B67" s="25">
        <v>22030000</v>
      </c>
      <c r="C67" s="24">
        <v>21183</v>
      </c>
      <c r="D67" s="24">
        <v>17859</v>
      </c>
      <c r="E67" s="24">
        <v>47231</v>
      </c>
      <c r="F67" s="22">
        <f t="shared" si="3"/>
        <v>1.6446609552606528</v>
      </c>
      <c r="G67" s="30">
        <f t="shared" si="4"/>
        <v>0.013570414536786882</v>
      </c>
    </row>
    <row r="68" spans="1:7" ht="12.75" customHeight="1">
      <c r="A68" s="23" t="s">
        <v>502</v>
      </c>
      <c r="B68" s="25" t="s">
        <v>538</v>
      </c>
      <c r="C68" s="24">
        <v>42715</v>
      </c>
      <c r="D68" s="24">
        <v>37442</v>
      </c>
      <c r="E68" s="24">
        <v>41257</v>
      </c>
      <c r="F68" s="22">
        <f t="shared" si="3"/>
        <v>0.10189092463009454</v>
      </c>
      <c r="G68" s="30">
        <f t="shared" si="4"/>
        <v>0.011853964399318592</v>
      </c>
    </row>
    <row r="69" spans="1:7" ht="12.75" customHeight="1">
      <c r="A69" s="23" t="s">
        <v>562</v>
      </c>
      <c r="B69" s="25">
        <v>22084000</v>
      </c>
      <c r="C69" s="24">
        <v>38284</v>
      </c>
      <c r="D69" s="24">
        <v>32599</v>
      </c>
      <c r="E69" s="24">
        <v>40588</v>
      </c>
      <c r="F69" s="22">
        <f t="shared" si="3"/>
        <v>0.2450688671431639</v>
      </c>
      <c r="G69" s="30">
        <f t="shared" si="4"/>
        <v>0.011661747268088881</v>
      </c>
    </row>
    <row r="70" spans="1:7" ht="12.75" customHeight="1">
      <c r="A70" s="23" t="s">
        <v>516</v>
      </c>
      <c r="B70" s="25">
        <v>23031000</v>
      </c>
      <c r="C70" s="24">
        <v>23627</v>
      </c>
      <c r="D70" s="24">
        <v>17474</v>
      </c>
      <c r="E70" s="24">
        <v>40164</v>
      </c>
      <c r="F70" s="22">
        <f t="shared" si="3"/>
        <v>1.2985006295066956</v>
      </c>
      <c r="G70" s="30">
        <f t="shared" si="4"/>
        <v>0.011539923555620425</v>
      </c>
    </row>
    <row r="71" spans="1:7" ht="12.75" customHeight="1">
      <c r="A71" s="23" t="s">
        <v>37</v>
      </c>
      <c r="B71" s="28"/>
      <c r="C71" s="24">
        <v>1011758</v>
      </c>
      <c r="D71" s="24">
        <v>909128</v>
      </c>
      <c r="E71" s="24">
        <v>1347208</v>
      </c>
      <c r="F71" s="22">
        <f t="shared" si="3"/>
        <v>0.4818683397717373</v>
      </c>
      <c r="G71" s="30">
        <f t="shared" si="4"/>
        <v>0.3870799057245365</v>
      </c>
    </row>
    <row r="72" spans="1:7" ht="12.75" customHeight="1">
      <c r="A72" s="28" t="s">
        <v>35</v>
      </c>
      <c r="B72" s="28"/>
      <c r="C72" s="24">
        <f>+balanza!B17</f>
        <v>2962096</v>
      </c>
      <c r="D72" s="24">
        <f>+balanza!D17</f>
        <v>2660595</v>
      </c>
      <c r="E72" s="24">
        <f>+balanza!E17</f>
        <v>3480439</v>
      </c>
      <c r="F72" s="22">
        <f t="shared" si="3"/>
        <v>0.30814310332839084</v>
      </c>
      <c r="G72" s="30">
        <f t="shared" si="4"/>
        <v>1</v>
      </c>
    </row>
    <row r="73" spans="1:7" ht="12" thickBot="1">
      <c r="A73" s="203"/>
      <c r="B73" s="203"/>
      <c r="C73" s="204"/>
      <c r="D73" s="204"/>
      <c r="E73" s="204"/>
      <c r="F73" s="203"/>
      <c r="G73" s="203"/>
    </row>
    <row r="74" spans="1:7" ht="12.75" customHeight="1" thickTop="1">
      <c r="A74" s="312" t="s">
        <v>457</v>
      </c>
      <c r="B74" s="312"/>
      <c r="C74" s="312"/>
      <c r="D74" s="312"/>
      <c r="E74" s="312"/>
      <c r="F74" s="312"/>
      <c r="G74" s="312"/>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9">
      <selection activeCell="N45" sqref="N45"/>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39" customFormat="1" ht="19.5" customHeight="1">
      <c r="A1" s="320" t="s">
        <v>480</v>
      </c>
      <c r="B1" s="320"/>
      <c r="C1" s="320"/>
      <c r="D1" s="320"/>
      <c r="E1" s="320"/>
      <c r="F1" s="320"/>
      <c r="G1" s="320"/>
      <c r="H1" s="320"/>
      <c r="I1" s="320"/>
      <c r="J1" s="320"/>
      <c r="K1" s="320"/>
      <c r="L1" s="141"/>
      <c r="M1" s="141"/>
      <c r="N1" s="141"/>
      <c r="O1" s="141"/>
    </row>
    <row r="2" spans="1:15" s="39" customFormat="1" ht="19.5" customHeight="1">
      <c r="A2" s="321" t="s">
        <v>503</v>
      </c>
      <c r="B2" s="321"/>
      <c r="C2" s="321"/>
      <c r="D2" s="321"/>
      <c r="E2" s="321"/>
      <c r="F2" s="321"/>
      <c r="G2" s="321"/>
      <c r="H2" s="321"/>
      <c r="I2" s="321"/>
      <c r="J2" s="321"/>
      <c r="K2" s="321"/>
      <c r="L2" s="143"/>
      <c r="M2" s="143"/>
      <c r="N2" s="143"/>
      <c r="O2" s="143"/>
    </row>
    <row r="3" spans="1:15" s="46" customFormat="1" ht="11.25">
      <c r="A3" s="43"/>
      <c r="B3" s="322" t="s">
        <v>505</v>
      </c>
      <c r="C3" s="322"/>
      <c r="D3" s="322"/>
      <c r="E3" s="322"/>
      <c r="F3" s="242"/>
      <c r="G3" s="322" t="s">
        <v>504</v>
      </c>
      <c r="H3" s="322"/>
      <c r="I3" s="322"/>
      <c r="J3" s="322"/>
      <c r="K3" s="322"/>
      <c r="L3" s="169"/>
      <c r="M3" s="169"/>
      <c r="N3" s="169"/>
      <c r="O3" s="169"/>
    </row>
    <row r="4" spans="1:15" s="46" customFormat="1" ht="11.25">
      <c r="A4" s="43" t="s">
        <v>514</v>
      </c>
      <c r="B4" s="243">
        <v>2009</v>
      </c>
      <c r="C4" s="323" t="str">
        <f>+balanza!C5</f>
        <v>enero - noviembre</v>
      </c>
      <c r="D4" s="323"/>
      <c r="E4" s="323"/>
      <c r="F4" s="242"/>
      <c r="G4" s="243">
        <f>+B4</f>
        <v>2009</v>
      </c>
      <c r="H4" s="323" t="str">
        <f>+C4</f>
        <v>enero - noviembre</v>
      </c>
      <c r="I4" s="323"/>
      <c r="J4" s="323"/>
      <c r="K4" s="323"/>
      <c r="L4" s="169"/>
      <c r="M4" s="169"/>
      <c r="N4" s="169"/>
      <c r="O4" s="169"/>
    </row>
    <row r="5" spans="1:11" s="46" customFormat="1" ht="11.25">
      <c r="A5" s="245"/>
      <c r="B5" s="245"/>
      <c r="C5" s="246">
        <v>2009</v>
      </c>
      <c r="D5" s="246">
        <v>2010</v>
      </c>
      <c r="E5" s="247" t="s">
        <v>460</v>
      </c>
      <c r="F5" s="248"/>
      <c r="G5" s="245"/>
      <c r="H5" s="246">
        <f>+C5</f>
        <v>2009</v>
      </c>
      <c r="I5" s="246">
        <f>+D5</f>
        <v>2010</v>
      </c>
      <c r="J5" s="247" t="str">
        <f>+productos!K5</f>
        <v>Var % 10/09</v>
      </c>
      <c r="K5" s="247" t="s">
        <v>498</v>
      </c>
    </row>
    <row r="7" spans="1:10" ht="12.75">
      <c r="A7" s="43" t="s">
        <v>479</v>
      </c>
      <c r="B7" s="250"/>
      <c r="C7" s="250"/>
      <c r="D7" s="250"/>
      <c r="E7" s="251"/>
      <c r="F7" s="20"/>
      <c r="G7" s="250">
        <f>+balanza!B12</f>
        <v>10732163</v>
      </c>
      <c r="H7" s="250">
        <f>+balanza!D12</f>
        <v>9855154</v>
      </c>
      <c r="I7" s="250">
        <f>+balanza!E12</f>
        <v>11173930</v>
      </c>
      <c r="J7" s="252">
        <f>+I7/H7-1</f>
        <v>0.13381586934105738</v>
      </c>
    </row>
    <row r="9" spans="1:11" s="216" customFormat="1" ht="11.25">
      <c r="A9" s="34" t="s">
        <v>314</v>
      </c>
      <c r="B9" s="236">
        <f>+productos!C11</f>
        <v>2410149.5419999994</v>
      </c>
      <c r="C9" s="236">
        <f>+productos!D11</f>
        <v>2322640.8329999996</v>
      </c>
      <c r="D9" s="236">
        <f>+productos!E11</f>
        <v>2376700.5969999996</v>
      </c>
      <c r="E9" s="239">
        <f>+D9/C9-1</f>
        <v>0.023275128565691583</v>
      </c>
      <c r="G9" s="236">
        <f>+productos!H11</f>
        <v>2882917.967</v>
      </c>
      <c r="H9" s="236">
        <f>+productos!I11</f>
        <v>2640392.228</v>
      </c>
      <c r="I9" s="236">
        <f>+productos!J11</f>
        <v>3107451.2820000006</v>
      </c>
      <c r="J9" s="240">
        <f aca="true" t="shared" si="0" ref="J9:J22">+I9/H9-1</f>
        <v>0.1768900275675256</v>
      </c>
      <c r="K9" s="240">
        <f aca="true" t="shared" si="1" ref="K9:K22">+I9/$I$7</f>
        <v>0.278098330846891</v>
      </c>
    </row>
    <row r="10" spans="1:17" s="216" customFormat="1" ht="11.25">
      <c r="A10" s="35" t="s">
        <v>99</v>
      </c>
      <c r="B10" s="236">
        <f>+productos!C312</f>
        <v>4307485.916</v>
      </c>
      <c r="C10" s="184">
        <f>+productos!D312</f>
        <v>3970008.5100000002</v>
      </c>
      <c r="D10" s="184">
        <f>+productos!E312</f>
        <v>3078157.01</v>
      </c>
      <c r="E10" s="239">
        <f>+D10/C10-1</f>
        <v>-0.2246472514488389</v>
      </c>
      <c r="F10" s="184"/>
      <c r="G10" s="184">
        <f>+productos!H312</f>
        <v>2011703.064</v>
      </c>
      <c r="H10" s="184">
        <f>+productos!I312</f>
        <v>1810964.8930000002</v>
      </c>
      <c r="I10" s="184">
        <f>+productos!J312</f>
        <v>2202042.482</v>
      </c>
      <c r="J10" s="240">
        <f t="shared" si="0"/>
        <v>0.21594984558322938</v>
      </c>
      <c r="K10" s="240">
        <f t="shared" si="1"/>
        <v>0.1970696506958608</v>
      </c>
      <c r="L10" s="40"/>
      <c r="M10" s="40"/>
      <c r="N10" s="40"/>
      <c r="O10" s="39"/>
      <c r="P10" s="39"/>
      <c r="Q10" s="40"/>
    </row>
    <row r="11" spans="1:11" s="216" customFormat="1" ht="11.25">
      <c r="A11" s="216" t="s">
        <v>506</v>
      </c>
      <c r="B11" s="236">
        <f>+productos!C227</f>
        <v>702534.876</v>
      </c>
      <c r="C11" s="236">
        <f>+productos!D227</f>
        <v>634449.48</v>
      </c>
      <c r="D11" s="236">
        <f>+productos!E227</f>
        <v>673892.666</v>
      </c>
      <c r="E11" s="239">
        <f>+D11/C11-1</f>
        <v>0.062169151750270046</v>
      </c>
      <c r="G11" s="236">
        <f>+productos!H227</f>
        <v>1401167.4649999999</v>
      </c>
      <c r="H11" s="236">
        <f>+productos!I227</f>
        <v>1284685.3120000002</v>
      </c>
      <c r="I11" s="236">
        <f>+productos!J227</f>
        <v>1425132.4679999999</v>
      </c>
      <c r="J11" s="240">
        <f t="shared" si="0"/>
        <v>0.10932417043155218</v>
      </c>
      <c r="K11" s="240">
        <f t="shared" si="1"/>
        <v>0.12754084444774577</v>
      </c>
    </row>
    <row r="12" spans="1:11" s="216" customFormat="1" ht="11.25">
      <c r="A12" s="216" t="s">
        <v>517</v>
      </c>
      <c r="B12" s="267" t="s">
        <v>181</v>
      </c>
      <c r="C12" s="267" t="s">
        <v>181</v>
      </c>
      <c r="D12" s="267" t="s">
        <v>181</v>
      </c>
      <c r="E12" s="267" t="s">
        <v>181</v>
      </c>
      <c r="G12" s="236">
        <f>+productos!H324</f>
        <v>799994.338</v>
      </c>
      <c r="H12" s="236">
        <f>+productos!I324</f>
        <v>738437.325</v>
      </c>
      <c r="I12" s="236">
        <f>+productos!J324</f>
        <v>850879.807</v>
      </c>
      <c r="J12" s="240">
        <f t="shared" si="0"/>
        <v>0.1522708538602109</v>
      </c>
      <c r="K12" s="240">
        <f t="shared" si="1"/>
        <v>0.0761486609456118</v>
      </c>
    </row>
    <row r="13" spans="1:11" s="216" customFormat="1" ht="11.25">
      <c r="A13" s="34" t="s">
        <v>472</v>
      </c>
      <c r="B13" s="236">
        <f>+productos!C50</f>
        <v>502101.40100000007</v>
      </c>
      <c r="C13" s="236">
        <f>+productos!D50</f>
        <v>462285.53500000003</v>
      </c>
      <c r="D13" s="236">
        <f>+productos!E50</f>
        <v>491789.91199999995</v>
      </c>
      <c r="E13" s="239">
        <f>+D13/C13-1</f>
        <v>0.06382284273722716</v>
      </c>
      <c r="G13" s="236">
        <f>+productos!H50</f>
        <v>833580.5300000003</v>
      </c>
      <c r="H13" s="236">
        <f>+productos!I50</f>
        <v>775672.7589999998</v>
      </c>
      <c r="I13" s="236">
        <f>+productos!J50</f>
        <v>833090.037</v>
      </c>
      <c r="J13" s="240">
        <f t="shared" si="0"/>
        <v>0.07402255311121508</v>
      </c>
      <c r="K13" s="240">
        <f t="shared" si="1"/>
        <v>0.07455658277794831</v>
      </c>
    </row>
    <row r="14" spans="1:11" s="216" customFormat="1" ht="11.25">
      <c r="A14" s="216" t="s">
        <v>89</v>
      </c>
      <c r="B14" s="236">
        <f>+productos!C280</f>
        <v>241947.644</v>
      </c>
      <c r="C14" s="236">
        <f>+productos!D280</f>
        <v>222666.381</v>
      </c>
      <c r="D14" s="236">
        <f>+productos!E280</f>
        <v>198858.711</v>
      </c>
      <c r="E14" s="239">
        <f>+D14/C14-1</f>
        <v>-0.10692081082505211</v>
      </c>
      <c r="G14" s="236">
        <f>+productos!H280</f>
        <v>614378.3859999999</v>
      </c>
      <c r="H14" s="236">
        <f>+productos!I280</f>
        <v>566740.079</v>
      </c>
      <c r="I14" s="236">
        <f>+productos!J280</f>
        <v>570371.922</v>
      </c>
      <c r="J14" s="240">
        <f t="shared" si="0"/>
        <v>0.006408304502494966</v>
      </c>
      <c r="K14" s="240">
        <f t="shared" si="1"/>
        <v>0.05104488053889724</v>
      </c>
    </row>
    <row r="15" spans="1:11" s="216" customFormat="1" ht="11.25">
      <c r="A15" s="216" t="s">
        <v>518</v>
      </c>
      <c r="B15" s="267" t="s">
        <v>181</v>
      </c>
      <c r="C15" s="267" t="s">
        <v>181</v>
      </c>
      <c r="D15" s="267" t="s">
        <v>181</v>
      </c>
      <c r="E15" s="268" t="s">
        <v>181</v>
      </c>
      <c r="G15" s="236">
        <f>+productos!H319</f>
        <v>430757.19299999997</v>
      </c>
      <c r="H15" s="236">
        <f>+productos!I319</f>
        <v>394472.994</v>
      </c>
      <c r="I15" s="236">
        <f>+productos!J319</f>
        <v>491939.49400000006</v>
      </c>
      <c r="J15" s="240">
        <f t="shared" si="0"/>
        <v>0.2470802855518166</v>
      </c>
      <c r="K15" s="240">
        <f t="shared" si="1"/>
        <v>0.044025646661470054</v>
      </c>
    </row>
    <row r="16" spans="1:11" s="216" customFormat="1" ht="11.25">
      <c r="A16" s="216" t="s">
        <v>475</v>
      </c>
      <c r="B16" s="236">
        <f>+productos!C104</f>
        <v>104989.65</v>
      </c>
      <c r="C16" s="236">
        <f>+productos!D104</f>
        <v>104888.305</v>
      </c>
      <c r="D16" s="236">
        <f>+productos!E104</f>
        <v>82398.29999999999</v>
      </c>
      <c r="E16" s="239">
        <f aca="true" t="shared" si="2" ref="E16:E22">+D16/C16-1</f>
        <v>-0.21441861416294228</v>
      </c>
      <c r="G16" s="236">
        <f>+productos!H104</f>
        <v>363650.5080000001</v>
      </c>
      <c r="H16" s="236">
        <f>+productos!I104</f>
        <v>358969.17</v>
      </c>
      <c r="I16" s="236">
        <f>+productos!J104</f>
        <v>347141.62200000003</v>
      </c>
      <c r="J16" s="240">
        <f t="shared" si="0"/>
        <v>-0.032948645701244894</v>
      </c>
      <c r="K16" s="240">
        <f t="shared" si="1"/>
        <v>0.031067101905954308</v>
      </c>
    </row>
    <row r="17" spans="1:11" s="216" customFormat="1" ht="11.25">
      <c r="A17" s="216" t="s">
        <v>97</v>
      </c>
      <c r="B17" s="236">
        <f>+productos!C302</f>
        <v>3645266.542</v>
      </c>
      <c r="C17" s="236">
        <f>+productos!D302</f>
        <v>3389455.307</v>
      </c>
      <c r="D17" s="236">
        <f>+productos!E302</f>
        <v>4079383.391</v>
      </c>
      <c r="E17" s="239">
        <f t="shared" si="2"/>
        <v>0.20355131474226562</v>
      </c>
      <c r="G17" s="236">
        <f>+productos!H302</f>
        <v>273744.614</v>
      </c>
      <c r="H17" s="236">
        <f>+productos!I302</f>
        <v>254189.769</v>
      </c>
      <c r="I17" s="236">
        <f>+productos!J302</f>
        <v>290772.706</v>
      </c>
      <c r="J17" s="240">
        <f t="shared" si="0"/>
        <v>0.1439197853789309</v>
      </c>
      <c r="K17" s="240">
        <f t="shared" si="1"/>
        <v>0.026022420580762543</v>
      </c>
    </row>
    <row r="18" spans="1:11" s="216" customFormat="1" ht="11.25">
      <c r="A18" s="216" t="s">
        <v>474</v>
      </c>
      <c r="B18" s="236">
        <f>+productos!C212</f>
        <v>99339.09</v>
      </c>
      <c r="C18" s="236">
        <f>+productos!D212</f>
        <v>90159.218</v>
      </c>
      <c r="D18" s="236">
        <f>+productos!E212</f>
        <v>111711.43100000001</v>
      </c>
      <c r="E18" s="239">
        <f t="shared" si="2"/>
        <v>0.23904613946407594</v>
      </c>
      <c r="G18" s="236">
        <f>+productos!H212</f>
        <v>178712.027</v>
      </c>
      <c r="H18" s="236">
        <f>+productos!I212</f>
        <v>163619.578</v>
      </c>
      <c r="I18" s="236">
        <f>+productos!J212</f>
        <v>152050.669</v>
      </c>
      <c r="J18" s="240">
        <f t="shared" si="0"/>
        <v>-0.0707061412907446</v>
      </c>
      <c r="K18" s="240">
        <f t="shared" si="1"/>
        <v>0.013607626770527468</v>
      </c>
    </row>
    <row r="19" spans="1:11" s="216" customFormat="1" ht="11.25">
      <c r="A19" s="216" t="s">
        <v>82</v>
      </c>
      <c r="B19" s="236">
        <f>+productos!C270</f>
        <v>65069.39400000001</v>
      </c>
      <c r="C19" s="236">
        <f>+productos!D270</f>
        <v>59604.178</v>
      </c>
      <c r="D19" s="236">
        <f>+productos!E270</f>
        <v>61587.415</v>
      </c>
      <c r="E19" s="239">
        <f t="shared" si="2"/>
        <v>0.03327345609900023</v>
      </c>
      <c r="G19" s="236">
        <f>+productos!H270</f>
        <v>129439.959</v>
      </c>
      <c r="H19" s="236">
        <f>+productos!I270</f>
        <v>117973.84599999999</v>
      </c>
      <c r="I19" s="236">
        <f>+productos!J270</f>
        <v>144555.58500000002</v>
      </c>
      <c r="J19" s="240">
        <f t="shared" si="0"/>
        <v>0.22531891517718283</v>
      </c>
      <c r="K19" s="240">
        <f t="shared" si="1"/>
        <v>0.012936861516046729</v>
      </c>
    </row>
    <row r="20" spans="1:11" s="216" customFormat="1" ht="11.25">
      <c r="A20" s="216" t="s">
        <v>473</v>
      </c>
      <c r="B20" s="236">
        <f>+productos!C195</f>
        <v>44480.122</v>
      </c>
      <c r="C20" s="236">
        <f>+productos!D195</f>
        <v>42012.176999999996</v>
      </c>
      <c r="D20" s="236">
        <f>+productos!E195</f>
        <v>93277.026</v>
      </c>
      <c r="E20" s="239">
        <f t="shared" si="2"/>
        <v>1.2202378610372895</v>
      </c>
      <c r="G20" s="236">
        <f>+productos!H195</f>
        <v>29240.145</v>
      </c>
      <c r="H20" s="236">
        <f>+productos!I195</f>
        <v>24517.831999999995</v>
      </c>
      <c r="I20" s="236">
        <f>+productos!J195</f>
        <v>59074.519</v>
      </c>
      <c r="J20" s="240">
        <f t="shared" si="0"/>
        <v>1.4094511700708288</v>
      </c>
      <c r="K20" s="240">
        <f t="shared" si="1"/>
        <v>0.005286816634791877</v>
      </c>
    </row>
    <row r="21" spans="1:11" s="216" customFormat="1" ht="11.25">
      <c r="A21" s="216" t="s">
        <v>478</v>
      </c>
      <c r="B21" s="236">
        <f>+productos!C265</f>
        <v>9827.249</v>
      </c>
      <c r="C21" s="236">
        <f>+productos!D265</f>
        <v>9612.005</v>
      </c>
      <c r="D21" s="236">
        <f>+productos!E265</f>
        <v>8434.78</v>
      </c>
      <c r="E21" s="239">
        <f t="shared" si="2"/>
        <v>-0.12247444731874346</v>
      </c>
      <c r="G21" s="236">
        <f>+productos!H265</f>
        <v>28986.731</v>
      </c>
      <c r="H21" s="236">
        <f>+productos!I265</f>
        <v>28311.332</v>
      </c>
      <c r="I21" s="236">
        <f>+productos!J265</f>
        <v>28420.53</v>
      </c>
      <c r="J21" s="240">
        <f t="shared" si="0"/>
        <v>0.0038570421200951888</v>
      </c>
      <c r="K21" s="240">
        <f t="shared" si="1"/>
        <v>0.0025434676966832616</v>
      </c>
    </row>
    <row r="22" spans="1:17" s="39" customFormat="1" ht="11.25">
      <c r="A22" s="237" t="s">
        <v>476</v>
      </c>
      <c r="B22" s="238">
        <f>+productos!C160</f>
        <v>11430.81</v>
      </c>
      <c r="C22" s="238">
        <f>+productos!D160</f>
        <v>11136.971</v>
      </c>
      <c r="D22" s="238">
        <f>+productos!E160</f>
        <v>11618.537999999999</v>
      </c>
      <c r="E22" s="241">
        <f t="shared" si="2"/>
        <v>0.043240392742335265</v>
      </c>
      <c r="F22" s="237"/>
      <c r="G22" s="238">
        <f>+productos!H160</f>
        <v>34276.066000000006</v>
      </c>
      <c r="H22" s="238">
        <f>+productos!I160</f>
        <v>32912.566</v>
      </c>
      <c r="I22" s="238">
        <f>+productos!J160</f>
        <v>34494.137</v>
      </c>
      <c r="J22" s="241">
        <f t="shared" si="0"/>
        <v>0.048053712980021146</v>
      </c>
      <c r="K22" s="241">
        <f t="shared" si="1"/>
        <v>0.0030870192492704</v>
      </c>
      <c r="L22" s="216"/>
      <c r="M22" s="216"/>
      <c r="N22" s="216"/>
      <c r="O22" s="216"/>
      <c r="P22" s="216"/>
      <c r="Q22" s="216"/>
    </row>
    <row r="23" spans="1:17" s="39" customFormat="1" ht="11.25">
      <c r="A23" s="34" t="s">
        <v>72</v>
      </c>
      <c r="B23" s="34"/>
      <c r="C23" s="34"/>
      <c r="D23" s="34"/>
      <c r="E23" s="34"/>
      <c r="F23" s="34"/>
      <c r="G23" s="34"/>
      <c r="H23" s="34"/>
      <c r="I23" s="34"/>
      <c r="J23" s="34"/>
      <c r="K23" s="34"/>
      <c r="L23" s="40"/>
      <c r="M23" s="40"/>
      <c r="N23" s="40"/>
      <c r="Q23" s="40"/>
    </row>
    <row r="24" s="216" customFormat="1" ht="11.25">
      <c r="A24" s="216" t="s">
        <v>513</v>
      </c>
    </row>
    <row r="25" s="216" customFormat="1" ht="11.25"/>
    <row r="26" s="216" customFormat="1" ht="11.25"/>
    <row r="27" s="216" customFormat="1" ht="11.25"/>
    <row r="28" s="216" customFormat="1" ht="11.25"/>
    <row r="29" s="216" customFormat="1" ht="11.25"/>
    <row r="30" s="216" customFormat="1" ht="11.25"/>
    <row r="31" s="216" customFormat="1" ht="11.25"/>
    <row r="32" s="216" customFormat="1" ht="11.25"/>
    <row r="33" s="216" customFormat="1" ht="11.25"/>
    <row r="34" s="216" customFormat="1" ht="11.25"/>
    <row r="35" s="216" customFormat="1" ht="11.25"/>
    <row r="36" spans="9:10" s="216" customFormat="1" ht="11.25">
      <c r="I36" s="240"/>
      <c r="J36" s="240"/>
    </row>
    <row r="37" s="21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2010-12-09T19:55:16Z</cp:lastPrinted>
  <dcterms:created xsi:type="dcterms:W3CDTF">2004-11-22T15:10:56Z</dcterms:created>
  <dcterms:modified xsi:type="dcterms:W3CDTF">2010-12-09T19:55:31Z</dcterms:modified>
  <cp:category/>
  <cp:version/>
  <cp:contentType/>
  <cp:contentStatus/>
</cp:coreProperties>
</file>