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9585" windowHeight="1206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'productos'!$A$1:$K$410</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<sst xmlns="http://schemas.openxmlformats.org/spreadsheetml/2006/main" count="843" uniqueCount="562">
  <si>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</si>
  <si>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</si>
  <si>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</si>
  <si>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</si>
  <si>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</si>
  <si>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</si>
  <si>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</si>
  <si>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</si>
  <si>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</si>
  <si>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</si>
  <si>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</si>
  <si>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</si>
  <si>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</si>
  <si>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</si>
  <si>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</si>
  <si>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</si>
  <si>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</si>
  <si>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</si>
  <si>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</si>
  <si>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</si>
  <si>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</si>
  <si>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</si>
  <si>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</si>
  <si>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</si>
  <si>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</si>
  <si>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</si>
  <si>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</si>
  <si>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</si>
  <si>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</si>
  <si>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</si>
  <si>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</si>
  <si>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</si>
  <si>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</si>
  <si>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</si>
  <si>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</si>
  <si>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</si>
  <si>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</si>
  <si>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</si>
  <si>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</si>
  <si>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</si>
  <si>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</si>
  <si>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</si>
  <si>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</si>
  <si>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</si>
  <si>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</si>
  <si>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</si>
  <si>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</si>
  <si>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</si>
  <si>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</si>
  <si>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</si>
  <si>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</si>
  <si>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</si>
  <si>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</si>
  <si>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</si>
  <si>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</si>
  <si>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</si>
  <si>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</si>
  <si>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</si>
  <si>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</si>
  <si>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</si>
  <si>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</si>
  <si>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</si>
  <si>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</si>
  <si>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</si>
  <si>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</si>
  <si>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</si>
  <si>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</si>
  <si>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</si>
  <si>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</si>
  <si>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</si>
  <si>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</si>
  <si>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</si>
  <si>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</si>
  <si>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</si>
  <si>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</si>
  <si>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</si>
  <si>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</si>
  <si>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</si>
  <si>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</si>
  <si>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</si>
  <si>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</si>
  <si>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</si>
  <si>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</si>
  <si>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</si>
  <si>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</si>
  <si>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</si>
  <si>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</si>
  <si>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</si>
  <si>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</si>
  <si>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</si>
  <si>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</si>
  <si>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</si>
  <si>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</si>
  <si>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</si>
  <si>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</si>
  <si>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</si>
  <si>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</si>
  <si>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</si>
  <si>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</si>
  <si>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</si>
  <si>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</si>
  <si>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</si>
  <si>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</si>
  <si>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</si>
  <si>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</si>
  <si>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</si>
  <si>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</si>
  <si>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</si>
  <si>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</si>
  <si>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</si>
  <si>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</si>
  <si>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</si>
  <si>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</si>
  <si>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</si>
  <si>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</si>
  <si>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</si>
  <si>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</si>
  <si>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</si>
  <si>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</si>
  <si>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</si>
  <si>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</si>
  <si>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</si>
  <si>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</si>
  <si>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</si>
  <si>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</si>
  <si>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</si>
  <si>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</si>
  <si>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</si>
  <si>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</si>
  <si>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</si>
  <si>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</si>
  <si>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</si>
  <si>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</si>
  <si>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</si>
  <si>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</si>
  <si>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</si>
  <si>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</si>
  <si>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</si>
  <si>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</si>
  <si>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</si>
  <si>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</si>
  <si>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</si>
  <si>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</si>
  <si>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</si>
  <si>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</si>
  <si>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</si>
  <si>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</si>
  <si>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</si>
  <si>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</si>
  <si>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</si>
  <si>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</si>
  <si>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</si>
  <si>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</si>
  <si>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</si>
  <si>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</si>
  <si>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</si>
  <si>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</si>
  <si>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</si>
  <si>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</si>
  <si>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</si>
  <si>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</si>
  <si>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</si>
  <si>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</si>
  <si>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</si>
  <si>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</si>
  <si>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</si>
  <si>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</si>
  <si>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</si>
  <si>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</si>
  <si>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</si>
  <si>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</si>
  <si>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</si>
  <si>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</si>
  <si>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</si>
  <si>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</si>
  <si>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</si>
  <si>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</si>
  <si>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</si>
  <si>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</si>
  <si>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</si>
  <si>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</si>
  <si>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</si>
  <si>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</si>
  <si>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</si>
  <si>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</si>
  <si>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</si>
  <si>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</si>
  <si>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</si>
  <si>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</si>
  <si>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</si>
  <si>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</si>
  <si>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</si>
  <si>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</si>
  <si>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</si>
  <si>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</si>
  <si>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</si>
  <si>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</si>
  <si>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</si>
  <si>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</si>
  <si>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</si>
  <si>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</si>
  <si>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</si>
  <si>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</si>
  <si>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</si>
  <si>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</si>
  <si>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</si>
  <si>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</si>
  <si>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</si>
  <si>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</si>
  <si>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</si>
  <si>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</si>
  <si>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</si>
  <si>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</si>
  <si>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</si>
  <si>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</si>
  <si>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</si>
  <si>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</si>
  <si>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</si>
  <si>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</si>
  <si>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</si>
  <si>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</si>
  <si>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</si>
  <si>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</si>
  <si>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</si>
  <si>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</si>
  <si>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</si>
  <si>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</si>
  <si>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</si>
  <si>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</si>
  <si>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</si>
  <si>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</si>
  <si>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</si>
  <si>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</si>
  <si>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</si>
  <si>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</si>
  <si>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</si>
  <si>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</si>
  <si>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</si>
  <si>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</si>
  <si>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</si>
  <si>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</si>
  <si>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</si>
  <si>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</si>
  <si>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</si>
  <si>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</si>
  <si>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</si>
  <si>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</si>
  <si>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</si>
  <si>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</si>
  <si>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</si>
  <si>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</si>
  <si>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</si>
  <si>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</si>
  <si>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</si>
  <si>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</si>
  <si>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</si>
  <si>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</si>
  <si>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</si>
  <si>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</si>
  <si>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</si>
  <si>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</si>
  <si>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</si>
  <si>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</si>
  <si>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</si>
  <si>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</si>
  <si>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</si>
  <si>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</si>
  <si>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</si>
  <si>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</si>
  <si>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</si>
  <si>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</si>
  <si>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</si>
  <si>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</si>
  <si>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</si>
  <si>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</si>
  <si>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</si>
  <si>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</si>
  <si>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</si>
  <si>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</si>
  <si>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</si>
  <si>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</si>
  <si>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</si>
  <si>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</si>
  <si>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</si>
  <si>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</si>
  <si>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</si>
  <si>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</si>
  <si>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</si>
  <si>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</si>
  <si>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</si>
  <si>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</si>
  <si>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</si>
  <si>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</si>
  <si>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</si>
  <si>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</si>
  <si>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</si>
  <si>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</si>
  <si>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</si>
  <si>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</si>
  <si>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</si>
  <si>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</si>
  <si>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</si>
  <si>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</si>
  <si>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</si>
  <si>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</si>
  <si>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</si>
  <si>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</si>
  <si>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</si>
  <si>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</si>
  <si>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</si>
  <si>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</si>
  <si>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</si>
  <si>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</si>
  <si>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</si>
  <si>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</si>
  <si>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</si>
  <si>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</si>
  <si>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</si>
  <si>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</si>
  <si>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</si>
  <si>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</si>
  <si>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</si>
  <si>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</si>
  <si>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</si>
  <si>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</si>
  <si>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</si>
  <si>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</si>
  <si>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</si>
  <si>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</si>
  <si>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</si>
  <si>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</si>
  <si>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</si>
  <si>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</si>
  <si>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</si>
  <si>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</si>
  <si>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</si>
  <si>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</si>
  <si>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</si>
  <si>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</si>
  <si>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</si>
  <si>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</si>
  <si>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</si>
  <si>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</si>
  <si>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</si>
  <si>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</si>
  <si>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</si>
  <si>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</si>
  <si>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</si>
  <si>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</si>
  <si>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</si>
  <si>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</si>
  <si>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</si>
  <si>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</si>
  <si>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</si>
  <si>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</si>
  <si>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</si>
  <si>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</si>
  <si>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</si>
  <si>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</si>
  <si>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</si>
  <si>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</si>
  <si>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</si>
  <si>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</si>
  <si>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</si>
  <si>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</si>
  <si>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</si>
  <si>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</si>
  <si>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</si>
  <si>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</si>
  <si>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</si>
  <si>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</si>
  <si>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</si>
  <si>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</si>
  <si>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</si>
  <si>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</si>
  <si>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</si>
  <si>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</si>
  <si>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</si>
  <si>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</si>
  <si>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</si>
  <si>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</si>
  <si>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</si>
  <si>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</si>
  <si>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</si>
  <si>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</si>
  <si>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</si>
  <si>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</si>
  <si>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</si>
  <si>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</si>
  <si>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</si>
  <si>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</si>
  <si>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</si>
  <si>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</si>
  <si>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</si>
  <si>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</si>
  <si>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</si>
  <si>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</si>
  <si>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</si>
  <si>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</si>
  <si>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</si>
  <si>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</si>
  <si>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</si>
  <si>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</si>
  <si>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</si>
  <si>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</si>
  <si>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</si>
  <si>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</si>
  <si>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</si>
  <si>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</si>
  <si>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</si>
  <si>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</si>
  <si>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</si>
  <si>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</si>
  <si>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</si>
  <si>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</si>
  <si>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</si>
  <si>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</si>
  <si>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</si>
  <si>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</si>
  <si>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</si>
  <si>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</si>
  <si>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</si>
  <si>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</si>
  <si>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</si>
  <si>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</si>
  <si>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</si>
  <si>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</si>
  <si>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</si>
  <si>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</si>
  <si>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</si>
  <si>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</si>
  <si>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</si>
  <si>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</si>
  <si>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</si>
  <si>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</si>
  <si>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</si>
  <si>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</si>
  <si>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</si>
  <si>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</si>
  <si>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</si>
  <si>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</si>
  <si>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</si>
  <si>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</si>
  <si>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</si>
  <si>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</si>
  <si>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</si>
  <si>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</si>
  <si>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</si>
  <si>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</si>
  <si>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</si>
  <si>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</si>
  <si>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</si>
  <si>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</si>
  <si>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</si>
  <si>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Madera simplemente aserrada (desde 2007)</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</si>
  <si>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</si>
  <si>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</si>
  <si>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</si>
  <si>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</si>
  <si>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</si>
  <si>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</si>
  <si>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</si>
  <si>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</si>
  <si>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</si>
  <si>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</si>
  <si>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</si>
  <si>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</si>
  <si>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</si>
  <si>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</si>
  <si>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</si>
  <si>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</si>
  <si>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</si>
  <si>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</si>
  <si>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</si>
  <si>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</si>
  <si>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</si>
  <si>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</si>
  <si>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</si>
  <si>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</si>
  <si>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</si>
  <si>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</si>
  <si>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</si>
  <si>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</si>
  <si>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</si>
  <si>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</si>
  <si>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</si>
  <si>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</si>
  <si>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</si>
  <si>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</si>
  <si>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</si>
  <si>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</si>
  <si>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</si>
  <si>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</si>
  <si>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</si>
  <si>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</si>
  <si>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</si>
  <si>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</si>
  <si>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</si>
  <si>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</si>
  <si>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</si>
  <si>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</si>
  <si>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</si>
  <si>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</si>
  <si>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</si>
  <si>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Las demás carnes porcinas congeladas</t>
  </si>
  <si>
    <t>02032900</t>
  </si>
  <si>
    <t>Mezclas aceites</t>
  </si>
  <si>
    <t>Tortas y residuos de soja</t>
  </si>
  <si>
    <t>02013000</t>
  </si>
  <si>
    <t>02071400</t>
  </si>
  <si>
    <t xml:space="preserve">           Agrícola</t>
  </si>
  <si>
    <t xml:space="preserve">           Pecuario</t>
  </si>
  <si>
    <t xml:space="preserve">           Forestal</t>
  </si>
  <si>
    <t>ene-nov 10</t>
  </si>
  <si>
    <t>Uvas frescas</t>
  </si>
  <si>
    <t>Arándanos</t>
  </si>
  <si>
    <t>Var. (%)   2011/2010</t>
  </si>
  <si>
    <t xml:space="preserve"> 2011-2010</t>
  </si>
  <si>
    <t>Var % 11/10</t>
  </si>
  <si>
    <t>Cerezas frescas</t>
  </si>
  <si>
    <t>Nectarines frescos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</si>
  <si>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</si>
  <si>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</si>
  <si>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</si>
  <si>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</si>
  <si>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</si>
  <si>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</si>
  <si>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</si>
  <si>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</si>
  <si>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</si>
  <si>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</si>
  <si>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</si>
  <si>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</si>
  <si>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Hong Kong</t>
  </si>
  <si>
    <t>Ciruelas frescas</t>
  </si>
  <si>
    <t>Pasta química de maderas distintas a las coníferas</t>
  </si>
  <si>
    <t>Pasta química de coníferas a la sosa cruda</t>
  </si>
  <si>
    <t>Sorgo para grano (granífero)</t>
  </si>
  <si>
    <t xml:space="preserve">          Avance mensual enero a marzo 2011</t>
  </si>
  <si>
    <t xml:space="preserve">          Abril 2011</t>
  </si>
  <si>
    <t>Avance mensual enero - marzo 2011</t>
  </si>
  <si>
    <t>ene-mar 07</t>
  </si>
  <si>
    <t>ene-mar 08</t>
  </si>
  <si>
    <t>ene-mar 09</t>
  </si>
  <si>
    <t>ene-mar 10</t>
  </si>
  <si>
    <t>ene-mar 11</t>
  </si>
  <si>
    <t>enero - marzo</t>
  </si>
  <si>
    <t>enero - marzo  2010</t>
  </si>
  <si>
    <t>enero - marzo  2011</t>
  </si>
  <si>
    <t>El Salvador</t>
  </si>
  <si>
    <t>Las demás maderas contrachapadas, maderas chapadas y maderas estratificadas similar de coníferas (de</t>
  </si>
  <si>
    <t>Granos de maiz, mondados, perlados, troceados o quebrantados</t>
  </si>
  <si>
    <t>Cerveza de malta</t>
  </si>
  <si>
    <t xml:space="preserve">Los demás vinos </t>
  </si>
  <si>
    <t>Manzanas frescas</t>
  </si>
  <si>
    <t>Las demás maderas en plaquitas o partículas no coníferas</t>
  </si>
  <si>
    <t>Pasta química de coníferas a la sosa  semiblanqueada</t>
  </si>
  <si>
    <t>Carne bovina deshuesada fresca o refrigerada</t>
  </si>
  <si>
    <t xml:space="preserve">Azúcar refinada </t>
  </si>
  <si>
    <t>Las demás preparaciones para alimentar animales</t>
  </si>
  <si>
    <t xml:space="preserve">Trozos y despojos comestibles de gallo o gallina, congelados </t>
  </si>
  <si>
    <t>Aceites de nabo (nabina) o de colza, bajo ácido erúcico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</si>
</sst>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5.95"/>
      <color indexed="8"/>
      <name val="Calibri"/>
      <family val="0"/>
    </font>
    <font>
      <b/>
      <sz val="5.95"/>
      <color indexed="8"/>
      <name val="Arial"/>
      <family val="0"/>
    </font>
    <font>
      <sz val="1"/>
      <color indexed="8"/>
      <name val="Arial"/>
      <family val="0"/>
    </font>
    <font>
      <sz val="3.7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23">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9" xfId="7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3" fontId="83"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8" applyNumberFormat="1" applyFont="1" applyFill="1" applyBorder="1" applyAlignment="1">
      <alignment vertical="center"/>
    </xf>
    <xf numFmtId="169" fontId="14" fillId="0" borderId="0" xfId="48" applyNumberFormat="1" applyFont="1" applyFill="1" applyAlignment="1">
      <alignment vertical="center"/>
    </xf>
    <xf numFmtId="169" fontId="0" fillId="0" borderId="13" xfId="48" applyNumberFormat="1" applyFont="1" applyBorder="1" applyAlignment="1">
      <alignment/>
    </xf>
    <xf numFmtId="169" fontId="64" fillId="0" borderId="0" xfId="48" applyNumberFormat="1" applyFont="1" applyAlignment="1">
      <alignment/>
    </xf>
    <xf numFmtId="169" fontId="0" fillId="0" borderId="22" xfId="48" applyNumberFormat="1" applyFont="1" applyBorder="1" applyAlignment="1">
      <alignment horizontal="center"/>
    </xf>
    <xf numFmtId="0" fontId="0" fillId="0" borderId="22" xfId="0" applyBorder="1" applyAlignment="1">
      <alignment/>
    </xf>
    <xf numFmtId="169" fontId="0" fillId="0" borderId="0" xfId="48" applyNumberFormat="1" applyFont="1" applyBorder="1" applyAlignment="1">
      <alignment horizontal="center"/>
    </xf>
    <xf numFmtId="169" fontId="84" fillId="0" borderId="0" xfId="48" applyNumberFormat="1" applyFont="1" applyAlignment="1">
      <alignment/>
    </xf>
    <xf numFmtId="0" fontId="85" fillId="0" borderId="0" xfId="65" applyFont="1">
      <alignment/>
      <protection/>
    </xf>
    <xf numFmtId="0" fontId="86" fillId="0" borderId="0" xfId="65" applyFont="1">
      <alignment/>
      <protection/>
    </xf>
    <xf numFmtId="0" fontId="64" fillId="0" borderId="0" xfId="65">
      <alignment/>
      <protection/>
    </xf>
    <xf numFmtId="0" fontId="87" fillId="0" borderId="0" xfId="65" applyFont="1" applyAlignment="1">
      <alignment horizontal="center"/>
      <protection/>
    </xf>
    <xf numFmtId="17" fontId="87" fillId="0" borderId="0" xfId="65" applyNumberFormat="1" applyFont="1" applyAlignment="1" quotePrefix="1">
      <alignment horizontal="center"/>
      <protection/>
    </xf>
    <xf numFmtId="0" fontId="88" fillId="0" borderId="0" xfId="65" applyFont="1" applyAlignment="1">
      <alignment horizontal="left" indent="15"/>
      <protection/>
    </xf>
    <xf numFmtId="0" fontId="89" fillId="0" borderId="0" xfId="65" applyFont="1" applyAlignment="1">
      <alignment horizontal="center"/>
      <protection/>
    </xf>
    <xf numFmtId="0" fontId="90" fillId="0" borderId="0" xfId="65" applyFont="1" applyAlignment="1">
      <alignment/>
      <protection/>
    </xf>
    <xf numFmtId="0" fontId="91" fillId="0" borderId="0" xfId="65" applyFont="1">
      <alignment/>
      <protection/>
    </xf>
    <xf numFmtId="0" fontId="85" fillId="0" borderId="0" xfId="65" applyFont="1" quotePrefix="1">
      <alignment/>
      <protection/>
    </xf>
    <xf numFmtId="17" fontId="87" fillId="0" borderId="0" xfId="65" applyNumberFormat="1" applyFont="1" applyAlignment="1">
      <alignment horizontal="center"/>
      <protection/>
    </xf>
    <xf numFmtId="0" fontId="92" fillId="0" borderId="0" xfId="65" applyFont="1">
      <alignment/>
      <protection/>
    </xf>
    <xf numFmtId="0" fontId="20" fillId="0" borderId="0" xfId="71" applyFont="1" applyBorder="1" applyProtection="1">
      <alignment/>
      <protection/>
    </xf>
    <xf numFmtId="0" fontId="19" fillId="0" borderId="23" xfId="71" applyFont="1" applyBorder="1" applyAlignment="1" applyProtection="1">
      <alignment horizontal="left"/>
      <protection/>
    </xf>
    <xf numFmtId="0" fontId="19" fillId="0" borderId="23" xfId="71" applyFont="1" applyBorder="1" applyProtection="1">
      <alignment/>
      <protection/>
    </xf>
    <xf numFmtId="0" fontId="19" fillId="0" borderId="23" xfId="71" applyFont="1" applyBorder="1" applyAlignment="1" applyProtection="1">
      <alignment horizontal="center"/>
      <protection/>
    </xf>
    <xf numFmtId="0" fontId="21" fillId="0" borderId="0" xfId="71" applyFont="1" applyBorder="1" applyProtection="1">
      <alignment/>
      <protection/>
    </xf>
    <xf numFmtId="0" fontId="21" fillId="0" borderId="0" xfId="71" applyFont="1" applyBorder="1" applyAlignment="1" applyProtection="1">
      <alignment horizontal="center"/>
      <protection/>
    </xf>
    <xf numFmtId="0" fontId="93" fillId="0" borderId="0" xfId="65" applyFont="1">
      <alignment/>
      <protection/>
    </xf>
    <xf numFmtId="0" fontId="20" fillId="0" borderId="0" xfId="71" applyFont="1" applyBorder="1" applyAlignment="1" applyProtection="1">
      <alignment horizontal="left"/>
      <protection/>
    </xf>
    <xf numFmtId="0" fontId="20" fillId="0" borderId="0" xfId="65" applyFont="1">
      <alignment/>
      <protection/>
    </xf>
    <xf numFmtId="0" fontId="20" fillId="0" borderId="0" xfId="71" applyFont="1" applyBorder="1" applyAlignment="1" applyProtection="1">
      <alignment horizontal="center"/>
      <protection/>
    </xf>
    <xf numFmtId="0" fontId="20" fillId="0" borderId="0" xfId="71" applyFont="1" applyBorder="1" applyAlignment="1" applyProtection="1">
      <alignment horizontal="right"/>
      <protection/>
    </xf>
    <xf numFmtId="0" fontId="19" fillId="0" borderId="0" xfId="71" applyFont="1" applyBorder="1" applyAlignment="1" applyProtection="1">
      <alignment horizontal="left"/>
      <protection/>
    </xf>
    <xf numFmtId="0" fontId="21" fillId="0" borderId="0" xfId="71" applyFont="1" applyBorder="1" applyAlignment="1" applyProtection="1">
      <alignment horizontal="right"/>
      <protection/>
    </xf>
    <xf numFmtId="0" fontId="20" fillId="0" borderId="0" xfId="65" applyFont="1" applyBorder="1" applyAlignment="1">
      <alignment horizontal="justify" vertical="center" wrapText="1"/>
      <protection/>
    </xf>
    <xf numFmtId="0" fontId="21" fillId="0" borderId="0" xfId="65" applyFont="1" applyBorder="1" applyAlignment="1">
      <alignment horizontal="justify" vertical="top" wrapText="1"/>
      <protection/>
    </xf>
    <xf numFmtId="0" fontId="15" fillId="0" borderId="0" xfId="65" applyFont="1">
      <alignment/>
      <protection/>
    </xf>
    <xf numFmtId="0" fontId="64" fillId="0" borderId="0" xfId="65" applyBorder="1">
      <alignment/>
      <protection/>
    </xf>
    <xf numFmtId="0" fontId="4" fillId="0" borderId="0" xfId="65"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vertical="center"/>
    </xf>
    <xf numFmtId="0" fontId="94" fillId="0" borderId="0" xfId="65" applyFont="1" applyAlignment="1">
      <alignment horizontal="left"/>
      <protection/>
    </xf>
    <xf numFmtId="0" fontId="19" fillId="0" borderId="0" xfId="71" applyFont="1" applyBorder="1" applyAlignment="1" applyProtection="1">
      <alignment horizontal="center" vertical="center"/>
      <protection/>
    </xf>
    <xf numFmtId="0" fontId="20" fillId="0" borderId="17" xfId="6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6725"/>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4717463"/>
        <c:axId val="66912848"/>
      </c:lineChart>
      <c:catAx>
        <c:axId val="44717463"/>
        <c:scaling>
          <c:orientation val="minMax"/>
        </c:scaling>
        <c:axPos val="b"/>
        <c:delete val="0"/>
        <c:numFmt formatCode="General" sourceLinked="1"/>
        <c:majorTickMark val="none"/>
        <c:minorTickMark val="none"/>
        <c:tickLblPos val="nextTo"/>
        <c:spPr>
          <a:ln w="3175">
            <a:solidFill>
              <a:srgbClr val="808080"/>
            </a:solidFill>
          </a:ln>
        </c:spPr>
        <c:crossAx val="66912848"/>
        <c:crosses val="autoZero"/>
        <c:auto val="1"/>
        <c:lblOffset val="100"/>
        <c:tickLblSkip val="1"/>
        <c:noMultiLvlLbl val="0"/>
      </c:catAx>
      <c:valAx>
        <c:axId val="669128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717463"/>
        <c:crossesAt val="1"/>
        <c:crossBetween val="between"/>
        <c:dispUnits>
          <c:builtInUnit val="thousands"/>
          <c:dispUnitsLbl>
            <c:layout>
              <c:manualLayout>
                <c:xMode val="edge"/>
                <c:yMode val="edge"/>
                <c:x val="-0.018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425"/>
          <c:y val="0.47875"/>
          <c:w val="0.13575"/>
          <c:h val="0.209"/>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marzo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0085311"/>
        <c:axId val="25223480"/>
      </c:barChart>
      <c:catAx>
        <c:axId val="400853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223480"/>
        <c:crosses val="autoZero"/>
        <c:auto val="1"/>
        <c:lblOffset val="100"/>
        <c:tickLblSkip val="1"/>
        <c:noMultiLvlLbl val="0"/>
      </c:catAx>
      <c:valAx>
        <c:axId val="252234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853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marzo  de  2011</a:t>
            </a:r>
          </a:p>
        </c:rich>
      </c:tx>
      <c:layout>
        <c:manualLayout>
          <c:xMode val="factor"/>
          <c:yMode val="factor"/>
          <c:x val="-0.00275"/>
          <c:y val="-0.012"/>
        </c:manualLayout>
      </c:layout>
      <c:spPr>
        <a:noFill/>
        <a:ln w="3175">
          <a:noFill/>
        </a:ln>
      </c:spPr>
    </c:title>
    <c:plotArea>
      <c:layout>
        <c:manualLayout>
          <c:xMode val="edge"/>
          <c:yMode val="edge"/>
          <c:x val="0.0135"/>
          <c:y val="0.17475"/>
          <c:w val="0.971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5684729"/>
        <c:axId val="29835970"/>
      </c:barChart>
      <c:catAx>
        <c:axId val="2568472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835970"/>
        <c:crosses val="autoZero"/>
        <c:auto val="1"/>
        <c:lblOffset val="100"/>
        <c:tickLblSkip val="1"/>
        <c:noMultiLvlLbl val="0"/>
      </c:catAx>
      <c:valAx>
        <c:axId val="29835970"/>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84729"/>
        <c:crossesAt val="1"/>
        <c:crossBetween val="between"/>
        <c:dispUnits/>
        <c:majorUnit val="1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marzo de  2011</a:t>
            </a:r>
          </a:p>
        </c:rich>
      </c:tx>
      <c:layout>
        <c:manualLayout>
          <c:xMode val="factor"/>
          <c:yMode val="factor"/>
          <c:x val="-0.0015"/>
          <c:y val="-0.00925"/>
        </c:manualLayout>
      </c:layout>
      <c:spPr>
        <a:noFill/>
        <a:ln w="3175">
          <a:noFill/>
        </a:ln>
      </c:spPr>
    </c:title>
    <c:plotArea>
      <c:layout>
        <c:manualLayout>
          <c:xMode val="edge"/>
          <c:yMode val="edge"/>
          <c:x val="0.01325"/>
          <c:y val="0.18075"/>
          <c:w val="0.971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88275"/>
        <c:axId val="794476"/>
      </c:barChart>
      <c:catAx>
        <c:axId val="8827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94476"/>
        <c:crossesAt val="0"/>
        <c:auto val="1"/>
        <c:lblOffset val="100"/>
        <c:tickLblSkip val="1"/>
        <c:noMultiLvlLbl val="0"/>
      </c:catAx>
      <c:valAx>
        <c:axId val="794476"/>
        <c:scaling>
          <c:orientation val="minMax"/>
          <c:max val="1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88275"/>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marzo  de  2011</a:t>
            </a:r>
          </a:p>
        </c:rich>
      </c:tx>
      <c:layout>
        <c:manualLayout>
          <c:xMode val="factor"/>
          <c:yMode val="factor"/>
          <c:x val="-0.00175"/>
          <c:y val="-0.01525"/>
        </c:manualLayout>
      </c:layout>
      <c:spPr>
        <a:noFill/>
        <a:ln w="3175">
          <a:noFill/>
        </a:ln>
      </c:spPr>
    </c:title>
    <c:plotArea>
      <c:layout>
        <c:manualLayout>
          <c:xMode val="edge"/>
          <c:yMode val="edge"/>
          <c:x val="0.01675"/>
          <c:y val="0.149"/>
          <c:w val="0.964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7150285"/>
        <c:axId val="64352566"/>
      </c:barChart>
      <c:catAx>
        <c:axId val="7150285"/>
        <c:scaling>
          <c:orientation val="minMax"/>
        </c:scaling>
        <c:axPos val="l"/>
        <c:delete val="0"/>
        <c:numFmt formatCode="General" sourceLinked="1"/>
        <c:majorTickMark val="out"/>
        <c:minorTickMark val="none"/>
        <c:tickLblPos val="nextTo"/>
        <c:spPr>
          <a:ln w="3175">
            <a:solidFill>
              <a:srgbClr val="808080"/>
            </a:solidFill>
          </a:ln>
        </c:spPr>
        <c:crossAx val="64352566"/>
        <c:crosses val="autoZero"/>
        <c:auto val="1"/>
        <c:lblOffset val="100"/>
        <c:tickLblSkip val="1"/>
        <c:noMultiLvlLbl val="0"/>
      </c:catAx>
      <c:valAx>
        <c:axId val="64352566"/>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150285"/>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175"/>
          <c:y val="0.224"/>
          <c:w val="0.78775"/>
          <c:h val="0.740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5344721"/>
        <c:axId val="51231578"/>
      </c:lineChart>
      <c:catAx>
        <c:axId val="6534472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231578"/>
        <c:crosses val="autoZero"/>
        <c:auto val="1"/>
        <c:lblOffset val="100"/>
        <c:tickLblSkip val="1"/>
        <c:noMultiLvlLbl val="0"/>
      </c:catAx>
      <c:valAx>
        <c:axId val="51231578"/>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344721"/>
        <c:crossesAt val="1"/>
        <c:crossBetween val="between"/>
        <c:dispUnits>
          <c:builtInUnit val="thousands"/>
        </c:dispUnits>
      </c:valAx>
      <c:spPr>
        <a:solidFill>
          <a:srgbClr val="FFFFFF"/>
        </a:solidFill>
        <a:ln w="3175">
          <a:noFill/>
        </a:ln>
      </c:spPr>
    </c:plotArea>
    <c:legend>
      <c:legendPos val="r"/>
      <c:layout>
        <c:manualLayout>
          <c:xMode val="edge"/>
          <c:yMode val="edge"/>
          <c:x val="0.86475"/>
          <c:y val="0.48025"/>
          <c:w val="0.1265"/>
          <c:h val="0.22175"/>
        </c:manualLayout>
      </c:layout>
      <c:overlay val="0"/>
      <c:spPr>
        <a:noFill/>
        <a:ln w="3175">
          <a:noFill/>
        </a:ln>
      </c:spPr>
      <c:txPr>
        <a:bodyPr vert="horz" rot="0"/>
        <a:lstStyle/>
        <a:p>
          <a:pPr>
            <a:defRPr lang="en-US" cap="none" sz="59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95"/>
          <c:y val="0.22325"/>
          <c:w val="0.80725"/>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8431019"/>
        <c:axId val="56117124"/>
      </c:lineChart>
      <c:catAx>
        <c:axId val="58431019"/>
        <c:scaling>
          <c:orientation val="minMax"/>
        </c:scaling>
        <c:axPos val="b"/>
        <c:delete val="0"/>
        <c:numFmt formatCode="General" sourceLinked="1"/>
        <c:majorTickMark val="out"/>
        <c:minorTickMark val="none"/>
        <c:tickLblPos val="nextTo"/>
        <c:spPr>
          <a:ln w="3175">
            <a:solidFill>
              <a:srgbClr val="808080"/>
            </a:solidFill>
          </a:ln>
        </c:spPr>
        <c:crossAx val="56117124"/>
        <c:crosses val="autoZero"/>
        <c:auto val="1"/>
        <c:lblOffset val="100"/>
        <c:tickLblSkip val="1"/>
        <c:noMultiLvlLbl val="0"/>
      </c:catAx>
      <c:valAx>
        <c:axId val="561171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31019"/>
        <c:crossesAt val="1"/>
        <c:crossBetween val="between"/>
        <c:dispUnits>
          <c:builtInUnit val="thousands"/>
          <c:dispUnitsLbl>
            <c:layout>
              <c:manualLayout>
                <c:xMode val="edge"/>
                <c:yMode val="edge"/>
                <c:x val="-0.0127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95"/>
          <c:y val="0.47525"/>
          <c:w val="0.11225"/>
          <c:h val="0.227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marzo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marzo  de 2011
</a:t>
            </a:r>
          </a:p>
        </c:rich>
      </c:tx>
      <c:layout>
        <c:manualLayout>
          <c:xMode val="factor"/>
          <c:yMode val="factor"/>
          <c:x val="-0.00175"/>
          <c:y val="-0.01225"/>
        </c:manualLayout>
      </c:layout>
      <c:spPr>
        <a:noFill/>
        <a:ln w="3175">
          <a:noFill/>
        </a:ln>
      </c:spPr>
    </c:title>
    <c:plotArea>
      <c:layout>
        <c:manualLayout>
          <c:xMode val="edge"/>
          <c:yMode val="edge"/>
          <c:x val="0.32325"/>
          <c:y val="0.33025"/>
          <c:w val="0.379"/>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marzo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marzo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marzo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5292069"/>
        <c:axId val="49193166"/>
      </c:barChart>
      <c:catAx>
        <c:axId val="35292069"/>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193166"/>
        <c:crosses val="autoZero"/>
        <c:auto val="1"/>
        <c:lblOffset val="100"/>
        <c:tickLblSkip val="1"/>
        <c:noMultiLvlLbl val="0"/>
      </c:catAx>
      <c:valAx>
        <c:axId val="491931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920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130</xdr:row>
      <xdr:rowOff>57150</xdr:rowOff>
    </xdr:from>
    <xdr:to>
      <xdr:col>1</xdr:col>
      <xdr:colOff>476250</xdr:colOff>
      <xdr:row>130</xdr:row>
      <xdr:rowOff>114300</xdr:rowOff>
    </xdr:to>
    <xdr:pic>
      <xdr:nvPicPr>
        <xdr:cNvPr id="4" name="Picture 41" descr="pie"/>
        <xdr:cNvPicPr preferRelativeResize="1">
          <a:picLocks noChangeAspect="1"/>
        </xdr:cNvPicPr>
      </xdr:nvPicPr>
      <xdr:blipFill>
        <a:blip r:embed="rId1"/>
        <a:stretch>
          <a:fillRect/>
        </a:stretch>
      </xdr:blipFill>
      <xdr:spPr>
        <a:xfrm>
          <a:off x="0" y="24031575"/>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0.96225</cdr:y>
    </cdr:from>
    <cdr:to>
      <cdr:x>1</cdr:x>
      <cdr:y>1</cdr:y>
    </cdr:to>
    <cdr:sp>
      <cdr:nvSpPr>
        <cdr:cNvPr id="3" name="1 CuadroTexto"/>
        <cdr:cNvSpPr txBox="1">
          <a:spLocks noChangeArrowheads="1"/>
        </cdr:cNvSpPr>
      </cdr:nvSpPr>
      <cdr:spPr>
        <a:xfrm>
          <a:off x="-47624" y="3238500"/>
          <a:ext cx="57054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-0.0215</cdr:y>
    </cdr:from>
    <cdr:to>
      <cdr:x>-0.0045</cdr:x>
      <cdr:y>-0.011</cdr:y>
    </cdr:to>
    <cdr:pic>
      <cdr:nvPicPr>
        <cdr:cNvPr id="1" name="chart"/>
        <cdr:cNvPicPr preferRelativeResize="1">
          <a:picLocks noChangeAspect="1"/>
        </cdr:cNvPicPr>
      </cdr:nvPicPr>
      <cdr:blipFill>
        <a:blip r:embed="rId1"/>
        <a:stretch>
          <a:fillRect/>
        </a:stretch>
      </cdr:blipFill>
      <cdr:spPr>
        <a:xfrm>
          <a:off x="-47624" y="-66674"/>
          <a:ext cx="19050" cy="28575"/>
        </a:xfrm>
        <a:prstGeom prst="rect">
          <a:avLst/>
        </a:prstGeom>
        <a:noFill/>
        <a:ln w="9525" cmpd="sng">
          <a:noFill/>
        </a:ln>
      </cdr:spPr>
    </cdr:pic>
  </cdr:relSizeAnchor>
  <cdr:relSizeAnchor xmlns:cdr="http://schemas.openxmlformats.org/drawingml/2006/chartDrawing">
    <cdr:from>
      <cdr:x>-0.0085</cdr:x>
      <cdr:y>-0.0215</cdr:y>
    </cdr:from>
    <cdr:to>
      <cdr:x>-0.00325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-0.0085</cdr:x>
      <cdr:y>0.961</cdr:y>
    </cdr:from>
    <cdr:to>
      <cdr:x>1</cdr:x>
      <cdr:y>1</cdr:y>
    </cdr:to>
    <cdr:sp>
      <cdr:nvSpPr>
        <cdr:cNvPr id="3" name="1 CuadroTexto"/>
        <cdr:cNvSpPr txBox="1">
          <a:spLocks noChangeArrowheads="1"/>
        </cdr:cNvSpPr>
      </cdr:nvSpPr>
      <cdr:spPr>
        <a:xfrm>
          <a:off x="-47624" y="3009900"/>
          <a:ext cx="5962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0.96475</cdr:y>
    </cdr:from>
    <cdr:to>
      <cdr:x>0.85475</cdr:x>
      <cdr:y>1</cdr:y>
    </cdr:to>
    <cdr:sp>
      <cdr:nvSpPr>
        <cdr:cNvPr id="1" name="1 CuadroTexto"/>
        <cdr:cNvSpPr txBox="1">
          <a:spLocks noChangeArrowheads="1"/>
        </cdr:cNvSpPr>
      </cdr:nvSpPr>
      <cdr:spPr>
        <a:xfrm>
          <a:off x="-57149" y="3552825"/>
          <a:ext cx="58959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0.9625</cdr:y>
    </cdr:from>
    <cdr:to>
      <cdr:x>0.821</cdr:x>
      <cdr:y>1</cdr:y>
    </cdr:to>
    <cdr:sp>
      <cdr:nvSpPr>
        <cdr:cNvPr id="1" name="1 CuadroTexto"/>
        <cdr:cNvSpPr txBox="1">
          <a:spLocks noChangeArrowheads="1"/>
        </cdr:cNvSpPr>
      </cdr:nvSpPr>
      <cdr:spPr>
        <a:xfrm>
          <a:off x="-47624" y="3438525"/>
          <a:ext cx="575310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8294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9532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cdr:y>
    </cdr:from>
    <cdr:to>
      <cdr:x>-0.00625</cdr:x>
      <cdr:y>-0.00925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-0.011</cdr:x>
      <cdr:y>0.94075</cdr:y>
    </cdr:from>
    <cdr:to>
      <cdr:x>0.8955</cdr:x>
      <cdr:y>1</cdr:y>
    </cdr:to>
    <cdr:sp>
      <cdr:nvSpPr>
        <cdr:cNvPr id="2" name="1 CuadroTexto"/>
        <cdr:cNvSpPr txBox="1">
          <a:spLocks noChangeArrowheads="1"/>
        </cdr:cNvSpPr>
      </cdr:nvSpPr>
      <cdr:spPr>
        <a:xfrm>
          <a:off x="-47624" y="3028950"/>
          <a:ext cx="4400550" cy="2667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0.958</cdr:y>
    </cdr:from>
    <cdr:to>
      <cdr:x>0.75475</cdr:x>
      <cdr:y>1</cdr:y>
    </cdr:to>
    <cdr:sp>
      <cdr:nvSpPr>
        <cdr:cNvPr id="1" name="1 CuadroTexto"/>
        <cdr:cNvSpPr txBox="1">
          <a:spLocks noChangeArrowheads="1"/>
        </cdr:cNvSpPr>
      </cdr:nvSpPr>
      <cdr:spPr>
        <a:xfrm>
          <a:off x="-47624" y="3657600"/>
          <a:ext cx="4210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0.95575</cdr:y>
    </cdr:from>
    <cdr:to>
      <cdr:x>0.9085</cdr:x>
      <cdr:y>1</cdr:y>
    </cdr:to>
    <cdr:sp>
      <cdr:nvSpPr>
        <cdr:cNvPr id="1" name="1 CuadroTexto"/>
        <cdr:cNvSpPr txBox="1">
          <a:spLocks noChangeArrowheads="1"/>
        </cdr:cNvSpPr>
      </cdr:nvSpPr>
      <cdr:spPr>
        <a:xfrm>
          <a:off x="-19049" y="2828925"/>
          <a:ext cx="50958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0.95675</cdr:y>
    </cdr:from>
    <cdr:to>
      <cdr:x>0.85875</cdr:x>
      <cdr:y>1</cdr:y>
    </cdr:to>
    <cdr:sp>
      <cdr:nvSpPr>
        <cdr:cNvPr id="1" name="1 CuadroTexto"/>
        <cdr:cNvSpPr txBox="1">
          <a:spLocks noChangeArrowheads="1"/>
        </cdr:cNvSpPr>
      </cdr:nvSpPr>
      <cdr:spPr>
        <a:xfrm>
          <a:off x="-47624" y="2838450"/>
          <a:ext cx="50863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5816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0.57125</cdr:y>
    </cdr:from>
    <cdr:to>
      <cdr:x>0.504</cdr:x>
      <cdr:y>0.635</cdr:y>
    </cdr:to>
    <cdr:sp>
      <cdr:nvSpPr>
        <cdr:cNvPr id="1" name="Text Box 1"/>
        <cdr:cNvSpPr txBox="1">
          <a:spLocks noChangeArrowheads="1"/>
        </cdr:cNvSpPr>
      </cdr:nvSpPr>
      <cdr:spPr>
        <a:xfrm>
          <a:off x="-276224" y="0"/>
          <a:ext cx="27813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0.93875</cdr:y>
    </cdr:from>
    <cdr:to>
      <cdr:x>0.707</cdr:x>
      <cdr:y>1</cdr:y>
    </cdr:to>
    <cdr:sp>
      <cdr:nvSpPr>
        <cdr:cNvPr id="1" name="1 CuadroTexto"/>
        <cdr:cNvSpPr txBox="1">
          <a:spLocks noChangeArrowheads="1"/>
        </cdr:cNvSpPr>
      </cdr:nvSpPr>
      <cdr:spPr>
        <a:xfrm>
          <a:off x="-57149" y="3790950"/>
          <a:ext cx="4029075" cy="2667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-0.00575</cdr:x>
      <cdr:y>-0.0085</cdr:y>
    </cdr:to>
    <cdr:pic>
      <cdr:nvPicPr>
        <cdr:cNvPr id="1"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-0.0165</cdr:y>
    </cdr:from>
    <cdr:to>
      <cdr:x>-0.00575</cdr:x>
      <cdr:y>-0.0085</cdr:y>
    </cdr:to>
    <cdr:pic>
      <cdr:nvPicPr>
        <cdr:cNvPr id="2"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-0.01</cdr:x>
      <cdr:y>0.962</cdr:y>
    </cdr:from>
    <cdr:to>
      <cdr:x>0.72125</cdr:x>
      <cdr:y>1</cdr:y>
    </cdr:to>
    <cdr:sp>
      <cdr:nvSpPr>
        <cdr:cNvPr id="3" name="1 CuadroTexto"/>
        <cdr:cNvSpPr txBox="1">
          <a:spLocks noChangeArrowheads="1"/>
        </cdr:cNvSpPr>
      </cdr:nvSpPr>
      <cdr:spPr>
        <a:xfrm>
          <a:off x="-47624" y="3810000"/>
          <a:ext cx="4067175" cy="2095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0"/>
  <sheetViews>
    <sheetView view="pageBreakPreview" zoomScaleSheetLayoutView="100" zoomScalePageLayoutView="0" workbookViewId="0" topLeftCell="A1">
      <selection activeCell="A1" sqref="A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6" t="s">
        <v>522</v>
      </c>
      <c r="D13" s="286"/>
      <c r="E13" s="286"/>
      <c r="F13" s="286"/>
      <c r="G13" s="286"/>
      <c r="H13" s="286"/>
    </row>
    <row r="14" spans="1:8" ht="19.5">
      <c r="A14" s="251"/>
      <c r="B14" s="251"/>
      <c r="C14" s="286" t="s">
        <v>523</v>
      </c>
      <c r="D14" s="286"/>
      <c r="E14" s="286"/>
      <c r="F14" s="286"/>
      <c r="G14" s="286"/>
      <c r="H14" s="286"/>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538</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539</v>
      </c>
      <c r="D39" s="259"/>
      <c r="E39" s="251"/>
      <c r="F39" s="251"/>
      <c r="G39" s="251"/>
    </row>
    <row r="45" spans="1:7" ht="15">
      <c r="A45" s="251"/>
      <c r="B45" s="251"/>
      <c r="C45" s="251"/>
      <c r="D45" s="253" t="s">
        <v>413</v>
      </c>
      <c r="E45" s="251"/>
      <c r="F45" s="251"/>
      <c r="G45" s="251"/>
    </row>
    <row r="46" spans="1:7" ht="15.75">
      <c r="A46" s="250"/>
      <c r="B46" s="251"/>
      <c r="C46" s="251"/>
      <c r="D46" s="260" t="s">
        <v>540</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268</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524</v>
      </c>
      <c r="E56" s="251"/>
      <c r="F56" s="251"/>
      <c r="G56" s="251"/>
    </row>
    <row r="57" spans="1:7" ht="15">
      <c r="A57" s="251"/>
      <c r="B57" s="251"/>
      <c r="C57" s="251"/>
      <c r="D57" s="256" t="s">
        <v>525</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453</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434</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526</v>
      </c>
      <c r="B80" s="251"/>
      <c r="C80" s="251"/>
      <c r="D80" s="251"/>
      <c r="E80" s="251"/>
      <c r="F80" s="251"/>
      <c r="G80" s="251"/>
    </row>
    <row r="81" spans="1:7" ht="10.5" customHeight="1">
      <c r="A81" s="258" t="s">
        <v>527</v>
      </c>
      <c r="B81" s="251"/>
      <c r="C81" s="251"/>
      <c r="D81" s="251"/>
      <c r="E81" s="251"/>
      <c r="F81" s="251"/>
      <c r="G81" s="251"/>
    </row>
    <row r="82" spans="1:7" ht="10.5" customHeight="1">
      <c r="A82" s="258" t="s">
        <v>528</v>
      </c>
      <c r="B82" s="251"/>
      <c r="C82" s="258"/>
      <c r="D82" s="259"/>
      <c r="E82" s="251"/>
      <c r="F82" s="251"/>
      <c r="G82" s="251"/>
    </row>
    <row r="83" spans="1:7" ht="10.5" customHeight="1">
      <c r="A83" s="261" t="s">
        <v>529</v>
      </c>
      <c r="B83" s="251"/>
      <c r="C83" s="251"/>
      <c r="D83" s="251"/>
      <c r="E83" s="251"/>
      <c r="F83" s="251"/>
      <c r="G83" s="251"/>
    </row>
    <row r="84" spans="1:7" ht="15">
      <c r="A84" s="251"/>
      <c r="B84" s="251"/>
      <c r="C84" s="251"/>
      <c r="D84" s="251"/>
      <c r="E84" s="251"/>
      <c r="F84" s="251"/>
      <c r="G84" s="251"/>
    </row>
    <row r="85" spans="1:7" ht="15">
      <c r="A85" s="287" t="s">
        <v>530</v>
      </c>
      <c r="B85" s="287"/>
      <c r="C85" s="287"/>
      <c r="D85" s="287"/>
      <c r="E85" s="287"/>
      <c r="F85" s="287"/>
      <c r="G85" s="287"/>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414</v>
      </c>
      <c r="C89" s="262"/>
      <c r="D89" s="262"/>
      <c r="E89" s="262"/>
      <c r="F89" s="262"/>
      <c r="G89" s="271">
        <v>4</v>
      </c>
      <c r="L89" s="268"/>
    </row>
    <row r="90" spans="1:12" ht="12.75" customHeight="1">
      <c r="A90" s="269" t="s">
        <v>59</v>
      </c>
      <c r="B90" s="270" t="s">
        <v>450</v>
      </c>
      <c r="C90" s="262"/>
      <c r="D90" s="262"/>
      <c r="E90" s="262"/>
      <c r="F90" s="262"/>
      <c r="G90" s="271">
        <v>5</v>
      </c>
      <c r="L90" s="268"/>
    </row>
    <row r="91" spans="1:12" ht="12.75" customHeight="1">
      <c r="A91" s="269" t="s">
        <v>60</v>
      </c>
      <c r="B91" s="270" t="s">
        <v>451</v>
      </c>
      <c r="C91" s="262"/>
      <c r="D91" s="262"/>
      <c r="E91" s="262"/>
      <c r="F91" s="262"/>
      <c r="G91" s="271">
        <v>6</v>
      </c>
      <c r="L91" s="253"/>
    </row>
    <row r="92" spans="1:12" ht="12.75" customHeight="1">
      <c r="A92" s="269" t="s">
        <v>61</v>
      </c>
      <c r="B92" s="270" t="s">
        <v>415</v>
      </c>
      <c r="C92" s="262"/>
      <c r="D92" s="262"/>
      <c r="E92" s="262"/>
      <c r="F92" s="262"/>
      <c r="G92" s="271">
        <v>7</v>
      </c>
      <c r="L92" s="268"/>
    </row>
    <row r="93" spans="1:12" ht="12.75" customHeight="1">
      <c r="A93" s="269" t="s">
        <v>62</v>
      </c>
      <c r="B93" s="270" t="s">
        <v>430</v>
      </c>
      <c r="C93" s="262"/>
      <c r="D93" s="262"/>
      <c r="E93" s="262"/>
      <c r="F93" s="262"/>
      <c r="G93" s="271">
        <v>9</v>
      </c>
      <c r="L93" s="268"/>
    </row>
    <row r="94" spans="1:12" ht="12.75" customHeight="1">
      <c r="A94" s="269" t="s">
        <v>63</v>
      </c>
      <c r="B94" s="270" t="s">
        <v>428</v>
      </c>
      <c r="C94" s="262"/>
      <c r="D94" s="262"/>
      <c r="E94" s="262"/>
      <c r="F94" s="262"/>
      <c r="G94" s="271">
        <v>11</v>
      </c>
      <c r="L94" s="268"/>
    </row>
    <row r="95" spans="1:12" ht="12.75" customHeight="1">
      <c r="A95" s="269" t="s">
        <v>64</v>
      </c>
      <c r="B95" s="270" t="s">
        <v>429</v>
      </c>
      <c r="C95" s="262"/>
      <c r="D95" s="262"/>
      <c r="E95" s="262"/>
      <c r="F95" s="262"/>
      <c r="G95" s="271">
        <v>12</v>
      </c>
      <c r="L95" s="268"/>
    </row>
    <row r="96" spans="1:12" ht="12.75" customHeight="1">
      <c r="A96" s="269" t="s">
        <v>66</v>
      </c>
      <c r="B96" s="270" t="s">
        <v>416</v>
      </c>
      <c r="C96" s="262"/>
      <c r="D96" s="262"/>
      <c r="E96" s="262"/>
      <c r="F96" s="262"/>
      <c r="G96" s="271">
        <v>13</v>
      </c>
      <c r="L96" s="268"/>
    </row>
    <row r="97" spans="1:12" ht="12.75" customHeight="1">
      <c r="A97" s="269" t="s">
        <v>67</v>
      </c>
      <c r="B97" s="270" t="s">
        <v>250</v>
      </c>
      <c r="C97" s="262"/>
      <c r="D97" s="262"/>
      <c r="E97" s="262"/>
      <c r="F97" s="262"/>
      <c r="G97" s="271">
        <v>14</v>
      </c>
      <c r="L97" s="268"/>
    </row>
    <row r="98" spans="1:12" ht="12.75" customHeight="1">
      <c r="A98" s="269" t="s">
        <v>93</v>
      </c>
      <c r="B98" s="270" t="s">
        <v>460</v>
      </c>
      <c r="C98" s="270"/>
      <c r="D98" s="270"/>
      <c r="E98" s="262"/>
      <c r="F98" s="262"/>
      <c r="G98" s="271">
        <v>15</v>
      </c>
      <c r="L98" s="268"/>
    </row>
    <row r="99" spans="1:12" ht="12.75" customHeight="1">
      <c r="A99" s="269" t="s">
        <v>117</v>
      </c>
      <c r="B99" s="270" t="s">
        <v>417</v>
      </c>
      <c r="C99" s="262"/>
      <c r="D99" s="262"/>
      <c r="E99" s="262"/>
      <c r="F99" s="262"/>
      <c r="G99" s="271">
        <v>16</v>
      </c>
      <c r="L99" s="258"/>
    </row>
    <row r="100" spans="1:12" ht="12.75" customHeight="1">
      <c r="A100" s="269" t="s">
        <v>118</v>
      </c>
      <c r="B100" s="270" t="s">
        <v>531</v>
      </c>
      <c r="C100" s="262"/>
      <c r="D100" s="262"/>
      <c r="E100" s="262"/>
      <c r="F100" s="262"/>
      <c r="G100" s="271">
        <v>18</v>
      </c>
      <c r="L100" s="258"/>
    </row>
    <row r="101" spans="1:12" ht="12.75" customHeight="1">
      <c r="A101" s="269" t="s">
        <v>151</v>
      </c>
      <c r="B101" s="270" t="s">
        <v>418</v>
      </c>
      <c r="C101" s="262"/>
      <c r="D101" s="262"/>
      <c r="E101" s="262"/>
      <c r="F101" s="262"/>
      <c r="G101" s="271">
        <v>19</v>
      </c>
      <c r="L101" s="258"/>
    </row>
    <row r="102" spans="1:12" ht="12.75" customHeight="1">
      <c r="A102" s="269" t="s">
        <v>152</v>
      </c>
      <c r="B102" s="270" t="s">
        <v>431</v>
      </c>
      <c r="C102" s="262"/>
      <c r="D102" s="262"/>
      <c r="E102" s="262"/>
      <c r="F102" s="262"/>
      <c r="G102" s="271">
        <v>20</v>
      </c>
      <c r="L102" s="261"/>
    </row>
    <row r="103" spans="1:7" ht="12.75" customHeight="1">
      <c r="A103" s="269" t="s">
        <v>156</v>
      </c>
      <c r="B103" s="270" t="s">
        <v>419</v>
      </c>
      <c r="C103" s="262"/>
      <c r="D103" s="262"/>
      <c r="E103" s="262"/>
      <c r="F103" s="262"/>
      <c r="G103" s="271">
        <v>21</v>
      </c>
    </row>
    <row r="104" spans="1:7" ht="12.75" customHeight="1">
      <c r="A104" s="269" t="s">
        <v>354</v>
      </c>
      <c r="B104" s="270" t="s">
        <v>420</v>
      </c>
      <c r="C104" s="262"/>
      <c r="D104" s="262"/>
      <c r="E104" s="262"/>
      <c r="F104" s="262"/>
      <c r="G104" s="271">
        <v>22</v>
      </c>
    </row>
    <row r="105" spans="1:7" ht="12.75" customHeight="1">
      <c r="A105" s="269" t="s">
        <v>388</v>
      </c>
      <c r="B105" s="270" t="s">
        <v>421</v>
      </c>
      <c r="C105" s="262"/>
      <c r="D105" s="262"/>
      <c r="E105" s="262"/>
      <c r="F105" s="262"/>
      <c r="G105" s="271">
        <v>23</v>
      </c>
    </row>
    <row r="106" spans="1:7" ht="12.75" customHeight="1">
      <c r="A106" s="269" t="s">
        <v>389</v>
      </c>
      <c r="B106" s="270" t="s">
        <v>422</v>
      </c>
      <c r="C106" s="262"/>
      <c r="D106" s="262"/>
      <c r="E106" s="262"/>
      <c r="F106" s="262"/>
      <c r="G106" s="271">
        <v>24</v>
      </c>
    </row>
    <row r="107" spans="1:7" ht="12.75" customHeight="1">
      <c r="A107" s="269" t="s">
        <v>479</v>
      </c>
      <c r="B107" s="270" t="s">
        <v>423</v>
      </c>
      <c r="C107" s="262"/>
      <c r="D107" s="262"/>
      <c r="E107" s="262"/>
      <c r="F107" s="262"/>
      <c r="G107" s="271">
        <v>25</v>
      </c>
    </row>
    <row r="108" spans="1:7" ht="6.75" customHeight="1">
      <c r="A108" s="269"/>
      <c r="B108" s="262"/>
      <c r="C108" s="262"/>
      <c r="D108" s="262"/>
      <c r="E108" s="262"/>
      <c r="F108" s="262"/>
      <c r="G108" s="272"/>
    </row>
    <row r="109" spans="1:7" ht="15">
      <c r="A109" s="263" t="s">
        <v>68</v>
      </c>
      <c r="B109" s="264" t="s">
        <v>56</v>
      </c>
      <c r="C109" s="264"/>
      <c r="D109" s="264"/>
      <c r="E109" s="264"/>
      <c r="F109" s="264"/>
      <c r="G109" s="265" t="s">
        <v>57</v>
      </c>
    </row>
    <row r="110" spans="1:7" ht="6.75" customHeight="1">
      <c r="A110" s="273"/>
      <c r="B110" s="266"/>
      <c r="C110" s="266"/>
      <c r="D110" s="266"/>
      <c r="E110" s="266"/>
      <c r="F110" s="266"/>
      <c r="G110" s="274"/>
    </row>
    <row r="111" spans="1:7" ht="12.75" customHeight="1">
      <c r="A111" s="269" t="s">
        <v>58</v>
      </c>
      <c r="B111" s="270" t="s">
        <v>414</v>
      </c>
      <c r="C111" s="262"/>
      <c r="D111" s="262"/>
      <c r="E111" s="262"/>
      <c r="F111" s="262"/>
      <c r="G111" s="271">
        <v>4</v>
      </c>
    </row>
    <row r="112" spans="1:7" ht="12.75" customHeight="1">
      <c r="A112" s="269" t="s">
        <v>59</v>
      </c>
      <c r="B112" s="270" t="s">
        <v>424</v>
      </c>
      <c r="C112" s="262"/>
      <c r="D112" s="262"/>
      <c r="E112" s="262"/>
      <c r="F112" s="262"/>
      <c r="G112" s="271">
        <v>5</v>
      </c>
    </row>
    <row r="113" spans="1:7" ht="12.75" customHeight="1">
      <c r="A113" s="269" t="s">
        <v>60</v>
      </c>
      <c r="B113" s="270" t="s">
        <v>425</v>
      </c>
      <c r="C113" s="262"/>
      <c r="D113" s="262"/>
      <c r="E113" s="262"/>
      <c r="F113" s="262"/>
      <c r="G113" s="271">
        <v>6</v>
      </c>
    </row>
    <row r="114" spans="1:7" ht="12.75" customHeight="1">
      <c r="A114" s="269" t="s">
        <v>61</v>
      </c>
      <c r="B114" s="270" t="s">
        <v>426</v>
      </c>
      <c r="C114" s="262"/>
      <c r="D114" s="262"/>
      <c r="E114" s="262"/>
      <c r="F114" s="262"/>
      <c r="G114" s="271">
        <v>8</v>
      </c>
    </row>
    <row r="115" spans="1:7" ht="12.75" customHeight="1">
      <c r="A115" s="269" t="s">
        <v>62</v>
      </c>
      <c r="B115" s="270" t="s">
        <v>427</v>
      </c>
      <c r="C115" s="262"/>
      <c r="D115" s="262"/>
      <c r="E115" s="262"/>
      <c r="F115" s="262"/>
      <c r="G115" s="271">
        <v>8</v>
      </c>
    </row>
    <row r="116" spans="1:7" ht="12.75" customHeight="1">
      <c r="A116" s="269" t="s">
        <v>63</v>
      </c>
      <c r="B116" s="270" t="s">
        <v>432</v>
      </c>
      <c r="C116" s="262"/>
      <c r="D116" s="262"/>
      <c r="E116" s="262"/>
      <c r="F116" s="262"/>
      <c r="G116" s="271">
        <v>10</v>
      </c>
    </row>
    <row r="117" spans="1:7" ht="12.75" customHeight="1">
      <c r="A117" s="269" t="s">
        <v>64</v>
      </c>
      <c r="B117" s="270" t="s">
        <v>433</v>
      </c>
      <c r="C117" s="262"/>
      <c r="D117" s="262"/>
      <c r="E117" s="262"/>
      <c r="F117" s="262"/>
      <c r="G117" s="271">
        <v>10</v>
      </c>
    </row>
    <row r="118" spans="1:7" ht="12.75" customHeight="1">
      <c r="A118" s="269" t="s">
        <v>66</v>
      </c>
      <c r="B118" s="270" t="s">
        <v>428</v>
      </c>
      <c r="C118" s="262"/>
      <c r="D118" s="262"/>
      <c r="E118" s="262"/>
      <c r="F118" s="262"/>
      <c r="G118" s="271">
        <v>11</v>
      </c>
    </row>
    <row r="119" spans="1:7" ht="12.75" customHeight="1">
      <c r="A119" s="269" t="s">
        <v>67</v>
      </c>
      <c r="B119" s="270" t="s">
        <v>429</v>
      </c>
      <c r="C119" s="262"/>
      <c r="D119" s="262"/>
      <c r="E119" s="262"/>
      <c r="F119" s="262"/>
      <c r="G119" s="271">
        <v>12</v>
      </c>
    </row>
    <row r="120" spans="1:7" ht="12.75" customHeight="1">
      <c r="A120" s="269" t="s">
        <v>93</v>
      </c>
      <c r="B120" s="270" t="s">
        <v>416</v>
      </c>
      <c r="C120" s="262"/>
      <c r="D120" s="262"/>
      <c r="E120" s="262"/>
      <c r="F120" s="262"/>
      <c r="G120" s="271">
        <v>13</v>
      </c>
    </row>
    <row r="121" spans="1:7" ht="12.75" customHeight="1">
      <c r="A121" s="269" t="s">
        <v>117</v>
      </c>
      <c r="B121" s="270" t="s">
        <v>250</v>
      </c>
      <c r="C121" s="262"/>
      <c r="D121" s="262"/>
      <c r="E121" s="262"/>
      <c r="F121" s="262"/>
      <c r="G121" s="271">
        <v>14</v>
      </c>
    </row>
    <row r="122" spans="1:7" ht="12.75" customHeight="1">
      <c r="A122" s="269" t="s">
        <v>118</v>
      </c>
      <c r="B122" s="270" t="s">
        <v>460</v>
      </c>
      <c r="C122" s="262"/>
      <c r="D122" s="262"/>
      <c r="E122" s="262"/>
      <c r="F122" s="262"/>
      <c r="G122" s="271">
        <v>15</v>
      </c>
    </row>
    <row r="123" spans="1:7" ht="54.75" customHeight="1">
      <c r="A123" s="288" t="s">
        <v>437</v>
      </c>
      <c r="B123" s="288"/>
      <c r="C123" s="288"/>
      <c r="D123" s="288"/>
      <c r="E123" s="288"/>
      <c r="F123" s="288"/>
      <c r="G123" s="288"/>
    </row>
    <row r="124" spans="1:7" ht="15" customHeight="1">
      <c r="A124" s="275"/>
      <c r="B124" s="275"/>
      <c r="C124" s="275"/>
      <c r="D124" s="275"/>
      <c r="E124" s="275"/>
      <c r="F124" s="275"/>
      <c r="G124" s="275"/>
    </row>
    <row r="125" spans="1:7" ht="15" customHeight="1">
      <c r="A125" s="276"/>
      <c r="B125" s="276"/>
      <c r="C125" s="276"/>
      <c r="D125" s="276"/>
      <c r="E125" s="276"/>
      <c r="F125" s="276"/>
      <c r="G125" s="276"/>
    </row>
    <row r="126" spans="1:7" ht="15" customHeight="1">
      <c r="A126" s="270"/>
      <c r="B126" s="270"/>
      <c r="C126" s="270"/>
      <c r="D126" s="270"/>
      <c r="E126" s="270"/>
      <c r="F126" s="270"/>
      <c r="G126" s="270"/>
    </row>
    <row r="127" spans="1:7" ht="10.5" customHeight="1">
      <c r="A127" s="277" t="s">
        <v>526</v>
      </c>
      <c r="C127" s="278"/>
      <c r="D127" s="278"/>
      <c r="E127" s="278"/>
      <c r="F127" s="278"/>
      <c r="G127" s="278"/>
    </row>
    <row r="128" spans="1:7" ht="10.5" customHeight="1">
      <c r="A128" s="277" t="s">
        <v>527</v>
      </c>
      <c r="C128" s="278"/>
      <c r="D128" s="278"/>
      <c r="E128" s="278"/>
      <c r="F128" s="278"/>
      <c r="G128" s="278"/>
    </row>
    <row r="129" spans="1:7" ht="10.5" customHeight="1">
      <c r="A129" s="277" t="s">
        <v>528</v>
      </c>
      <c r="C129" s="278"/>
      <c r="D129" s="278"/>
      <c r="E129" s="278"/>
      <c r="F129" s="278"/>
      <c r="G129" s="278"/>
    </row>
    <row r="130" spans="1:7" ht="10.5" customHeight="1">
      <c r="A130" s="261" t="s">
        <v>529</v>
      </c>
      <c r="B130" s="279"/>
      <c r="C130" s="278"/>
      <c r="D130" s="278"/>
      <c r="E130" s="278"/>
      <c r="F130" s="278"/>
      <c r="G130" s="278"/>
    </row>
    <row r="131" ht="10.5" customHeight="1"/>
  </sheetData>
  <sheetProtection/>
  <mergeCells count="4">
    <mergeCell ref="C13:H13"/>
    <mergeCell ref="C14:H14"/>
    <mergeCell ref="A85:G85"/>
    <mergeCell ref="A123:G123"/>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43" customFormat="1" ht="15.75" customHeight="1">
      <c r="A1" s="292" t="s">
        <v>225</v>
      </c>
      <c r="B1" s="292"/>
      <c r="C1" s="292"/>
      <c r="D1" s="292"/>
      <c r="E1" s="292"/>
      <c r="F1" s="292"/>
      <c r="G1" s="235"/>
      <c r="H1" s="236"/>
      <c r="J1" s="49"/>
      <c r="K1" s="49"/>
      <c r="P1" s="236"/>
      <c r="Q1" s="236"/>
      <c r="R1" s="236"/>
      <c r="S1" s="236"/>
      <c r="T1" s="236"/>
      <c r="U1" s="236"/>
      <c r="V1" s="39"/>
      <c r="W1" s="39"/>
      <c r="X1" s="39"/>
      <c r="Y1" s="38"/>
    </row>
    <row r="2" spans="1:25" s="43" customFormat="1" ht="15.75" customHeight="1">
      <c r="A2" s="289" t="s">
        <v>226</v>
      </c>
      <c r="B2" s="289"/>
      <c r="C2" s="289"/>
      <c r="D2" s="289"/>
      <c r="E2" s="289"/>
      <c r="F2" s="289"/>
      <c r="G2" s="235"/>
      <c r="H2" s="236"/>
      <c r="J2" s="49"/>
      <c r="K2" s="49"/>
      <c r="P2" s="236"/>
      <c r="Q2" s="236"/>
      <c r="R2" s="236"/>
      <c r="S2" s="236"/>
      <c r="T2" s="236"/>
      <c r="U2" s="236"/>
      <c r="V2" s="39"/>
      <c r="Y2" s="38"/>
    </row>
    <row r="3" spans="1:25" s="43" customFormat="1" ht="15.75" customHeight="1">
      <c r="A3" s="289" t="s">
        <v>227</v>
      </c>
      <c r="B3" s="289"/>
      <c r="C3" s="289"/>
      <c r="D3" s="289"/>
      <c r="E3" s="289"/>
      <c r="F3" s="289"/>
      <c r="G3" s="235"/>
      <c r="H3" s="236"/>
      <c r="J3" s="49"/>
      <c r="K3" s="49"/>
      <c r="P3" s="236"/>
      <c r="Q3" s="236"/>
      <c r="R3" s="236"/>
      <c r="S3" s="236"/>
      <c r="T3" s="236"/>
      <c r="U3" s="236"/>
      <c r="V3" s="39"/>
      <c r="W3" s="39"/>
      <c r="X3" s="39"/>
      <c r="Y3" s="38"/>
    </row>
    <row r="4" spans="1:25" s="43" customFormat="1" ht="15.75" customHeight="1" thickBot="1">
      <c r="A4" s="289" t="s">
        <v>438</v>
      </c>
      <c r="B4" s="289"/>
      <c r="C4" s="289"/>
      <c r="D4" s="289"/>
      <c r="E4" s="289"/>
      <c r="F4" s="289"/>
      <c r="G4" s="44"/>
      <c r="J4" s="49"/>
      <c r="K4" s="49"/>
      <c r="P4" s="38"/>
      <c r="Q4" s="38"/>
      <c r="R4" s="38"/>
      <c r="S4" s="38"/>
      <c r="Y4" s="38"/>
    </row>
    <row r="5" spans="1:25" s="43" customFormat="1" ht="13.5" thickTop="1">
      <c r="A5" s="51" t="s">
        <v>228</v>
      </c>
      <c r="B5" s="68">
        <v>2010</v>
      </c>
      <c r="C5" s="291" t="s">
        <v>546</v>
      </c>
      <c r="D5" s="291"/>
      <c r="E5" s="69" t="s">
        <v>243</v>
      </c>
      <c r="F5" s="69" t="s">
        <v>234</v>
      </c>
      <c r="G5" s="46"/>
      <c r="P5" s="38"/>
      <c r="Q5" s="38"/>
      <c r="R5" s="38"/>
      <c r="S5" s="38"/>
      <c r="Y5" s="38"/>
    </row>
    <row r="6" spans="1:25" s="43" customFormat="1" ht="13.5" thickBot="1">
      <c r="A6" s="52"/>
      <c r="B6" s="70" t="s">
        <v>233</v>
      </c>
      <c r="C6" s="203">
        <v>2010</v>
      </c>
      <c r="D6" s="203">
        <v>2011</v>
      </c>
      <c r="E6" s="72" t="s">
        <v>517</v>
      </c>
      <c r="F6" s="72">
        <v>2011</v>
      </c>
      <c r="O6" s="207"/>
      <c r="V6" s="47"/>
      <c r="W6" s="48"/>
      <c r="X6" s="48"/>
      <c r="Y6" s="38"/>
    </row>
    <row r="7" spans="1:25" s="43" customFormat="1" ht="15.75" customHeight="1" thickTop="1">
      <c r="A7" s="289" t="s">
        <v>230</v>
      </c>
      <c r="B7" s="289"/>
      <c r="C7" s="289"/>
      <c r="D7" s="289"/>
      <c r="E7" s="289"/>
      <c r="F7" s="289"/>
      <c r="H7" s="236"/>
      <c r="I7" s="236"/>
      <c r="J7" s="236"/>
      <c r="V7" s="39"/>
      <c r="W7" s="39"/>
      <c r="X7" s="39"/>
      <c r="Y7" s="38"/>
    </row>
    <row r="8" spans="1:25" s="43" customFormat="1" ht="15.75" customHeight="1">
      <c r="A8" s="35" t="s">
        <v>447</v>
      </c>
      <c r="B8" s="204">
        <v>12250942</v>
      </c>
      <c r="C8" s="204">
        <v>3219765</v>
      </c>
      <c r="D8" s="204">
        <v>3519544</v>
      </c>
      <c r="E8" s="36">
        <f>+(D8-C8)/C8</f>
        <v>0.09310586331611158</v>
      </c>
      <c r="F8" s="37"/>
      <c r="H8" s="236"/>
      <c r="I8" s="236"/>
      <c r="J8" s="236"/>
      <c r="V8" s="39"/>
      <c r="W8" s="39"/>
      <c r="X8" s="39"/>
      <c r="Y8" s="38"/>
    </row>
    <row r="9" spans="1:25" s="43" customFormat="1" ht="15.75" customHeight="1">
      <c r="A9" s="201" t="s">
        <v>499</v>
      </c>
      <c r="B9" s="198">
        <v>6911278</v>
      </c>
      <c r="C9" s="198">
        <v>2047832</v>
      </c>
      <c r="D9" s="198">
        <v>1992010</v>
      </c>
      <c r="E9" s="40">
        <f aca="true" t="shared" si="0" ref="E9:E21">+(D9-C9)/C9</f>
        <v>-0.02725907203325273</v>
      </c>
      <c r="F9" s="40">
        <f>+D9/$D$8</f>
        <v>0.5659852526350004</v>
      </c>
      <c r="H9" s="236"/>
      <c r="I9" s="236"/>
      <c r="J9" s="236"/>
      <c r="K9" s="236"/>
      <c r="L9" s="236"/>
      <c r="V9" s="39"/>
      <c r="W9" s="39"/>
      <c r="X9" s="39"/>
      <c r="Y9" s="38"/>
    </row>
    <row r="10" spans="1:25" s="43" customFormat="1" ht="15.75" customHeight="1">
      <c r="A10" s="201" t="s">
        <v>500</v>
      </c>
      <c r="B10" s="198">
        <v>1010109</v>
      </c>
      <c r="C10" s="198">
        <v>213400</v>
      </c>
      <c r="D10" s="198">
        <v>285099</v>
      </c>
      <c r="E10" s="40">
        <f t="shared" si="0"/>
        <v>0.33598406747891285</v>
      </c>
      <c r="F10" s="40">
        <f>+D10/$D$8</f>
        <v>0.08100452785929087</v>
      </c>
      <c r="G10" s="42"/>
      <c r="J10" s="240"/>
      <c r="L10" s="39"/>
      <c r="M10" s="32"/>
      <c r="O10" s="38"/>
      <c r="P10" s="38"/>
      <c r="Q10" s="38"/>
      <c r="R10" s="38"/>
      <c r="S10" s="38"/>
      <c r="Y10" s="38"/>
    </row>
    <row r="11" spans="1:25" s="43" customFormat="1" ht="15.75" customHeight="1">
      <c r="A11" s="201" t="s">
        <v>501</v>
      </c>
      <c r="B11" s="198">
        <v>4329555</v>
      </c>
      <c r="C11" s="198">
        <v>958533</v>
      </c>
      <c r="D11" s="198">
        <v>1242435</v>
      </c>
      <c r="E11" s="40">
        <f t="shared" si="0"/>
        <v>0.29618385595488106</v>
      </c>
      <c r="F11" s="40">
        <f>+D11/$D$8</f>
        <v>0.3530102195057087</v>
      </c>
      <c r="G11" s="42"/>
      <c r="J11" s="240"/>
      <c r="K11" s="240"/>
      <c r="L11" s="39"/>
      <c r="M11" s="32"/>
      <c r="O11" s="38"/>
      <c r="P11" s="38"/>
      <c r="Q11" s="38"/>
      <c r="R11" s="38"/>
      <c r="S11" s="38"/>
      <c r="V11" s="39"/>
      <c r="W11" s="39"/>
      <c r="X11" s="39"/>
      <c r="Y11" s="38"/>
    </row>
    <row r="12" spans="1:25" s="43" customFormat="1" ht="15.75" customHeight="1">
      <c r="A12" s="289" t="s">
        <v>232</v>
      </c>
      <c r="B12" s="289"/>
      <c r="C12" s="289"/>
      <c r="D12" s="289"/>
      <c r="E12" s="289"/>
      <c r="F12" s="289"/>
      <c r="J12" s="240"/>
      <c r="L12" s="39"/>
      <c r="M12" s="32"/>
      <c r="O12" s="38"/>
      <c r="P12" s="38"/>
      <c r="Q12" s="38"/>
      <c r="R12" s="38"/>
      <c r="S12" s="38"/>
      <c r="V12" s="39"/>
      <c r="W12" s="39"/>
      <c r="X12" s="39"/>
      <c r="Y12" s="38"/>
    </row>
    <row r="13" spans="1:25" s="43" customFormat="1" ht="15.75" customHeight="1">
      <c r="A13" s="41" t="s">
        <v>447</v>
      </c>
      <c r="B13" s="31">
        <v>3886575</v>
      </c>
      <c r="C13" s="31">
        <v>825873</v>
      </c>
      <c r="D13" s="31">
        <v>1164983</v>
      </c>
      <c r="E13" s="36">
        <f t="shared" si="0"/>
        <v>0.4106079264003061</v>
      </c>
      <c r="F13" s="37"/>
      <c r="G13" s="37"/>
      <c r="L13" s="39"/>
      <c r="M13" s="32"/>
      <c r="O13" s="38"/>
      <c r="P13" s="38"/>
      <c r="Q13" s="38"/>
      <c r="R13" s="38"/>
      <c r="S13" s="38"/>
      <c r="V13" s="39"/>
      <c r="W13" s="39"/>
      <c r="X13" s="39"/>
      <c r="Y13" s="38"/>
    </row>
    <row r="14" spans="1:25" s="43" customFormat="1" ht="15.75" customHeight="1">
      <c r="A14" s="201" t="s">
        <v>499</v>
      </c>
      <c r="B14" s="32">
        <v>2616803</v>
      </c>
      <c r="C14" s="32">
        <v>571115</v>
      </c>
      <c r="D14" s="32">
        <v>860579</v>
      </c>
      <c r="E14" s="40">
        <f t="shared" si="0"/>
        <v>0.5068401285205256</v>
      </c>
      <c r="F14" s="40">
        <f>+D14/$D$13</f>
        <v>0.7387051999900428</v>
      </c>
      <c r="G14" s="42"/>
      <c r="L14" s="39"/>
      <c r="M14" s="39"/>
      <c r="O14" s="38"/>
      <c r="P14" s="38"/>
      <c r="Q14" s="38"/>
      <c r="R14" s="38"/>
      <c r="S14" s="38"/>
      <c r="V14" s="39"/>
      <c r="W14" s="39"/>
      <c r="X14" s="39"/>
      <c r="Y14" s="38"/>
    </row>
    <row r="15" spans="1:25" s="43" customFormat="1" ht="15.75" customHeight="1">
      <c r="A15" s="201" t="s">
        <v>500</v>
      </c>
      <c r="B15" s="32">
        <v>1037392</v>
      </c>
      <c r="C15" s="32">
        <v>212219</v>
      </c>
      <c r="D15" s="32">
        <v>251713</v>
      </c>
      <c r="E15" s="40">
        <f t="shared" si="0"/>
        <v>0.18610020780420225</v>
      </c>
      <c r="F15" s="40">
        <f>+D15/$D$13</f>
        <v>0.21606581383591006</v>
      </c>
      <c r="G15" s="42"/>
      <c r="M15" s="39"/>
      <c r="O15" s="38"/>
      <c r="P15" s="38"/>
      <c r="Q15" s="38"/>
      <c r="R15" s="38"/>
      <c r="S15" s="38"/>
      <c r="V15" s="39"/>
      <c r="Y15" s="38"/>
    </row>
    <row r="16" spans="1:25" s="43" customFormat="1" ht="15.75" customHeight="1">
      <c r="A16" s="201" t="s">
        <v>501</v>
      </c>
      <c r="B16" s="32">
        <v>232380</v>
      </c>
      <c r="C16" s="32">
        <v>42539</v>
      </c>
      <c r="D16" s="32">
        <v>52691</v>
      </c>
      <c r="E16" s="40">
        <f t="shared" si="0"/>
        <v>0.23865159030536684</v>
      </c>
      <c r="F16" s="40">
        <f>+D16/$D$13</f>
        <v>0.04522898617404718</v>
      </c>
      <c r="G16" s="42"/>
      <c r="I16" s="236"/>
      <c r="J16" s="236"/>
      <c r="K16" s="236"/>
      <c r="L16" s="236"/>
      <c r="M16" s="236"/>
      <c r="N16" s="236"/>
      <c r="O16" s="236"/>
      <c r="P16" s="236"/>
      <c r="Q16" s="236"/>
      <c r="R16" s="236"/>
      <c r="S16" s="236"/>
      <c r="T16" s="236"/>
      <c r="U16" s="236"/>
      <c r="V16" s="236"/>
      <c r="W16" s="236"/>
      <c r="Y16" s="38"/>
    </row>
    <row r="17" spans="1:25" s="43" customFormat="1" ht="15.75" customHeight="1">
      <c r="A17" s="289" t="s">
        <v>244</v>
      </c>
      <c r="B17" s="289"/>
      <c r="C17" s="289"/>
      <c r="D17" s="289"/>
      <c r="E17" s="289"/>
      <c r="F17" s="289"/>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447</v>
      </c>
      <c r="B18" s="31">
        <v>8364367</v>
      </c>
      <c r="C18" s="31">
        <v>2393892</v>
      </c>
      <c r="D18" s="31">
        <v>2354561</v>
      </c>
      <c r="E18" s="36">
        <f t="shared" si="0"/>
        <v>-0.016429730330357425</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499</v>
      </c>
      <c r="B19" s="32">
        <v>4294475</v>
      </c>
      <c r="C19" s="32">
        <v>1476717</v>
      </c>
      <c r="D19" s="32">
        <v>1131431</v>
      </c>
      <c r="E19" s="40">
        <f t="shared" si="0"/>
        <v>-0.23382002103314312</v>
      </c>
      <c r="F19" s="40">
        <f>+D19/$D$18</f>
        <v>0.4805273679467213</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500</v>
      </c>
      <c r="B20" s="32">
        <v>-27283</v>
      </c>
      <c r="C20" s="32">
        <v>1181</v>
      </c>
      <c r="D20" s="32">
        <v>33386</v>
      </c>
      <c r="E20" s="40">
        <f t="shared" si="0"/>
        <v>27.2692633361558</v>
      </c>
      <c r="F20" s="40">
        <f>+D20/$D$18</f>
        <v>0.014179288623229553</v>
      </c>
      <c r="G20" s="42"/>
      <c r="O20" s="38"/>
      <c r="P20" s="38"/>
      <c r="Q20" s="38"/>
      <c r="R20" s="38"/>
      <c r="S20" s="38"/>
      <c r="U20" s="39"/>
      <c r="V20" s="49"/>
      <c r="W20" s="50"/>
      <c r="X20" s="50"/>
      <c r="Y20" s="50"/>
    </row>
    <row r="21" spans="1:25" s="43" customFormat="1" ht="15.75" customHeight="1" thickBot="1">
      <c r="A21" s="202" t="s">
        <v>501</v>
      </c>
      <c r="B21" s="87">
        <v>4097175</v>
      </c>
      <c r="C21" s="87">
        <v>915994</v>
      </c>
      <c r="D21" s="87">
        <v>1189744</v>
      </c>
      <c r="E21" s="88">
        <f t="shared" si="0"/>
        <v>0.29885566936027963</v>
      </c>
      <c r="F21" s="88">
        <f>+D21/$D$18</f>
        <v>0.5052933434300492</v>
      </c>
      <c r="G21" s="42"/>
      <c r="O21" s="38"/>
      <c r="P21" s="38"/>
      <c r="Q21" s="38"/>
      <c r="R21" s="38"/>
      <c r="S21" s="38"/>
      <c r="U21" s="39"/>
      <c r="V21" s="49"/>
      <c r="W21" s="50"/>
      <c r="X21" s="50"/>
      <c r="Y21" s="50"/>
    </row>
    <row r="22" spans="1:25" ht="27" customHeight="1" thickTop="1">
      <c r="A22" s="290" t="s">
        <v>532</v>
      </c>
      <c r="B22" s="290"/>
      <c r="C22" s="290"/>
      <c r="D22" s="290"/>
      <c r="E22" s="290"/>
      <c r="F22" s="290"/>
      <c r="G22" s="42"/>
      <c r="U22" s="39"/>
      <c r="V22" s="49"/>
      <c r="W22" s="50"/>
      <c r="X22" s="34"/>
      <c r="Y22" s="34"/>
    </row>
    <row r="23" spans="7:26" ht="33" customHeight="1">
      <c r="G23" s="42"/>
      <c r="L23" s="39"/>
      <c r="M23" s="39"/>
      <c r="Z23" s="188" t="s">
        <v>381</v>
      </c>
    </row>
    <row r="24" spans="1:29" ht="12.75">
      <c r="A24" s="15"/>
      <c r="B24" s="15"/>
      <c r="C24" s="15"/>
      <c r="D24" s="15"/>
      <c r="E24" s="15"/>
      <c r="F24" s="15"/>
      <c r="G24" s="42"/>
      <c r="L24" s="39"/>
      <c r="M24" s="39"/>
      <c r="Z24" s="188" t="s">
        <v>499</v>
      </c>
      <c r="AA24" s="188" t="s">
        <v>500</v>
      </c>
      <c r="AB24" s="188" t="s">
        <v>501</v>
      </c>
      <c r="AC24" s="1" t="s">
        <v>378</v>
      </c>
    </row>
    <row r="25" spans="1:29" ht="15">
      <c r="A25" s="15"/>
      <c r="B25" s="15"/>
      <c r="C25" s="15"/>
      <c r="D25" s="15"/>
      <c r="E25" s="15"/>
      <c r="F25" s="15"/>
      <c r="G25" s="42"/>
      <c r="L25" s="39"/>
      <c r="M25" s="39"/>
      <c r="Y25" s="199" t="s">
        <v>541</v>
      </c>
      <c r="Z25" s="245">
        <v>1185672.045</v>
      </c>
      <c r="AA25" s="245">
        <v>86597.817</v>
      </c>
      <c r="AB25" s="245">
        <v>1034485.4409999999</v>
      </c>
      <c r="AC25" s="33">
        <f>SUM(Z25:AB25)</f>
        <v>2306755.303</v>
      </c>
    </row>
    <row r="26" spans="1:29" ht="15">
      <c r="A26" s="15"/>
      <c r="B26" s="15"/>
      <c r="C26" s="15"/>
      <c r="D26" s="15"/>
      <c r="E26" s="15"/>
      <c r="F26" s="15"/>
      <c r="G26" s="42"/>
      <c r="Y26" s="199" t="s">
        <v>542</v>
      </c>
      <c r="Z26" s="245">
        <v>1244099.181</v>
      </c>
      <c r="AA26" s="245">
        <v>130761.987</v>
      </c>
      <c r="AB26" s="245">
        <v>1140791.354</v>
      </c>
      <c r="AC26" s="33">
        <f>SUM(Z26:AB26)</f>
        <v>2515652.522</v>
      </c>
    </row>
    <row r="27" spans="1:29" ht="15">
      <c r="A27" s="15"/>
      <c r="B27" s="15"/>
      <c r="C27" s="15"/>
      <c r="D27" s="15"/>
      <c r="E27" s="15"/>
      <c r="F27" s="15"/>
      <c r="I27" s="39"/>
      <c r="J27" s="39"/>
      <c r="K27" s="39"/>
      <c r="L27" s="39"/>
      <c r="M27" s="39"/>
      <c r="Y27" s="199" t="s">
        <v>543</v>
      </c>
      <c r="Z27" s="245">
        <v>1463329.578</v>
      </c>
      <c r="AA27" s="245">
        <v>105970.071</v>
      </c>
      <c r="AB27" s="245">
        <v>874581.1860000001</v>
      </c>
      <c r="AC27" s="33">
        <f>SUM(Z27:AB27)</f>
        <v>2443880.835</v>
      </c>
    </row>
    <row r="28" spans="1:29" ht="15">
      <c r="A28" s="15"/>
      <c r="B28" s="15"/>
      <c r="C28" s="15"/>
      <c r="D28" s="15"/>
      <c r="E28" s="15"/>
      <c r="F28" s="15"/>
      <c r="I28" s="39"/>
      <c r="J28" s="39"/>
      <c r="K28" s="39"/>
      <c r="L28" s="39"/>
      <c r="M28" s="39"/>
      <c r="Y28" s="199" t="s">
        <v>544</v>
      </c>
      <c r="Z28" s="245">
        <v>1476716.4560000002</v>
      </c>
      <c r="AA28" s="245">
        <v>1180.9900000000198</v>
      </c>
      <c r="AB28" s="245">
        <v>915994.2270000001</v>
      </c>
      <c r="AC28" s="33">
        <f>SUM(Z28:AB28)</f>
        <v>2393891.6730000004</v>
      </c>
    </row>
    <row r="29" spans="1:29" ht="15">
      <c r="A29" s="15"/>
      <c r="B29" s="15"/>
      <c r="C29" s="15"/>
      <c r="D29" s="15"/>
      <c r="E29" s="15"/>
      <c r="F29" s="15"/>
      <c r="I29" s="39"/>
      <c r="J29" s="39"/>
      <c r="K29" s="39"/>
      <c r="L29" s="39"/>
      <c r="M29" s="39"/>
      <c r="Y29" s="199" t="s">
        <v>545</v>
      </c>
      <c r="Z29" s="245">
        <v>1131430.898</v>
      </c>
      <c r="AA29" s="245">
        <v>33386.53999999998</v>
      </c>
      <c r="AB29" s="245">
        <v>1189744.122</v>
      </c>
      <c r="AC29" s="33">
        <f>SUM(Z29:AB29)</f>
        <v>2354561.56</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92" t="s">
        <v>235</v>
      </c>
      <c r="B1" s="292"/>
      <c r="C1" s="292"/>
      <c r="D1" s="292"/>
      <c r="E1" s="292"/>
      <c r="F1" s="292"/>
      <c r="G1" s="194"/>
      <c r="H1" s="194"/>
      <c r="I1" s="194"/>
      <c r="J1" s="194"/>
      <c r="K1" s="194"/>
      <c r="L1" s="194"/>
      <c r="P1" s="189" t="s">
        <v>380</v>
      </c>
      <c r="Q1" s="38"/>
      <c r="R1" s="38"/>
      <c r="S1" s="38"/>
      <c r="T1" s="38"/>
      <c r="U1" s="38"/>
      <c r="V1" s="38"/>
      <c r="W1" s="38"/>
      <c r="Z1" s="39"/>
      <c r="AA1" s="39"/>
      <c r="AB1" s="39"/>
      <c r="AC1" s="38"/>
    </row>
    <row r="2" spans="1:20" ht="13.5" customHeight="1">
      <c r="A2" s="289" t="s">
        <v>449</v>
      </c>
      <c r="B2" s="289"/>
      <c r="C2" s="289"/>
      <c r="D2" s="289"/>
      <c r="E2" s="289"/>
      <c r="F2" s="289"/>
      <c r="G2" s="194"/>
      <c r="H2" s="194"/>
      <c r="I2" s="194"/>
      <c r="J2" s="194"/>
      <c r="K2" s="194"/>
      <c r="L2" s="194"/>
      <c r="P2" s="32" t="s">
        <v>228</v>
      </c>
      <c r="Q2" s="206" t="s">
        <v>499</v>
      </c>
      <c r="R2" s="206" t="s">
        <v>500</v>
      </c>
      <c r="S2" s="206" t="s">
        <v>501</v>
      </c>
      <c r="T2" s="190" t="s">
        <v>378</v>
      </c>
    </row>
    <row r="3" spans="1:29" s="43" customFormat="1" ht="15.75" customHeight="1">
      <c r="A3" s="289" t="s">
        <v>227</v>
      </c>
      <c r="B3" s="289"/>
      <c r="C3" s="289"/>
      <c r="D3" s="289"/>
      <c r="E3" s="289"/>
      <c r="F3" s="289"/>
      <c r="G3" s="194"/>
      <c r="H3" s="194"/>
      <c r="I3" s="194"/>
      <c r="J3" s="194"/>
      <c r="K3" s="194"/>
      <c r="L3" s="194"/>
      <c r="M3" s="44"/>
      <c r="P3" s="200" t="s">
        <v>541</v>
      </c>
      <c r="Q3" s="249">
        <v>1686982.006</v>
      </c>
      <c r="R3" s="249">
        <v>209688.582</v>
      </c>
      <c r="S3" s="249">
        <v>1077743.39</v>
      </c>
      <c r="T3" s="53">
        <f>SUM(Q3:S3)</f>
        <v>2974413.978</v>
      </c>
      <c r="U3" s="38"/>
      <c r="V3" s="38"/>
      <c r="W3" s="38"/>
      <c r="Y3" s="45"/>
      <c r="Z3" s="39"/>
      <c r="AA3" s="39"/>
      <c r="AB3" s="39"/>
      <c r="AC3" s="38"/>
    </row>
    <row r="4" spans="1:29" s="43" customFormat="1" ht="15.75" customHeight="1">
      <c r="A4" s="289" t="s">
        <v>438</v>
      </c>
      <c r="B4" s="289"/>
      <c r="C4" s="289"/>
      <c r="D4" s="289"/>
      <c r="E4" s="289"/>
      <c r="F4" s="289"/>
      <c r="G4" s="194"/>
      <c r="H4" s="194"/>
      <c r="I4" s="194"/>
      <c r="J4" s="194"/>
      <c r="K4" s="194"/>
      <c r="L4" s="194"/>
      <c r="M4" s="44"/>
      <c r="P4" s="200" t="s">
        <v>542</v>
      </c>
      <c r="Q4" s="249">
        <v>1931573.844</v>
      </c>
      <c r="R4" s="249">
        <v>277843.137</v>
      </c>
      <c r="S4" s="249">
        <v>1203761.181</v>
      </c>
      <c r="T4" s="53">
        <f>SUM(Q4:S4)</f>
        <v>3413178.1620000005</v>
      </c>
      <c r="U4" s="38"/>
      <c r="V4" s="38"/>
      <c r="W4" s="38"/>
      <c r="AC4" s="38"/>
    </row>
    <row r="5" spans="2:20" ht="13.5" thickBot="1">
      <c r="B5" s="55"/>
      <c r="C5" s="55"/>
      <c r="D5" s="55"/>
      <c r="E5" s="55"/>
      <c r="F5" s="55"/>
      <c r="G5" s="55"/>
      <c r="H5" s="55"/>
      <c r="I5" s="55"/>
      <c r="J5" s="55"/>
      <c r="K5" s="55"/>
      <c r="L5" s="55"/>
      <c r="P5" s="200" t="s">
        <v>543</v>
      </c>
      <c r="Q5" s="249">
        <v>1967817.53</v>
      </c>
      <c r="R5" s="249">
        <v>224544.291</v>
      </c>
      <c r="S5" s="249">
        <v>910577.109</v>
      </c>
      <c r="T5" s="53">
        <f>SUM(Q5:S5)</f>
        <v>3102938.93</v>
      </c>
    </row>
    <row r="6" spans="1:20" ht="15" customHeight="1" thickTop="1">
      <c r="A6" s="74" t="s">
        <v>228</v>
      </c>
      <c r="B6" s="295" t="str">
        <f>+balanza!C5</f>
        <v>enero - marzo</v>
      </c>
      <c r="C6" s="295"/>
      <c r="D6" s="295"/>
      <c r="E6" s="295"/>
      <c r="F6" s="295"/>
      <c r="G6" s="195"/>
      <c r="H6" s="195"/>
      <c r="I6" s="195"/>
      <c r="J6" s="195"/>
      <c r="K6" s="195"/>
      <c r="L6" s="195"/>
      <c r="P6" s="200" t="s">
        <v>544</v>
      </c>
      <c r="Q6" s="249">
        <v>2047831.806</v>
      </c>
      <c r="R6" s="249">
        <v>213399.847</v>
      </c>
      <c r="S6" s="249">
        <v>958533.359</v>
      </c>
      <c r="T6" s="53">
        <f>SUM(Q6:S6)</f>
        <v>3219765.012</v>
      </c>
    </row>
    <row r="7" spans="1:20" ht="15" customHeight="1">
      <c r="A7" s="76"/>
      <c r="B7" s="75">
        <v>2007</v>
      </c>
      <c r="C7" s="75">
        <v>2008</v>
      </c>
      <c r="D7" s="75">
        <v>2009</v>
      </c>
      <c r="E7" s="75">
        <v>2010</v>
      </c>
      <c r="F7" s="75">
        <v>2011</v>
      </c>
      <c r="G7" s="195"/>
      <c r="H7" s="195"/>
      <c r="I7" s="195"/>
      <c r="J7" s="195"/>
      <c r="K7" s="195"/>
      <c r="L7" s="195"/>
      <c r="P7" s="200" t="s">
        <v>545</v>
      </c>
      <c r="Q7" s="249">
        <v>1992009.701</v>
      </c>
      <c r="R7" s="249">
        <v>285099.104</v>
      </c>
      <c r="S7" s="249">
        <v>1242435.197</v>
      </c>
      <c r="T7" s="53">
        <f>SUM(Q7:S7)</f>
        <v>3519544.0019999994</v>
      </c>
    </row>
    <row r="8" spans="1:12" ht="19.5" customHeight="1">
      <c r="A8" s="205" t="s">
        <v>499</v>
      </c>
      <c r="B8" s="248">
        <v>1686982.006</v>
      </c>
      <c r="C8" s="248">
        <v>1931573.844</v>
      </c>
      <c r="D8" s="248">
        <v>1967817.53</v>
      </c>
      <c r="E8" s="248">
        <v>2047831.806</v>
      </c>
      <c r="F8" s="248">
        <v>1992009.701</v>
      </c>
      <c r="G8" s="73"/>
      <c r="H8" s="73"/>
      <c r="I8" s="73"/>
      <c r="J8" s="73"/>
      <c r="K8" s="73"/>
      <c r="L8" s="73"/>
    </row>
    <row r="9" spans="1:12" ht="19.5" customHeight="1">
      <c r="A9" s="205" t="s">
        <v>500</v>
      </c>
      <c r="B9" s="57">
        <v>209688.582</v>
      </c>
      <c r="C9" s="57">
        <v>277843.137</v>
      </c>
      <c r="D9" s="57">
        <v>224544.291</v>
      </c>
      <c r="E9" s="57">
        <v>213399.847</v>
      </c>
      <c r="F9" s="57">
        <v>285099.104</v>
      </c>
      <c r="G9" s="57"/>
      <c r="H9" s="57"/>
      <c r="I9" s="57"/>
      <c r="J9" s="57"/>
      <c r="K9" s="57"/>
      <c r="L9" s="57"/>
    </row>
    <row r="10" spans="1:16" ht="19.5" customHeight="1">
      <c r="A10" s="205" t="s">
        <v>501</v>
      </c>
      <c r="B10" s="57">
        <v>1077743.39</v>
      </c>
      <c r="C10" s="57">
        <v>1203761.181</v>
      </c>
      <c r="D10" s="57">
        <v>910577.109</v>
      </c>
      <c r="E10" s="57">
        <v>958533.359</v>
      </c>
      <c r="F10" s="57">
        <v>1242435.197</v>
      </c>
      <c r="G10" s="57"/>
      <c r="H10" s="57"/>
      <c r="I10" s="57"/>
      <c r="J10" s="57"/>
      <c r="K10" s="57"/>
      <c r="L10" s="57"/>
      <c r="P10" t="s">
        <v>16</v>
      </c>
    </row>
    <row r="11" spans="1:20" ht="19.5" customHeight="1" thickBot="1">
      <c r="A11" s="247" t="s">
        <v>378</v>
      </c>
      <c r="B11" s="246">
        <f>SUM(B8:B10)</f>
        <v>2974413.978</v>
      </c>
      <c r="C11" s="246">
        <f>SUM(C8:C10)</f>
        <v>3413178.1620000005</v>
      </c>
      <c r="D11" s="246">
        <f>SUM(D8:D10)</f>
        <v>3102938.93</v>
      </c>
      <c r="E11" s="246">
        <f>+balanza!C8</f>
        <v>3219765</v>
      </c>
      <c r="F11" s="246">
        <f>+balanza!D8</f>
        <v>3519544</v>
      </c>
      <c r="G11" s="73"/>
      <c r="H11" s="73"/>
      <c r="I11" s="73"/>
      <c r="J11" s="73"/>
      <c r="K11" s="73"/>
      <c r="L11" s="73"/>
      <c r="P11" s="2"/>
      <c r="Q11" s="206" t="s">
        <v>499</v>
      </c>
      <c r="R11" s="206" t="s">
        <v>500</v>
      </c>
      <c r="S11" s="206" t="s">
        <v>501</v>
      </c>
      <c r="T11" s="192" t="s">
        <v>378</v>
      </c>
    </row>
    <row r="12" spans="1:20" ht="30.75" customHeight="1" thickTop="1">
      <c r="A12" s="293" t="s">
        <v>439</v>
      </c>
      <c r="B12" s="294"/>
      <c r="C12" s="294"/>
      <c r="D12" s="294"/>
      <c r="E12" s="294"/>
      <c r="P12" s="200" t="str">
        <f>+P3</f>
        <v>ene-mar 07</v>
      </c>
      <c r="Q12" s="249">
        <v>501309.961</v>
      </c>
      <c r="R12" s="249">
        <v>123090.765</v>
      </c>
      <c r="S12" s="249">
        <v>43257.949</v>
      </c>
      <c r="T12" s="193">
        <f>SUM(Q12:S12)</f>
        <v>667658.675</v>
      </c>
    </row>
    <row r="13" spans="1:20" ht="12.75">
      <c r="A13" s="14"/>
      <c r="B13" s="33"/>
      <c r="C13" s="34"/>
      <c r="D13" s="34"/>
      <c r="E13" s="34"/>
      <c r="P13" s="200" t="str">
        <f>+P4</f>
        <v>ene-mar 08</v>
      </c>
      <c r="Q13" s="249">
        <v>687474.663</v>
      </c>
      <c r="R13" s="249">
        <v>147081.15</v>
      </c>
      <c r="S13" s="249">
        <v>62969.827</v>
      </c>
      <c r="T13" s="193">
        <f>SUM(Q13:S13)</f>
        <v>897525.64</v>
      </c>
    </row>
    <row r="14" spans="1:20" ht="12.75">
      <c r="A14" s="14"/>
      <c r="B14" s="33"/>
      <c r="C14" s="34"/>
      <c r="D14" s="34"/>
      <c r="E14" s="34"/>
      <c r="P14" s="200" t="str">
        <f>+P5</f>
        <v>ene-mar 09</v>
      </c>
      <c r="Q14" s="249">
        <v>504487.952</v>
      </c>
      <c r="R14" s="249">
        <v>118574.22</v>
      </c>
      <c r="S14" s="249">
        <v>35995.923</v>
      </c>
      <c r="T14" s="193">
        <f>SUM(Q14:S14)</f>
        <v>659058.095</v>
      </c>
    </row>
    <row r="15" spans="1:20" ht="12.75">
      <c r="A15" s="14"/>
      <c r="B15" s="33"/>
      <c r="C15" s="34"/>
      <c r="D15" s="34"/>
      <c r="E15" s="34"/>
      <c r="P15" s="200" t="str">
        <f>+P6</f>
        <v>ene-mar 10</v>
      </c>
      <c r="Q15" s="249">
        <v>571115.35</v>
      </c>
      <c r="R15" s="249">
        <v>212218.857</v>
      </c>
      <c r="S15" s="249">
        <v>42539.132</v>
      </c>
      <c r="T15" s="193">
        <f>SUM(Q15:S15)</f>
        <v>825873.3389999999</v>
      </c>
    </row>
    <row r="16" spans="16:20" ht="12.75">
      <c r="P16" s="200" t="str">
        <f>+P7</f>
        <v>ene-mar 11</v>
      </c>
      <c r="Q16" s="249">
        <v>860578.803</v>
      </c>
      <c r="R16" s="249">
        <v>251712.564</v>
      </c>
      <c r="S16" s="249">
        <v>52691.075</v>
      </c>
      <c r="T16" s="193">
        <f>SUM(Q16:S16)</f>
        <v>1164982.442</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92" t="s">
        <v>379</v>
      </c>
      <c r="B37" s="292"/>
      <c r="C37" s="292"/>
      <c r="D37" s="292"/>
      <c r="E37" s="292"/>
      <c r="F37" s="292"/>
      <c r="G37" s="194"/>
      <c r="H37" s="194"/>
      <c r="I37" s="194"/>
      <c r="J37" s="194"/>
      <c r="K37" s="194"/>
      <c r="L37" s="194"/>
      <c r="O37"/>
      <c r="P37"/>
      <c r="Q37" s="56"/>
      <c r="R37" s="56"/>
      <c r="S37" s="56"/>
      <c r="T37" s="56"/>
      <c r="U37" s="54"/>
      <c r="V37" s="38"/>
      <c r="W37" s="38"/>
      <c r="Z37" s="39"/>
      <c r="AA37" s="39"/>
      <c r="AB37" s="39"/>
      <c r="AC37" s="38"/>
    </row>
    <row r="38" spans="1:21" ht="13.5" customHeight="1">
      <c r="A38" s="289" t="s">
        <v>452</v>
      </c>
      <c r="B38" s="289"/>
      <c r="C38" s="289"/>
      <c r="D38" s="289"/>
      <c r="E38" s="289"/>
      <c r="F38" s="289"/>
      <c r="G38" s="194"/>
      <c r="H38" s="194"/>
      <c r="I38" s="194"/>
      <c r="J38" s="194"/>
      <c r="K38" s="194"/>
      <c r="L38" s="194"/>
      <c r="Q38" s="56"/>
      <c r="R38" s="56"/>
      <c r="S38" s="56"/>
      <c r="T38" s="56"/>
      <c r="U38" s="54"/>
    </row>
    <row r="39" spans="1:29" s="43" customFormat="1" ht="15.75" customHeight="1">
      <c r="A39" s="289" t="s">
        <v>227</v>
      </c>
      <c r="B39" s="289"/>
      <c r="C39" s="289"/>
      <c r="D39" s="289"/>
      <c r="E39" s="289"/>
      <c r="F39" s="289"/>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9" t="s">
        <v>438</v>
      </c>
      <c r="B40" s="289"/>
      <c r="C40" s="289"/>
      <c r="D40" s="289"/>
      <c r="E40" s="289"/>
      <c r="F40" s="289"/>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228</v>
      </c>
      <c r="B42" s="295" t="str">
        <f>+B6</f>
        <v>enero - marzo</v>
      </c>
      <c r="C42" s="295"/>
      <c r="D42" s="295"/>
      <c r="E42" s="295"/>
      <c r="F42" s="295"/>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513</v>
      </c>
      <c r="Q43" s="249">
        <v>6295509.938</v>
      </c>
      <c r="R43" s="249">
        <v>924360.426</v>
      </c>
      <c r="S43" s="249">
        <v>3954059.502</v>
      </c>
      <c r="T43" s="53">
        <f>SUM(Q43:S43)</f>
        <v>11173929.866</v>
      </c>
    </row>
    <row r="44" spans="1:12" ht="19.5" customHeight="1">
      <c r="A44" s="205" t="s">
        <v>499</v>
      </c>
      <c r="B44" s="248">
        <v>501309.961</v>
      </c>
      <c r="C44" s="248">
        <v>687474.663</v>
      </c>
      <c r="D44" s="248">
        <v>504487.952</v>
      </c>
      <c r="E44" s="248">
        <v>571115.35</v>
      </c>
      <c r="F44" s="248">
        <v>860578.803</v>
      </c>
      <c r="G44" s="73"/>
      <c r="H44" s="73"/>
      <c r="I44" s="73"/>
      <c r="J44" s="73"/>
      <c r="K44" s="73"/>
      <c r="L44" s="73"/>
    </row>
    <row r="45" spans="1:12" ht="19.5" customHeight="1">
      <c r="A45" s="205" t="s">
        <v>500</v>
      </c>
      <c r="B45" s="57">
        <v>123090.765</v>
      </c>
      <c r="C45" s="57">
        <v>147081.15</v>
      </c>
      <c r="D45" s="57">
        <v>118574.22</v>
      </c>
      <c r="E45" s="57">
        <v>212218.857</v>
      </c>
      <c r="F45" s="57">
        <v>251712.564</v>
      </c>
      <c r="G45" s="57"/>
      <c r="H45" s="57"/>
      <c r="I45" s="57"/>
      <c r="J45" s="57"/>
      <c r="K45" s="57"/>
      <c r="L45" s="57"/>
    </row>
    <row r="46" spans="1:12" ht="19.5" customHeight="1">
      <c r="A46" s="205" t="s">
        <v>501</v>
      </c>
      <c r="B46" s="57">
        <v>43257.949</v>
      </c>
      <c r="C46" s="57">
        <v>62969.827</v>
      </c>
      <c r="D46" s="57">
        <v>35995.923</v>
      </c>
      <c r="E46" s="57">
        <v>42539.132</v>
      </c>
      <c r="F46" s="57">
        <v>52691.075</v>
      </c>
      <c r="G46" s="57"/>
      <c r="H46" s="57"/>
      <c r="I46" s="57"/>
      <c r="J46" s="57"/>
      <c r="K46" s="57"/>
      <c r="L46" s="57"/>
    </row>
    <row r="47" spans="1:12" ht="19.5" customHeight="1" thickBot="1">
      <c r="A47" s="172" t="s">
        <v>378</v>
      </c>
      <c r="B47" s="244">
        <f>SUM(B44:B46)</f>
        <v>667658.675</v>
      </c>
      <c r="C47" s="244">
        <f>SUM(C44:C46)</f>
        <v>897525.64</v>
      </c>
      <c r="D47" s="244">
        <f>SUM(D43:D46)</f>
        <v>661067.095</v>
      </c>
      <c r="E47" s="244">
        <f>+balanza!C13</f>
        <v>825873</v>
      </c>
      <c r="F47" s="244">
        <f>+balanza!D13</f>
        <v>1164983</v>
      </c>
      <c r="G47" s="191"/>
      <c r="H47" s="191"/>
      <c r="I47" s="191"/>
      <c r="J47" s="191"/>
      <c r="K47" s="191"/>
      <c r="L47" s="191"/>
    </row>
    <row r="48" spans="1:5" ht="30.75" customHeight="1" thickTop="1">
      <c r="A48" s="293" t="s">
        <v>440</v>
      </c>
      <c r="B48" s="294"/>
      <c r="C48" s="294"/>
      <c r="D48" s="294"/>
      <c r="E48" s="294"/>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9" sqref="A9:D16"/>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92" t="s">
        <v>382</v>
      </c>
      <c r="B1" s="292"/>
      <c r="C1" s="292"/>
      <c r="D1" s="292"/>
      <c r="E1" s="292"/>
      <c r="F1" s="292"/>
      <c r="U1" s="41"/>
    </row>
    <row r="2" spans="1:21" ht="15.75" customHeight="1">
      <c r="A2" s="289" t="s">
        <v>236</v>
      </c>
      <c r="B2" s="289"/>
      <c r="C2" s="289"/>
      <c r="D2" s="289"/>
      <c r="E2" s="289"/>
      <c r="F2" s="289"/>
      <c r="G2" s="44"/>
      <c r="H2" s="44"/>
      <c r="U2" s="38"/>
    </row>
    <row r="3" spans="1:21" ht="15.75" customHeight="1">
      <c r="A3" s="289" t="s">
        <v>227</v>
      </c>
      <c r="B3" s="289"/>
      <c r="C3" s="289"/>
      <c r="D3" s="289"/>
      <c r="E3" s="289"/>
      <c r="F3" s="289"/>
      <c r="G3" s="44"/>
      <c r="H3" s="44"/>
      <c r="R3" s="45" t="s">
        <v>204</v>
      </c>
      <c r="U3" s="77"/>
    </row>
    <row r="4" spans="1:21" ht="15.75" customHeight="1" thickBot="1">
      <c r="A4" s="289" t="s">
        <v>438</v>
      </c>
      <c r="B4" s="289"/>
      <c r="C4" s="289"/>
      <c r="D4" s="289"/>
      <c r="E4" s="289"/>
      <c r="F4" s="289"/>
      <c r="G4" s="44"/>
      <c r="H4" s="44"/>
      <c r="M4" s="46"/>
      <c r="N4" s="299"/>
      <c r="O4" s="299"/>
      <c r="R4" s="45"/>
      <c r="U4" s="38"/>
    </row>
    <row r="5" spans="1:21" ht="18" customHeight="1" thickTop="1">
      <c r="A5" s="83" t="s">
        <v>237</v>
      </c>
      <c r="B5" s="84">
        <f>+balanza!B5</f>
        <v>2010</v>
      </c>
      <c r="C5" s="300" t="str">
        <f>+evolución_comercio!B6</f>
        <v>enero - marzo</v>
      </c>
      <c r="D5" s="300"/>
      <c r="E5" s="85" t="s">
        <v>242</v>
      </c>
      <c r="F5" s="85" t="s">
        <v>234</v>
      </c>
      <c r="G5" s="46"/>
      <c r="H5" s="46"/>
      <c r="M5" s="46"/>
      <c r="N5" s="78"/>
      <c r="O5" s="78"/>
      <c r="S5" s="39">
        <f>+S6+S7</f>
        <v>3519545</v>
      </c>
      <c r="U5" s="38"/>
    </row>
    <row r="6" spans="1:21" ht="18" customHeight="1" thickBot="1">
      <c r="A6" s="86"/>
      <c r="B6" s="70" t="s">
        <v>233</v>
      </c>
      <c r="C6" s="71">
        <f>+balanza!C6</f>
        <v>2010</v>
      </c>
      <c r="D6" s="71">
        <f>+balanza!D6</f>
        <v>2011</v>
      </c>
      <c r="E6" s="72" t="str">
        <f>+balanza!$E$6</f>
        <v> 2011-2010</v>
      </c>
      <c r="F6" s="72">
        <f>+balanza!$F$6</f>
        <v>2011</v>
      </c>
      <c r="G6" s="46"/>
      <c r="H6" s="46"/>
      <c r="M6" s="32"/>
      <c r="N6" s="32"/>
      <c r="O6" s="32"/>
      <c r="R6" s="43" t="s">
        <v>17</v>
      </c>
      <c r="S6" s="39">
        <f>D9</f>
        <v>1434096</v>
      </c>
      <c r="T6" s="79">
        <f>+S6/S5*100</f>
        <v>40.746630601398756</v>
      </c>
      <c r="U6" s="41"/>
    </row>
    <row r="7" spans="1:21" ht="18" customHeight="1" thickTop="1">
      <c r="A7" s="289" t="s">
        <v>240</v>
      </c>
      <c r="B7" s="289"/>
      <c r="C7" s="289"/>
      <c r="D7" s="289"/>
      <c r="E7" s="289"/>
      <c r="F7" s="289"/>
      <c r="G7" s="46"/>
      <c r="H7" s="46"/>
      <c r="M7" s="32"/>
      <c r="N7" s="32"/>
      <c r="O7" s="32"/>
      <c r="R7" s="43" t="s">
        <v>18</v>
      </c>
      <c r="S7" s="39">
        <f>D13</f>
        <v>2085449</v>
      </c>
      <c r="T7" s="79">
        <f>+S7/S5*100</f>
        <v>59.253369398601244</v>
      </c>
      <c r="U7" s="38"/>
    </row>
    <row r="8" spans="1:21" ht="18" customHeight="1">
      <c r="A8" s="80" t="s">
        <v>229</v>
      </c>
      <c r="B8" s="32">
        <f>+balanza!B8</f>
        <v>12250942</v>
      </c>
      <c r="C8" s="32">
        <f>+balanza!C8</f>
        <v>3219765</v>
      </c>
      <c r="D8" s="32">
        <f>+balanza!D8</f>
        <v>3519544</v>
      </c>
      <c r="E8" s="40">
        <f>+(D8-C8)/C8</f>
        <v>0.09310586331611158</v>
      </c>
      <c r="F8" s="80"/>
      <c r="G8" s="37"/>
      <c r="H8" s="37"/>
      <c r="M8" s="32"/>
      <c r="N8" s="32"/>
      <c r="O8" s="32"/>
      <c r="T8" s="79">
        <f>SUM(T6:T7)</f>
        <v>100</v>
      </c>
      <c r="U8" s="38"/>
    </row>
    <row r="9" spans="1:21" s="45" customFormat="1" ht="18" customHeight="1">
      <c r="A9" s="35" t="s">
        <v>239</v>
      </c>
      <c r="B9" s="31">
        <v>4390481</v>
      </c>
      <c r="C9" s="31">
        <v>1569317</v>
      </c>
      <c r="D9" s="31">
        <v>1434096</v>
      </c>
      <c r="E9" s="36">
        <f aca="true" t="shared" si="0" ref="E9:E36">+(D9-C9)/C9</f>
        <v>-0.0861655102187767</v>
      </c>
      <c r="F9" s="36">
        <f>+D9/$D$8</f>
        <v>0.4074664217864587</v>
      </c>
      <c r="G9" s="37"/>
      <c r="H9" s="37"/>
      <c r="M9" s="31"/>
      <c r="N9" s="31"/>
      <c r="O9" s="31"/>
      <c r="P9" s="41"/>
      <c r="Q9" s="41"/>
      <c r="R9" s="45" t="s">
        <v>203</v>
      </c>
      <c r="S9" s="39">
        <f>SUM(S10:S12)</f>
        <v>3519545</v>
      </c>
      <c r="T9" s="79"/>
      <c r="U9" s="38"/>
    </row>
    <row r="10" spans="1:21" ht="18" customHeight="1">
      <c r="A10" s="201" t="s">
        <v>510</v>
      </c>
      <c r="B10" s="32">
        <v>3958139</v>
      </c>
      <c r="C10" s="32">
        <v>1477164</v>
      </c>
      <c r="D10" s="32">
        <v>1298184</v>
      </c>
      <c r="E10" s="40">
        <f t="shared" si="0"/>
        <v>-0.12116461002299</v>
      </c>
      <c r="F10" s="40">
        <f>+D10/$D$9</f>
        <v>0.9052281018843926</v>
      </c>
      <c r="G10" s="80"/>
      <c r="H10" s="32"/>
      <c r="I10" s="32"/>
      <c r="J10" s="32"/>
      <c r="M10" s="32"/>
      <c r="N10" s="32"/>
      <c r="O10" s="32"/>
      <c r="R10" s="43" t="s">
        <v>19</v>
      </c>
      <c r="S10" s="39">
        <f>D10+D14</f>
        <v>1992010</v>
      </c>
      <c r="T10" s="79">
        <f>+S10/$S9*100</f>
        <v>56.598509182294876</v>
      </c>
      <c r="U10" s="41"/>
    </row>
    <row r="11" spans="1:21" ht="18" customHeight="1">
      <c r="A11" s="201" t="s">
        <v>511</v>
      </c>
      <c r="B11" s="32">
        <v>90688</v>
      </c>
      <c r="C11" s="32">
        <v>18751</v>
      </c>
      <c r="D11" s="32">
        <v>24178</v>
      </c>
      <c r="E11" s="40">
        <f t="shared" si="0"/>
        <v>0.2894245640232521</v>
      </c>
      <c r="F11" s="40">
        <f>+D11/$D$9</f>
        <v>0.01685940132320291</v>
      </c>
      <c r="G11" s="80"/>
      <c r="H11" s="32"/>
      <c r="I11" s="32"/>
      <c r="J11" s="32"/>
      <c r="M11" s="32"/>
      <c r="N11" s="32"/>
      <c r="O11" s="32"/>
      <c r="R11" s="43" t="s">
        <v>20</v>
      </c>
      <c r="S11" s="39">
        <f>D11+D15</f>
        <v>285099</v>
      </c>
      <c r="T11" s="79">
        <f>+S11/S9*100</f>
        <v>8.100450484366588</v>
      </c>
      <c r="U11" s="38"/>
    </row>
    <row r="12" spans="1:21" ht="18" customHeight="1">
      <c r="A12" s="201" t="s">
        <v>512</v>
      </c>
      <c r="B12" s="32">
        <v>341654</v>
      </c>
      <c r="C12" s="32">
        <v>73402</v>
      </c>
      <c r="D12" s="32">
        <v>111734</v>
      </c>
      <c r="E12" s="40">
        <f t="shared" si="0"/>
        <v>0.5222201029944689</v>
      </c>
      <c r="F12" s="40">
        <f>+D12/$D$9</f>
        <v>0.07791249679240442</v>
      </c>
      <c r="G12" s="37"/>
      <c r="H12" s="42"/>
      <c r="M12" s="32"/>
      <c r="N12" s="32"/>
      <c r="O12" s="32"/>
      <c r="R12" s="43" t="s">
        <v>21</v>
      </c>
      <c r="S12" s="39">
        <f>D12+D16</f>
        <v>1242436</v>
      </c>
      <c r="T12" s="79">
        <f>+S12/S9*100</f>
        <v>35.30104033333854</v>
      </c>
      <c r="U12" s="38"/>
    </row>
    <row r="13" spans="1:21" s="45" customFormat="1" ht="18" customHeight="1">
      <c r="A13" s="35" t="s">
        <v>238</v>
      </c>
      <c r="B13" s="31">
        <v>7860460</v>
      </c>
      <c r="C13" s="31">
        <v>1650448</v>
      </c>
      <c r="D13" s="31">
        <v>2085449</v>
      </c>
      <c r="E13" s="36">
        <f t="shared" si="0"/>
        <v>0.26356540769536513</v>
      </c>
      <c r="F13" s="36">
        <f>+D13/$D$8</f>
        <v>0.5925338623412578</v>
      </c>
      <c r="G13" s="37"/>
      <c r="H13" s="37"/>
      <c r="M13" s="31"/>
      <c r="N13" s="31"/>
      <c r="O13" s="31"/>
      <c r="P13" s="41"/>
      <c r="Q13" s="41"/>
      <c r="R13" s="43"/>
      <c r="S13" s="43"/>
      <c r="T13" s="79">
        <f>SUM(T10:T12)</f>
        <v>100</v>
      </c>
      <c r="U13" s="38"/>
    </row>
    <row r="14" spans="1:21" ht="18" customHeight="1">
      <c r="A14" s="201" t="s">
        <v>510</v>
      </c>
      <c r="B14" s="32">
        <v>2953139</v>
      </c>
      <c r="C14" s="32">
        <v>570668</v>
      </c>
      <c r="D14" s="32">
        <v>693826</v>
      </c>
      <c r="E14" s="40">
        <f t="shared" si="0"/>
        <v>0.2158137480987194</v>
      </c>
      <c r="F14" s="40">
        <f>+D14/$D$13</f>
        <v>0.33269861789955063</v>
      </c>
      <c r="G14" s="37"/>
      <c r="H14" s="42"/>
      <c r="M14" s="32"/>
      <c r="N14" s="32"/>
      <c r="O14" s="32"/>
      <c r="T14" s="79"/>
      <c r="U14" s="38"/>
    </row>
    <row r="15" spans="1:21" ht="18" customHeight="1">
      <c r="A15" s="201" t="s">
        <v>511</v>
      </c>
      <c r="B15" s="32">
        <v>919420</v>
      </c>
      <c r="C15" s="32">
        <v>194649</v>
      </c>
      <c r="D15" s="32">
        <v>260921</v>
      </c>
      <c r="E15" s="40">
        <f t="shared" si="0"/>
        <v>0.3404692549152577</v>
      </c>
      <c r="F15" s="40">
        <f>+D15/$D$13</f>
        <v>0.1251150231916484</v>
      </c>
      <c r="G15" s="37"/>
      <c r="H15" s="42"/>
      <c r="U15" s="38"/>
    </row>
    <row r="16" spans="1:15" ht="18" customHeight="1">
      <c r="A16" s="201" t="s">
        <v>512</v>
      </c>
      <c r="B16" s="32">
        <v>3987901</v>
      </c>
      <c r="C16" s="32">
        <v>885131</v>
      </c>
      <c r="D16" s="32">
        <v>1130702</v>
      </c>
      <c r="E16" s="40">
        <f t="shared" si="0"/>
        <v>0.2774402884996684</v>
      </c>
      <c r="F16" s="40">
        <f>+D16/$D$13</f>
        <v>0.542186358908801</v>
      </c>
      <c r="G16" s="37"/>
      <c r="H16" s="42"/>
      <c r="M16" s="32"/>
      <c r="N16" s="32"/>
      <c r="O16" s="32"/>
    </row>
    <row r="17" spans="1:15" ht="18" customHeight="1">
      <c r="A17" s="289" t="s">
        <v>241</v>
      </c>
      <c r="B17" s="289"/>
      <c r="C17" s="289"/>
      <c r="D17" s="289"/>
      <c r="E17" s="289"/>
      <c r="F17" s="289"/>
      <c r="G17" s="37"/>
      <c r="H17" s="42"/>
      <c r="M17" s="32"/>
      <c r="N17" s="32"/>
      <c r="O17" s="32"/>
    </row>
    <row r="18" spans="1:15" ht="18" customHeight="1">
      <c r="A18" s="80" t="s">
        <v>229</v>
      </c>
      <c r="B18" s="32">
        <f>+balanza!B13</f>
        <v>3886575</v>
      </c>
      <c r="C18" s="32">
        <f>+balanza!C13</f>
        <v>825873</v>
      </c>
      <c r="D18" s="32">
        <f>+balanza!D13</f>
        <v>1164983</v>
      </c>
      <c r="E18" s="40">
        <f t="shared" si="0"/>
        <v>0.4106079264003061</v>
      </c>
      <c r="F18" s="81"/>
      <c r="G18" s="37"/>
      <c r="H18" s="37"/>
      <c r="M18" s="32"/>
      <c r="N18" s="32"/>
      <c r="O18" s="32"/>
    </row>
    <row r="19" spans="1:15" ht="18" customHeight="1">
      <c r="A19" s="35" t="s">
        <v>239</v>
      </c>
      <c r="B19" s="31">
        <v>798059</v>
      </c>
      <c r="C19" s="31">
        <v>169775</v>
      </c>
      <c r="D19" s="31">
        <v>246831</v>
      </c>
      <c r="E19" s="36">
        <f t="shared" si="0"/>
        <v>0.45387130025033134</v>
      </c>
      <c r="F19" s="36">
        <f>+D19/$D$18</f>
        <v>0.21187519474533104</v>
      </c>
      <c r="G19" s="37"/>
      <c r="H19" s="31"/>
      <c r="I19" s="39"/>
      <c r="M19" s="32"/>
      <c r="N19" s="32"/>
      <c r="O19" s="32"/>
    </row>
    <row r="20" spans="1:15" ht="18" customHeight="1">
      <c r="A20" s="201" t="s">
        <v>510</v>
      </c>
      <c r="B20" s="32">
        <v>758640</v>
      </c>
      <c r="C20" s="32">
        <v>161087</v>
      </c>
      <c r="D20" s="32">
        <v>235928</v>
      </c>
      <c r="E20" s="40">
        <f t="shared" si="0"/>
        <v>0.4645998746019232</v>
      </c>
      <c r="F20" s="40">
        <f>+D20/$D$19</f>
        <v>0.9558280767002524</v>
      </c>
      <c r="G20" s="37"/>
      <c r="H20" s="32"/>
      <c r="M20" s="32"/>
      <c r="N20" s="32"/>
      <c r="O20" s="32"/>
    </row>
    <row r="21" spans="1:15" ht="18" customHeight="1">
      <c r="A21" s="201" t="s">
        <v>511</v>
      </c>
      <c r="B21" s="32">
        <v>23192</v>
      </c>
      <c r="C21" s="32">
        <v>5585</v>
      </c>
      <c r="D21" s="32">
        <v>7443</v>
      </c>
      <c r="E21" s="40">
        <f t="shared" si="0"/>
        <v>0.3326768128916741</v>
      </c>
      <c r="F21" s="40">
        <f>+D21/$D$19</f>
        <v>0.030154235083923817</v>
      </c>
      <c r="G21" s="37"/>
      <c r="H21" s="32"/>
      <c r="M21" s="32"/>
      <c r="N21" s="32"/>
      <c r="O21" s="32"/>
    </row>
    <row r="22" spans="1:15" ht="18" customHeight="1">
      <c r="A22" s="201" t="s">
        <v>512</v>
      </c>
      <c r="B22" s="32">
        <v>16227</v>
      </c>
      <c r="C22" s="32">
        <v>3103</v>
      </c>
      <c r="D22" s="32">
        <v>3460</v>
      </c>
      <c r="E22" s="40">
        <f t="shared" si="0"/>
        <v>0.11504995165968418</v>
      </c>
      <c r="F22" s="40">
        <f>+D22/$D$19</f>
        <v>0.014017688215823783</v>
      </c>
      <c r="G22" s="37"/>
      <c r="H22" s="32"/>
      <c r="M22" s="32"/>
      <c r="N22" s="32"/>
      <c r="O22" s="32"/>
    </row>
    <row r="23" spans="1:15" ht="18" customHeight="1">
      <c r="A23" s="35" t="s">
        <v>238</v>
      </c>
      <c r="B23" s="31">
        <v>3088515</v>
      </c>
      <c r="C23" s="31">
        <v>656097</v>
      </c>
      <c r="D23" s="31">
        <v>918151</v>
      </c>
      <c r="E23" s="36">
        <f t="shared" si="0"/>
        <v>0.39941350135726883</v>
      </c>
      <c r="F23" s="36">
        <f>+D23/$D$18</f>
        <v>0.7881239468730445</v>
      </c>
      <c r="G23" s="37"/>
      <c r="H23" s="31"/>
      <c r="M23" s="32"/>
      <c r="N23" s="32"/>
      <c r="O23" s="32"/>
    </row>
    <row r="24" spans="1:15" ht="18" customHeight="1">
      <c r="A24" s="201" t="s">
        <v>510</v>
      </c>
      <c r="B24" s="32">
        <v>1858163</v>
      </c>
      <c r="C24" s="32">
        <v>410028</v>
      </c>
      <c r="D24" s="32">
        <v>624651</v>
      </c>
      <c r="E24" s="40">
        <f t="shared" si="0"/>
        <v>0.5234349849278586</v>
      </c>
      <c r="F24" s="40">
        <f>+D24/$D$23</f>
        <v>0.6803358053304958</v>
      </c>
      <c r="G24" s="37"/>
      <c r="H24" s="32"/>
      <c r="M24" s="32"/>
      <c r="N24" s="32"/>
      <c r="O24" s="32"/>
    </row>
    <row r="25" spans="1:8" ht="18" customHeight="1">
      <c r="A25" s="201" t="s">
        <v>511</v>
      </c>
      <c r="B25" s="32">
        <v>1014199</v>
      </c>
      <c r="C25" s="32">
        <v>206633</v>
      </c>
      <c r="D25" s="32">
        <v>244269</v>
      </c>
      <c r="E25" s="40">
        <f t="shared" si="0"/>
        <v>0.18213934850677288</v>
      </c>
      <c r="F25" s="40">
        <f>+D25/$D$23</f>
        <v>0.26604447416601407</v>
      </c>
      <c r="G25" s="37"/>
      <c r="H25" s="32"/>
    </row>
    <row r="26" spans="1:15" ht="18" customHeight="1">
      <c r="A26" s="201" t="s">
        <v>512</v>
      </c>
      <c r="B26" s="32">
        <v>216153</v>
      </c>
      <c r="C26" s="32">
        <v>39436</v>
      </c>
      <c r="D26" s="32">
        <v>49231</v>
      </c>
      <c r="E26" s="40">
        <f t="shared" si="0"/>
        <v>0.24837711735470128</v>
      </c>
      <c r="F26" s="40">
        <f>+D26/$D$23</f>
        <v>0.05361972050349017</v>
      </c>
      <c r="G26" s="37"/>
      <c r="H26" s="32"/>
      <c r="M26" s="32"/>
      <c r="N26" s="32"/>
      <c r="O26" s="32"/>
    </row>
    <row r="27" spans="1:15" ht="18" customHeight="1">
      <c r="A27" s="289" t="s">
        <v>231</v>
      </c>
      <c r="B27" s="289"/>
      <c r="C27" s="289"/>
      <c r="D27" s="289"/>
      <c r="E27" s="289"/>
      <c r="F27" s="289"/>
      <c r="G27" s="37"/>
      <c r="H27" s="42"/>
      <c r="M27" s="32"/>
      <c r="N27" s="32"/>
      <c r="O27" s="32"/>
    </row>
    <row r="28" spans="1:15" ht="18" customHeight="1">
      <c r="A28" s="80" t="s">
        <v>229</v>
      </c>
      <c r="B28" s="32">
        <f>+balanza!B18</f>
        <v>8364367</v>
      </c>
      <c r="C28" s="32">
        <f>+balanza!C18</f>
        <v>2393892</v>
      </c>
      <c r="D28" s="32">
        <f>+balanza!D18</f>
        <v>2354561</v>
      </c>
      <c r="E28" s="40">
        <f t="shared" si="0"/>
        <v>-0.016429730330357425</v>
      </c>
      <c r="F28" s="37"/>
      <c r="G28" s="37"/>
      <c r="H28" s="37"/>
      <c r="M28" s="32"/>
      <c r="N28" s="32"/>
      <c r="O28" s="32"/>
    </row>
    <row r="29" spans="1:15" ht="18" customHeight="1">
      <c r="A29" s="35" t="s">
        <v>239</v>
      </c>
      <c r="B29" s="31">
        <v>3592422</v>
      </c>
      <c r="C29" s="31">
        <v>1399542</v>
      </c>
      <c r="D29" s="31">
        <v>1187265</v>
      </c>
      <c r="E29" s="36">
        <f t="shared" si="0"/>
        <v>-0.15167604830723194</v>
      </c>
      <c r="F29" s="36">
        <f>+D29/$D$28</f>
        <v>0.5042404932384423</v>
      </c>
      <c r="G29" s="37"/>
      <c r="H29" s="42"/>
      <c r="M29" s="32"/>
      <c r="N29" s="32"/>
      <c r="O29" s="32"/>
    </row>
    <row r="30" spans="1:15" ht="18" customHeight="1">
      <c r="A30" s="201" t="s">
        <v>510</v>
      </c>
      <c r="B30" s="32">
        <v>3199499</v>
      </c>
      <c r="C30" s="32">
        <v>1316077</v>
      </c>
      <c r="D30" s="32">
        <v>1062256</v>
      </c>
      <c r="E30" s="40">
        <f t="shared" si="0"/>
        <v>-0.1928618158360035</v>
      </c>
      <c r="F30" s="40">
        <f>+D30/$D$29</f>
        <v>0.8947084265096672</v>
      </c>
      <c r="G30" s="37"/>
      <c r="H30" s="42"/>
      <c r="M30" s="32"/>
      <c r="N30" s="32"/>
      <c r="O30" s="32"/>
    </row>
    <row r="31" spans="1:15" ht="18" customHeight="1">
      <c r="A31" s="201" t="s">
        <v>511</v>
      </c>
      <c r="B31" s="32">
        <v>67496</v>
      </c>
      <c r="C31" s="32">
        <v>13166</v>
      </c>
      <c r="D31" s="32">
        <v>16735</v>
      </c>
      <c r="E31" s="40">
        <f t="shared" si="0"/>
        <v>0.2710770165578004</v>
      </c>
      <c r="F31" s="40">
        <f>+D31/$D$29</f>
        <v>0.01409542098857458</v>
      </c>
      <c r="G31" s="37"/>
      <c r="H31" s="42"/>
      <c r="M31" s="32"/>
      <c r="N31" s="32"/>
      <c r="O31" s="32"/>
    </row>
    <row r="32" spans="1:15" ht="18" customHeight="1">
      <c r="A32" s="201" t="s">
        <v>512</v>
      </c>
      <c r="B32" s="32">
        <v>325427</v>
      </c>
      <c r="C32" s="32">
        <v>70299</v>
      </c>
      <c r="D32" s="32">
        <v>108274</v>
      </c>
      <c r="E32" s="40">
        <f t="shared" si="0"/>
        <v>0.5401926058692158</v>
      </c>
      <c r="F32" s="40">
        <f>+D32/$D$29</f>
        <v>0.09119615250175825</v>
      </c>
      <c r="G32" s="37"/>
      <c r="H32" s="42"/>
      <c r="M32" s="32"/>
      <c r="N32" s="32"/>
      <c r="O32" s="32"/>
    </row>
    <row r="33" spans="1:15" ht="18" customHeight="1">
      <c r="A33" s="35" t="s">
        <v>238</v>
      </c>
      <c r="B33" s="31">
        <v>4771945</v>
      </c>
      <c r="C33" s="31">
        <v>994351</v>
      </c>
      <c r="D33" s="31">
        <v>1167298</v>
      </c>
      <c r="E33" s="36">
        <f t="shared" si="0"/>
        <v>0.17392952790312474</v>
      </c>
      <c r="F33" s="36">
        <f>+D33/$D$28</f>
        <v>0.495760356176799</v>
      </c>
      <c r="G33" s="37"/>
      <c r="H33" s="42"/>
      <c r="M33" s="32"/>
      <c r="N33" s="32"/>
      <c r="O33" s="32"/>
    </row>
    <row r="34" spans="1:15" ht="18" customHeight="1">
      <c r="A34" s="201" t="s">
        <v>510</v>
      </c>
      <c r="B34" s="32">
        <v>1094976</v>
      </c>
      <c r="C34" s="32">
        <v>160640</v>
      </c>
      <c r="D34" s="32">
        <v>69175</v>
      </c>
      <c r="E34" s="40">
        <f t="shared" si="0"/>
        <v>-0.569378735059761</v>
      </c>
      <c r="F34" s="40">
        <f>+D34/$D$33</f>
        <v>0.05926078859040279</v>
      </c>
      <c r="G34" s="37"/>
      <c r="H34" s="42"/>
      <c r="M34" s="32"/>
      <c r="N34" s="32"/>
      <c r="O34" s="32"/>
    </row>
    <row r="35" spans="1:15" ht="18" customHeight="1">
      <c r="A35" s="201" t="s">
        <v>511</v>
      </c>
      <c r="B35" s="32">
        <v>-94779</v>
      </c>
      <c r="C35" s="32">
        <v>-11984</v>
      </c>
      <c r="D35" s="32">
        <v>16652</v>
      </c>
      <c r="E35" s="40">
        <f t="shared" si="0"/>
        <v>-2.3895193591455275</v>
      </c>
      <c r="F35" s="40">
        <f>+D35/$D$33</f>
        <v>0.014265423225260388</v>
      </c>
      <c r="G35" s="42"/>
      <c r="H35" s="42"/>
      <c r="M35" s="32"/>
      <c r="N35" s="32"/>
      <c r="O35" s="32"/>
    </row>
    <row r="36" spans="1:15" ht="18" customHeight="1" thickBot="1">
      <c r="A36" s="87" t="s">
        <v>512</v>
      </c>
      <c r="B36" s="87">
        <v>3771748</v>
      </c>
      <c r="C36" s="87">
        <v>845695</v>
      </c>
      <c r="D36" s="87">
        <v>1081471</v>
      </c>
      <c r="E36" s="88">
        <f t="shared" si="0"/>
        <v>0.27879554685790975</v>
      </c>
      <c r="F36" s="88">
        <f>+D36/$D$33</f>
        <v>0.9264737881843368</v>
      </c>
      <c r="G36" s="37"/>
      <c r="H36" s="42"/>
      <c r="M36" s="32"/>
      <c r="N36" s="32"/>
      <c r="O36" s="32"/>
    </row>
    <row r="37" spans="1:15" ht="25.5" customHeight="1" thickTop="1">
      <c r="A37" s="296" t="s">
        <v>439</v>
      </c>
      <c r="B37" s="297"/>
      <c r="C37" s="297"/>
      <c r="D37" s="297"/>
      <c r="E37" s="297"/>
      <c r="F37" s="80"/>
      <c r="G37" s="80"/>
      <c r="H37" s="80"/>
      <c r="M37" s="32"/>
      <c r="N37" s="32"/>
      <c r="O37" s="32"/>
    </row>
    <row r="39" spans="1:8" ht="15.75" customHeight="1">
      <c r="A39" s="298"/>
      <c r="B39" s="298"/>
      <c r="C39" s="298"/>
      <c r="D39" s="298"/>
      <c r="E39" s="298"/>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6"/>
      <c r="B81" s="297"/>
      <c r="C81" s="297"/>
      <c r="D81" s="297"/>
      <c r="E81" s="297"/>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305" t="s">
        <v>295</v>
      </c>
      <c r="B1" s="305"/>
      <c r="C1" s="305"/>
      <c r="D1" s="305"/>
      <c r="U1" s="90"/>
      <c r="V1" s="90"/>
      <c r="W1" s="90"/>
      <c r="X1" s="90"/>
      <c r="Y1" s="90"/>
      <c r="Z1" s="90"/>
    </row>
    <row r="2" spans="1:256" ht="15.75" customHeight="1">
      <c r="A2" s="301" t="s">
        <v>245</v>
      </c>
      <c r="B2" s="301"/>
      <c r="C2" s="301"/>
      <c r="D2" s="301"/>
      <c r="E2" s="90"/>
      <c r="F2" s="90"/>
      <c r="G2" s="90"/>
      <c r="H2" s="90"/>
      <c r="I2" s="90"/>
      <c r="J2" s="90"/>
      <c r="K2" s="90"/>
      <c r="L2" s="90"/>
      <c r="M2" s="90"/>
      <c r="N2" s="90"/>
      <c r="O2" s="90"/>
      <c r="P2" s="90"/>
      <c r="Q2" s="301"/>
      <c r="R2" s="301"/>
      <c r="S2" s="301"/>
      <c r="T2" s="301"/>
      <c r="U2" s="90"/>
      <c r="V2" s="90" t="s">
        <v>264</v>
      </c>
      <c r="W2" s="90"/>
      <c r="X2" s="90"/>
      <c r="Y2" s="90"/>
      <c r="Z2" s="90"/>
      <c r="AA2" s="91"/>
      <c r="AB2" s="9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c r="BC2" s="301"/>
      <c r="BD2" s="301"/>
      <c r="BE2" s="301"/>
      <c r="BF2" s="301"/>
      <c r="BG2" s="301"/>
      <c r="BH2" s="301"/>
      <c r="BI2" s="301"/>
      <c r="BJ2" s="301"/>
      <c r="BK2" s="301"/>
      <c r="BL2" s="301"/>
      <c r="BM2" s="301"/>
      <c r="BN2" s="301"/>
      <c r="BO2" s="301"/>
      <c r="BP2" s="301"/>
      <c r="BQ2" s="301"/>
      <c r="BR2" s="301"/>
      <c r="BS2" s="301"/>
      <c r="BT2" s="301"/>
      <c r="BU2" s="301"/>
      <c r="BV2" s="301"/>
      <c r="BW2" s="301"/>
      <c r="BX2" s="301"/>
      <c r="BY2" s="301"/>
      <c r="BZ2" s="301"/>
      <c r="CA2" s="301"/>
      <c r="CB2" s="301"/>
      <c r="CC2" s="301"/>
      <c r="CD2" s="301"/>
      <c r="CE2" s="301"/>
      <c r="CF2" s="301"/>
      <c r="CG2" s="301"/>
      <c r="CH2" s="301"/>
      <c r="CI2" s="301"/>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1"/>
      <c r="DP2" s="301"/>
      <c r="DQ2" s="301"/>
      <c r="DR2" s="301"/>
      <c r="DS2" s="301"/>
      <c r="DT2" s="301"/>
      <c r="DU2" s="301"/>
      <c r="DV2" s="301"/>
      <c r="DW2" s="301"/>
      <c r="DX2" s="301"/>
      <c r="DY2" s="301"/>
      <c r="DZ2" s="301"/>
      <c r="EA2" s="301"/>
      <c r="EB2" s="301"/>
      <c r="EC2" s="301"/>
      <c r="ED2" s="301"/>
      <c r="EE2" s="301"/>
      <c r="EF2" s="301"/>
      <c r="EG2" s="301"/>
      <c r="EH2" s="301"/>
      <c r="EI2" s="301"/>
      <c r="EJ2" s="301"/>
      <c r="EK2" s="301"/>
      <c r="EL2" s="301"/>
      <c r="EM2" s="301"/>
      <c r="EN2" s="301"/>
      <c r="EO2" s="301"/>
      <c r="EP2" s="301"/>
      <c r="EQ2" s="301"/>
      <c r="ER2" s="301"/>
      <c r="ES2" s="301"/>
      <c r="ET2" s="301"/>
      <c r="EU2" s="301"/>
      <c r="EV2" s="301"/>
      <c r="EW2" s="301"/>
      <c r="EX2" s="301"/>
      <c r="EY2" s="301"/>
      <c r="EZ2" s="301"/>
      <c r="FA2" s="301"/>
      <c r="FB2" s="301"/>
      <c r="FC2" s="301"/>
      <c r="FD2" s="301"/>
      <c r="FE2" s="301"/>
      <c r="FF2" s="301"/>
      <c r="FG2" s="301"/>
      <c r="FH2" s="301"/>
      <c r="FI2" s="301"/>
      <c r="FJ2" s="301"/>
      <c r="FK2" s="301"/>
      <c r="FL2" s="301"/>
      <c r="FM2" s="301"/>
      <c r="FN2" s="301"/>
      <c r="FO2" s="301"/>
      <c r="FP2" s="301"/>
      <c r="FQ2" s="301"/>
      <c r="FR2" s="301"/>
      <c r="FS2" s="301"/>
      <c r="FT2" s="301"/>
      <c r="FU2" s="301"/>
      <c r="FV2" s="301"/>
      <c r="FW2" s="301"/>
      <c r="FX2" s="301"/>
      <c r="FY2" s="301"/>
      <c r="FZ2" s="301"/>
      <c r="GA2" s="301"/>
      <c r="GB2" s="301"/>
      <c r="GC2" s="301"/>
      <c r="GD2" s="301"/>
      <c r="GE2" s="301"/>
      <c r="GF2" s="301"/>
      <c r="GG2" s="301"/>
      <c r="GH2" s="301"/>
      <c r="GI2" s="301"/>
      <c r="GJ2" s="301"/>
      <c r="GK2" s="301"/>
      <c r="GL2" s="301"/>
      <c r="GM2" s="301"/>
      <c r="GN2" s="301"/>
      <c r="GO2" s="301"/>
      <c r="GP2" s="301"/>
      <c r="GQ2" s="301"/>
      <c r="GR2" s="301"/>
      <c r="GS2" s="301"/>
      <c r="GT2" s="301"/>
      <c r="GU2" s="301"/>
      <c r="GV2" s="301"/>
      <c r="GW2" s="301"/>
      <c r="GX2" s="301"/>
      <c r="GY2" s="301"/>
      <c r="GZ2" s="301"/>
      <c r="HA2" s="301"/>
      <c r="HB2" s="301"/>
      <c r="HC2" s="301"/>
      <c r="HD2" s="301"/>
      <c r="HE2" s="301"/>
      <c r="HF2" s="301"/>
      <c r="HG2" s="301"/>
      <c r="HH2" s="301"/>
      <c r="HI2" s="301"/>
      <c r="HJ2" s="301"/>
      <c r="HK2" s="301"/>
      <c r="HL2" s="301"/>
      <c r="HM2" s="301"/>
      <c r="HN2" s="301"/>
      <c r="HO2" s="301"/>
      <c r="HP2" s="301"/>
      <c r="HQ2" s="301"/>
      <c r="HR2" s="301"/>
      <c r="HS2" s="301"/>
      <c r="HT2" s="301"/>
      <c r="HU2" s="301"/>
      <c r="HV2" s="301"/>
      <c r="HW2" s="301"/>
      <c r="HX2" s="301"/>
      <c r="HY2" s="301"/>
      <c r="HZ2" s="301"/>
      <c r="IA2" s="301"/>
      <c r="IB2" s="301"/>
      <c r="IC2" s="301"/>
      <c r="ID2" s="301"/>
      <c r="IE2" s="301"/>
      <c r="IF2" s="301"/>
      <c r="IG2" s="301"/>
      <c r="IH2" s="301"/>
      <c r="II2" s="301"/>
      <c r="IJ2" s="301"/>
      <c r="IK2" s="301"/>
      <c r="IL2" s="301"/>
      <c r="IM2" s="301"/>
      <c r="IN2" s="301"/>
      <c r="IO2" s="301"/>
      <c r="IP2" s="301"/>
      <c r="IQ2" s="301"/>
      <c r="IR2" s="301"/>
      <c r="IS2" s="301"/>
      <c r="IT2" s="301"/>
      <c r="IU2" s="301"/>
      <c r="IV2" s="301"/>
    </row>
    <row r="3" spans="1:256" ht="15.75" customHeight="1" thickBot="1">
      <c r="A3" s="306" t="s">
        <v>438</v>
      </c>
      <c r="B3" s="306"/>
      <c r="C3" s="306"/>
      <c r="D3" s="306"/>
      <c r="E3" s="90"/>
      <c r="F3" s="90"/>
      <c r="M3" s="90"/>
      <c r="N3" s="90"/>
      <c r="O3" s="90"/>
      <c r="P3" s="90"/>
      <c r="Q3" s="301"/>
      <c r="R3" s="301"/>
      <c r="S3" s="301"/>
      <c r="T3" s="301"/>
      <c r="U3" s="90"/>
      <c r="V3" s="90"/>
      <c r="W3" s="90"/>
      <c r="X3" s="90"/>
      <c r="Y3" s="90"/>
      <c r="Z3" s="90"/>
      <c r="AA3" s="91"/>
      <c r="AB3" s="9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26" s="90" customFormat="1" ht="13.5" customHeight="1" thickTop="1">
      <c r="A4" s="114" t="s">
        <v>246</v>
      </c>
      <c r="B4" s="115" t="s">
        <v>15</v>
      </c>
      <c r="C4" s="115" t="s">
        <v>16</v>
      </c>
      <c r="D4" s="115" t="s">
        <v>47</v>
      </c>
      <c r="U4" s="89"/>
      <c r="V4" s="89" t="s">
        <v>46</v>
      </c>
      <c r="W4" s="92">
        <f>SUM(W5:W9)</f>
        <v>3519544</v>
      </c>
      <c r="X4" s="93">
        <f>SUM(X5:X9)</f>
        <v>100</v>
      </c>
      <c r="Y4" s="89"/>
      <c r="Z4" s="89"/>
    </row>
    <row r="5" spans="1:26" s="90" customFormat="1" ht="13.5" customHeight="1" thickBot="1">
      <c r="A5" s="116"/>
      <c r="B5" s="117"/>
      <c r="C5" s="118"/>
      <c r="D5" s="117"/>
      <c r="E5" s="95"/>
      <c r="F5" s="95"/>
      <c r="U5" s="89"/>
      <c r="V5" s="89" t="s">
        <v>52</v>
      </c>
      <c r="W5" s="92">
        <f>+B9</f>
        <v>1036078</v>
      </c>
      <c r="X5" s="96">
        <f>+W5/$W$4*100</f>
        <v>29.437847630261192</v>
      </c>
      <c r="Y5" s="89"/>
      <c r="Z5" s="89"/>
    </row>
    <row r="6" spans="1:24" ht="13.5" customHeight="1" thickTop="1">
      <c r="A6" s="304" t="s">
        <v>49</v>
      </c>
      <c r="B6" s="304"/>
      <c r="C6" s="304"/>
      <c r="D6" s="304"/>
      <c r="E6" s="90"/>
      <c r="F6" s="90"/>
      <c r="V6" s="89" t="s">
        <v>50</v>
      </c>
      <c r="W6" s="92">
        <f>+B21</f>
        <v>121199</v>
      </c>
      <c r="X6" s="96">
        <f>+W6/$W$4*100</f>
        <v>3.443599511754932</v>
      </c>
    </row>
    <row r="7" spans="1:24" ht="13.5" customHeight="1">
      <c r="A7" s="97">
        <v>2010</v>
      </c>
      <c r="B7" s="98">
        <v>3573224</v>
      </c>
      <c r="C7" s="99">
        <v>204113</v>
      </c>
      <c r="D7" s="98">
        <v>3369111</v>
      </c>
      <c r="E7" s="98"/>
      <c r="F7" s="98"/>
      <c r="V7" s="89" t="s">
        <v>51</v>
      </c>
      <c r="W7" s="92">
        <f>+B27</f>
        <v>1194389</v>
      </c>
      <c r="X7" s="96">
        <f>+W7/$W$4*100</f>
        <v>33.93590192365829</v>
      </c>
    </row>
    <row r="8" spans="1:24" ht="13.5" customHeight="1">
      <c r="A8" s="100" t="s">
        <v>547</v>
      </c>
      <c r="B8" s="98">
        <v>880727</v>
      </c>
      <c r="C8" s="99">
        <v>36240</v>
      </c>
      <c r="D8" s="98">
        <v>844487</v>
      </c>
      <c r="E8" s="98"/>
      <c r="F8" s="98"/>
      <c r="V8" s="89" t="s">
        <v>53</v>
      </c>
      <c r="W8" s="92">
        <f>+B15</f>
        <v>821435</v>
      </c>
      <c r="X8" s="96">
        <f>+W8/$W$4*100</f>
        <v>23.33924508402225</v>
      </c>
    </row>
    <row r="9" spans="1:24" ht="13.5" customHeight="1">
      <c r="A9" s="100" t="s">
        <v>548</v>
      </c>
      <c r="B9" s="98">
        <v>1036078</v>
      </c>
      <c r="C9" s="99">
        <v>56885</v>
      </c>
      <c r="D9" s="98">
        <v>979193</v>
      </c>
      <c r="E9" s="98"/>
      <c r="F9" s="98"/>
      <c r="V9" s="89" t="s">
        <v>54</v>
      </c>
      <c r="W9" s="92">
        <f>+B33</f>
        <v>346443</v>
      </c>
      <c r="X9" s="96">
        <f>+W9/$W$4*100</f>
        <v>9.843405850303334</v>
      </c>
    </row>
    <row r="10" spans="1:22" ht="13.5" customHeight="1">
      <c r="A10" s="101" t="s">
        <v>516</v>
      </c>
      <c r="B10" s="102">
        <f>+B9/B8*100-100</f>
        <v>17.63895054880797</v>
      </c>
      <c r="C10" s="103">
        <f>+C9/C8*100-100</f>
        <v>56.96743929359823</v>
      </c>
      <c r="D10" s="102">
        <f>+D9/D8*100-100</f>
        <v>15.951222458131383</v>
      </c>
      <c r="E10" s="102"/>
      <c r="F10" s="102"/>
      <c r="V10" s="90" t="s">
        <v>265</v>
      </c>
    </row>
    <row r="11" spans="1:24" ht="13.5" customHeight="1">
      <c r="A11" s="101"/>
      <c r="B11" s="102"/>
      <c r="C11" s="103"/>
      <c r="D11" s="102"/>
      <c r="E11" s="102"/>
      <c r="F11" s="102"/>
      <c r="V11" s="89" t="s">
        <v>48</v>
      </c>
      <c r="W11" s="92">
        <f>SUM(W12:W16)</f>
        <v>1164983</v>
      </c>
      <c r="X11" s="93">
        <f>SUM(X12:X16)</f>
        <v>100</v>
      </c>
    </row>
    <row r="12" spans="1:24" ht="13.5" customHeight="1">
      <c r="A12" s="304" t="s">
        <v>133</v>
      </c>
      <c r="B12" s="304"/>
      <c r="C12" s="304"/>
      <c r="D12" s="304"/>
      <c r="E12" s="90"/>
      <c r="F12" s="90"/>
      <c r="V12" s="89" t="s">
        <v>52</v>
      </c>
      <c r="W12" s="92">
        <f>+C9</f>
        <v>56885</v>
      </c>
      <c r="X12" s="96">
        <f>+W12/$W$11*100</f>
        <v>4.882903870700259</v>
      </c>
    </row>
    <row r="13" spans="1:24" ht="13.5" customHeight="1">
      <c r="A13" s="97">
        <f>+A7</f>
        <v>2010</v>
      </c>
      <c r="B13" s="98">
        <v>2984713</v>
      </c>
      <c r="C13" s="99">
        <v>318168</v>
      </c>
      <c r="D13" s="98">
        <v>2666545</v>
      </c>
      <c r="E13" s="98"/>
      <c r="F13" s="98"/>
      <c r="V13" s="89" t="s">
        <v>50</v>
      </c>
      <c r="W13" s="92">
        <f>+C21</f>
        <v>648021</v>
      </c>
      <c r="X13" s="96">
        <f>+W13/$W$11*100</f>
        <v>55.62493186595856</v>
      </c>
    </row>
    <row r="14" spans="1:24" ht="13.5" customHeight="1">
      <c r="A14" s="104" t="str">
        <f>+A8</f>
        <v>enero - marzo  2010</v>
      </c>
      <c r="B14" s="98">
        <v>716205</v>
      </c>
      <c r="C14" s="99">
        <v>60139</v>
      </c>
      <c r="D14" s="98">
        <v>656066</v>
      </c>
      <c r="E14" s="98"/>
      <c r="F14" s="98"/>
      <c r="V14" s="89" t="s">
        <v>51</v>
      </c>
      <c r="W14" s="92">
        <f>+C27</f>
        <v>174693</v>
      </c>
      <c r="X14" s="96">
        <f>+W14/$W$11*100</f>
        <v>14.995326112054855</v>
      </c>
    </row>
    <row r="15" spans="1:24" ht="13.5" customHeight="1">
      <c r="A15" s="104" t="str">
        <f>+A9</f>
        <v>enero - marzo  2011</v>
      </c>
      <c r="B15" s="98">
        <v>821435</v>
      </c>
      <c r="C15" s="99">
        <v>94995</v>
      </c>
      <c r="D15" s="98">
        <v>726440</v>
      </c>
      <c r="E15" s="98"/>
      <c r="F15" s="98"/>
      <c r="V15" s="89" t="s">
        <v>53</v>
      </c>
      <c r="W15" s="92">
        <f>+C15</f>
        <v>94995</v>
      </c>
      <c r="X15" s="96">
        <f>+W15/$W$11*100</f>
        <v>8.154196241490219</v>
      </c>
    </row>
    <row r="16" spans="1:24" ht="13.5" customHeight="1">
      <c r="A16" s="101" t="str">
        <f>+A10</f>
        <v>Var. (%)   2011/2010</v>
      </c>
      <c r="B16" s="105">
        <f>+B15/B14*100-100</f>
        <v>14.692720659587692</v>
      </c>
      <c r="C16" s="106">
        <f>+C15/C14*100-100</f>
        <v>57.95906150750761</v>
      </c>
      <c r="D16" s="105">
        <f>+D15/D14*100-100</f>
        <v>10.72666469532028</v>
      </c>
      <c r="E16" s="102"/>
      <c r="F16" s="102"/>
      <c r="V16" s="89" t="s">
        <v>54</v>
      </c>
      <c r="W16" s="92">
        <f>+C33</f>
        <v>190389</v>
      </c>
      <c r="X16" s="96">
        <f>+W16/$W$11*100</f>
        <v>16.342641909796107</v>
      </c>
    </row>
    <row r="17" spans="1:6" ht="13.5" customHeight="1">
      <c r="A17" s="101"/>
      <c r="B17" s="105"/>
      <c r="C17" s="106"/>
      <c r="D17" s="105"/>
      <c r="E17" s="102"/>
      <c r="F17" s="102"/>
    </row>
    <row r="18" spans="1:6" ht="13.5" customHeight="1">
      <c r="A18" s="304" t="s">
        <v>50</v>
      </c>
      <c r="B18" s="304"/>
      <c r="C18" s="304"/>
      <c r="D18" s="304"/>
      <c r="E18" s="90"/>
      <c r="F18" s="90"/>
    </row>
    <row r="19" spans="1:6" ht="13.5" customHeight="1">
      <c r="A19" s="97">
        <f>+A7</f>
        <v>2010</v>
      </c>
      <c r="B19" s="98">
        <v>563185</v>
      </c>
      <c r="C19" s="99">
        <v>2298750</v>
      </c>
      <c r="D19" s="98">
        <v>-1735565</v>
      </c>
      <c r="E19" s="98"/>
      <c r="F19" s="98"/>
    </row>
    <row r="20" spans="1:6" ht="13.5" customHeight="1">
      <c r="A20" s="104" t="str">
        <f>+A14</f>
        <v>enero - marzo  2010</v>
      </c>
      <c r="B20" s="98">
        <v>110800</v>
      </c>
      <c r="C20" s="99">
        <v>509056</v>
      </c>
      <c r="D20" s="98">
        <v>-398256</v>
      </c>
      <c r="E20" s="98"/>
      <c r="F20" s="98"/>
    </row>
    <row r="21" spans="1:10" ht="13.5" customHeight="1">
      <c r="A21" s="104" t="str">
        <f>+A15</f>
        <v>enero - marzo  2011</v>
      </c>
      <c r="B21" s="98">
        <v>121199</v>
      </c>
      <c r="C21" s="99">
        <v>648021</v>
      </c>
      <c r="D21" s="98">
        <v>-526822</v>
      </c>
      <c r="E21" s="98"/>
      <c r="F21" s="98"/>
      <c r="G21" s="92"/>
      <c r="H21" s="92"/>
      <c r="I21" s="92"/>
      <c r="J21" s="92"/>
    </row>
    <row r="22" spans="1:10" ht="13.5" customHeight="1">
      <c r="A22" s="101" t="str">
        <f>+A16</f>
        <v>Var. (%)   2011/2010</v>
      </c>
      <c r="B22" s="105">
        <f>+B21/B20*100-100</f>
        <v>9.38537906137185</v>
      </c>
      <c r="C22" s="106">
        <f>+C21/C20*100-100</f>
        <v>27.298568330399803</v>
      </c>
      <c r="D22" s="105">
        <f>+D21/D20*100-100</f>
        <v>32.28225061267125</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4" t="s">
        <v>51</v>
      </c>
      <c r="B24" s="304"/>
      <c r="C24" s="304"/>
      <c r="D24" s="304"/>
      <c r="E24" s="90"/>
      <c r="F24" s="90"/>
      <c r="G24" s="92"/>
      <c r="H24" s="92"/>
      <c r="I24" s="92"/>
      <c r="J24" s="92"/>
    </row>
    <row r="25" spans="1:10" ht="13.5" customHeight="1">
      <c r="A25" s="97">
        <f>+A19</f>
        <v>2010</v>
      </c>
      <c r="B25" s="98">
        <v>3676473</v>
      </c>
      <c r="C25" s="99">
        <v>581906</v>
      </c>
      <c r="D25" s="98">
        <v>3094567</v>
      </c>
      <c r="E25" s="98"/>
      <c r="F25" s="98"/>
      <c r="G25" s="92"/>
      <c r="H25" s="92"/>
      <c r="I25" s="92"/>
      <c r="J25" s="92"/>
    </row>
    <row r="26" spans="1:6" ht="13.5" customHeight="1">
      <c r="A26" s="104" t="str">
        <f>+A20</f>
        <v>enero - marzo  2010</v>
      </c>
      <c r="B26" s="98">
        <v>1270713</v>
      </c>
      <c r="C26" s="99">
        <v>115399</v>
      </c>
      <c r="D26" s="98">
        <v>1155314</v>
      </c>
      <c r="E26" s="98"/>
      <c r="F26" s="98"/>
    </row>
    <row r="27" spans="1:6" ht="13.5" customHeight="1">
      <c r="A27" s="104" t="str">
        <f>+A21</f>
        <v>enero - marzo  2011</v>
      </c>
      <c r="B27" s="98">
        <v>1194389</v>
      </c>
      <c r="C27" s="99">
        <v>174693</v>
      </c>
      <c r="D27" s="98">
        <v>1019696</v>
      </c>
      <c r="E27" s="98"/>
      <c r="F27" s="98"/>
    </row>
    <row r="28" spans="1:6" ht="13.5" customHeight="1">
      <c r="A28" s="101" t="str">
        <f>+A22</f>
        <v>Var. (%)   2011/2010</v>
      </c>
      <c r="B28" s="105">
        <f>+B27/B26*100-100</f>
        <v>-6.006391687186635</v>
      </c>
      <c r="C28" s="106">
        <f>+C27/C26*100-100</f>
        <v>51.38172774460784</v>
      </c>
      <c r="D28" s="105">
        <f>+D27/D26*100-100</f>
        <v>-11.738626901431132</v>
      </c>
      <c r="E28" s="94"/>
      <c r="F28" s="102"/>
    </row>
    <row r="29" spans="1:8" ht="13.5" customHeight="1">
      <c r="A29" s="101"/>
      <c r="B29" s="105"/>
      <c r="C29" s="106"/>
      <c r="D29" s="105"/>
      <c r="E29" s="102"/>
      <c r="F29" s="107"/>
      <c r="G29" s="108"/>
      <c r="H29" s="109"/>
    </row>
    <row r="30" spans="1:6" ht="13.5" customHeight="1">
      <c r="A30" s="304" t="s">
        <v>247</v>
      </c>
      <c r="B30" s="304"/>
      <c r="C30" s="304"/>
      <c r="D30" s="304"/>
      <c r="E30" s="90"/>
      <c r="F30" s="90"/>
    </row>
    <row r="31" spans="1:8" ht="13.5" customHeight="1">
      <c r="A31" s="97">
        <f>+A25</f>
        <v>2010</v>
      </c>
      <c r="B31" s="98">
        <f>+B37-(B7+B13+B19+B25)</f>
        <v>1453347</v>
      </c>
      <c r="C31" s="99">
        <f>+C37-(C7+C13+C19+C25)</f>
        <v>483638</v>
      </c>
      <c r="D31" s="98">
        <f>+D37-(D7+D13+D19+D25)</f>
        <v>969709</v>
      </c>
      <c r="E31" s="110"/>
      <c r="F31" s="98"/>
      <c r="G31" s="98"/>
      <c r="H31" s="98"/>
    </row>
    <row r="32" spans="1:8" ht="13.5" customHeight="1">
      <c r="A32" s="104" t="str">
        <f>+A26</f>
        <v>enero - marzo  2010</v>
      </c>
      <c r="B32" s="98">
        <f aca="true" t="shared" si="0" ref="B32:D33">+B38-(B8+B14+B20+B26)</f>
        <v>241320</v>
      </c>
      <c r="C32" s="99">
        <f t="shared" si="0"/>
        <v>105039</v>
      </c>
      <c r="D32" s="98">
        <f t="shared" si="0"/>
        <v>136281</v>
      </c>
      <c r="E32" s="111"/>
      <c r="F32" s="98"/>
      <c r="G32" s="98"/>
      <c r="H32" s="98"/>
    </row>
    <row r="33" spans="1:8" ht="13.5" customHeight="1">
      <c r="A33" s="104" t="str">
        <f>+A27</f>
        <v>enero - marzo  2011</v>
      </c>
      <c r="B33" s="98">
        <f t="shared" si="0"/>
        <v>346443</v>
      </c>
      <c r="C33" s="99">
        <f t="shared" si="0"/>
        <v>190389</v>
      </c>
      <c r="D33" s="98">
        <f t="shared" si="0"/>
        <v>156054</v>
      </c>
      <c r="E33" s="111"/>
      <c r="F33" s="98"/>
      <c r="G33" s="98"/>
      <c r="H33" s="98"/>
    </row>
    <row r="34" spans="1:8" ht="13.5" customHeight="1">
      <c r="A34" s="101" t="str">
        <f>+A28</f>
        <v>Var. (%)   2011/2010</v>
      </c>
      <c r="B34" s="105">
        <f>(B33/B32-1)*100</f>
        <v>43.56166086524118</v>
      </c>
      <c r="C34" s="106">
        <f>(C33/C32-1)*100</f>
        <v>81.25553365892668</v>
      </c>
      <c r="D34" s="105">
        <f>(D33/D32-1)*100</f>
        <v>14.50899244942434</v>
      </c>
      <c r="E34" s="102"/>
      <c r="F34" s="98"/>
      <c r="G34" s="98"/>
      <c r="H34" s="98"/>
    </row>
    <row r="35" spans="1:8" ht="13.5" customHeight="1">
      <c r="A35" s="101"/>
      <c r="B35" s="98"/>
      <c r="C35" s="99"/>
      <c r="E35" s="102"/>
      <c r="F35" s="112"/>
      <c r="G35" s="112"/>
      <c r="H35" s="98"/>
    </row>
    <row r="36" spans="1:8" ht="13.5" customHeight="1">
      <c r="A36" s="301" t="s">
        <v>231</v>
      </c>
      <c r="B36" s="301"/>
      <c r="C36" s="301"/>
      <c r="D36" s="301"/>
      <c r="E36" s="108"/>
      <c r="F36" s="108"/>
      <c r="G36" s="108"/>
      <c r="H36" s="109"/>
    </row>
    <row r="37" spans="1:8" ht="13.5" customHeight="1">
      <c r="A37" s="97">
        <f>+A31</f>
        <v>2010</v>
      </c>
      <c r="B37" s="98">
        <f>+balanza!B8</f>
        <v>12250942</v>
      </c>
      <c r="C37" s="99">
        <f>+balanza!B13</f>
        <v>3886575</v>
      </c>
      <c r="D37" s="98">
        <f>+B37-C37</f>
        <v>8364367</v>
      </c>
      <c r="E37" s="110"/>
      <c r="F37" s="98"/>
      <c r="G37" s="98"/>
      <c r="H37" s="98"/>
    </row>
    <row r="38" spans="1:8" ht="13.5" customHeight="1">
      <c r="A38" s="104" t="str">
        <f>+A32</f>
        <v>enero - marzo  2010</v>
      </c>
      <c r="B38" s="98">
        <f>+balanza!C8</f>
        <v>3219765</v>
      </c>
      <c r="C38" s="99">
        <f>+balanza!C13</f>
        <v>825873</v>
      </c>
      <c r="D38" s="98">
        <f>+B38-C38</f>
        <v>2393892</v>
      </c>
      <c r="E38" s="112"/>
      <c r="F38" s="98"/>
      <c r="G38" s="98"/>
      <c r="H38" s="98"/>
    </row>
    <row r="39" spans="1:8" ht="13.5" customHeight="1">
      <c r="A39" s="104" t="str">
        <f>+A33</f>
        <v>enero - marzo  2011</v>
      </c>
      <c r="B39" s="98">
        <f>+balanza!D8</f>
        <v>3519544</v>
      </c>
      <c r="C39" s="99">
        <f>+balanza!D13</f>
        <v>1164983</v>
      </c>
      <c r="D39" s="98">
        <f>+B39-C39</f>
        <v>2354561</v>
      </c>
      <c r="E39" s="112"/>
      <c r="F39" s="98"/>
      <c r="G39" s="98"/>
      <c r="H39" s="98"/>
    </row>
    <row r="40" spans="1:8" ht="13.5" customHeight="1" thickBot="1">
      <c r="A40" s="119" t="str">
        <f>+A34</f>
        <v>Var. (%)   2011/2010</v>
      </c>
      <c r="B40" s="120">
        <f>+B39/B38*100-100</f>
        <v>9.310586331611148</v>
      </c>
      <c r="C40" s="121">
        <f>+C39/C38*100-100</f>
        <v>41.06079264003063</v>
      </c>
      <c r="D40" s="120">
        <f>+D39/D38*100-100</f>
        <v>-1.6429730330357444</v>
      </c>
      <c r="E40" s="102"/>
      <c r="F40" s="98"/>
      <c r="G40" s="98"/>
      <c r="H40" s="98"/>
    </row>
    <row r="41" spans="1:8" ht="26.25" customHeight="1" thickTop="1">
      <c r="A41" s="296" t="s">
        <v>441</v>
      </c>
      <c r="B41" s="297"/>
      <c r="C41" s="297"/>
      <c r="D41" s="297"/>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2"/>
      <c r="B83" s="303"/>
      <c r="C83" s="303"/>
      <c r="D83" s="303"/>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07" t="s">
        <v>383</v>
      </c>
      <c r="B1" s="307"/>
      <c r="C1" s="307"/>
      <c r="D1" s="307"/>
      <c r="E1" s="307"/>
      <c r="F1" s="307"/>
    </row>
    <row r="2" spans="1:6" ht="15.75" customHeight="1">
      <c r="A2" s="308" t="s">
        <v>248</v>
      </c>
      <c r="B2" s="308"/>
      <c r="C2" s="308"/>
      <c r="D2" s="308"/>
      <c r="E2" s="308"/>
      <c r="F2" s="308"/>
    </row>
    <row r="3" spans="1:6" ht="15.75" customHeight="1" thickBot="1">
      <c r="A3" s="308" t="s">
        <v>442</v>
      </c>
      <c r="B3" s="308"/>
      <c r="C3" s="308"/>
      <c r="D3" s="308"/>
      <c r="E3" s="308"/>
      <c r="F3" s="308"/>
    </row>
    <row r="4" spans="1:6" ht="12.75" customHeight="1" thickTop="1">
      <c r="A4" s="310" t="s">
        <v>36</v>
      </c>
      <c r="B4" s="174">
        <f>+'balanza productos_clase_sector'!B5</f>
        <v>2010</v>
      </c>
      <c r="C4" s="312" t="str">
        <f>+'balanza productos_clase_sector'!C5</f>
        <v>enero - marzo</v>
      </c>
      <c r="D4" s="312"/>
      <c r="E4" s="175" t="s">
        <v>243</v>
      </c>
      <c r="F4" s="176" t="s">
        <v>234</v>
      </c>
    </row>
    <row r="5" spans="1:6" ht="12" thickBot="1">
      <c r="A5" s="311"/>
      <c r="B5" s="64" t="s">
        <v>233</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2762888</v>
      </c>
      <c r="C7" s="60">
        <v>1087294</v>
      </c>
      <c r="D7" s="60">
        <v>925921</v>
      </c>
      <c r="E7" s="5">
        <f>+(D7-C7)/C7</f>
        <v>-0.14841707946516766</v>
      </c>
      <c r="F7" s="61">
        <f>+D7/$D$23</f>
        <v>0.2630798194311536</v>
      </c>
    </row>
    <row r="8" spans="1:6" ht="11.25">
      <c r="A8" s="62" t="s">
        <v>28</v>
      </c>
      <c r="B8" s="60">
        <v>944504</v>
      </c>
      <c r="C8" s="60">
        <v>241450</v>
      </c>
      <c r="D8" s="60">
        <v>315322</v>
      </c>
      <c r="E8" s="5">
        <f aca="true" t="shared" si="0" ref="E8:E23">+(D8-C8)/C8</f>
        <v>0.3059515427624767</v>
      </c>
      <c r="F8" s="61">
        <f aca="true" t="shared" si="1" ref="F8:F23">+D8/$D$23</f>
        <v>0.08959171983643335</v>
      </c>
    </row>
    <row r="9" spans="1:6" ht="11.25">
      <c r="A9" s="62" t="s">
        <v>24</v>
      </c>
      <c r="B9" s="60">
        <v>785911</v>
      </c>
      <c r="C9" s="60">
        <v>163579</v>
      </c>
      <c r="D9" s="60">
        <v>228425</v>
      </c>
      <c r="E9" s="5">
        <f t="shared" si="0"/>
        <v>0.39642007837191817</v>
      </c>
      <c r="F9" s="61">
        <f t="shared" si="1"/>
        <v>0.06490187365181399</v>
      </c>
    </row>
    <row r="10" spans="1:6" ht="11.25">
      <c r="A10" s="62" t="s">
        <v>26</v>
      </c>
      <c r="B10" s="60">
        <v>734448</v>
      </c>
      <c r="C10" s="60">
        <v>182520</v>
      </c>
      <c r="D10" s="60">
        <v>202018</v>
      </c>
      <c r="E10" s="5">
        <f t="shared" si="0"/>
        <v>0.10682664913434144</v>
      </c>
      <c r="F10" s="61">
        <f t="shared" si="1"/>
        <v>0.05739891304100758</v>
      </c>
    </row>
    <row r="11" spans="1:6" ht="11.25">
      <c r="A11" s="62" t="s">
        <v>25</v>
      </c>
      <c r="B11" s="60">
        <v>641102</v>
      </c>
      <c r="C11" s="60">
        <v>125717</v>
      </c>
      <c r="D11" s="60">
        <v>187599</v>
      </c>
      <c r="E11" s="5">
        <f t="shared" si="0"/>
        <v>0.49223255406985533</v>
      </c>
      <c r="F11" s="61">
        <f t="shared" si="1"/>
        <v>0.05330207549614382</v>
      </c>
    </row>
    <row r="12" spans="1:6" ht="11.25">
      <c r="A12" s="62" t="s">
        <v>27</v>
      </c>
      <c r="B12" s="60">
        <v>547658</v>
      </c>
      <c r="C12" s="60">
        <v>152687</v>
      </c>
      <c r="D12" s="60">
        <v>151163</v>
      </c>
      <c r="E12" s="5">
        <f t="shared" si="0"/>
        <v>-0.009981203376842822</v>
      </c>
      <c r="F12" s="61">
        <f t="shared" si="1"/>
        <v>0.042949598016106635</v>
      </c>
    </row>
    <row r="13" spans="1:6" ht="11.25">
      <c r="A13" s="62" t="s">
        <v>29</v>
      </c>
      <c r="B13" s="60">
        <v>441037</v>
      </c>
      <c r="C13" s="60">
        <v>87661</v>
      </c>
      <c r="D13" s="60">
        <v>143979</v>
      </c>
      <c r="E13" s="5">
        <f t="shared" si="0"/>
        <v>0.6424521737146508</v>
      </c>
      <c r="F13" s="61">
        <f t="shared" si="1"/>
        <v>0.04090842450044665</v>
      </c>
    </row>
    <row r="14" spans="1:6" ht="11.25">
      <c r="A14" s="62" t="s">
        <v>147</v>
      </c>
      <c r="B14" s="60">
        <v>531031</v>
      </c>
      <c r="C14" s="60">
        <v>148904</v>
      </c>
      <c r="D14" s="60">
        <v>142244</v>
      </c>
      <c r="E14" s="5">
        <f t="shared" si="0"/>
        <v>-0.04472680384677376</v>
      </c>
      <c r="F14" s="61">
        <f t="shared" si="1"/>
        <v>0.04041546291224091</v>
      </c>
    </row>
    <row r="15" spans="1:6" ht="11.25">
      <c r="A15" s="62" t="s">
        <v>30</v>
      </c>
      <c r="B15" s="60">
        <v>361311</v>
      </c>
      <c r="C15" s="60">
        <v>77208</v>
      </c>
      <c r="D15" s="60">
        <v>92059</v>
      </c>
      <c r="E15" s="5">
        <f t="shared" si="0"/>
        <v>0.19235053362345872</v>
      </c>
      <c r="F15" s="61">
        <f t="shared" si="1"/>
        <v>0.026156513457425166</v>
      </c>
    </row>
    <row r="16" spans="1:6" ht="11.25">
      <c r="A16" s="62" t="s">
        <v>32</v>
      </c>
      <c r="B16" s="60">
        <v>272482</v>
      </c>
      <c r="C16" s="60">
        <v>57703</v>
      </c>
      <c r="D16" s="60">
        <v>80868</v>
      </c>
      <c r="E16" s="5">
        <f t="shared" si="0"/>
        <v>0.4014522641803719</v>
      </c>
      <c r="F16" s="61">
        <f t="shared" si="1"/>
        <v>0.022976840181568977</v>
      </c>
    </row>
    <row r="17" spans="1:6" ht="11.25">
      <c r="A17" s="62" t="s">
        <v>533</v>
      </c>
      <c r="B17" s="60">
        <v>174875</v>
      </c>
      <c r="C17" s="60">
        <v>79748</v>
      </c>
      <c r="D17" s="60">
        <v>74594</v>
      </c>
      <c r="E17" s="5">
        <f t="shared" si="0"/>
        <v>-0.06462858002708533</v>
      </c>
      <c r="F17" s="61">
        <f t="shared" si="1"/>
        <v>0.021194222887965034</v>
      </c>
    </row>
    <row r="18" spans="1:6" ht="11.25">
      <c r="A18" s="62" t="s">
        <v>33</v>
      </c>
      <c r="B18" s="60">
        <v>298914</v>
      </c>
      <c r="C18" s="60">
        <v>51568</v>
      </c>
      <c r="D18" s="60">
        <v>74138</v>
      </c>
      <c r="E18" s="5">
        <f t="shared" si="0"/>
        <v>0.43767452683834934</v>
      </c>
      <c r="F18" s="61">
        <f t="shared" si="1"/>
        <v>0.021064660649220468</v>
      </c>
    </row>
    <row r="19" spans="1:6" ht="11.25">
      <c r="A19" s="62" t="s">
        <v>266</v>
      </c>
      <c r="B19" s="60">
        <v>314591</v>
      </c>
      <c r="C19" s="60">
        <v>54252</v>
      </c>
      <c r="D19" s="60">
        <v>70763</v>
      </c>
      <c r="E19" s="5">
        <f t="shared" si="0"/>
        <v>0.30433901054339013</v>
      </c>
      <c r="F19" s="61">
        <f t="shared" si="1"/>
        <v>0.02010572960588076</v>
      </c>
    </row>
    <row r="20" spans="1:6" ht="11.25">
      <c r="A20" s="62" t="s">
        <v>495</v>
      </c>
      <c r="B20" s="60">
        <v>252991</v>
      </c>
      <c r="C20" s="60">
        <v>67936</v>
      </c>
      <c r="D20" s="60">
        <v>66194</v>
      </c>
      <c r="E20" s="5">
        <f t="shared" si="0"/>
        <v>-0.025641780499293453</v>
      </c>
      <c r="F20" s="61">
        <f t="shared" si="1"/>
        <v>0.01880755006898621</v>
      </c>
    </row>
    <row r="21" spans="1:6" ht="11.25">
      <c r="A21" s="62" t="s">
        <v>40</v>
      </c>
      <c r="B21" s="60">
        <v>336371</v>
      </c>
      <c r="C21" s="60">
        <v>63407</v>
      </c>
      <c r="D21" s="60">
        <v>63796</v>
      </c>
      <c r="E21" s="5">
        <f t="shared" si="0"/>
        <v>0.006134969325153374</v>
      </c>
      <c r="F21" s="61">
        <f t="shared" si="1"/>
        <v>0.018126211804711065</v>
      </c>
    </row>
    <row r="22" spans="1:9" ht="11.25">
      <c r="A22" s="62" t="s">
        <v>34</v>
      </c>
      <c r="B22" s="60">
        <v>2850826</v>
      </c>
      <c r="C22" s="60">
        <v>578131</v>
      </c>
      <c r="D22" s="60">
        <v>700460</v>
      </c>
      <c r="E22" s="5">
        <f t="shared" si="0"/>
        <v>0.2115939121064257</v>
      </c>
      <c r="F22" s="61">
        <f t="shared" si="1"/>
        <v>0.19902010033117926</v>
      </c>
      <c r="I22" s="7"/>
    </row>
    <row r="23" spans="1:6" ht="12" thickBot="1">
      <c r="A23" s="177" t="s">
        <v>35</v>
      </c>
      <c r="B23" s="178">
        <f>+balanza!B8</f>
        <v>12250942</v>
      </c>
      <c r="C23" s="178">
        <f>+balanza!C8</f>
        <v>3219765</v>
      </c>
      <c r="D23" s="178">
        <f>+balanza!D8</f>
        <v>3519544</v>
      </c>
      <c r="E23" s="179">
        <f t="shared" si="0"/>
        <v>0.09310586331611158</v>
      </c>
      <c r="F23" s="180">
        <f t="shared" si="1"/>
        <v>1</v>
      </c>
    </row>
    <row r="24" spans="1:6" s="62" customFormat="1" ht="31.5" customHeight="1" thickTop="1">
      <c r="A24" s="309" t="s">
        <v>441</v>
      </c>
      <c r="B24" s="309"/>
      <c r="C24" s="309"/>
      <c r="D24" s="309"/>
      <c r="E24" s="309"/>
      <c r="F24" s="309"/>
    </row>
    <row r="32" ht="11.25">
      <c r="F32" s="6"/>
    </row>
    <row r="33" ht="11.25">
      <c r="F33" s="6"/>
    </row>
    <row r="34" ht="11.25">
      <c r="F34" s="6"/>
    </row>
    <row r="35" ht="11.25">
      <c r="F35" s="6"/>
    </row>
    <row r="36" ht="11.25">
      <c r="F36" s="6"/>
    </row>
    <row r="37" ht="11.25">
      <c r="F37" s="6"/>
    </row>
    <row r="38" ht="11.25">
      <c r="F38" s="6"/>
    </row>
    <row r="49" spans="1:6" ht="15.75" customHeight="1">
      <c r="A49" s="307" t="s">
        <v>294</v>
      </c>
      <c r="B49" s="307"/>
      <c r="C49" s="307"/>
      <c r="D49" s="307"/>
      <c r="E49" s="307"/>
      <c r="F49" s="307"/>
    </row>
    <row r="50" spans="1:6" ht="15.75" customHeight="1">
      <c r="A50" s="308" t="s">
        <v>263</v>
      </c>
      <c r="B50" s="308"/>
      <c r="C50" s="308"/>
      <c r="D50" s="308"/>
      <c r="E50" s="308"/>
      <c r="F50" s="308"/>
    </row>
    <row r="51" spans="1:6" ht="15.75" customHeight="1" thickBot="1">
      <c r="A51" s="313" t="s">
        <v>443</v>
      </c>
      <c r="B51" s="313"/>
      <c r="C51" s="313"/>
      <c r="D51" s="313"/>
      <c r="E51" s="313"/>
      <c r="F51" s="313"/>
    </row>
    <row r="52" spans="1:6" ht="12.75" customHeight="1" thickTop="1">
      <c r="A52" s="310" t="s">
        <v>36</v>
      </c>
      <c r="B52" s="174">
        <f>+B4</f>
        <v>2010</v>
      </c>
      <c r="C52" s="312" t="str">
        <f>+C4</f>
        <v>enero - marzo</v>
      </c>
      <c r="D52" s="312"/>
      <c r="E52" s="175" t="s">
        <v>243</v>
      </c>
      <c r="F52" s="176" t="s">
        <v>234</v>
      </c>
    </row>
    <row r="53" spans="1:6" ht="12" thickBot="1">
      <c r="A53" s="311"/>
      <c r="B53" s="64" t="s">
        <v>233</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1278467</v>
      </c>
      <c r="C55" s="60">
        <v>312509</v>
      </c>
      <c r="D55" s="60">
        <v>363167</v>
      </c>
      <c r="E55" s="5">
        <f>+(D55-C55)/C55</f>
        <v>0.162100931493173</v>
      </c>
      <c r="F55" s="61">
        <f>+D55/$D$71</f>
        <v>0.3117358794076823</v>
      </c>
      <c r="I55" s="60"/>
    </row>
    <row r="56" spans="1:9" ht="11.25">
      <c r="A56" s="62" t="s">
        <v>41</v>
      </c>
      <c r="B56" s="60">
        <v>602013</v>
      </c>
      <c r="C56" s="60">
        <v>128739</v>
      </c>
      <c r="D56" s="60">
        <v>179115</v>
      </c>
      <c r="E56" s="5">
        <f aca="true" t="shared" si="2" ref="E56:E71">+(D56-C56)/C56</f>
        <v>0.3913033346538345</v>
      </c>
      <c r="F56" s="61">
        <f aca="true" t="shared" si="3" ref="F56:F71">+D56/$D$71</f>
        <v>0.1537490246638792</v>
      </c>
      <c r="I56" s="60"/>
    </row>
    <row r="57" spans="1:9" ht="11.25">
      <c r="A57" s="62" t="s">
        <v>23</v>
      </c>
      <c r="B57" s="60">
        <v>449784</v>
      </c>
      <c r="C57" s="60">
        <v>88926</v>
      </c>
      <c r="D57" s="60">
        <v>114619</v>
      </c>
      <c r="E57" s="5">
        <f t="shared" si="2"/>
        <v>0.28892562355216694</v>
      </c>
      <c r="F57" s="61">
        <f t="shared" si="3"/>
        <v>0.09838684341316568</v>
      </c>
      <c r="I57" s="60"/>
    </row>
    <row r="58" spans="1:9" ht="11.25">
      <c r="A58" s="62" t="s">
        <v>40</v>
      </c>
      <c r="B58" s="60">
        <v>342176</v>
      </c>
      <c r="C58" s="60">
        <v>53714</v>
      </c>
      <c r="D58" s="60">
        <v>88797</v>
      </c>
      <c r="E58" s="5">
        <f t="shared" si="2"/>
        <v>0.6531444316193171</v>
      </c>
      <c r="F58" s="61">
        <f t="shared" si="3"/>
        <v>0.07622171310654319</v>
      </c>
      <c r="I58" s="60"/>
    </row>
    <row r="59" spans="1:9" ht="11.25">
      <c r="A59" s="62" t="s">
        <v>205</v>
      </c>
      <c r="B59" s="60">
        <v>77701</v>
      </c>
      <c r="C59" s="60">
        <v>17935</v>
      </c>
      <c r="D59" s="60">
        <v>60224</v>
      </c>
      <c r="E59" s="5">
        <f t="shared" si="2"/>
        <v>2.3579035405631448</v>
      </c>
      <c r="F59" s="61">
        <f t="shared" si="3"/>
        <v>0.05169517495105079</v>
      </c>
      <c r="I59" s="60"/>
    </row>
    <row r="60" spans="1:9" ht="11.25">
      <c r="A60" s="62" t="s">
        <v>32</v>
      </c>
      <c r="B60" s="60">
        <v>92524</v>
      </c>
      <c r="C60" s="60">
        <v>19500</v>
      </c>
      <c r="D60" s="60">
        <v>46230</v>
      </c>
      <c r="E60" s="5">
        <f t="shared" si="2"/>
        <v>1.3707692307692307</v>
      </c>
      <c r="F60" s="61">
        <f t="shared" si="3"/>
        <v>0.03968298249845706</v>
      </c>
      <c r="I60" s="60"/>
    </row>
    <row r="61" spans="1:9" ht="11.25">
      <c r="A61" s="62" t="s">
        <v>33</v>
      </c>
      <c r="B61" s="60">
        <v>129363</v>
      </c>
      <c r="C61" s="60">
        <v>25041</v>
      </c>
      <c r="D61" s="60">
        <v>41984</v>
      </c>
      <c r="E61" s="5">
        <f t="shared" si="2"/>
        <v>0.6766103590112216</v>
      </c>
      <c r="F61" s="61">
        <f t="shared" si="3"/>
        <v>0.036038294121030094</v>
      </c>
      <c r="I61" s="60"/>
    </row>
    <row r="62" spans="1:9" ht="11.25">
      <c r="A62" s="62" t="s">
        <v>28</v>
      </c>
      <c r="B62" s="60">
        <v>84491</v>
      </c>
      <c r="C62" s="60">
        <v>16669</v>
      </c>
      <c r="D62" s="60">
        <v>26195</v>
      </c>
      <c r="E62" s="5">
        <f t="shared" si="2"/>
        <v>0.5714799928010078</v>
      </c>
      <c r="F62" s="61">
        <f t="shared" si="3"/>
        <v>0.02248530665254343</v>
      </c>
      <c r="I62" s="60"/>
    </row>
    <row r="63" spans="1:9" ht="11.25">
      <c r="A63" s="62" t="s">
        <v>43</v>
      </c>
      <c r="B63" s="60">
        <v>89941</v>
      </c>
      <c r="C63" s="60">
        <v>19378</v>
      </c>
      <c r="D63" s="60">
        <v>22158</v>
      </c>
      <c r="E63" s="5">
        <f t="shared" si="2"/>
        <v>0.14346165754979875</v>
      </c>
      <c r="F63" s="61">
        <f t="shared" si="3"/>
        <v>0.019020020034627116</v>
      </c>
      <c r="I63" s="60"/>
    </row>
    <row r="64" spans="1:9" ht="11.25">
      <c r="A64" s="62" t="s">
        <v>42</v>
      </c>
      <c r="B64" s="60">
        <v>70350</v>
      </c>
      <c r="C64" s="60">
        <v>18151</v>
      </c>
      <c r="D64" s="60">
        <v>21335</v>
      </c>
      <c r="E64" s="5">
        <f t="shared" si="2"/>
        <v>0.17541733237838136</v>
      </c>
      <c r="F64" s="61">
        <f t="shared" si="3"/>
        <v>0.018313571957702387</v>
      </c>
      <c r="I64" s="60"/>
    </row>
    <row r="65" spans="1:9" ht="11.25">
      <c r="A65" s="62" t="s">
        <v>31</v>
      </c>
      <c r="B65" s="60">
        <v>60530</v>
      </c>
      <c r="C65" s="60">
        <v>12637</v>
      </c>
      <c r="D65" s="60">
        <v>19759</v>
      </c>
      <c r="E65" s="5">
        <f t="shared" si="2"/>
        <v>0.5635831289071773</v>
      </c>
      <c r="F65" s="61">
        <f t="shared" si="3"/>
        <v>0.016960762517564634</v>
      </c>
      <c r="I65" s="60"/>
    </row>
    <row r="66" spans="1:9" ht="11.25">
      <c r="A66" s="62" t="s">
        <v>390</v>
      </c>
      <c r="B66" s="60">
        <v>76095</v>
      </c>
      <c r="C66" s="60">
        <v>14096</v>
      </c>
      <c r="D66" s="60">
        <v>16941</v>
      </c>
      <c r="E66" s="5">
        <f t="shared" si="2"/>
        <v>0.20183030646992053</v>
      </c>
      <c r="F66" s="61">
        <f t="shared" si="3"/>
        <v>0.014541843099856393</v>
      </c>
      <c r="I66" s="60"/>
    </row>
    <row r="67" spans="1:9" ht="11.25">
      <c r="A67" s="62" t="s">
        <v>26</v>
      </c>
      <c r="B67" s="60">
        <v>39243</v>
      </c>
      <c r="C67" s="60">
        <v>8541</v>
      </c>
      <c r="D67" s="60">
        <v>14579</v>
      </c>
      <c r="E67" s="5">
        <f t="shared" si="2"/>
        <v>0.7069429809155836</v>
      </c>
      <c r="F67" s="61">
        <f t="shared" si="3"/>
        <v>0.01251434570289867</v>
      </c>
      <c r="I67" s="60"/>
    </row>
    <row r="68" spans="1:9" ht="11.25">
      <c r="A68" s="62" t="s">
        <v>549</v>
      </c>
      <c r="B68" s="60">
        <v>4934</v>
      </c>
      <c r="C68" s="60">
        <v>1597</v>
      </c>
      <c r="D68" s="60">
        <v>14159</v>
      </c>
      <c r="E68" s="5">
        <f t="shared" si="2"/>
        <v>7.865998747651847</v>
      </c>
      <c r="F68" s="61">
        <f t="shared" si="3"/>
        <v>0.012153825420628456</v>
      </c>
      <c r="I68" s="60"/>
    </row>
    <row r="69" spans="1:9" ht="11.25">
      <c r="A69" s="62" t="s">
        <v>25</v>
      </c>
      <c r="B69" s="60">
        <v>39599</v>
      </c>
      <c r="C69" s="60">
        <v>6973</v>
      </c>
      <c r="D69" s="60">
        <v>13843</v>
      </c>
      <c r="E69" s="5">
        <f t="shared" si="2"/>
        <v>0.9852287394234907</v>
      </c>
      <c r="F69" s="61">
        <f t="shared" si="3"/>
        <v>0.011882576827301343</v>
      </c>
      <c r="I69" s="60"/>
    </row>
    <row r="70" spans="1:9" ht="11.25">
      <c r="A70" s="62" t="s">
        <v>34</v>
      </c>
      <c r="B70" s="60">
        <v>449363</v>
      </c>
      <c r="C70" s="60">
        <v>81468</v>
      </c>
      <c r="D70" s="60">
        <v>121877</v>
      </c>
      <c r="E70" s="5">
        <f t="shared" si="2"/>
        <v>0.4960107035891393</v>
      </c>
      <c r="F70" s="61">
        <f t="shared" si="3"/>
        <v>0.10461697724344475</v>
      </c>
      <c r="I70" s="60"/>
    </row>
    <row r="71" spans="1:9" ht="12.75" customHeight="1" thickBot="1">
      <c r="A71" s="177" t="s">
        <v>35</v>
      </c>
      <c r="B71" s="178">
        <f>+balanza!B13</f>
        <v>3886575</v>
      </c>
      <c r="C71" s="178">
        <f>+balanza!C13</f>
        <v>825873</v>
      </c>
      <c r="D71" s="178">
        <f>+balanza!D13</f>
        <v>1164983</v>
      </c>
      <c r="E71" s="179">
        <f t="shared" si="2"/>
        <v>0.4106079264003061</v>
      </c>
      <c r="F71" s="180">
        <f t="shared" si="3"/>
        <v>1</v>
      </c>
      <c r="I71" s="7"/>
    </row>
    <row r="72" spans="1:6" ht="22.5" customHeight="1" thickTop="1">
      <c r="A72" s="309" t="s">
        <v>444</v>
      </c>
      <c r="B72" s="309"/>
      <c r="C72" s="309"/>
      <c r="D72" s="309"/>
      <c r="E72" s="309"/>
      <c r="F72" s="309"/>
    </row>
    <row r="94" s="18" customFormat="1" ht="11.25">
      <c r="F94" s="58"/>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6">
      <selection activeCell="J24" sqref="J24"/>
    </sheetView>
  </sheetViews>
  <sheetFormatPr defaultColWidth="11.421875" defaultRowHeight="12.75"/>
  <cols>
    <col min="1" max="1" width="40.71093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07" t="s">
        <v>296</v>
      </c>
      <c r="B1" s="307"/>
      <c r="C1" s="307"/>
      <c r="D1" s="307"/>
      <c r="E1" s="307"/>
      <c r="F1" s="307"/>
      <c r="G1" s="307"/>
      <c r="H1" s="6"/>
      <c r="I1" s="6"/>
      <c r="J1" s="6"/>
    </row>
    <row r="2" spans="1:10" s="18" customFormat="1" ht="15.75" customHeight="1">
      <c r="A2" s="308" t="s">
        <v>249</v>
      </c>
      <c r="B2" s="308"/>
      <c r="C2" s="308"/>
      <c r="D2" s="308"/>
      <c r="E2" s="308"/>
      <c r="F2" s="308"/>
      <c r="G2" s="308"/>
      <c r="H2" s="6"/>
      <c r="I2" s="6"/>
      <c r="J2" s="6"/>
    </row>
    <row r="3" spans="1:10" s="18" customFormat="1" ht="15.75" customHeight="1" thickBot="1">
      <c r="A3" s="308" t="s">
        <v>445</v>
      </c>
      <c r="B3" s="308"/>
      <c r="C3" s="308"/>
      <c r="D3" s="308"/>
      <c r="E3" s="308"/>
      <c r="F3" s="308"/>
      <c r="G3" s="308"/>
      <c r="H3" s="6"/>
      <c r="I3" s="6"/>
      <c r="J3" s="6"/>
    </row>
    <row r="4" spans="1:7" ht="12.75" customHeight="1" thickTop="1">
      <c r="A4" s="310" t="s">
        <v>38</v>
      </c>
      <c r="B4" s="181" t="s">
        <v>132</v>
      </c>
      <c r="C4" s="182">
        <f>+'prin paises exp e imp'!B4</f>
        <v>2010</v>
      </c>
      <c r="D4" s="315" t="str">
        <f>+'prin paises exp e imp'!C4</f>
        <v>enero - marzo</v>
      </c>
      <c r="E4" s="315"/>
      <c r="F4" s="183" t="s">
        <v>243</v>
      </c>
      <c r="G4" s="183" t="s">
        <v>234</v>
      </c>
    </row>
    <row r="5" spans="1:7" ht="12.75" customHeight="1" thickBot="1">
      <c r="A5" s="314"/>
      <c r="B5" s="64" t="s">
        <v>45</v>
      </c>
      <c r="C5" s="185" t="s">
        <v>233</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514</v>
      </c>
      <c r="B7" s="8" t="s">
        <v>148</v>
      </c>
      <c r="C7" s="7">
        <v>1288505</v>
      </c>
      <c r="D7" s="7">
        <v>689774</v>
      </c>
      <c r="E7" s="7">
        <v>548121</v>
      </c>
      <c r="F7" s="5">
        <f>+(E7-D7)/D7</f>
        <v>-0.2053614662193704</v>
      </c>
      <c r="G7" s="9">
        <f>+E7/$E$23</f>
        <v>0.1557363681204156</v>
      </c>
    </row>
    <row r="8" spans="1:7" ht="12.75" customHeight="1">
      <c r="A8" s="11" t="s">
        <v>535</v>
      </c>
      <c r="B8" s="8">
        <v>47032900</v>
      </c>
      <c r="C8" s="7">
        <v>1057124</v>
      </c>
      <c r="D8" s="7">
        <v>262158</v>
      </c>
      <c r="E8" s="7">
        <v>313333</v>
      </c>
      <c r="F8" s="5">
        <f aca="true" t="shared" si="0" ref="F8:F15">+(E8-D8)/D8</f>
        <v>0.19520670740545779</v>
      </c>
      <c r="G8" s="9">
        <f aca="true" t="shared" si="1" ref="G8:G23">+E8/$E$23</f>
        <v>0.08902658980822516</v>
      </c>
    </row>
    <row r="9" spans="1:7" ht="12.75" customHeight="1">
      <c r="A9" s="11" t="s">
        <v>556</v>
      </c>
      <c r="B9" s="8">
        <v>47032100</v>
      </c>
      <c r="C9" s="7">
        <v>1140013</v>
      </c>
      <c r="D9" s="7">
        <v>264966</v>
      </c>
      <c r="E9" s="7">
        <v>293830</v>
      </c>
      <c r="F9" s="5">
        <f t="shared" si="0"/>
        <v>0.10893473124853754</v>
      </c>
      <c r="G9" s="9">
        <f t="shared" si="1"/>
        <v>0.08348524695244611</v>
      </c>
    </row>
    <row r="10" spans="1:7" ht="11.25">
      <c r="A10" s="11" t="s">
        <v>142</v>
      </c>
      <c r="B10" s="8">
        <v>22042110</v>
      </c>
      <c r="C10" s="7">
        <v>1186463</v>
      </c>
      <c r="D10" s="7">
        <v>232283</v>
      </c>
      <c r="E10" s="7">
        <v>284121</v>
      </c>
      <c r="F10" s="5">
        <f t="shared" si="0"/>
        <v>0.22316742938570622</v>
      </c>
      <c r="G10" s="5">
        <f t="shared" si="1"/>
        <v>0.08072665095250976</v>
      </c>
    </row>
    <row r="11" spans="1:7" ht="12" customHeight="1">
      <c r="A11" s="11" t="s">
        <v>515</v>
      </c>
      <c r="B11" s="8" t="s">
        <v>182</v>
      </c>
      <c r="C11" s="7">
        <v>304446</v>
      </c>
      <c r="D11" s="7">
        <v>219206</v>
      </c>
      <c r="E11" s="7">
        <v>215153</v>
      </c>
      <c r="F11" s="5">
        <f t="shared" si="0"/>
        <v>-0.01848945740536299</v>
      </c>
      <c r="G11" s="9">
        <f t="shared" si="1"/>
        <v>0.06113093059782745</v>
      </c>
    </row>
    <row r="12" spans="1:7" ht="11.25">
      <c r="A12" s="11" t="s">
        <v>519</v>
      </c>
      <c r="B12" s="8" t="s">
        <v>189</v>
      </c>
      <c r="C12" s="7">
        <v>216293</v>
      </c>
      <c r="D12" s="7">
        <v>141324</v>
      </c>
      <c r="E12" s="7">
        <v>117110</v>
      </c>
      <c r="F12" s="5">
        <f t="shared" si="0"/>
        <v>-0.17133678639155417</v>
      </c>
      <c r="G12" s="9">
        <f t="shared" si="1"/>
        <v>0.033274196884596416</v>
      </c>
    </row>
    <row r="13" spans="1:7" ht="12.75" customHeight="1">
      <c r="A13" s="11" t="s">
        <v>555</v>
      </c>
      <c r="B13" s="8">
        <v>44012200</v>
      </c>
      <c r="C13" s="7">
        <v>334828</v>
      </c>
      <c r="D13" s="7">
        <v>72315</v>
      </c>
      <c r="E13" s="7">
        <v>109854</v>
      </c>
      <c r="F13" s="5">
        <f t="shared" si="0"/>
        <v>0.5191039203484754</v>
      </c>
      <c r="G13" s="9">
        <f t="shared" si="1"/>
        <v>0.031212566173345183</v>
      </c>
    </row>
    <row r="14" spans="1:7" ht="12.75" customHeight="1">
      <c r="A14" s="11" t="s">
        <v>454</v>
      </c>
      <c r="B14" s="8">
        <v>44071012</v>
      </c>
      <c r="C14" s="7">
        <v>355968</v>
      </c>
      <c r="D14" s="7">
        <v>64977</v>
      </c>
      <c r="E14" s="7">
        <v>105600</v>
      </c>
      <c r="F14" s="5">
        <f t="shared" si="0"/>
        <v>0.6251904520060945</v>
      </c>
      <c r="G14" s="9">
        <f t="shared" si="1"/>
        <v>0.030003886867162335</v>
      </c>
    </row>
    <row r="15" spans="1:7" ht="12.75" customHeight="1">
      <c r="A15" s="11" t="s">
        <v>550</v>
      </c>
      <c r="B15" s="8">
        <v>44123910</v>
      </c>
      <c r="C15" s="7">
        <v>328409</v>
      </c>
      <c r="D15" s="7">
        <v>64334</v>
      </c>
      <c r="E15" s="7">
        <v>97843</v>
      </c>
      <c r="F15" s="5">
        <f t="shared" si="0"/>
        <v>0.520859887462306</v>
      </c>
      <c r="G15" s="9">
        <f t="shared" si="1"/>
        <v>0.027799908169922012</v>
      </c>
    </row>
    <row r="16" spans="1:7" ht="11.25">
      <c r="A16" s="11" t="s">
        <v>504</v>
      </c>
      <c r="B16" s="8" t="s">
        <v>505</v>
      </c>
      <c r="C16" s="7">
        <v>297842</v>
      </c>
      <c r="D16" s="7">
        <v>65413</v>
      </c>
      <c r="E16" s="7">
        <v>78429</v>
      </c>
      <c r="F16" s="5">
        <f aca="true" t="shared" si="2" ref="F16:F23">+(E16-D16)/D16</f>
        <v>0.19898185375995597</v>
      </c>
      <c r="G16" s="9">
        <f t="shared" si="1"/>
        <v>0.022283852680915484</v>
      </c>
    </row>
    <row r="17" spans="1:7" ht="12.75" customHeight="1">
      <c r="A17" s="11" t="s">
        <v>536</v>
      </c>
      <c r="B17" s="8">
        <v>47031100</v>
      </c>
      <c r="C17" s="7">
        <v>195300</v>
      </c>
      <c r="D17" s="7">
        <v>45513</v>
      </c>
      <c r="E17" s="7">
        <v>73614</v>
      </c>
      <c r="F17" s="5">
        <f t="shared" si="2"/>
        <v>0.6174279876079362</v>
      </c>
      <c r="G17" s="9">
        <f t="shared" si="1"/>
        <v>0.020915777725750834</v>
      </c>
    </row>
    <row r="18" spans="1:7" ht="12.75" customHeight="1">
      <c r="A18" s="11" t="s">
        <v>554</v>
      </c>
      <c r="B18" s="8" t="s">
        <v>149</v>
      </c>
      <c r="C18" s="7">
        <v>620660</v>
      </c>
      <c r="D18" s="7">
        <v>47011</v>
      </c>
      <c r="E18" s="7">
        <v>66708</v>
      </c>
      <c r="F18" s="5">
        <f t="shared" si="2"/>
        <v>0.4189870455850758</v>
      </c>
      <c r="G18" s="9">
        <f t="shared" si="1"/>
        <v>0.018953591715290388</v>
      </c>
    </row>
    <row r="19" spans="1:7" ht="12.75" customHeight="1">
      <c r="A19" s="11" t="s">
        <v>534</v>
      </c>
      <c r="B19" s="8" t="s">
        <v>180</v>
      </c>
      <c r="C19" s="7">
        <v>110993</v>
      </c>
      <c r="D19" s="7">
        <v>75047</v>
      </c>
      <c r="E19" s="7">
        <v>66232</v>
      </c>
      <c r="F19" s="5">
        <f t="shared" si="2"/>
        <v>-0.11745972523885032</v>
      </c>
      <c r="G19" s="9">
        <f t="shared" si="1"/>
        <v>0.018818346922214922</v>
      </c>
    </row>
    <row r="20" spans="1:7" ht="12.75" customHeight="1">
      <c r="A20" s="11" t="s">
        <v>520</v>
      </c>
      <c r="B20" s="8" t="s">
        <v>183</v>
      </c>
      <c r="C20" s="7">
        <v>76412</v>
      </c>
      <c r="D20" s="7">
        <v>65655</v>
      </c>
      <c r="E20" s="7">
        <v>52660</v>
      </c>
      <c r="F20" s="5">
        <f t="shared" si="2"/>
        <v>-0.19792856598888128</v>
      </c>
      <c r="G20" s="9">
        <f t="shared" si="1"/>
        <v>0.014962165553264855</v>
      </c>
    </row>
    <row r="21" spans="1:7" ht="12.75" customHeight="1">
      <c r="A21" s="11" t="s">
        <v>553</v>
      </c>
      <c r="B21" s="8">
        <v>22042990</v>
      </c>
      <c r="C21" s="7">
        <v>243255</v>
      </c>
      <c r="D21" s="7">
        <v>64538</v>
      </c>
      <c r="E21" s="7">
        <v>49211</v>
      </c>
      <c r="F21" s="5">
        <f t="shared" si="2"/>
        <v>-0.23748799157085748</v>
      </c>
      <c r="G21" s="9">
        <f t="shared" si="1"/>
        <v>0.013982209058900812</v>
      </c>
    </row>
    <row r="22" spans="1:7" ht="12.75" customHeight="1">
      <c r="A22" s="11" t="s">
        <v>37</v>
      </c>
      <c r="B22" s="11"/>
      <c r="C22" s="7">
        <v>4494430</v>
      </c>
      <c r="D22" s="7">
        <v>845250</v>
      </c>
      <c r="E22" s="7">
        <v>1047725</v>
      </c>
      <c r="F22" s="5">
        <f t="shared" si="2"/>
        <v>0.23954451345755692</v>
      </c>
      <c r="G22" s="9">
        <f t="shared" si="1"/>
        <v>0.2976877118172127</v>
      </c>
    </row>
    <row r="23" spans="1:7" ht="12.75" customHeight="1">
      <c r="A23" s="11" t="s">
        <v>35</v>
      </c>
      <c r="B23" s="11"/>
      <c r="C23" s="7">
        <f>+balanza!B8</f>
        <v>12250942</v>
      </c>
      <c r="D23" s="7">
        <f>+balanza!C8</f>
        <v>3219765</v>
      </c>
      <c r="E23" s="7">
        <f>+balanza!D8</f>
        <v>3519544</v>
      </c>
      <c r="F23" s="5">
        <f t="shared" si="2"/>
        <v>0.09310586331611158</v>
      </c>
      <c r="G23" s="9">
        <f t="shared" si="1"/>
        <v>1</v>
      </c>
    </row>
    <row r="24" spans="1:7" ht="12" thickBot="1">
      <c r="A24" s="177"/>
      <c r="B24" s="177"/>
      <c r="C24" s="178"/>
      <c r="D24" s="178"/>
      <c r="E24" s="178"/>
      <c r="F24" s="177"/>
      <c r="G24" s="177"/>
    </row>
    <row r="25" spans="1:7" ht="33.75" customHeight="1" thickTop="1">
      <c r="A25" s="309" t="s">
        <v>441</v>
      </c>
      <c r="B25" s="309"/>
      <c r="C25" s="309"/>
      <c r="D25" s="309"/>
      <c r="E25" s="309"/>
      <c r="F25" s="309"/>
      <c r="G25" s="309"/>
    </row>
    <row r="50" spans="1:7" ht="15.75" customHeight="1">
      <c r="A50" s="307" t="s">
        <v>252</v>
      </c>
      <c r="B50" s="307"/>
      <c r="C50" s="307"/>
      <c r="D50" s="307"/>
      <c r="E50" s="307"/>
      <c r="F50" s="307"/>
      <c r="G50" s="307"/>
    </row>
    <row r="51" spans="1:7" ht="15.75" customHeight="1">
      <c r="A51" s="308" t="s">
        <v>250</v>
      </c>
      <c r="B51" s="308"/>
      <c r="C51" s="308"/>
      <c r="D51" s="308"/>
      <c r="E51" s="308"/>
      <c r="F51" s="308"/>
      <c r="G51" s="308"/>
    </row>
    <row r="52" spans="1:7" ht="15.75" customHeight="1" thickBot="1">
      <c r="A52" s="308" t="s">
        <v>446</v>
      </c>
      <c r="B52" s="308"/>
      <c r="C52" s="308"/>
      <c r="D52" s="308"/>
      <c r="E52" s="308"/>
      <c r="F52" s="308"/>
      <c r="G52" s="308"/>
    </row>
    <row r="53" spans="1:7" ht="12.75" customHeight="1" thickTop="1">
      <c r="A53" s="310" t="s">
        <v>38</v>
      </c>
      <c r="B53" s="181" t="s">
        <v>132</v>
      </c>
      <c r="C53" s="182">
        <f>+C4</f>
        <v>2010</v>
      </c>
      <c r="D53" s="315" t="str">
        <f>+D4</f>
        <v>enero - marzo</v>
      </c>
      <c r="E53" s="315"/>
      <c r="F53" s="183" t="s">
        <v>243</v>
      </c>
      <c r="G53" s="183" t="s">
        <v>234</v>
      </c>
    </row>
    <row r="54" spans="1:7" ht="12.75" customHeight="1" thickBot="1">
      <c r="A54" s="314"/>
      <c r="B54" s="64" t="s">
        <v>45</v>
      </c>
      <c r="C54" s="185" t="s">
        <v>233</v>
      </c>
      <c r="D54" s="184">
        <f>+balanza!C6</f>
        <v>2010</v>
      </c>
      <c r="E54" s="184">
        <f>+E5</f>
        <v>2011</v>
      </c>
      <c r="F54" s="185" t="str">
        <f>+F5</f>
        <v> 2011-2010</v>
      </c>
      <c r="G54" s="185">
        <f>+G5</f>
        <v>2011</v>
      </c>
    </row>
    <row r="55" spans="3:7" ht="12" thickTop="1">
      <c r="C55" s="7"/>
      <c r="D55" s="7"/>
      <c r="E55" s="7"/>
      <c r="F55" s="7"/>
      <c r="G55" s="7"/>
    </row>
    <row r="56" spans="1:7" ht="12.75" customHeight="1">
      <c r="A56" s="6" t="s">
        <v>557</v>
      </c>
      <c r="B56" s="12" t="s">
        <v>508</v>
      </c>
      <c r="C56" s="7">
        <v>675675</v>
      </c>
      <c r="D56" s="7">
        <v>138011</v>
      </c>
      <c r="E56" s="7">
        <v>141173</v>
      </c>
      <c r="F56" s="5">
        <f>+(E56-D56)/D56</f>
        <v>0.022911217221815654</v>
      </c>
      <c r="G56" s="13">
        <f>+E56/$E$72</f>
        <v>0.1211803090688877</v>
      </c>
    </row>
    <row r="57" spans="1:7" ht="12.75" customHeight="1">
      <c r="A57" s="6" t="s">
        <v>558</v>
      </c>
      <c r="B57" s="8">
        <v>17019900</v>
      </c>
      <c r="C57" s="7">
        <v>257431</v>
      </c>
      <c r="D57" s="7">
        <v>60934</v>
      </c>
      <c r="E57" s="7">
        <v>115536</v>
      </c>
      <c r="F57" s="5">
        <f aca="true" t="shared" si="3" ref="F57:F72">+(E57-D57)/D57</f>
        <v>0.8960842879180753</v>
      </c>
      <c r="G57" s="13">
        <f aca="true" t="shared" si="4" ref="G57:G72">+E57/$E$72</f>
        <v>0.09917397936278899</v>
      </c>
    </row>
    <row r="58" spans="1:7" ht="12.75" customHeight="1">
      <c r="A58" s="6" t="s">
        <v>506</v>
      </c>
      <c r="B58" s="8">
        <v>15179000</v>
      </c>
      <c r="C58" s="7">
        <v>269644</v>
      </c>
      <c r="D58" s="7">
        <v>64113</v>
      </c>
      <c r="E58" s="7">
        <v>98887</v>
      </c>
      <c r="F58" s="5">
        <f t="shared" si="3"/>
        <v>0.5423860995429944</v>
      </c>
      <c r="G58" s="13">
        <f t="shared" si="4"/>
        <v>0.08488278369727284</v>
      </c>
    </row>
    <row r="59" spans="1:7" ht="12.75" customHeight="1">
      <c r="A59" s="6" t="s">
        <v>559</v>
      </c>
      <c r="B59" s="10">
        <v>23099090</v>
      </c>
      <c r="C59" s="7">
        <v>241281</v>
      </c>
      <c r="D59" s="7">
        <v>57517</v>
      </c>
      <c r="E59" s="7">
        <v>67465</v>
      </c>
      <c r="F59" s="5">
        <f t="shared" si="3"/>
        <v>0.1729575603734548</v>
      </c>
      <c r="G59" s="13">
        <f t="shared" si="4"/>
        <v>0.05791071629371416</v>
      </c>
    </row>
    <row r="60" spans="1:7" ht="12.75" customHeight="1">
      <c r="A60" s="6" t="s">
        <v>507</v>
      </c>
      <c r="B60" s="8">
        <v>23040000</v>
      </c>
      <c r="C60" s="7">
        <v>170216</v>
      </c>
      <c r="D60" s="7">
        <v>37024</v>
      </c>
      <c r="E60" s="7">
        <v>64711</v>
      </c>
      <c r="F60" s="5">
        <f t="shared" si="3"/>
        <v>0.7478122299049266</v>
      </c>
      <c r="G60" s="13">
        <f t="shared" si="4"/>
        <v>0.0555467332999709</v>
      </c>
    </row>
    <row r="61" spans="1:7" ht="12.75" customHeight="1">
      <c r="A61" s="6" t="s">
        <v>214</v>
      </c>
      <c r="B61" s="8">
        <v>10059000</v>
      </c>
      <c r="C61" s="7">
        <v>138588</v>
      </c>
      <c r="D61" s="7">
        <v>49383</v>
      </c>
      <c r="E61" s="7">
        <v>55139</v>
      </c>
      <c r="F61" s="5">
        <f t="shared" si="3"/>
        <v>0.1165583297896037</v>
      </c>
      <c r="G61" s="13">
        <f t="shared" si="4"/>
        <v>0.047330304390707845</v>
      </c>
    </row>
    <row r="62" spans="1:7" ht="12.75" customHeight="1">
      <c r="A62" s="6" t="s">
        <v>537</v>
      </c>
      <c r="B62" s="10">
        <v>10070000</v>
      </c>
      <c r="C62" s="7">
        <v>110989</v>
      </c>
      <c r="D62" s="7">
        <v>16761</v>
      </c>
      <c r="E62" s="7">
        <v>37702</v>
      </c>
      <c r="F62" s="5">
        <f t="shared" si="3"/>
        <v>1.2493884613089912</v>
      </c>
      <c r="G62" s="13">
        <f t="shared" si="4"/>
        <v>0.032362704005122825</v>
      </c>
    </row>
    <row r="63" spans="1:7" ht="12.75" customHeight="1">
      <c r="A63" s="6" t="s">
        <v>44</v>
      </c>
      <c r="B63" s="8">
        <v>12010000</v>
      </c>
      <c r="C63" s="7">
        <v>27772</v>
      </c>
      <c r="D63" s="7">
        <v>881</v>
      </c>
      <c r="E63" s="7">
        <v>27578</v>
      </c>
      <c r="F63" s="5">
        <f t="shared" si="3"/>
        <v>30.30306469920545</v>
      </c>
      <c r="G63" s="13">
        <f t="shared" si="4"/>
        <v>0.02367244843916177</v>
      </c>
    </row>
    <row r="64" spans="1:7" ht="12.75" customHeight="1">
      <c r="A64" s="6" t="s">
        <v>215</v>
      </c>
      <c r="B64" s="8">
        <v>21069090</v>
      </c>
      <c r="C64" s="7">
        <v>83174</v>
      </c>
      <c r="D64" s="7">
        <v>17422</v>
      </c>
      <c r="E64" s="7">
        <v>24997</v>
      </c>
      <c r="F64" s="5">
        <f t="shared" si="3"/>
        <v>0.4347950866720239</v>
      </c>
      <c r="G64" s="13">
        <f t="shared" si="4"/>
        <v>0.021456965466448867</v>
      </c>
    </row>
    <row r="65" spans="1:7" ht="12.75" customHeight="1">
      <c r="A65" s="6" t="s">
        <v>436</v>
      </c>
      <c r="B65" s="8">
        <v>10019000</v>
      </c>
      <c r="C65" s="7">
        <v>152152</v>
      </c>
      <c r="D65" s="7">
        <v>23922</v>
      </c>
      <c r="E65" s="7">
        <v>24824</v>
      </c>
      <c r="F65" s="5">
        <f t="shared" si="3"/>
        <v>0.03770587743499707</v>
      </c>
      <c r="G65" s="13">
        <f t="shared" si="4"/>
        <v>0.021308465445418517</v>
      </c>
    </row>
    <row r="66" spans="1:7" ht="12.75" customHeight="1">
      <c r="A66" s="6" t="s">
        <v>560</v>
      </c>
      <c r="B66" s="8" t="s">
        <v>509</v>
      </c>
      <c r="C66" s="7">
        <v>62336</v>
      </c>
      <c r="D66" s="7">
        <v>8410</v>
      </c>
      <c r="E66" s="7">
        <v>20459</v>
      </c>
      <c r="F66" s="5">
        <f t="shared" si="3"/>
        <v>1.4326991676575505</v>
      </c>
      <c r="G66" s="13">
        <f t="shared" si="4"/>
        <v>0.017561629654681655</v>
      </c>
    </row>
    <row r="67" spans="1:7" ht="12.75" customHeight="1">
      <c r="A67" s="6" t="s">
        <v>496</v>
      </c>
      <c r="B67" s="8">
        <v>23031000</v>
      </c>
      <c r="C67" s="7">
        <v>41506</v>
      </c>
      <c r="D67" s="7">
        <v>11882</v>
      </c>
      <c r="E67" s="7">
        <v>17652</v>
      </c>
      <c r="F67" s="5">
        <f t="shared" si="3"/>
        <v>0.4856084834202996</v>
      </c>
      <c r="G67" s="13">
        <f t="shared" si="4"/>
        <v>0.015152152434842397</v>
      </c>
    </row>
    <row r="68" spans="1:7" ht="12.75" customHeight="1">
      <c r="A68" s="6" t="s">
        <v>561</v>
      </c>
      <c r="B68" s="8">
        <v>15141100</v>
      </c>
      <c r="C68" s="7">
        <v>2256</v>
      </c>
      <c r="D68" s="7">
        <v>0</v>
      </c>
      <c r="E68" s="7">
        <v>17438</v>
      </c>
      <c r="F68" s="5"/>
      <c r="G68" s="13">
        <f t="shared" si="4"/>
        <v>0.014968458767209479</v>
      </c>
    </row>
    <row r="69" spans="1:7" ht="12.75" customHeight="1">
      <c r="A69" s="6" t="s">
        <v>551</v>
      </c>
      <c r="B69" s="8">
        <v>11042300</v>
      </c>
      <c r="C69" s="7">
        <v>37992</v>
      </c>
      <c r="D69" s="7">
        <v>10815</v>
      </c>
      <c r="E69" s="7">
        <v>13223</v>
      </c>
      <c r="F69" s="5">
        <f t="shared" si="3"/>
        <v>0.2226537216828479</v>
      </c>
      <c r="G69" s="13">
        <f t="shared" si="4"/>
        <v>0.011350380220140552</v>
      </c>
    </row>
    <row r="70" spans="1:7" ht="12.75" customHeight="1">
      <c r="A70" s="6" t="s">
        <v>552</v>
      </c>
      <c r="B70" s="8">
        <v>22030000</v>
      </c>
      <c r="C70" s="7">
        <v>55045</v>
      </c>
      <c r="D70" s="7">
        <v>10558</v>
      </c>
      <c r="E70" s="7">
        <v>12500</v>
      </c>
      <c r="F70" s="5">
        <f t="shared" si="3"/>
        <v>0.18393635158173896</v>
      </c>
      <c r="G70" s="13">
        <f t="shared" si="4"/>
        <v>0.010729770305661112</v>
      </c>
    </row>
    <row r="71" spans="1:7" ht="12.75" customHeight="1">
      <c r="A71" s="6" t="s">
        <v>37</v>
      </c>
      <c r="B71" s="11"/>
      <c r="C71" s="7">
        <v>1560517</v>
      </c>
      <c r="D71" s="7">
        <v>318241</v>
      </c>
      <c r="E71" s="7">
        <v>425699</v>
      </c>
      <c r="F71" s="5">
        <f t="shared" si="3"/>
        <v>0.33766233766233766</v>
      </c>
      <c r="G71" s="13">
        <f t="shared" si="4"/>
        <v>0.3654121991479704</v>
      </c>
    </row>
    <row r="72" spans="1:7" ht="12.75" customHeight="1">
      <c r="A72" s="11" t="s">
        <v>35</v>
      </c>
      <c r="B72" s="11"/>
      <c r="C72" s="7">
        <f>+balanza!B13</f>
        <v>3886575</v>
      </c>
      <c r="D72" s="7">
        <f>+balanza!C13</f>
        <v>825873</v>
      </c>
      <c r="E72" s="7">
        <f>+balanza!D13</f>
        <v>1164983</v>
      </c>
      <c r="F72" s="5">
        <f t="shared" si="3"/>
        <v>0.4106079264003061</v>
      </c>
      <c r="G72" s="13">
        <f t="shared" si="4"/>
        <v>1</v>
      </c>
    </row>
    <row r="73" spans="1:7" ht="12" thickBot="1">
      <c r="A73" s="186"/>
      <c r="B73" s="186"/>
      <c r="C73" s="187"/>
      <c r="D73" s="187"/>
      <c r="E73" s="187"/>
      <c r="F73" s="186"/>
      <c r="G73" s="186"/>
    </row>
    <row r="74" spans="1:7" ht="12.75" customHeight="1" thickTop="1">
      <c r="A74" s="309" t="s">
        <v>444</v>
      </c>
      <c r="B74" s="309"/>
      <c r="C74" s="309"/>
      <c r="D74" s="309"/>
      <c r="E74" s="309"/>
      <c r="F74" s="309"/>
      <c r="G74" s="309"/>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6" t="s">
        <v>463</v>
      </c>
      <c r="B1" s="316"/>
      <c r="C1" s="316"/>
      <c r="D1" s="316"/>
      <c r="E1" s="316"/>
      <c r="F1" s="316"/>
      <c r="G1" s="316"/>
      <c r="H1" s="316"/>
      <c r="I1" s="316"/>
      <c r="J1" s="316"/>
      <c r="K1" s="316"/>
      <c r="L1" s="124"/>
      <c r="M1" s="124"/>
      <c r="N1" s="124"/>
      <c r="O1" s="124"/>
    </row>
    <row r="2" spans="1:15" s="22" customFormat="1" ht="19.5" customHeight="1">
      <c r="A2" s="317" t="s">
        <v>483</v>
      </c>
      <c r="B2" s="317"/>
      <c r="C2" s="317"/>
      <c r="D2" s="317"/>
      <c r="E2" s="317"/>
      <c r="F2" s="317"/>
      <c r="G2" s="317"/>
      <c r="H2" s="317"/>
      <c r="I2" s="317"/>
      <c r="J2" s="317"/>
      <c r="K2" s="317"/>
      <c r="L2" s="126"/>
      <c r="M2" s="126"/>
      <c r="N2" s="126"/>
      <c r="O2" s="126"/>
    </row>
    <row r="3" spans="1:15" s="29" customFormat="1" ht="11.25">
      <c r="A3" s="26"/>
      <c r="B3" s="318" t="s">
        <v>485</v>
      </c>
      <c r="C3" s="318"/>
      <c r="D3" s="318"/>
      <c r="E3" s="318"/>
      <c r="F3" s="214"/>
      <c r="G3" s="318" t="s">
        <v>484</v>
      </c>
      <c r="H3" s="318"/>
      <c r="I3" s="318"/>
      <c r="J3" s="318"/>
      <c r="K3" s="318"/>
      <c r="L3" s="152"/>
      <c r="M3" s="152"/>
      <c r="N3" s="152"/>
      <c r="O3" s="152"/>
    </row>
    <row r="4" spans="1:15" s="29" customFormat="1" ht="11.25">
      <c r="A4" s="26" t="s">
        <v>494</v>
      </c>
      <c r="B4" s="215">
        <v>2010</v>
      </c>
      <c r="C4" s="319" t="str">
        <f>+balanza!C5</f>
        <v>enero - marzo</v>
      </c>
      <c r="D4" s="319"/>
      <c r="E4" s="319"/>
      <c r="F4" s="214"/>
      <c r="G4" s="215">
        <f>+B4</f>
        <v>2010</v>
      </c>
      <c r="H4" s="319" t="str">
        <f>+C4</f>
        <v>enero - marzo</v>
      </c>
      <c r="I4" s="319"/>
      <c r="J4" s="319"/>
      <c r="K4" s="319"/>
      <c r="L4" s="152"/>
      <c r="M4" s="152"/>
      <c r="N4" s="152"/>
      <c r="O4" s="152"/>
    </row>
    <row r="5" spans="1:11" s="29" customFormat="1" ht="11.25">
      <c r="A5" s="217"/>
      <c r="B5" s="217"/>
      <c r="C5" s="218">
        <v>2010</v>
      </c>
      <c r="D5" s="218">
        <v>2011</v>
      </c>
      <c r="E5" s="219" t="s">
        <v>518</v>
      </c>
      <c r="F5" s="220"/>
      <c r="G5" s="217"/>
      <c r="H5" s="218">
        <f>+C5</f>
        <v>2010</v>
      </c>
      <c r="I5" s="218">
        <f>+D5</f>
        <v>2011</v>
      </c>
      <c r="J5" s="219" t="str">
        <f>+productos!K5</f>
        <v>Var % 11/10</v>
      </c>
      <c r="K5" s="219" t="s">
        <v>521</v>
      </c>
    </row>
    <row r="7" spans="1:10" ht="12.75">
      <c r="A7" s="26" t="s">
        <v>462</v>
      </c>
      <c r="B7" s="222"/>
      <c r="C7" s="222"/>
      <c r="D7" s="222"/>
      <c r="E7" s="223"/>
      <c r="F7" s="3"/>
      <c r="G7" s="222">
        <f>+balanza!B8</f>
        <v>12250942</v>
      </c>
      <c r="H7" s="222">
        <f>+balanza!C8</f>
        <v>3219765</v>
      </c>
      <c r="I7" s="222">
        <f>+balanza!D8</f>
        <v>3519544</v>
      </c>
      <c r="J7" s="224">
        <f>+I7/H7-1</f>
        <v>0.09310586331611148</v>
      </c>
    </row>
    <row r="9" spans="1:11" s="196" customFormat="1" ht="11.25">
      <c r="A9" s="17" t="s">
        <v>309</v>
      </c>
      <c r="B9" s="208">
        <f>+productos!C11</f>
        <v>2468208.8530000006</v>
      </c>
      <c r="C9" s="208">
        <f>+productos!D11</f>
        <v>728620.3540000002</v>
      </c>
      <c r="D9" s="208">
        <f>+productos!E11</f>
        <v>867411.4950000001</v>
      </c>
      <c r="E9" s="211">
        <f>+D9/C9-1</f>
        <v>0.1904848529663774</v>
      </c>
      <c r="G9" s="208">
        <f>+productos!H11</f>
        <v>3438249.716</v>
      </c>
      <c r="H9" s="208">
        <f>+productos!I11</f>
        <v>1389521.595</v>
      </c>
      <c r="I9" s="208">
        <f>+productos!J11</f>
        <v>1181938.985</v>
      </c>
      <c r="J9" s="212">
        <f aca="true" t="shared" si="0" ref="J9:J22">+I9/H9-1</f>
        <v>-0.14939142417574292</v>
      </c>
      <c r="K9" s="212">
        <f aca="true" t="shared" si="1" ref="K9:K22">+I9/$I$7</f>
        <v>0.3358216249036807</v>
      </c>
    </row>
    <row r="10" spans="1:17" s="196" customFormat="1" ht="11.25">
      <c r="A10" s="18" t="s">
        <v>96</v>
      </c>
      <c r="B10" s="208">
        <f>+productos!C312</f>
        <v>3353100.6780000003</v>
      </c>
      <c r="C10" s="167">
        <f>+productos!D312</f>
        <v>899258.174</v>
      </c>
      <c r="D10" s="167">
        <f>+productos!E312</f>
        <v>941744.8359999999</v>
      </c>
      <c r="E10" s="211">
        <f>+D10/C10-1</f>
        <v>0.04724634507464587</v>
      </c>
      <c r="F10" s="167"/>
      <c r="G10" s="167">
        <f>+productos!H312</f>
        <v>2392437.1119999997</v>
      </c>
      <c r="H10" s="167">
        <f>+productos!I312</f>
        <v>572636.727</v>
      </c>
      <c r="I10" s="167">
        <f>+productos!J312</f>
        <v>680777.877</v>
      </c>
      <c r="J10" s="212">
        <f t="shared" si="0"/>
        <v>0.1888477369702486</v>
      </c>
      <c r="K10" s="212">
        <f t="shared" si="1"/>
        <v>0.1934278636664295</v>
      </c>
      <c r="L10" s="23"/>
      <c r="M10" s="23"/>
      <c r="N10" s="23"/>
      <c r="O10" s="22"/>
      <c r="P10" s="22"/>
      <c r="Q10" s="23"/>
    </row>
    <row r="11" spans="1:11" s="196" customFormat="1" ht="11.25">
      <c r="A11" s="196" t="s">
        <v>486</v>
      </c>
      <c r="B11" s="208">
        <f>+productos!C227</f>
        <v>736533.8389999999</v>
      </c>
      <c r="C11" s="208">
        <f>+productos!D227</f>
        <v>179160.85899999997</v>
      </c>
      <c r="D11" s="208">
        <f>+productos!E227</f>
        <v>148898.53399999996</v>
      </c>
      <c r="E11" s="211">
        <f>+D11/C11-1</f>
        <v>-0.16891147524582928</v>
      </c>
      <c r="G11" s="208">
        <f>+productos!H227</f>
        <v>1562926.7489999996</v>
      </c>
      <c r="H11" s="208">
        <f>+productos!I227</f>
        <v>319382.05</v>
      </c>
      <c r="I11" s="208">
        <f>+productos!J227</f>
        <v>365004.31299999997</v>
      </c>
      <c r="J11" s="212">
        <f t="shared" si="0"/>
        <v>0.14284541977233833</v>
      </c>
      <c r="K11" s="212">
        <f t="shared" si="1"/>
        <v>0.10370784198180218</v>
      </c>
    </row>
    <row r="12" spans="1:11" s="196" customFormat="1" ht="11.25">
      <c r="A12" s="196" t="s">
        <v>497</v>
      </c>
      <c r="B12" s="237" t="s">
        <v>178</v>
      </c>
      <c r="C12" s="237" t="s">
        <v>178</v>
      </c>
      <c r="D12" s="237" t="s">
        <v>178</v>
      </c>
      <c r="E12" s="237" t="s">
        <v>178</v>
      </c>
      <c r="G12" s="208">
        <f>+productos!H324</f>
        <v>925574.802</v>
      </c>
      <c r="H12" s="208">
        <f>+productos!I324</f>
        <v>184872.32400000002</v>
      </c>
      <c r="I12" s="208">
        <f>+productos!J324</f>
        <v>257573.87900000002</v>
      </c>
      <c r="J12" s="212">
        <f t="shared" si="0"/>
        <v>0.3932527780631998</v>
      </c>
      <c r="K12" s="212">
        <f t="shared" si="1"/>
        <v>0.07318387808193334</v>
      </c>
    </row>
    <row r="13" spans="1:11" s="196" customFormat="1" ht="11.25">
      <c r="A13" s="17" t="s">
        <v>455</v>
      </c>
      <c r="B13" s="208">
        <f>+productos!C50</f>
        <v>535389.2019999999</v>
      </c>
      <c r="C13" s="208">
        <f>+productos!D50</f>
        <v>99529.071</v>
      </c>
      <c r="D13" s="208">
        <f>+productos!E50</f>
        <v>112823.17499999997</v>
      </c>
      <c r="E13" s="211">
        <f>+D13/C13-1</f>
        <v>0.13357006014855677</v>
      </c>
      <c r="G13" s="208">
        <f>+productos!H50</f>
        <v>909785.9769999998</v>
      </c>
      <c r="H13" s="208">
        <f>+productos!I50</f>
        <v>163100.99599999998</v>
      </c>
      <c r="I13" s="208">
        <f>+productos!J50</f>
        <v>219969.969</v>
      </c>
      <c r="J13" s="212">
        <f t="shared" si="0"/>
        <v>0.3486733643245197</v>
      </c>
      <c r="K13" s="212">
        <f t="shared" si="1"/>
        <v>0.062499565000465974</v>
      </c>
    </row>
    <row r="14" spans="1:11" s="196" customFormat="1" ht="11.25">
      <c r="A14" s="196" t="s">
        <v>86</v>
      </c>
      <c r="B14" s="208">
        <f>+productos!C280</f>
        <v>217153.95400000003</v>
      </c>
      <c r="C14" s="208">
        <f>+productos!D280</f>
        <v>47369.652</v>
      </c>
      <c r="D14" s="208">
        <f>+productos!E280</f>
        <v>54228.806</v>
      </c>
      <c r="E14" s="211">
        <f>+D14/C14-1</f>
        <v>0.14480059933731404</v>
      </c>
      <c r="G14" s="208">
        <f>+productos!H280</f>
        <v>623303.27</v>
      </c>
      <c r="H14" s="208">
        <f>+productos!I280</f>
        <v>127617.273</v>
      </c>
      <c r="I14" s="208">
        <f>+productos!J280</f>
        <v>163783.065</v>
      </c>
      <c r="J14" s="212">
        <f t="shared" si="0"/>
        <v>0.28339260940013977</v>
      </c>
      <c r="K14" s="212">
        <f t="shared" si="1"/>
        <v>0.046535308267207344</v>
      </c>
    </row>
    <row r="15" spans="1:11" s="196" customFormat="1" ht="11.25">
      <c r="A15" s="196" t="s">
        <v>498</v>
      </c>
      <c r="B15" s="237" t="s">
        <v>178</v>
      </c>
      <c r="C15" s="237" t="s">
        <v>178</v>
      </c>
      <c r="D15" s="237" t="s">
        <v>178</v>
      </c>
      <c r="E15" s="238" t="s">
        <v>178</v>
      </c>
      <c r="G15" s="208">
        <f>+productos!H319</f>
        <v>547406.2869999999</v>
      </c>
      <c r="H15" s="208">
        <f>+productos!I319</f>
        <v>102783.31799999998</v>
      </c>
      <c r="I15" s="208">
        <f>+productos!J319</f>
        <v>158960.04200000002</v>
      </c>
      <c r="J15" s="212">
        <f t="shared" si="0"/>
        <v>0.5465548796546931</v>
      </c>
      <c r="K15" s="212">
        <f t="shared" si="1"/>
        <v>0.04516495375537286</v>
      </c>
    </row>
    <row r="16" spans="1:11" s="196" customFormat="1" ht="11.25">
      <c r="A16" s="196" t="s">
        <v>94</v>
      </c>
      <c r="B16" s="208">
        <f>+productos!C302</f>
        <v>4614908.461</v>
      </c>
      <c r="C16" s="208">
        <f>+productos!D302</f>
        <v>1034836.673</v>
      </c>
      <c r="D16" s="208">
        <f>+productos!E302</f>
        <v>1383763.568</v>
      </c>
      <c r="E16" s="211">
        <f aca="true" t="shared" si="2" ref="E16:E22">+D16/C16-1</f>
        <v>0.3371806431912179</v>
      </c>
      <c r="G16" s="208">
        <f>+productos!H302</f>
        <v>334827.977</v>
      </c>
      <c r="H16" s="208">
        <f>+productos!I302</f>
        <v>72315.427</v>
      </c>
      <c r="I16" s="208">
        <f>+productos!J302</f>
        <v>109853.783</v>
      </c>
      <c r="J16" s="212">
        <f t="shared" si="0"/>
        <v>0.519091949771658</v>
      </c>
      <c r="K16" s="212">
        <f t="shared" si="1"/>
        <v>0.03121250451763069</v>
      </c>
    </row>
    <row r="17" spans="1:11" s="196" customFormat="1" ht="11.25">
      <c r="A17" s="196" t="s">
        <v>458</v>
      </c>
      <c r="B17" s="208">
        <f>+productos!C104</f>
        <v>82803.77199999998</v>
      </c>
      <c r="C17" s="208">
        <f>+productos!D104</f>
        <v>10793.647000000003</v>
      </c>
      <c r="D17" s="208">
        <f>+productos!E104</f>
        <v>14901.687000000004</v>
      </c>
      <c r="E17" s="211">
        <f t="shared" si="2"/>
        <v>0.38059795729839974</v>
      </c>
      <c r="G17" s="208">
        <f>+productos!H104</f>
        <v>358739.96</v>
      </c>
      <c r="H17" s="208">
        <f>+productos!I104</f>
        <v>48702.263000000006</v>
      </c>
      <c r="I17" s="208">
        <f>+productos!J104</f>
        <v>63049.024</v>
      </c>
      <c r="J17" s="212">
        <f t="shared" si="0"/>
        <v>0.2945809930844485</v>
      </c>
      <c r="K17" s="212">
        <f t="shared" si="1"/>
        <v>0.017913975219517073</v>
      </c>
    </row>
    <row r="18" spans="1:11" s="196" customFormat="1" ht="11.25">
      <c r="A18" s="196" t="s">
        <v>79</v>
      </c>
      <c r="B18" s="208">
        <f>+productos!C270</f>
        <v>67174.948</v>
      </c>
      <c r="C18" s="208">
        <f>+productos!D270</f>
        <v>18834.87</v>
      </c>
      <c r="D18" s="208">
        <f>+productos!E270</f>
        <v>20349.45</v>
      </c>
      <c r="E18" s="211">
        <f t="shared" si="2"/>
        <v>0.08041361580940043</v>
      </c>
      <c r="G18" s="208">
        <f>+productos!H270</f>
        <v>159099.609</v>
      </c>
      <c r="H18" s="208">
        <f>+productos!I270</f>
        <v>41631.649000000005</v>
      </c>
      <c r="I18" s="208">
        <f>+productos!J270</f>
        <v>56103.42700000001</v>
      </c>
      <c r="J18" s="212">
        <f t="shared" si="0"/>
        <v>0.34761481583398246</v>
      </c>
      <c r="K18" s="212">
        <f t="shared" si="1"/>
        <v>0.015940538603864594</v>
      </c>
    </row>
    <row r="19" spans="1:11" s="196" customFormat="1" ht="11.25">
      <c r="A19" s="196" t="s">
        <v>456</v>
      </c>
      <c r="B19" s="208">
        <f>+productos!C195</f>
        <v>95069.925</v>
      </c>
      <c r="C19" s="208">
        <f>+productos!D195</f>
        <v>29954.228000000006</v>
      </c>
      <c r="D19" s="208">
        <f>+productos!E195</f>
        <v>33904.05</v>
      </c>
      <c r="E19" s="211">
        <f t="shared" si="2"/>
        <v>0.1318619194592494</v>
      </c>
      <c r="G19" s="208">
        <f>+productos!H195</f>
        <v>64537.92100000001</v>
      </c>
      <c r="H19" s="208">
        <f>+productos!I195</f>
        <v>27226.139000000003</v>
      </c>
      <c r="I19" s="208">
        <f>+productos!J195</f>
        <v>35426.50299999999</v>
      </c>
      <c r="J19" s="212">
        <f t="shared" si="0"/>
        <v>0.3011945248645056</v>
      </c>
      <c r="K19" s="212">
        <f t="shared" si="1"/>
        <v>0.010065651402568057</v>
      </c>
    </row>
    <row r="20" spans="1:11" s="196" customFormat="1" ht="11.25">
      <c r="A20" s="196" t="s">
        <v>457</v>
      </c>
      <c r="B20" s="208">
        <f>+productos!C212</f>
        <v>132994.336</v>
      </c>
      <c r="C20" s="208">
        <f>+productos!D212</f>
        <v>25025.488</v>
      </c>
      <c r="D20" s="208">
        <f>+productos!E212</f>
        <v>20435.902000000002</v>
      </c>
      <c r="E20" s="211">
        <f t="shared" si="2"/>
        <v>-0.18339646363739237</v>
      </c>
      <c r="G20" s="208">
        <f>+productos!H212</f>
        <v>187710.212</v>
      </c>
      <c r="H20" s="208">
        <f>+productos!I212</f>
        <v>34383.706</v>
      </c>
      <c r="I20" s="208">
        <f>+productos!J212</f>
        <v>29212.805</v>
      </c>
      <c r="J20" s="212">
        <f t="shared" si="0"/>
        <v>-0.15038812279281355</v>
      </c>
      <c r="K20" s="212">
        <f t="shared" si="1"/>
        <v>0.008300167578527218</v>
      </c>
    </row>
    <row r="21" spans="1:11" s="196" customFormat="1" ht="11.25">
      <c r="A21" s="196" t="s">
        <v>461</v>
      </c>
      <c r="B21" s="208">
        <f>+productos!C265</f>
        <v>8601.466</v>
      </c>
      <c r="C21" s="208">
        <f>+productos!D265</f>
        <v>1834.508</v>
      </c>
      <c r="D21" s="208">
        <f>+productos!E265</f>
        <v>2417.307</v>
      </c>
      <c r="E21" s="211">
        <f t="shared" si="2"/>
        <v>0.3176868130310686</v>
      </c>
      <c r="G21" s="208">
        <f>+productos!H265</f>
        <v>28985.636</v>
      </c>
      <c r="H21" s="208">
        <f>+productos!I265</f>
        <v>6003.517</v>
      </c>
      <c r="I21" s="208">
        <f>+productos!J265</f>
        <v>8704.375</v>
      </c>
      <c r="J21" s="212">
        <f t="shared" si="0"/>
        <v>0.44987929575280616</v>
      </c>
      <c r="K21" s="212">
        <f t="shared" si="1"/>
        <v>0.0024731541927022365</v>
      </c>
    </row>
    <row r="22" spans="1:17" s="22" customFormat="1" ht="11.25">
      <c r="A22" s="209" t="s">
        <v>459</v>
      </c>
      <c r="B22" s="210">
        <f>+productos!C160</f>
        <v>12206.795999999998</v>
      </c>
      <c r="C22" s="210">
        <f>+productos!D160</f>
        <v>285.54900000000004</v>
      </c>
      <c r="D22" s="210">
        <f>+productos!E160</f>
        <v>218.089</v>
      </c>
      <c r="E22" s="213">
        <f t="shared" si="2"/>
        <v>-0.23624666869784183</v>
      </c>
      <c r="F22" s="209"/>
      <c r="G22" s="210">
        <f>+productos!H160</f>
        <v>36741.458</v>
      </c>
      <c r="H22" s="210">
        <f>+productos!I160</f>
        <v>2552.216</v>
      </c>
      <c r="I22" s="210">
        <f>+productos!J160</f>
        <v>1393.595</v>
      </c>
      <c r="J22" s="213">
        <f t="shared" si="0"/>
        <v>-0.4539666705325881</v>
      </c>
      <c r="K22" s="213">
        <f t="shared" si="1"/>
        <v>0.0003959589651386657</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493</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11"/>
  <sheetViews>
    <sheetView zoomScale="82" zoomScaleNormal="82" zoomScalePageLayoutView="0" workbookViewId="0" topLeftCell="A1">
      <selection activeCell="R26" sqref="R26"/>
    </sheetView>
  </sheetViews>
  <sheetFormatPr defaultColWidth="11.421875" defaultRowHeight="12.75" outlineLevelRow="1"/>
  <cols>
    <col min="1" max="1" width="29.00390625" style="22" customWidth="1"/>
    <col min="2" max="5" width="9.8515625" style="22" bestFit="1" customWidth="1"/>
    <col min="6" max="6" width="11.421875" style="22" bestFit="1" customWidth="1"/>
    <col min="7" max="7" width="1.7109375" style="22" customWidth="1"/>
    <col min="8" max="10" width="9.8515625" style="22" bestFit="1" customWidth="1"/>
    <col min="11" max="11" width="11.421875" style="22" bestFit="1" customWidth="1"/>
    <col min="12" max="12" width="11.57421875" style="22" hidden="1" customWidth="1"/>
    <col min="13" max="13" width="11.57421875" style="23" hidden="1" customWidth="1"/>
    <col min="14" max="14" width="7.57421875" style="23" hidden="1" customWidth="1"/>
    <col min="15" max="15" width="9.710937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6" t="s">
        <v>464</v>
      </c>
      <c r="B1" s="316"/>
      <c r="C1" s="316"/>
      <c r="D1" s="316"/>
      <c r="E1" s="316"/>
      <c r="F1" s="316"/>
      <c r="G1" s="316"/>
      <c r="H1" s="316"/>
      <c r="I1" s="316"/>
      <c r="J1" s="316"/>
      <c r="K1" s="316"/>
      <c r="L1" s="316"/>
      <c r="M1" s="29"/>
      <c r="P1" s="124"/>
      <c r="Q1" s="124"/>
      <c r="R1" s="124"/>
      <c r="S1" s="124"/>
      <c r="T1" s="124"/>
      <c r="U1" s="124"/>
    </row>
    <row r="2" spans="1:21" ht="19.5" customHeight="1">
      <c r="A2" s="317" t="s">
        <v>251</v>
      </c>
      <c r="B2" s="317"/>
      <c r="C2" s="317"/>
      <c r="D2" s="317"/>
      <c r="E2" s="317"/>
      <c r="F2" s="317"/>
      <c r="G2" s="317"/>
      <c r="H2" s="317"/>
      <c r="I2" s="317"/>
      <c r="J2" s="317"/>
      <c r="K2" s="317"/>
      <c r="L2" s="317"/>
      <c r="P2" s="126"/>
      <c r="Q2" s="126"/>
      <c r="R2" s="126"/>
      <c r="S2" s="126"/>
      <c r="T2" s="126"/>
      <c r="U2" s="126"/>
    </row>
    <row r="3" spans="1:21" s="29" customFormat="1" ht="11.25">
      <c r="A3" s="26"/>
      <c r="B3" s="26"/>
      <c r="C3" s="318" t="s">
        <v>145</v>
      </c>
      <c r="D3" s="318"/>
      <c r="E3" s="318"/>
      <c r="F3" s="318"/>
      <c r="G3" s="214"/>
      <c r="H3" s="318" t="s">
        <v>146</v>
      </c>
      <c r="I3" s="318"/>
      <c r="J3" s="318"/>
      <c r="K3" s="318"/>
      <c r="L3" s="214"/>
      <c r="M3" s="320" t="s">
        <v>292</v>
      </c>
      <c r="N3" s="320"/>
      <c r="O3" s="320"/>
      <c r="P3" s="152"/>
      <c r="Q3" s="152"/>
      <c r="R3" s="152"/>
      <c r="S3" s="152"/>
      <c r="T3" s="152"/>
      <c r="U3" s="152"/>
    </row>
    <row r="4" spans="1:21" s="29" customFormat="1" ht="11.25">
      <c r="A4" s="26" t="s">
        <v>476</v>
      </c>
      <c r="B4" s="216" t="s">
        <v>132</v>
      </c>
      <c r="C4" s="215">
        <v>2010</v>
      </c>
      <c r="D4" s="319" t="str">
        <f>+balanza!C5</f>
        <v>enero - marzo</v>
      </c>
      <c r="E4" s="319"/>
      <c r="F4" s="319"/>
      <c r="G4" s="214"/>
      <c r="H4" s="215">
        <f>+C4</f>
        <v>2010</v>
      </c>
      <c r="I4" s="319" t="str">
        <f>+D4</f>
        <v>enero - marzo</v>
      </c>
      <c r="J4" s="319"/>
      <c r="K4" s="319"/>
      <c r="L4" s="216" t="s">
        <v>327</v>
      </c>
      <c r="M4" s="321" t="s">
        <v>291</v>
      </c>
      <c r="N4" s="321"/>
      <c r="O4" s="321"/>
      <c r="P4" s="152"/>
      <c r="Q4" s="152"/>
      <c r="R4" s="152"/>
      <c r="S4" s="152"/>
      <c r="T4" s="152"/>
      <c r="U4" s="152"/>
    </row>
    <row r="5" spans="1:15" s="29" customFormat="1" ht="11.25">
      <c r="A5" s="217"/>
      <c r="B5" s="220" t="s">
        <v>45</v>
      </c>
      <c r="C5" s="217"/>
      <c r="D5" s="218">
        <v>2010</v>
      </c>
      <c r="E5" s="218">
        <v>2011</v>
      </c>
      <c r="F5" s="219" t="s">
        <v>518</v>
      </c>
      <c r="G5" s="220"/>
      <c r="H5" s="217"/>
      <c r="I5" s="218">
        <f>+D5</f>
        <v>2010</v>
      </c>
      <c r="J5" s="218">
        <f>+E5</f>
        <v>2011</v>
      </c>
      <c r="K5" s="219" t="str">
        <f>+F5</f>
        <v>Var % 11/10</v>
      </c>
      <c r="L5" s="220">
        <v>2008</v>
      </c>
      <c r="M5" s="221">
        <v>2007</v>
      </c>
      <c r="N5" s="221">
        <v>2008</v>
      </c>
      <c r="O5" s="220" t="s">
        <v>267</v>
      </c>
    </row>
    <row r="6" spans="1:12" ht="11.25">
      <c r="A6" s="17"/>
      <c r="B6" s="17"/>
      <c r="C6" s="17"/>
      <c r="D6" s="17"/>
      <c r="E6" s="17"/>
      <c r="F6" s="17"/>
      <c r="G6" s="17"/>
      <c r="H6" s="17"/>
      <c r="I6" s="17"/>
      <c r="J6" s="17"/>
      <c r="K6" s="17"/>
      <c r="L6" s="17"/>
    </row>
    <row r="7" spans="1:15" s="29" customFormat="1" ht="11.25">
      <c r="A7" s="26" t="s">
        <v>466</v>
      </c>
      <c r="B7" s="26"/>
      <c r="C7" s="26"/>
      <c r="D7" s="26"/>
      <c r="E7" s="26"/>
      <c r="F7" s="26"/>
      <c r="G7" s="26"/>
      <c r="H7" s="27">
        <f>+balanza!B9</f>
        <v>6911278</v>
      </c>
      <c r="I7" s="27">
        <f>+balanza!C9</f>
        <v>2047832</v>
      </c>
      <c r="J7" s="27">
        <f>+balanza!D9</f>
        <v>1992010</v>
      </c>
      <c r="K7" s="25">
        <f>+J7/I7*100-100</f>
        <v>-2.725907203325278</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467</v>
      </c>
      <c r="B9" s="127"/>
      <c r="C9" s="127">
        <f>+C11+C50</f>
        <v>3003598.0550000006</v>
      </c>
      <c r="D9" s="127">
        <f>+D11+D50</f>
        <v>828149.4250000002</v>
      </c>
      <c r="E9" s="127">
        <f>+E11+E50</f>
        <v>980234.67</v>
      </c>
      <c r="F9" s="128">
        <f>+E9/D9*100-100</f>
        <v>18.36446906909339</v>
      </c>
      <c r="G9" s="127"/>
      <c r="H9" s="127">
        <f>+H11+H50</f>
        <v>4348035.693</v>
      </c>
      <c r="I9" s="127">
        <f>+I11+I50</f>
        <v>1552622.591</v>
      </c>
      <c r="J9" s="127">
        <f>+J11+J50</f>
        <v>1401908.9540000001</v>
      </c>
      <c r="K9" s="128">
        <f>+J9/I9*100-100</f>
        <v>-9.707036202721326</v>
      </c>
      <c r="L9" s="128">
        <f>+J9/$J$7*100</f>
        <v>70.37660222589246</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468</v>
      </c>
      <c r="B11" s="26"/>
      <c r="C11" s="27">
        <f>+C13+C30</f>
        <v>2468208.8530000006</v>
      </c>
      <c r="D11" s="27">
        <f>+D13+D30</f>
        <v>728620.3540000002</v>
      </c>
      <c r="E11" s="27">
        <f>+E13+E30</f>
        <v>867411.4950000001</v>
      </c>
      <c r="F11" s="25">
        <f>+E11/D11*100-100</f>
        <v>19.048485296637736</v>
      </c>
      <c r="G11" s="25"/>
      <c r="H11" s="27">
        <f>+H13+H30</f>
        <v>3438249.716</v>
      </c>
      <c r="I11" s="27">
        <f>+I13+I30</f>
        <v>1389521.595</v>
      </c>
      <c r="J11" s="27">
        <f>+J13+J30</f>
        <v>1181938.985</v>
      </c>
      <c r="K11" s="25">
        <f>+J11/I11*100-100</f>
        <v>-14.939142417574288</v>
      </c>
      <c r="L11" s="25">
        <f>+J11/J9*100</f>
        <v>84.30925429412729</v>
      </c>
      <c r="M11" s="23">
        <f>+I11/D11</f>
        <v>1.9070584391058607</v>
      </c>
      <c r="N11" s="23">
        <f>+J11/E11</f>
        <v>1.362604705855322</v>
      </c>
      <c r="O11" s="23">
        <f>+N11/M11*100-100</f>
        <v>-28.54939954046769</v>
      </c>
      <c r="R11" s="28"/>
    </row>
    <row r="12" spans="1:18" ht="11.25" customHeight="1">
      <c r="A12" s="17"/>
      <c r="B12" s="17"/>
      <c r="C12" s="19"/>
      <c r="D12" s="19"/>
      <c r="E12" s="19"/>
      <c r="F12" s="20"/>
      <c r="G12" s="20"/>
      <c r="H12" s="19"/>
      <c r="I12" s="19"/>
      <c r="J12" s="19"/>
      <c r="K12" s="20"/>
      <c r="L12" s="20"/>
      <c r="R12" s="23"/>
    </row>
    <row r="13" spans="1:18" s="29" customFormat="1" ht="11.25" customHeight="1">
      <c r="A13" s="26" t="s">
        <v>309</v>
      </c>
      <c r="B13" s="26"/>
      <c r="C13" s="27">
        <f>SUM(C14:C28)</f>
        <v>2437747.6690000007</v>
      </c>
      <c r="D13" s="27">
        <f>SUM(D14:D28)</f>
        <v>727208.1670000001</v>
      </c>
      <c r="E13" s="27">
        <f>SUM(E14:E28)</f>
        <v>866037.4280000001</v>
      </c>
      <c r="F13" s="25">
        <f>+E13/D13*100-100</f>
        <v>19.090718077702775</v>
      </c>
      <c r="G13" s="25"/>
      <c r="H13" s="27">
        <f>SUM(H14:H28)</f>
        <v>3230013.487</v>
      </c>
      <c r="I13" s="27">
        <f>SUM(I14:I28)</f>
        <v>1381758.913</v>
      </c>
      <c r="J13" s="27">
        <f>SUM(J14:J28)</f>
        <v>1172767.124</v>
      </c>
      <c r="K13" s="25">
        <f>+J13/I13*100-100</f>
        <v>-15.125054525340332</v>
      </c>
      <c r="L13" s="25">
        <f>+J13/J11*100</f>
        <v>99.22399877519904</v>
      </c>
      <c r="M13" s="28"/>
      <c r="N13" s="28"/>
      <c r="O13" s="28"/>
      <c r="R13" s="28"/>
    </row>
    <row r="14" spans="1:18" ht="11.25" customHeight="1">
      <c r="A14" s="18" t="s">
        <v>297</v>
      </c>
      <c r="B14" s="130" t="s">
        <v>148</v>
      </c>
      <c r="C14" s="19">
        <v>781085.135</v>
      </c>
      <c r="D14" s="19">
        <v>387604.96</v>
      </c>
      <c r="E14" s="19">
        <v>444124.031</v>
      </c>
      <c r="F14" s="20">
        <f aca="true" t="shared" si="0" ref="F14:F39">+E14/D14*100-100</f>
        <v>14.581617067026187</v>
      </c>
      <c r="G14" s="20"/>
      <c r="H14" s="19">
        <v>1288504.713</v>
      </c>
      <c r="I14" s="19">
        <v>689774.11</v>
      </c>
      <c r="J14" s="19">
        <v>548120.724</v>
      </c>
      <c r="K14" s="20">
        <f aca="true" t="shared" si="1" ref="K14:K28">+J14/I14*100-100</f>
        <v>-20.53619930733555</v>
      </c>
      <c r="L14" s="20">
        <f>+J14/$J$13*100</f>
        <v>46.73738824895641</v>
      </c>
      <c r="M14" s="23">
        <f>+I14/D14</f>
        <v>1.7795801942266165</v>
      </c>
      <c r="N14" s="23">
        <f>+J14/E14</f>
        <v>1.23416137326737</v>
      </c>
      <c r="O14" s="23">
        <f>+N14/M14*100-100</f>
        <v>-30.648735175223663</v>
      </c>
      <c r="R14" s="23"/>
    </row>
    <row r="15" spans="1:18" ht="11.25" customHeight="1">
      <c r="A15" s="18" t="s">
        <v>134</v>
      </c>
      <c r="B15" s="130" t="s">
        <v>149</v>
      </c>
      <c r="C15" s="19">
        <v>837149.04</v>
      </c>
      <c r="D15" s="19">
        <v>62491.461</v>
      </c>
      <c r="E15" s="19">
        <v>99819.154</v>
      </c>
      <c r="F15" s="20">
        <f t="shared" si="0"/>
        <v>59.73246968893878</v>
      </c>
      <c r="G15" s="20"/>
      <c r="H15" s="19">
        <v>620659.789</v>
      </c>
      <c r="I15" s="19">
        <v>47011.283</v>
      </c>
      <c r="J15" s="19">
        <v>66707.8</v>
      </c>
      <c r="K15" s="20">
        <f t="shared" si="1"/>
        <v>41.89742492243829</v>
      </c>
      <c r="L15" s="20">
        <f aca="true" t="shared" si="2" ref="L15:L28">+J15/$J$13*100</f>
        <v>5.68806872522801</v>
      </c>
      <c r="M15" s="23">
        <f aca="true" t="shared" si="3" ref="M15:M28">+I15/D15</f>
        <v>0.752283307954666</v>
      </c>
      <c r="N15" s="23">
        <f aca="true" t="shared" si="4" ref="N15:N28">+J15/E15</f>
        <v>0.6682865695295315</v>
      </c>
      <c r="O15" s="23">
        <f aca="true" t="shared" si="5" ref="O15:O28">+N15/M15*100-100</f>
        <v>-11.165572535898448</v>
      </c>
      <c r="R15" s="23"/>
    </row>
    <row r="16" spans="1:18" ht="11.25" customHeight="1">
      <c r="A16" s="18" t="s">
        <v>135</v>
      </c>
      <c r="B16" s="130" t="s">
        <v>150</v>
      </c>
      <c r="C16" s="19">
        <v>181869.98</v>
      </c>
      <c r="D16" s="19">
        <v>2709.363</v>
      </c>
      <c r="E16" s="19">
        <v>2810.659</v>
      </c>
      <c r="F16" s="20">
        <f t="shared" si="0"/>
        <v>3.7387385891074985</v>
      </c>
      <c r="G16" s="20"/>
      <c r="H16" s="19">
        <v>146254.358</v>
      </c>
      <c r="I16" s="19">
        <v>3366.839</v>
      </c>
      <c r="J16" s="19">
        <v>3013.609</v>
      </c>
      <c r="K16" s="20">
        <f t="shared" si="1"/>
        <v>-10.491443160780776</v>
      </c>
      <c r="L16" s="20">
        <f t="shared" si="2"/>
        <v>0.2569656787207142</v>
      </c>
      <c r="M16" s="23">
        <f t="shared" si="3"/>
        <v>1.2426681105484942</v>
      </c>
      <c r="N16" s="23">
        <f t="shared" si="4"/>
        <v>1.0722072652712407</v>
      </c>
      <c r="O16" s="23">
        <f t="shared" si="5"/>
        <v>-13.717326760885086</v>
      </c>
      <c r="R16" s="23"/>
    </row>
    <row r="17" spans="1:18" ht="11.25" customHeight="1">
      <c r="A17" s="18" t="s">
        <v>140</v>
      </c>
      <c r="B17" s="130" t="s">
        <v>179</v>
      </c>
      <c r="C17" s="19">
        <v>107921.734</v>
      </c>
      <c r="D17" s="19">
        <v>44051.437</v>
      </c>
      <c r="E17" s="19">
        <v>24361.4</v>
      </c>
      <c r="F17" s="20">
        <f t="shared" si="0"/>
        <v>-44.69783131024761</v>
      </c>
      <c r="G17" s="20"/>
      <c r="H17" s="19">
        <v>153587.152</v>
      </c>
      <c r="I17" s="19">
        <v>57068.484</v>
      </c>
      <c r="J17" s="19">
        <v>29591.828</v>
      </c>
      <c r="K17" s="20">
        <f t="shared" si="1"/>
        <v>-48.14681252090032</v>
      </c>
      <c r="L17" s="20">
        <f t="shared" si="2"/>
        <v>2.5232484262578967</v>
      </c>
      <c r="M17" s="23">
        <f t="shared" si="3"/>
        <v>1.2954965351073564</v>
      </c>
      <c r="N17" s="23">
        <f t="shared" si="4"/>
        <v>1.2147014539394287</v>
      </c>
      <c r="O17" s="23">
        <f t="shared" si="5"/>
        <v>-6.236611135454112</v>
      </c>
      <c r="R17" s="23"/>
    </row>
    <row r="18" spans="1:18" ht="11.25" customHeight="1">
      <c r="A18" s="18" t="s">
        <v>136</v>
      </c>
      <c r="B18" s="130" t="s">
        <v>180</v>
      </c>
      <c r="C18" s="19">
        <v>74398.585</v>
      </c>
      <c r="D18" s="19">
        <v>51701.017</v>
      </c>
      <c r="E18" s="19">
        <v>67639.384</v>
      </c>
      <c r="F18" s="20">
        <f t="shared" si="0"/>
        <v>30.827956440392654</v>
      </c>
      <c r="G18" s="20"/>
      <c r="H18" s="19">
        <v>110993.238</v>
      </c>
      <c r="I18" s="19">
        <v>75047.083</v>
      </c>
      <c r="J18" s="19">
        <v>66231.963</v>
      </c>
      <c r="K18" s="20">
        <f t="shared" si="1"/>
        <v>-11.746119432783274</v>
      </c>
      <c r="L18" s="20">
        <f t="shared" si="2"/>
        <v>5.647494855935269</v>
      </c>
      <c r="M18" s="23">
        <f t="shared" si="3"/>
        <v>1.451559125036167</v>
      </c>
      <c r="N18" s="23">
        <f t="shared" si="4"/>
        <v>0.9791922853703102</v>
      </c>
      <c r="O18" s="23">
        <f t="shared" si="5"/>
        <v>-32.54203232362907</v>
      </c>
      <c r="R18" s="23"/>
    </row>
    <row r="19" spans="1:18" ht="11.25" customHeight="1">
      <c r="A19" s="18" t="s">
        <v>298</v>
      </c>
      <c r="B19" s="130" t="s">
        <v>181</v>
      </c>
      <c r="C19" s="19">
        <v>116281.41</v>
      </c>
      <c r="D19" s="19">
        <v>38083.985</v>
      </c>
      <c r="E19" s="19">
        <v>47413.486</v>
      </c>
      <c r="F19" s="20">
        <f t="shared" si="0"/>
        <v>24.49717643781237</v>
      </c>
      <c r="G19" s="20"/>
      <c r="H19" s="19">
        <v>106070.675</v>
      </c>
      <c r="I19" s="19">
        <v>36090.02</v>
      </c>
      <c r="J19" s="19">
        <v>38474.377</v>
      </c>
      <c r="K19" s="20">
        <f t="shared" si="1"/>
        <v>6.606693484791663</v>
      </c>
      <c r="L19" s="20">
        <f t="shared" si="2"/>
        <v>3.2806493473976337</v>
      </c>
      <c r="M19" s="23">
        <f t="shared" si="3"/>
        <v>0.9476429528054902</v>
      </c>
      <c r="N19" s="23">
        <f t="shared" si="4"/>
        <v>0.811464843567925</v>
      </c>
      <c r="O19" s="23">
        <f t="shared" si="5"/>
        <v>-14.370191730378068</v>
      </c>
      <c r="R19" s="23"/>
    </row>
    <row r="20" spans="1:18" ht="11.25" customHeight="1">
      <c r="A20" s="18" t="s">
        <v>377</v>
      </c>
      <c r="B20" s="130" t="s">
        <v>182</v>
      </c>
      <c r="C20" s="19">
        <v>55011.49</v>
      </c>
      <c r="D20" s="19">
        <v>38800.986</v>
      </c>
      <c r="E20" s="19">
        <v>53692.088</v>
      </c>
      <c r="F20" s="20">
        <f t="shared" si="0"/>
        <v>38.37815358609703</v>
      </c>
      <c r="G20" s="20"/>
      <c r="H20" s="19">
        <v>304446.49</v>
      </c>
      <c r="I20" s="19">
        <v>219206.466</v>
      </c>
      <c r="J20" s="19">
        <v>215153.228</v>
      </c>
      <c r="K20" s="20">
        <f t="shared" si="1"/>
        <v>-1.8490503833951522</v>
      </c>
      <c r="L20" s="20">
        <f t="shared" si="2"/>
        <v>18.345775866070404</v>
      </c>
      <c r="M20" s="23">
        <f t="shared" si="3"/>
        <v>5.649507618182692</v>
      </c>
      <c r="N20" s="23">
        <f t="shared" si="4"/>
        <v>4.007168206980515</v>
      </c>
      <c r="O20" s="23">
        <f t="shared" si="5"/>
        <v>-29.070487592872354</v>
      </c>
      <c r="R20" s="23"/>
    </row>
    <row r="21" spans="1:18" ht="11.25" customHeight="1">
      <c r="A21" s="18" t="s">
        <v>299</v>
      </c>
      <c r="B21" s="130" t="s">
        <v>183</v>
      </c>
      <c r="C21" s="19">
        <v>55203.45</v>
      </c>
      <c r="D21" s="19">
        <v>45885.229</v>
      </c>
      <c r="E21" s="19">
        <v>53960.005</v>
      </c>
      <c r="F21" s="20">
        <f t="shared" si="0"/>
        <v>17.5977676824932</v>
      </c>
      <c r="G21" s="20"/>
      <c r="H21" s="19">
        <v>76412.452</v>
      </c>
      <c r="I21" s="19">
        <v>65654.802</v>
      </c>
      <c r="J21" s="19">
        <v>52659.542</v>
      </c>
      <c r="K21" s="20">
        <f t="shared" si="1"/>
        <v>-19.793312300294502</v>
      </c>
      <c r="L21" s="20">
        <f t="shared" si="2"/>
        <v>4.490195958119304</v>
      </c>
      <c r="M21" s="23">
        <f t="shared" si="3"/>
        <v>1.4308483019666307</v>
      </c>
      <c r="N21" s="23">
        <f t="shared" si="4"/>
        <v>0.9758995018625369</v>
      </c>
      <c r="O21" s="23">
        <f t="shared" si="5"/>
        <v>-31.795739595790067</v>
      </c>
      <c r="R21" s="23"/>
    </row>
    <row r="22" spans="1:18" ht="11.25" customHeight="1">
      <c r="A22" s="18" t="s">
        <v>137</v>
      </c>
      <c r="B22" s="130" t="s">
        <v>310</v>
      </c>
      <c r="C22" s="19">
        <v>36636.158</v>
      </c>
      <c r="D22" s="19">
        <v>27981.592</v>
      </c>
      <c r="E22" s="19">
        <v>30571.205</v>
      </c>
      <c r="F22" s="20">
        <f t="shared" si="0"/>
        <v>9.254702162764715</v>
      </c>
      <c r="G22" s="20"/>
      <c r="H22" s="19">
        <v>48462.352</v>
      </c>
      <c r="I22" s="19">
        <v>37805.394</v>
      </c>
      <c r="J22" s="19">
        <v>26861.026</v>
      </c>
      <c r="K22" s="20">
        <f t="shared" si="1"/>
        <v>-28.949223489113734</v>
      </c>
      <c r="L22" s="20">
        <f t="shared" si="2"/>
        <v>2.2903972536665345</v>
      </c>
      <c r="M22" s="23">
        <f t="shared" si="3"/>
        <v>1.3510808820313012</v>
      </c>
      <c r="N22" s="23">
        <f t="shared" si="4"/>
        <v>0.8786381171432398</v>
      </c>
      <c r="O22" s="23">
        <f t="shared" si="5"/>
        <v>-34.96776330501848</v>
      </c>
      <c r="R22" s="23"/>
    </row>
    <row r="23" spans="1:18" ht="11.25" customHeight="1">
      <c r="A23" s="18" t="s">
        <v>320</v>
      </c>
      <c r="B23" s="130" t="s">
        <v>186</v>
      </c>
      <c r="C23" s="19">
        <v>580.436</v>
      </c>
      <c r="D23" s="19">
        <v>342.496</v>
      </c>
      <c r="E23" s="19">
        <v>274.665</v>
      </c>
      <c r="F23" s="20">
        <f t="shared" si="0"/>
        <v>-19.804902830981945</v>
      </c>
      <c r="G23" s="20"/>
      <c r="H23" s="19">
        <v>3571.012</v>
      </c>
      <c r="I23" s="19">
        <v>2319.187</v>
      </c>
      <c r="J23" s="19">
        <v>1653.101</v>
      </c>
      <c r="K23" s="20">
        <f t="shared" si="1"/>
        <v>-28.720668061695747</v>
      </c>
      <c r="L23" s="20">
        <f t="shared" si="2"/>
        <v>0.14095731080538032</v>
      </c>
      <c r="M23" s="23">
        <f t="shared" si="3"/>
        <v>6.771427987480146</v>
      </c>
      <c r="N23" s="23">
        <f t="shared" si="4"/>
        <v>6.018608122622103</v>
      </c>
      <c r="O23" s="23">
        <f t="shared" si="5"/>
        <v>-11.117593899690718</v>
      </c>
      <c r="R23" s="23"/>
    </row>
    <row r="24" spans="1:18" ht="11.25" customHeight="1">
      <c r="A24" s="18" t="s">
        <v>300</v>
      </c>
      <c r="B24" s="130" t="s">
        <v>187</v>
      </c>
      <c r="C24" s="19">
        <v>44967.804</v>
      </c>
      <c r="D24" s="19">
        <v>1662.252</v>
      </c>
      <c r="E24" s="19">
        <v>1006.511</v>
      </c>
      <c r="F24" s="20">
        <f t="shared" si="0"/>
        <v>-39.4489523850776</v>
      </c>
      <c r="G24" s="20"/>
      <c r="H24" s="19">
        <v>40985.808</v>
      </c>
      <c r="I24" s="19">
        <v>1277.142</v>
      </c>
      <c r="J24" s="19">
        <v>1310.691</v>
      </c>
      <c r="K24" s="20">
        <f t="shared" si="1"/>
        <v>2.6268809576382353</v>
      </c>
      <c r="L24" s="20">
        <f t="shared" si="2"/>
        <v>0.11176055102308614</v>
      </c>
      <c r="M24" s="23">
        <f t="shared" si="3"/>
        <v>0.7683203268818447</v>
      </c>
      <c r="N24" s="23">
        <f t="shared" si="4"/>
        <v>1.3022122957424211</v>
      </c>
      <c r="O24" s="23">
        <f t="shared" si="5"/>
        <v>69.48820045245014</v>
      </c>
      <c r="R24" s="23"/>
    </row>
    <row r="25" spans="1:18" ht="11.25" customHeight="1">
      <c r="A25" s="18" t="s">
        <v>319</v>
      </c>
      <c r="B25" s="130" t="s">
        <v>188</v>
      </c>
      <c r="C25" s="19">
        <v>39721.663</v>
      </c>
      <c r="D25" s="19">
        <v>0</v>
      </c>
      <c r="E25" s="19">
        <v>0</v>
      </c>
      <c r="F25" s="20"/>
      <c r="G25" s="20"/>
      <c r="H25" s="19">
        <v>44815.57</v>
      </c>
      <c r="I25" s="19">
        <v>0</v>
      </c>
      <c r="J25" s="19">
        <v>0</v>
      </c>
      <c r="K25" s="20"/>
      <c r="L25" s="20">
        <f t="shared" si="2"/>
        <v>0</v>
      </c>
      <c r="R25" s="23"/>
    </row>
    <row r="26" spans="1:18" ht="11.25" customHeight="1">
      <c r="A26" s="18" t="s">
        <v>138</v>
      </c>
      <c r="B26" s="130" t="s">
        <v>189</v>
      </c>
      <c r="C26" s="19">
        <v>44112.113</v>
      </c>
      <c r="D26" s="19">
        <v>22966.56</v>
      </c>
      <c r="E26" s="19">
        <v>36415.073</v>
      </c>
      <c r="F26" s="20">
        <f t="shared" si="0"/>
        <v>58.55693233988893</v>
      </c>
      <c r="G26" s="20"/>
      <c r="H26" s="19">
        <v>216292.786</v>
      </c>
      <c r="I26" s="19">
        <v>141323.949</v>
      </c>
      <c r="J26" s="19">
        <v>117109.896</v>
      </c>
      <c r="K26" s="20">
        <f t="shared" si="1"/>
        <v>-17.133722324727856</v>
      </c>
      <c r="L26" s="20">
        <f t="shared" si="2"/>
        <v>9.985775829098019</v>
      </c>
      <c r="M26" s="23">
        <f t="shared" si="3"/>
        <v>6.1534661264029085</v>
      </c>
      <c r="N26" s="23">
        <f t="shared" si="4"/>
        <v>3.215973121899275</v>
      </c>
      <c r="O26" s="23">
        <f t="shared" si="5"/>
        <v>-47.73720930874424</v>
      </c>
      <c r="R26" s="23"/>
    </row>
    <row r="27" spans="1:18" ht="11.25" customHeight="1">
      <c r="A27" s="18" t="s">
        <v>141</v>
      </c>
      <c r="B27" s="130" t="s">
        <v>191</v>
      </c>
      <c r="C27" s="19">
        <v>52732.827</v>
      </c>
      <c r="D27" s="19">
        <v>2.405</v>
      </c>
      <c r="E27" s="19">
        <v>24.795</v>
      </c>
      <c r="F27" s="20">
        <f t="shared" si="0"/>
        <v>930.9771309771313</v>
      </c>
      <c r="G27" s="20"/>
      <c r="H27" s="19">
        <v>47907.291</v>
      </c>
      <c r="I27" s="19">
        <v>4.732</v>
      </c>
      <c r="J27" s="19">
        <v>13.655</v>
      </c>
      <c r="K27" s="20">
        <f t="shared" si="1"/>
        <v>188.56720202874044</v>
      </c>
      <c r="L27" s="20">
        <f t="shared" si="2"/>
        <v>0.0011643402786928735</v>
      </c>
      <c r="M27" s="23">
        <f t="shared" si="3"/>
        <v>1.967567567567568</v>
      </c>
      <c r="N27" s="23">
        <f t="shared" si="4"/>
        <v>0.5507158701351078</v>
      </c>
      <c r="O27" s="23">
        <f t="shared" si="5"/>
        <v>-72.0103197870893</v>
      </c>
      <c r="R27" s="23"/>
    </row>
    <row r="28" spans="1:18" ht="11.25" customHeight="1">
      <c r="A28" s="18" t="s">
        <v>10</v>
      </c>
      <c r="B28" s="130" t="s">
        <v>178</v>
      </c>
      <c r="C28" s="19">
        <v>10075.844</v>
      </c>
      <c r="D28" s="19">
        <v>2924.424</v>
      </c>
      <c r="E28" s="19">
        <v>3924.972</v>
      </c>
      <c r="F28" s="20">
        <f t="shared" si="0"/>
        <v>34.213506659773</v>
      </c>
      <c r="G28" s="20"/>
      <c r="H28" s="19">
        <v>21049.801</v>
      </c>
      <c r="I28" s="19">
        <v>5809.422</v>
      </c>
      <c r="J28" s="19">
        <v>5865.684</v>
      </c>
      <c r="K28" s="20">
        <f t="shared" si="1"/>
        <v>0.968461234181305</v>
      </c>
      <c r="L28" s="20">
        <f t="shared" si="2"/>
        <v>0.500157608442646</v>
      </c>
      <c r="M28" s="23">
        <f t="shared" si="3"/>
        <v>1.986518370797121</v>
      </c>
      <c r="N28" s="23">
        <f t="shared" si="4"/>
        <v>1.4944524445015148</v>
      </c>
      <c r="O28" s="23">
        <f t="shared" si="5"/>
        <v>-24.77026809966813</v>
      </c>
      <c r="R28" s="23"/>
    </row>
    <row r="29" spans="1:18" ht="11.25" customHeight="1">
      <c r="A29" s="17"/>
      <c r="B29" s="24"/>
      <c r="C29" s="19"/>
      <c r="D29" s="19"/>
      <c r="E29" s="19"/>
      <c r="F29" s="20"/>
      <c r="G29" s="20"/>
      <c r="H29" s="19"/>
      <c r="I29" s="19"/>
      <c r="J29" s="19"/>
      <c r="K29" s="20"/>
      <c r="L29" s="20"/>
      <c r="R29" s="23"/>
    </row>
    <row r="30" spans="1:18" s="29" customFormat="1" ht="11.25" customHeight="1">
      <c r="A30" s="131" t="s">
        <v>308</v>
      </c>
      <c r="B30" s="132"/>
      <c r="C30" s="27">
        <f>SUM(C31:C41)</f>
        <v>30461.184000000005</v>
      </c>
      <c r="D30" s="27">
        <f>SUM(D31:D41)</f>
        <v>1412.187</v>
      </c>
      <c r="E30" s="27">
        <f>SUM(E31:E41)</f>
        <v>1374.067</v>
      </c>
      <c r="F30" s="25">
        <f t="shared" si="0"/>
        <v>-2.6993592208397246</v>
      </c>
      <c r="G30" s="25"/>
      <c r="H30" s="27">
        <f>SUM(H31:H41)</f>
        <v>208236.229</v>
      </c>
      <c r="I30" s="27">
        <f>SUM(I31:I41)</f>
        <v>7762.682000000001</v>
      </c>
      <c r="J30" s="27">
        <f>SUM(J31:J41)</f>
        <v>9171.860999999999</v>
      </c>
      <c r="K30" s="25">
        <f>+J30/I30*100-100</f>
        <v>18.15324909612424</v>
      </c>
      <c r="L30" s="25">
        <f>+J30/$J$11*100</f>
        <v>0.7760012248009569</v>
      </c>
      <c r="M30" s="28"/>
      <c r="N30" s="28"/>
      <c r="O30" s="28"/>
      <c r="R30" s="28"/>
    </row>
    <row r="31" spans="1:18" ht="11.25" customHeight="1">
      <c r="A31" s="18" t="s">
        <v>301</v>
      </c>
      <c r="B31" s="130" t="s">
        <v>314</v>
      </c>
      <c r="C31" s="19">
        <v>443.98</v>
      </c>
      <c r="D31" s="19">
        <v>19</v>
      </c>
      <c r="E31" s="19">
        <v>0</v>
      </c>
      <c r="F31" s="20">
        <f t="shared" si="0"/>
        <v>-100</v>
      </c>
      <c r="G31" s="20"/>
      <c r="H31" s="19">
        <v>1867.593</v>
      </c>
      <c r="I31" s="19">
        <v>62.402</v>
      </c>
      <c r="J31" s="19">
        <v>0</v>
      </c>
      <c r="K31" s="20">
        <f>+J31/I31*100-100</f>
        <v>-100</v>
      </c>
      <c r="L31" s="20">
        <f aca="true" t="shared" si="6" ref="L31:L40">+J31/$J$30*100</f>
        <v>0</v>
      </c>
      <c r="R31" s="23"/>
    </row>
    <row r="32" spans="1:18" ht="11.25" customHeight="1">
      <c r="A32" s="18" t="s">
        <v>302</v>
      </c>
      <c r="B32" s="130" t="s">
        <v>184</v>
      </c>
      <c r="C32" s="19">
        <v>6245.301</v>
      </c>
      <c r="D32" s="19">
        <v>774.759</v>
      </c>
      <c r="E32" s="19">
        <v>396.08</v>
      </c>
      <c r="F32" s="20">
        <f t="shared" si="0"/>
        <v>-48.87700562368427</v>
      </c>
      <c r="G32" s="20"/>
      <c r="H32" s="19">
        <v>39344.084</v>
      </c>
      <c r="I32" s="19">
        <v>3783.909</v>
      </c>
      <c r="J32" s="19">
        <v>2547.522</v>
      </c>
      <c r="K32" s="20">
        <f>+J32/I32*100-100</f>
        <v>-32.67486083835526</v>
      </c>
      <c r="L32" s="20">
        <f t="shared" si="6"/>
        <v>27.775410028564547</v>
      </c>
      <c r="M32" s="23">
        <f>+I32/D32</f>
        <v>4.8839819866564955</v>
      </c>
      <c r="N32" s="23">
        <f>+J32/E32</f>
        <v>6.431837002625732</v>
      </c>
      <c r="O32" s="23">
        <f>+N32/M32*100-100</f>
        <v>31.692480033671814</v>
      </c>
      <c r="R32" s="23"/>
    </row>
    <row r="33" spans="1:18" ht="11.25" customHeight="1">
      <c r="A33" s="18" t="s">
        <v>303</v>
      </c>
      <c r="B33" s="130" t="s">
        <v>312</v>
      </c>
      <c r="C33" s="19">
        <v>2203.131</v>
      </c>
      <c r="D33" s="19">
        <v>280.588</v>
      </c>
      <c r="E33" s="19">
        <v>343.272</v>
      </c>
      <c r="F33" s="20"/>
      <c r="G33" s="20"/>
      <c r="H33" s="19">
        <v>6422.474</v>
      </c>
      <c r="I33" s="19">
        <v>1024.173</v>
      </c>
      <c r="J33" s="19">
        <v>989.134</v>
      </c>
      <c r="K33" s="20"/>
      <c r="L33" s="20">
        <f t="shared" si="6"/>
        <v>10.784441674377753</v>
      </c>
      <c r="M33" s="23">
        <f>+I33/D33</f>
        <v>3.6500955137069293</v>
      </c>
      <c r="N33" s="23">
        <f>+J33/E33</f>
        <v>2.8814875667109465</v>
      </c>
      <c r="O33" s="23">
        <f>+N33/M33*100-100</f>
        <v>-21.057200944733836</v>
      </c>
      <c r="R33" s="23"/>
    </row>
    <row r="34" spans="1:25" ht="11.25" customHeight="1">
      <c r="A34" s="18" t="s">
        <v>304</v>
      </c>
      <c r="B34" s="130" t="s">
        <v>315</v>
      </c>
      <c r="C34" s="19">
        <v>47.651</v>
      </c>
      <c r="D34" s="19">
        <v>8.73</v>
      </c>
      <c r="E34" s="19">
        <v>0.03</v>
      </c>
      <c r="F34" s="20">
        <f t="shared" si="0"/>
        <v>-99.65635738831615</v>
      </c>
      <c r="G34" s="20"/>
      <c r="H34" s="19">
        <v>315.721</v>
      </c>
      <c r="I34" s="19">
        <v>52.326</v>
      </c>
      <c r="J34" s="19">
        <v>0.782</v>
      </c>
      <c r="K34" s="20">
        <f>+J34/I34*100-100</f>
        <v>-98.50552306692657</v>
      </c>
      <c r="L34" s="20">
        <f t="shared" si="6"/>
        <v>0.008526077750197045</v>
      </c>
      <c r="R34" s="23"/>
      <c r="T34" s="21"/>
      <c r="U34" s="21"/>
      <c r="V34" s="21"/>
      <c r="W34" s="21"/>
      <c r="X34" s="21"/>
      <c r="Y34" s="21"/>
    </row>
    <row r="35" spans="1:18" ht="11.25" customHeight="1">
      <c r="A35" s="18" t="s">
        <v>305</v>
      </c>
      <c r="B35" s="130" t="s">
        <v>313</v>
      </c>
      <c r="C35" s="19">
        <v>124.279</v>
      </c>
      <c r="D35" s="19">
        <v>0</v>
      </c>
      <c r="E35" s="19">
        <v>23.5</v>
      </c>
      <c r="F35" s="20"/>
      <c r="G35" s="20"/>
      <c r="H35" s="19">
        <v>107.777</v>
      </c>
      <c r="I35" s="19">
        <v>0</v>
      </c>
      <c r="J35" s="19">
        <v>30.074</v>
      </c>
      <c r="K35" s="20"/>
      <c r="L35" s="20">
        <f t="shared" si="6"/>
        <v>0.327894197262693</v>
      </c>
      <c r="M35" s="23" t="e">
        <f>+I35/D35</f>
        <v>#DIV/0!</v>
      </c>
      <c r="R35" s="23"/>
    </row>
    <row r="36" spans="1:18" ht="11.25" customHeight="1">
      <c r="A36" s="18" t="s">
        <v>306</v>
      </c>
      <c r="B36" s="130" t="s">
        <v>316</v>
      </c>
      <c r="C36" s="19">
        <v>1.104</v>
      </c>
      <c r="D36" s="19">
        <v>0.54</v>
      </c>
      <c r="E36" s="19">
        <v>4.17</v>
      </c>
      <c r="F36" s="20">
        <f t="shared" si="0"/>
        <v>672.2222222222222</v>
      </c>
      <c r="G36" s="20"/>
      <c r="H36" s="19">
        <v>3.68</v>
      </c>
      <c r="I36" s="19">
        <v>1.8</v>
      </c>
      <c r="J36" s="19">
        <v>7.89</v>
      </c>
      <c r="K36" s="20">
        <f>+J36/I36*100-100</f>
        <v>338.33333333333326</v>
      </c>
      <c r="L36" s="20">
        <f t="shared" si="6"/>
        <v>0.08602398139265303</v>
      </c>
      <c r="R36" s="23"/>
    </row>
    <row r="37" spans="1:18" ht="11.25" customHeight="1">
      <c r="A37" s="18" t="s">
        <v>487</v>
      </c>
      <c r="B37" s="130" t="s">
        <v>488</v>
      </c>
      <c r="C37" s="19">
        <v>180.375</v>
      </c>
      <c r="D37" s="19">
        <v>0</v>
      </c>
      <c r="E37" s="19">
        <v>0</v>
      </c>
      <c r="F37" s="20"/>
      <c r="G37" s="20"/>
      <c r="H37" s="19">
        <v>840.336</v>
      </c>
      <c r="I37" s="19">
        <v>0</v>
      </c>
      <c r="J37" s="19">
        <v>0</v>
      </c>
      <c r="K37" s="20"/>
      <c r="L37" s="20"/>
      <c r="R37" s="23"/>
    </row>
    <row r="38" spans="1:18" ht="11.25" customHeight="1">
      <c r="A38" s="18" t="s">
        <v>139</v>
      </c>
      <c r="B38" s="130" t="s">
        <v>190</v>
      </c>
      <c r="C38" s="19">
        <v>12832.814</v>
      </c>
      <c r="D38" s="19">
        <v>0</v>
      </c>
      <c r="E38" s="19">
        <v>181.745</v>
      </c>
      <c r="F38" s="20"/>
      <c r="G38" s="20"/>
      <c r="H38" s="19">
        <v>56470.359</v>
      </c>
      <c r="I38" s="19">
        <v>0</v>
      </c>
      <c r="J38" s="19">
        <v>932.48</v>
      </c>
      <c r="K38" s="20"/>
      <c r="L38" s="20">
        <f t="shared" si="6"/>
        <v>10.166748056910153</v>
      </c>
      <c r="M38" s="23" t="e">
        <f aca="true" t="shared" si="7" ref="M38:N40">+I38/D38</f>
        <v>#DIV/0!</v>
      </c>
      <c r="N38" s="23">
        <f t="shared" si="7"/>
        <v>5.1307051088062945</v>
      </c>
      <c r="O38" s="23" t="e">
        <f>+N38/M38*100-100</f>
        <v>#DIV/0!</v>
      </c>
      <c r="R38" s="23"/>
    </row>
    <row r="39" spans="1:18" ht="11.25" customHeight="1">
      <c r="A39" s="18" t="s">
        <v>307</v>
      </c>
      <c r="B39" s="130" t="s">
        <v>185</v>
      </c>
      <c r="C39" s="19">
        <v>8379.023</v>
      </c>
      <c r="D39" s="19">
        <v>328.57</v>
      </c>
      <c r="E39" s="19">
        <v>425.02</v>
      </c>
      <c r="F39" s="20">
        <f t="shared" si="0"/>
        <v>29.35447545424111</v>
      </c>
      <c r="G39" s="20"/>
      <c r="H39" s="19">
        <v>102825.701</v>
      </c>
      <c r="I39" s="19">
        <v>2838.072</v>
      </c>
      <c r="J39" s="19">
        <v>4660.599</v>
      </c>
      <c r="K39" s="20">
        <f>+J39/I39*100-100</f>
        <v>64.21708117341632</v>
      </c>
      <c r="L39" s="20">
        <f t="shared" si="6"/>
        <v>50.81410413873477</v>
      </c>
      <c r="M39" s="23">
        <f t="shared" si="7"/>
        <v>8.63764798977387</v>
      </c>
      <c r="N39" s="23">
        <f t="shared" si="7"/>
        <v>10.965599265916898</v>
      </c>
      <c r="O39" s="23">
        <f>+N39/M39*100-100</f>
        <v>26.951217263068543</v>
      </c>
      <c r="R39" s="23"/>
    </row>
    <row r="40" spans="1:18" ht="11.25" customHeight="1">
      <c r="A40" s="18" t="s">
        <v>318</v>
      </c>
      <c r="B40" s="130" t="s">
        <v>311</v>
      </c>
      <c r="C40" s="19">
        <v>3</v>
      </c>
      <c r="D40" s="19">
        <v>0</v>
      </c>
      <c r="E40" s="19">
        <v>0.25</v>
      </c>
      <c r="F40" s="20"/>
      <c r="G40" s="20"/>
      <c r="H40" s="19">
        <v>34</v>
      </c>
      <c r="I40" s="19">
        <v>0</v>
      </c>
      <c r="J40" s="19">
        <v>3.38</v>
      </c>
      <c r="K40" s="20"/>
      <c r="L40" s="20">
        <f t="shared" si="6"/>
        <v>0.03685184500724553</v>
      </c>
      <c r="M40" s="23" t="e">
        <f t="shared" si="7"/>
        <v>#DIV/0!</v>
      </c>
      <c r="N40" s="23">
        <f t="shared" si="7"/>
        <v>13.52</v>
      </c>
      <c r="O40" s="23" t="e">
        <f>+N40/M40*100-100</f>
        <v>#DIV/0!</v>
      </c>
      <c r="R40" s="23"/>
    </row>
    <row r="41" spans="1:18" ht="11.25" customHeight="1">
      <c r="A41" s="18" t="s">
        <v>435</v>
      </c>
      <c r="B41" s="130" t="s">
        <v>489</v>
      </c>
      <c r="C41" s="19">
        <v>0.526</v>
      </c>
      <c r="D41" s="19">
        <v>0</v>
      </c>
      <c r="E41" s="19">
        <v>0</v>
      </c>
      <c r="F41" s="20"/>
      <c r="G41" s="20"/>
      <c r="H41" s="19">
        <v>4.504</v>
      </c>
      <c r="I41" s="19">
        <v>0</v>
      </c>
      <c r="J41" s="19">
        <v>0</v>
      </c>
      <c r="K41" s="20"/>
      <c r="L41" s="20"/>
      <c r="R41" s="23"/>
    </row>
    <row r="42" spans="1:18" ht="11.25">
      <c r="A42" s="125"/>
      <c r="B42" s="125"/>
      <c r="C42" s="133"/>
      <c r="D42" s="133"/>
      <c r="E42" s="133"/>
      <c r="F42" s="133"/>
      <c r="G42" s="133"/>
      <c r="H42" s="133"/>
      <c r="I42" s="133"/>
      <c r="J42" s="133"/>
      <c r="K42" s="125"/>
      <c r="L42" s="125"/>
      <c r="R42" s="23"/>
    </row>
    <row r="43" spans="1:18" ht="11.25">
      <c r="A43" s="17" t="s">
        <v>69</v>
      </c>
      <c r="B43" s="17"/>
      <c r="C43" s="17"/>
      <c r="D43" s="17"/>
      <c r="E43" s="17"/>
      <c r="F43" s="17"/>
      <c r="G43" s="17"/>
      <c r="H43" s="17"/>
      <c r="I43" s="17"/>
      <c r="J43" s="17"/>
      <c r="K43" s="17"/>
      <c r="L43" s="17"/>
      <c r="R43" s="23"/>
    </row>
    <row r="44" spans="1:18" ht="11.25" customHeight="1">
      <c r="A44" s="17"/>
      <c r="B44" s="17"/>
      <c r="C44" s="19"/>
      <c r="D44" s="19"/>
      <c r="E44" s="19"/>
      <c r="F44" s="20"/>
      <c r="G44" s="20"/>
      <c r="H44" s="19"/>
      <c r="I44" s="19"/>
      <c r="J44" s="19"/>
      <c r="K44" s="20"/>
      <c r="L44" s="20"/>
      <c r="R44" s="23"/>
    </row>
    <row r="45" spans="1:21" ht="19.5" customHeight="1">
      <c r="A45" s="316" t="s">
        <v>465</v>
      </c>
      <c r="B45" s="316"/>
      <c r="C45" s="316"/>
      <c r="D45" s="316"/>
      <c r="E45" s="316"/>
      <c r="F45" s="316"/>
      <c r="G45" s="316"/>
      <c r="H45" s="316"/>
      <c r="I45" s="316"/>
      <c r="J45" s="316"/>
      <c r="K45" s="316"/>
      <c r="L45" s="316"/>
      <c r="M45" s="29"/>
      <c r="P45" s="124"/>
      <c r="Q45" s="124"/>
      <c r="R45" s="124"/>
      <c r="S45" s="124"/>
      <c r="T45" s="124"/>
      <c r="U45" s="124"/>
    </row>
    <row r="46" spans="1:21" ht="19.5" customHeight="1">
      <c r="A46" s="317" t="s">
        <v>251</v>
      </c>
      <c r="B46" s="317"/>
      <c r="C46" s="317"/>
      <c r="D46" s="317"/>
      <c r="E46" s="317"/>
      <c r="F46" s="317"/>
      <c r="G46" s="317"/>
      <c r="H46" s="317"/>
      <c r="I46" s="317"/>
      <c r="J46" s="317"/>
      <c r="K46" s="317"/>
      <c r="L46" s="317"/>
      <c r="P46" s="126"/>
      <c r="Q46" s="126"/>
      <c r="R46" s="126"/>
      <c r="S46" s="126"/>
      <c r="T46" s="126"/>
      <c r="U46" s="126"/>
    </row>
    <row r="47" spans="1:21" s="29" customFormat="1" ht="11.25">
      <c r="A47" s="26"/>
      <c r="B47" s="26"/>
      <c r="C47" s="318" t="s">
        <v>145</v>
      </c>
      <c r="D47" s="318"/>
      <c r="E47" s="318"/>
      <c r="F47" s="318"/>
      <c r="G47" s="214"/>
      <c r="H47" s="318" t="s">
        <v>146</v>
      </c>
      <c r="I47" s="318"/>
      <c r="J47" s="318"/>
      <c r="K47" s="318"/>
      <c r="L47" s="214"/>
      <c r="M47" s="320" t="s">
        <v>292</v>
      </c>
      <c r="N47" s="320"/>
      <c r="O47" s="320"/>
      <c r="P47" s="152"/>
      <c r="Q47" s="152"/>
      <c r="R47" s="152"/>
      <c r="S47" s="152"/>
      <c r="T47" s="152"/>
      <c r="U47" s="152"/>
    </row>
    <row r="48" spans="1:21" s="29" customFormat="1" ht="11.25">
      <c r="A48" s="26" t="s">
        <v>476</v>
      </c>
      <c r="B48" s="216" t="s">
        <v>132</v>
      </c>
      <c r="C48" s="215">
        <f>+C4</f>
        <v>2010</v>
      </c>
      <c r="D48" s="319" t="str">
        <f>+D4</f>
        <v>enero - marzo</v>
      </c>
      <c r="E48" s="319"/>
      <c r="F48" s="319"/>
      <c r="G48" s="214"/>
      <c r="H48" s="215">
        <f>+C48</f>
        <v>2010</v>
      </c>
      <c r="I48" s="319" t="str">
        <f>+D48</f>
        <v>enero - marzo</v>
      </c>
      <c r="J48" s="319"/>
      <c r="K48" s="319"/>
      <c r="L48" s="216" t="s">
        <v>327</v>
      </c>
      <c r="M48" s="321" t="s">
        <v>291</v>
      </c>
      <c r="N48" s="321"/>
      <c r="O48" s="321"/>
      <c r="P48" s="152"/>
      <c r="Q48" s="152"/>
      <c r="R48" s="152"/>
      <c r="S48" s="152"/>
      <c r="T48" s="152"/>
      <c r="U48" s="152"/>
    </row>
    <row r="49" spans="1:15" s="29" customFormat="1" ht="11.25">
      <c r="A49" s="217"/>
      <c r="B49" s="220" t="s">
        <v>45</v>
      </c>
      <c r="C49" s="217"/>
      <c r="D49" s="218">
        <f>+D5</f>
        <v>2010</v>
      </c>
      <c r="E49" s="218">
        <f>+E5</f>
        <v>2011</v>
      </c>
      <c r="F49" s="219" t="str">
        <f>+F5</f>
        <v>Var % 11/10</v>
      </c>
      <c r="G49" s="220"/>
      <c r="H49" s="217"/>
      <c r="I49" s="218">
        <f>+D49</f>
        <v>2010</v>
      </c>
      <c r="J49" s="218">
        <f>+E49</f>
        <v>2011</v>
      </c>
      <c r="K49" s="219" t="str">
        <f>+F49</f>
        <v>Var % 11/10</v>
      </c>
      <c r="L49" s="220">
        <v>2008</v>
      </c>
      <c r="M49" s="221">
        <v>2007</v>
      </c>
      <c r="N49" s="221">
        <v>2008</v>
      </c>
      <c r="O49" s="220" t="s">
        <v>267</v>
      </c>
    </row>
    <row r="50" spans="1:18" ht="11.25" customHeight="1">
      <c r="A50" s="26" t="s">
        <v>469</v>
      </c>
      <c r="B50" s="26"/>
      <c r="C50" s="27">
        <f>+C52+C58+C65+C76+C83+C88+C93</f>
        <v>535389.2019999999</v>
      </c>
      <c r="D50" s="27">
        <f>+D52+D58+D65+D76+D83+D88+D93</f>
        <v>99529.071</v>
      </c>
      <c r="E50" s="27">
        <f>+E52+E58+E65+E76+E83+E88+E93</f>
        <v>112823.17499999997</v>
      </c>
      <c r="F50" s="25">
        <f>+E50/D50*100-100</f>
        <v>13.35700601485567</v>
      </c>
      <c r="G50" s="25"/>
      <c r="H50" s="27">
        <f>+H52+H58+H65+H76+H83+H88+H93</f>
        <v>909785.9769999998</v>
      </c>
      <c r="I50" s="27">
        <f>+I52+I58+I65+I76+I83+I88+I93</f>
        <v>163100.99599999998</v>
      </c>
      <c r="J50" s="27">
        <f>+J52+J58+J65+J76+J83+J88+J93</f>
        <v>219969.969</v>
      </c>
      <c r="K50" s="25">
        <f>+J50/I50*100-100</f>
        <v>34.867336432451964</v>
      </c>
      <c r="L50" s="25">
        <f>+J50/J9*100</f>
        <v>15.690745705872708</v>
      </c>
      <c r="M50" s="23">
        <f>+I50/D50</f>
        <v>1.6387272016233327</v>
      </c>
      <c r="N50" s="23">
        <f>+J50/E50</f>
        <v>1.9496878101507076</v>
      </c>
      <c r="O50" s="23">
        <f>+N50/M50*100-100</f>
        <v>18.97573972161659</v>
      </c>
      <c r="Q50" s="23"/>
      <c r="R50" s="28"/>
    </row>
    <row r="51" spans="1:18" ht="11.25" customHeight="1">
      <c r="A51" s="17"/>
      <c r="B51" s="17"/>
      <c r="C51" s="19"/>
      <c r="D51" s="19"/>
      <c r="E51" s="19"/>
      <c r="F51" s="20"/>
      <c r="G51" s="20"/>
      <c r="H51" s="19"/>
      <c r="I51" s="19"/>
      <c r="J51" s="19"/>
      <c r="K51" s="20"/>
      <c r="L51" s="20"/>
      <c r="R51" s="23"/>
    </row>
    <row r="52" spans="1:18" s="29" customFormat="1" ht="11.25" customHeight="1">
      <c r="A52" s="26" t="s">
        <v>12</v>
      </c>
      <c r="B52" s="26"/>
      <c r="C52" s="27">
        <f>SUM(C53:C56)</f>
        <v>124728.74799999999</v>
      </c>
      <c r="D52" s="27">
        <f>SUM(D53:D56)</f>
        <v>24833.328999999998</v>
      </c>
      <c r="E52" s="27">
        <f>SUM(E53:E56)</f>
        <v>26069.875</v>
      </c>
      <c r="F52" s="25">
        <f aca="true" t="shared" si="8" ref="F52:F93">+E52/D52*100-100</f>
        <v>4.979380734657042</v>
      </c>
      <c r="G52" s="25"/>
      <c r="H52" s="27">
        <f>SUM(H53:H56)</f>
        <v>103723.60500000001</v>
      </c>
      <c r="I52" s="27">
        <f>SUM(I53:I56)</f>
        <v>19970.248</v>
      </c>
      <c r="J52" s="27">
        <f>SUM(J53:J56)</f>
        <v>25306.449</v>
      </c>
      <c r="K52" s="25">
        <f aca="true" t="shared" si="9" ref="K52:K93">+J52/I52*100-100</f>
        <v>26.7207547948328</v>
      </c>
      <c r="L52" s="25"/>
      <c r="M52" s="28"/>
      <c r="N52" s="28"/>
      <c r="O52" s="28"/>
      <c r="R52" s="28"/>
    </row>
    <row r="53" spans="1:18" ht="11.25" customHeight="1">
      <c r="A53" s="17" t="s">
        <v>391</v>
      </c>
      <c r="B53"/>
      <c r="C53" s="19">
        <v>696.473</v>
      </c>
      <c r="D53" s="19">
        <v>376.222</v>
      </c>
      <c r="E53" s="19">
        <v>315.614</v>
      </c>
      <c r="F53" s="20">
        <f t="shared" si="8"/>
        <v>-16.10963739494234</v>
      </c>
      <c r="G53" s="20"/>
      <c r="H53" s="19">
        <v>680.903</v>
      </c>
      <c r="I53" s="19">
        <v>367.839</v>
      </c>
      <c r="J53" s="19">
        <v>360.197</v>
      </c>
      <c r="K53" s="20">
        <f t="shared" si="9"/>
        <v>-2.0775393582518404</v>
      </c>
      <c r="L53" s="20"/>
      <c r="R53" s="23"/>
    </row>
    <row r="54" spans="1:18" ht="11.25" customHeight="1">
      <c r="A54" s="17" t="s">
        <v>392</v>
      </c>
      <c r="B54"/>
      <c r="C54" s="19">
        <v>41121.22</v>
      </c>
      <c r="D54" s="19">
        <v>10846.657</v>
      </c>
      <c r="E54" s="19">
        <v>8122.783</v>
      </c>
      <c r="F54" s="20">
        <f t="shared" si="8"/>
        <v>-25.112566941132172</v>
      </c>
      <c r="G54" s="20"/>
      <c r="H54" s="19">
        <v>35412.819</v>
      </c>
      <c r="I54" s="19">
        <v>8804.603</v>
      </c>
      <c r="J54" s="19">
        <v>8336.894</v>
      </c>
      <c r="K54" s="20">
        <f t="shared" si="9"/>
        <v>-5.312096411388438</v>
      </c>
      <c r="L54" s="20"/>
      <c r="R54" s="23"/>
    </row>
    <row r="55" spans="1:18" ht="11.25" customHeight="1">
      <c r="A55" s="17" t="s">
        <v>393</v>
      </c>
      <c r="B55"/>
      <c r="C55" s="19">
        <v>82905.014</v>
      </c>
      <c r="D55" s="19">
        <v>13610.45</v>
      </c>
      <c r="E55" s="19">
        <v>17631.2</v>
      </c>
      <c r="F55" s="20">
        <f t="shared" si="8"/>
        <v>29.54163896123933</v>
      </c>
      <c r="G55" s="20"/>
      <c r="H55" s="19">
        <v>67617.408</v>
      </c>
      <c r="I55" s="19">
        <v>10797.806</v>
      </c>
      <c r="J55" s="19">
        <v>16608.91</v>
      </c>
      <c r="K55" s="20">
        <f t="shared" si="9"/>
        <v>53.81745143411541</v>
      </c>
      <c r="L55" s="20"/>
      <c r="R55" s="23"/>
    </row>
    <row r="56" spans="1:18" ht="11.25" customHeight="1">
      <c r="A56" s="17" t="s">
        <v>247</v>
      </c>
      <c r="B56"/>
      <c r="C56" s="19">
        <v>6.041</v>
      </c>
      <c r="D56" s="19">
        <v>0</v>
      </c>
      <c r="E56" s="19">
        <v>0.278</v>
      </c>
      <c r="F56" s="20"/>
      <c r="G56" s="20"/>
      <c r="H56" s="19">
        <v>12.475</v>
      </c>
      <c r="I56" s="19">
        <v>0</v>
      </c>
      <c r="J56" s="19">
        <v>0.448</v>
      </c>
      <c r="K56" s="20"/>
      <c r="L56" s="20"/>
      <c r="R56" s="23"/>
    </row>
    <row r="57" spans="1:18" ht="11.25" customHeight="1">
      <c r="A57" s="17"/>
      <c r="B57"/>
      <c r="C57" s="19"/>
      <c r="D57" s="19"/>
      <c r="E57" s="19"/>
      <c r="F57" s="20"/>
      <c r="G57" s="20"/>
      <c r="H57" s="19"/>
      <c r="I57" s="19"/>
      <c r="J57" s="19"/>
      <c r="K57" s="20"/>
      <c r="L57" s="20"/>
      <c r="R57" s="23"/>
    </row>
    <row r="58" spans="1:18" s="29" customFormat="1" ht="11.25" customHeight="1">
      <c r="A58" s="26" t="s">
        <v>411</v>
      </c>
      <c r="B58" s="3"/>
      <c r="C58" s="27">
        <f>SUM(C59:C63)</f>
        <v>105337.07299999999</v>
      </c>
      <c r="D58" s="27">
        <f>SUM(D59:D63)</f>
        <v>33304.077</v>
      </c>
      <c r="E58" s="27">
        <f>SUM(E59:E63)</f>
        <v>41250.881</v>
      </c>
      <c r="F58" s="25">
        <f t="shared" si="8"/>
        <v>23.86135487255811</v>
      </c>
      <c r="G58" s="25"/>
      <c r="H58" s="27">
        <f>SUM(H59:H63)</f>
        <v>227181.25199999998</v>
      </c>
      <c r="I58" s="27">
        <f>SUM(I59:I63)</f>
        <v>71623.383</v>
      </c>
      <c r="J58" s="27">
        <f>SUM(J59:J63)</f>
        <v>107841.393</v>
      </c>
      <c r="K58" s="25">
        <f t="shared" si="9"/>
        <v>50.56729867116161</v>
      </c>
      <c r="L58" s="25"/>
      <c r="M58" s="28"/>
      <c r="N58" s="28"/>
      <c r="O58" s="28"/>
      <c r="R58" s="28"/>
    </row>
    <row r="59" spans="1:18" ht="11.25" customHeight="1">
      <c r="A59" s="17" t="s">
        <v>394</v>
      </c>
      <c r="B59"/>
      <c r="C59" s="19">
        <v>45946.929</v>
      </c>
      <c r="D59" s="19">
        <v>14274.517</v>
      </c>
      <c r="E59" s="19">
        <v>15315.562</v>
      </c>
      <c r="F59" s="20">
        <f t="shared" si="8"/>
        <v>7.2930313509031635</v>
      </c>
      <c r="G59" s="20"/>
      <c r="H59" s="19">
        <v>131674.841</v>
      </c>
      <c r="I59" s="19">
        <v>44204.791</v>
      </c>
      <c r="J59" s="19">
        <v>41464.681</v>
      </c>
      <c r="K59" s="20">
        <f t="shared" si="9"/>
        <v>-6.19867199462611</v>
      </c>
      <c r="L59" s="20"/>
      <c r="R59" s="23"/>
    </row>
    <row r="60" spans="1:18" ht="11.25" customHeight="1">
      <c r="A60" s="17" t="s">
        <v>395</v>
      </c>
      <c r="B60"/>
      <c r="C60" s="19">
        <v>21704.339</v>
      </c>
      <c r="D60" s="19">
        <v>8446.125</v>
      </c>
      <c r="E60" s="19">
        <v>5705.912</v>
      </c>
      <c r="F60" s="20">
        <f t="shared" si="8"/>
        <v>-32.44343411919667</v>
      </c>
      <c r="G60" s="20"/>
      <c r="H60" s="19">
        <v>30133.675</v>
      </c>
      <c r="I60" s="19">
        <v>10847.468</v>
      </c>
      <c r="J60" s="19">
        <v>9719.714</v>
      </c>
      <c r="K60" s="20">
        <f t="shared" si="9"/>
        <v>-10.396472245873426</v>
      </c>
      <c r="L60" s="20"/>
      <c r="R60" s="23"/>
    </row>
    <row r="61" spans="1:18" ht="11.25" customHeight="1">
      <c r="A61" s="17" t="s">
        <v>396</v>
      </c>
      <c r="B61"/>
      <c r="C61" s="19">
        <v>14835.635</v>
      </c>
      <c r="D61" s="19">
        <v>5300.437</v>
      </c>
      <c r="E61" s="19">
        <v>6247.049</v>
      </c>
      <c r="F61" s="20">
        <f t="shared" si="8"/>
        <v>17.859131237669644</v>
      </c>
      <c r="G61" s="20"/>
      <c r="H61" s="19">
        <v>19991.485</v>
      </c>
      <c r="I61" s="19">
        <v>6206.652</v>
      </c>
      <c r="J61" s="19">
        <v>13792.884</v>
      </c>
      <c r="K61" s="20">
        <f t="shared" si="9"/>
        <v>122.22744242789832</v>
      </c>
      <c r="L61" s="20"/>
      <c r="R61" s="23"/>
    </row>
    <row r="62" spans="1:18" ht="11.25" customHeight="1">
      <c r="A62" s="17" t="s">
        <v>397</v>
      </c>
      <c r="B62"/>
      <c r="C62" s="19">
        <v>2715.962</v>
      </c>
      <c r="D62" s="19">
        <v>571.969</v>
      </c>
      <c r="E62" s="19">
        <v>968.729</v>
      </c>
      <c r="F62" s="20">
        <f t="shared" si="8"/>
        <v>69.36739578543592</v>
      </c>
      <c r="G62" s="20"/>
      <c r="H62" s="19">
        <v>6051.16</v>
      </c>
      <c r="I62" s="19">
        <v>1103.026</v>
      </c>
      <c r="J62" s="19">
        <v>2757.777</v>
      </c>
      <c r="K62" s="20">
        <f t="shared" si="9"/>
        <v>150.01921985519832</v>
      </c>
      <c r="L62" s="20"/>
      <c r="R62" s="23"/>
    </row>
    <row r="63" spans="1:18" ht="11.25" customHeight="1">
      <c r="A63" s="17" t="s">
        <v>398</v>
      </c>
      <c r="B63"/>
      <c r="C63" s="19">
        <v>20134.208</v>
      </c>
      <c r="D63" s="19">
        <v>4711.029</v>
      </c>
      <c r="E63" s="19">
        <v>13013.629</v>
      </c>
      <c r="F63" s="20">
        <f t="shared" si="8"/>
        <v>176.23750564897819</v>
      </c>
      <c r="G63" s="20"/>
      <c r="H63" s="19">
        <v>39330.091</v>
      </c>
      <c r="I63" s="19">
        <v>9261.446</v>
      </c>
      <c r="J63" s="19">
        <v>40106.337</v>
      </c>
      <c r="K63" s="20">
        <f t="shared" si="9"/>
        <v>333.046167952607</v>
      </c>
      <c r="L63" s="20"/>
      <c r="R63" s="23"/>
    </row>
    <row r="64" spans="1:18" ht="11.25" customHeight="1">
      <c r="A64" s="17"/>
      <c r="B64"/>
      <c r="C64" s="19"/>
      <c r="D64" s="19"/>
      <c r="E64" s="19"/>
      <c r="F64" s="20"/>
      <c r="G64" s="20"/>
      <c r="H64" s="19"/>
      <c r="I64" s="19"/>
      <c r="J64" s="19"/>
      <c r="K64" s="20"/>
      <c r="L64" s="20"/>
      <c r="R64" s="23"/>
    </row>
    <row r="65" spans="1:18" s="29" customFormat="1" ht="11.25" customHeight="1">
      <c r="A65" s="26" t="s">
        <v>154</v>
      </c>
      <c r="B65" s="3"/>
      <c r="C65" s="27">
        <f>SUM(C66:C74)</f>
        <v>78850.091</v>
      </c>
      <c r="D65" s="27">
        <f>SUM(D66:D74)</f>
        <v>11664.294</v>
      </c>
      <c r="E65" s="27">
        <f>SUM(E66:E74)</f>
        <v>17652.914999999997</v>
      </c>
      <c r="F65" s="25">
        <f t="shared" si="8"/>
        <v>51.3414785326913</v>
      </c>
      <c r="G65" s="25"/>
      <c r="H65" s="27">
        <f>SUM(H66:H74)</f>
        <v>110953.22699999998</v>
      </c>
      <c r="I65" s="27">
        <f>SUM(I66:I74)</f>
        <v>17790.157</v>
      </c>
      <c r="J65" s="27">
        <f>SUM(J66:J74)</f>
        <v>26683.529</v>
      </c>
      <c r="K65" s="25">
        <f t="shared" si="9"/>
        <v>49.99040761697606</v>
      </c>
      <c r="L65" s="25"/>
      <c r="M65" s="28"/>
      <c r="N65" s="28"/>
      <c r="O65" s="28"/>
      <c r="R65" s="28"/>
    </row>
    <row r="66" spans="1:18" ht="11.25" customHeight="1">
      <c r="A66" s="17" t="s">
        <v>399</v>
      </c>
      <c r="B66"/>
      <c r="C66" s="19">
        <v>2794.609</v>
      </c>
      <c r="D66" s="19">
        <v>647.519</v>
      </c>
      <c r="E66" s="19">
        <v>519.36</v>
      </c>
      <c r="F66" s="20">
        <f t="shared" si="8"/>
        <v>-19.792314974541284</v>
      </c>
      <c r="G66" s="20"/>
      <c r="H66" s="19">
        <v>5186.227</v>
      </c>
      <c r="I66" s="19">
        <v>1107.208</v>
      </c>
      <c r="J66" s="19">
        <v>1066.035</v>
      </c>
      <c r="K66" s="20">
        <f t="shared" si="9"/>
        <v>-3.7186328133467157</v>
      </c>
      <c r="L66" s="20"/>
      <c r="R66" s="23"/>
    </row>
    <row r="67" spans="1:18" ht="11.25" customHeight="1">
      <c r="A67" s="17" t="s">
        <v>138</v>
      </c>
      <c r="B67"/>
      <c r="C67" s="19">
        <v>4499.683</v>
      </c>
      <c r="D67" s="19">
        <v>1219.118</v>
      </c>
      <c r="E67" s="19">
        <v>1325.817</v>
      </c>
      <c r="F67" s="20">
        <f t="shared" si="8"/>
        <v>8.7521470440105</v>
      </c>
      <c r="G67" s="20"/>
      <c r="H67" s="19">
        <v>11909.625</v>
      </c>
      <c r="I67" s="19">
        <v>2935.752</v>
      </c>
      <c r="J67" s="19">
        <v>3873.198</v>
      </c>
      <c r="K67" s="20">
        <f t="shared" si="9"/>
        <v>31.93205693123943</v>
      </c>
      <c r="L67" s="20"/>
      <c r="R67" s="23"/>
    </row>
    <row r="68" spans="1:18" ht="11.25" customHeight="1">
      <c r="A68" s="17" t="s">
        <v>391</v>
      </c>
      <c r="B68"/>
      <c r="C68" s="19">
        <v>75.726</v>
      </c>
      <c r="D68" s="19">
        <v>52.189</v>
      </c>
      <c r="E68" s="19">
        <v>119.921</v>
      </c>
      <c r="F68" s="20">
        <f t="shared" si="8"/>
        <v>129.7821379984288</v>
      </c>
      <c r="G68" s="20"/>
      <c r="H68" s="19">
        <v>94.961</v>
      </c>
      <c r="I68" s="19">
        <v>65.236</v>
      </c>
      <c r="J68" s="19">
        <v>147.347</v>
      </c>
      <c r="K68" s="20">
        <f t="shared" si="9"/>
        <v>125.86761910601507</v>
      </c>
      <c r="L68" s="20"/>
      <c r="R68" s="23"/>
    </row>
    <row r="69" spans="1:18" ht="11.25" customHeight="1">
      <c r="A69" s="17" t="s">
        <v>392</v>
      </c>
      <c r="B69"/>
      <c r="C69" s="19">
        <v>60858.489</v>
      </c>
      <c r="D69" s="19">
        <v>8331.616</v>
      </c>
      <c r="E69" s="19">
        <v>13736.898</v>
      </c>
      <c r="F69" s="20">
        <f t="shared" si="8"/>
        <v>64.8767538014234</v>
      </c>
      <c r="G69" s="20"/>
      <c r="H69" s="19">
        <v>70741.809</v>
      </c>
      <c r="I69" s="19">
        <v>10358.145</v>
      </c>
      <c r="J69" s="19">
        <v>16745.771</v>
      </c>
      <c r="K69" s="20">
        <f t="shared" si="9"/>
        <v>61.6676634667694</v>
      </c>
      <c r="L69" s="20"/>
      <c r="R69" s="23"/>
    </row>
    <row r="70" spans="1:18" ht="11.25" customHeight="1">
      <c r="A70" s="17" t="s">
        <v>502</v>
      </c>
      <c r="B70"/>
      <c r="C70" s="19">
        <v>1986.655</v>
      </c>
      <c r="D70" s="19">
        <v>348.324</v>
      </c>
      <c r="E70" s="19">
        <v>185.735</v>
      </c>
      <c r="F70" s="20">
        <f t="shared" si="8"/>
        <v>-46.677518632078176</v>
      </c>
      <c r="G70" s="20"/>
      <c r="H70" s="19">
        <v>3966.892</v>
      </c>
      <c r="I70" s="19">
        <v>865.73</v>
      </c>
      <c r="J70" s="19">
        <v>607.483</v>
      </c>
      <c r="K70" s="20">
        <f t="shared" si="9"/>
        <v>-29.829970083051307</v>
      </c>
      <c r="L70" s="20"/>
      <c r="R70" s="23"/>
    </row>
    <row r="71" spans="1:18" ht="11.25" customHeight="1">
      <c r="A71" s="17" t="s">
        <v>503</v>
      </c>
      <c r="B71"/>
      <c r="C71" s="19">
        <v>1188.543</v>
      </c>
      <c r="D71" s="19">
        <v>213.477</v>
      </c>
      <c r="E71" s="19">
        <v>268.425</v>
      </c>
      <c r="F71" s="20">
        <f t="shared" si="8"/>
        <v>25.739541027839067</v>
      </c>
      <c r="G71" s="20"/>
      <c r="H71" s="19">
        <v>8721.556</v>
      </c>
      <c r="I71" s="19">
        <v>1313.584</v>
      </c>
      <c r="J71" s="19">
        <v>2032.295</v>
      </c>
      <c r="K71" s="20">
        <f t="shared" si="9"/>
        <v>54.713744990803804</v>
      </c>
      <c r="L71" s="20"/>
      <c r="R71" s="23"/>
    </row>
    <row r="72" spans="1:18" ht="11.25" customHeight="1">
      <c r="A72" s="17" t="s">
        <v>400</v>
      </c>
      <c r="B72"/>
      <c r="C72" s="19">
        <v>7059.839</v>
      </c>
      <c r="D72" s="19">
        <v>832.893</v>
      </c>
      <c r="E72" s="19">
        <v>1416.992</v>
      </c>
      <c r="F72" s="20">
        <f t="shared" si="8"/>
        <v>70.12893612985101</v>
      </c>
      <c r="G72" s="20"/>
      <c r="H72" s="19">
        <v>9542.356</v>
      </c>
      <c r="I72" s="19">
        <v>1124.22</v>
      </c>
      <c r="J72" s="19">
        <v>2028.318</v>
      </c>
      <c r="K72" s="20">
        <f t="shared" si="9"/>
        <v>80.4200245503549</v>
      </c>
      <c r="L72" s="20"/>
      <c r="R72" s="23"/>
    </row>
    <row r="73" spans="1:18" ht="11.25" customHeight="1">
      <c r="A73" s="17" t="s">
        <v>401</v>
      </c>
      <c r="B73"/>
      <c r="C73" s="19">
        <v>198.6</v>
      </c>
      <c r="D73" s="19">
        <v>0.201</v>
      </c>
      <c r="E73" s="19">
        <v>4.439</v>
      </c>
      <c r="F73" s="20">
        <f t="shared" si="8"/>
        <v>2108.4577114427857</v>
      </c>
      <c r="G73" s="20"/>
      <c r="H73" s="19">
        <v>227.991</v>
      </c>
      <c r="I73" s="19">
        <v>0.493</v>
      </c>
      <c r="J73" s="19">
        <v>31.422</v>
      </c>
      <c r="K73" s="20">
        <f t="shared" si="9"/>
        <v>6273.630831643002</v>
      </c>
      <c r="L73" s="20"/>
      <c r="R73" s="23"/>
    </row>
    <row r="74" spans="1:18" ht="11.25" customHeight="1">
      <c r="A74" s="17" t="s">
        <v>402</v>
      </c>
      <c r="B74"/>
      <c r="C74" s="19">
        <v>187.947</v>
      </c>
      <c r="D74" s="19">
        <v>18.957</v>
      </c>
      <c r="E74" s="19">
        <v>75.328</v>
      </c>
      <c r="F74" s="20">
        <f t="shared" si="8"/>
        <v>297.36245186474656</v>
      </c>
      <c r="G74" s="20"/>
      <c r="H74" s="19">
        <v>561.81</v>
      </c>
      <c r="I74" s="19">
        <v>19.789</v>
      </c>
      <c r="J74" s="19">
        <v>151.66</v>
      </c>
      <c r="K74" s="20">
        <f t="shared" si="9"/>
        <v>666.3853656071554</v>
      </c>
      <c r="L74" s="20"/>
      <c r="R74" s="23"/>
    </row>
    <row r="75" spans="1:18" ht="11.25" customHeight="1">
      <c r="A75" s="17"/>
      <c r="B75"/>
      <c r="C75" s="19"/>
      <c r="D75" s="19"/>
      <c r="E75" s="19"/>
      <c r="F75" s="20"/>
      <c r="G75" s="20"/>
      <c r="H75" s="19"/>
      <c r="I75" s="19"/>
      <c r="J75" s="19"/>
      <c r="K75" s="20"/>
      <c r="L75" s="20"/>
      <c r="R75" s="23"/>
    </row>
    <row r="76" spans="1:18" s="29" customFormat="1" ht="11.25" customHeight="1">
      <c r="A76" s="26" t="s">
        <v>11</v>
      </c>
      <c r="B76" s="3"/>
      <c r="C76" s="27">
        <f>SUM(C77:C81)</f>
        <v>143836.073</v>
      </c>
      <c r="D76" s="27">
        <f>SUM(D77:D81)</f>
        <v>17502.349</v>
      </c>
      <c r="E76" s="27">
        <f>SUM(E77:E81)</f>
        <v>15680.963999999998</v>
      </c>
      <c r="F76" s="25">
        <f t="shared" si="8"/>
        <v>-10.406517433745606</v>
      </c>
      <c r="G76" s="25"/>
      <c r="H76" s="27">
        <f>SUM(H77:H81)</f>
        <v>327722.655</v>
      </c>
      <c r="I76" s="27">
        <f>SUM(I77:I81)</f>
        <v>34856.028</v>
      </c>
      <c r="J76" s="27">
        <f>SUM(J77:J81)</f>
        <v>37611.063</v>
      </c>
      <c r="K76" s="25">
        <f t="shared" si="9"/>
        <v>7.904041734187288</v>
      </c>
      <c r="L76" s="25"/>
      <c r="M76" s="28"/>
      <c r="N76" s="28"/>
      <c r="O76" s="28"/>
      <c r="R76" s="28"/>
    </row>
    <row r="77" spans="1:18" ht="11.25" customHeight="1">
      <c r="A77" s="17" t="s">
        <v>403</v>
      </c>
      <c r="B77"/>
      <c r="C77" s="19">
        <v>67172.131</v>
      </c>
      <c r="D77" s="19">
        <v>10007.469</v>
      </c>
      <c r="E77" s="19">
        <v>8842.659</v>
      </c>
      <c r="F77" s="20">
        <f t="shared" si="8"/>
        <v>-11.639406527264782</v>
      </c>
      <c r="G77" s="20"/>
      <c r="H77" s="19">
        <v>125521.649</v>
      </c>
      <c r="I77" s="19">
        <v>17622.728</v>
      </c>
      <c r="J77" s="19">
        <v>16940.589</v>
      </c>
      <c r="K77" s="20">
        <f t="shared" si="9"/>
        <v>-3.8707911737615177</v>
      </c>
      <c r="L77" s="20"/>
      <c r="R77" s="23"/>
    </row>
    <row r="78" spans="1:18" ht="11.25" customHeight="1">
      <c r="A78" s="17" t="s">
        <v>134</v>
      </c>
      <c r="B78"/>
      <c r="C78" s="19">
        <v>6423.93</v>
      </c>
      <c r="D78" s="19">
        <v>932.482</v>
      </c>
      <c r="E78" s="19">
        <v>1086.125</v>
      </c>
      <c r="F78" s="20">
        <f t="shared" si="8"/>
        <v>16.476779176434505</v>
      </c>
      <c r="G78" s="20"/>
      <c r="H78" s="19">
        <v>32381.045</v>
      </c>
      <c r="I78" s="19">
        <v>4933.111</v>
      </c>
      <c r="J78" s="19">
        <v>5392.76</v>
      </c>
      <c r="K78" s="20">
        <f t="shared" si="9"/>
        <v>9.317629382351228</v>
      </c>
      <c r="L78" s="20"/>
      <c r="R78" s="23"/>
    </row>
    <row r="79" spans="1:18" ht="11.25" customHeight="1">
      <c r="A79" s="17" t="s">
        <v>404</v>
      </c>
      <c r="B79"/>
      <c r="C79" s="19">
        <v>6339</v>
      </c>
      <c r="D79" s="19">
        <v>642.044</v>
      </c>
      <c r="E79" s="19">
        <v>474.775</v>
      </c>
      <c r="F79" s="20">
        <f t="shared" si="8"/>
        <v>-26.052575835924017</v>
      </c>
      <c r="G79" s="20"/>
      <c r="H79" s="19">
        <v>24714.183</v>
      </c>
      <c r="I79" s="19">
        <v>2728.939</v>
      </c>
      <c r="J79" s="19">
        <v>1991.297</v>
      </c>
      <c r="K79" s="20">
        <f t="shared" si="9"/>
        <v>-27.030358685188645</v>
      </c>
      <c r="L79" s="20"/>
      <c r="R79" s="23"/>
    </row>
    <row r="80" spans="1:18" ht="11.25" customHeight="1">
      <c r="A80" s="17" t="s">
        <v>405</v>
      </c>
      <c r="B80"/>
      <c r="C80" s="19">
        <v>63544.597</v>
      </c>
      <c r="D80" s="19">
        <v>5864.663</v>
      </c>
      <c r="E80" s="19">
        <v>5142.288</v>
      </c>
      <c r="F80" s="20">
        <f t="shared" si="8"/>
        <v>-12.317417045105572</v>
      </c>
      <c r="G80" s="20"/>
      <c r="H80" s="19">
        <v>141181.922</v>
      </c>
      <c r="I80" s="19">
        <v>8955.79</v>
      </c>
      <c r="J80" s="19">
        <v>11438.423</v>
      </c>
      <c r="K80" s="20">
        <f t="shared" si="9"/>
        <v>27.720982738541196</v>
      </c>
      <c r="L80" s="20"/>
      <c r="R80" s="23"/>
    </row>
    <row r="81" spans="1:18" ht="11.25" customHeight="1">
      <c r="A81" s="17" t="s">
        <v>406</v>
      </c>
      <c r="B81"/>
      <c r="C81" s="19">
        <v>356.415</v>
      </c>
      <c r="D81" s="19">
        <v>55.691</v>
      </c>
      <c r="E81" s="19">
        <v>135.117</v>
      </c>
      <c r="F81" s="20">
        <f t="shared" si="8"/>
        <v>142.61909464724997</v>
      </c>
      <c r="G81" s="20"/>
      <c r="H81" s="19">
        <v>3923.856</v>
      </c>
      <c r="I81" s="19">
        <v>615.46</v>
      </c>
      <c r="J81" s="19">
        <v>1847.994</v>
      </c>
      <c r="K81" s="20">
        <f t="shared" si="9"/>
        <v>200.26224287524775</v>
      </c>
      <c r="L81" s="20"/>
      <c r="R81" s="23"/>
    </row>
    <row r="82" spans="1:18" ht="11.25" customHeight="1">
      <c r="A82" s="17"/>
      <c r="B82"/>
      <c r="C82" s="19"/>
      <c r="D82" s="19"/>
      <c r="E82" s="19"/>
      <c r="F82" s="20"/>
      <c r="G82" s="20"/>
      <c r="H82" s="19"/>
      <c r="I82" s="19"/>
      <c r="J82" s="19"/>
      <c r="K82" s="20"/>
      <c r="L82" s="20"/>
      <c r="R82" s="23"/>
    </row>
    <row r="83" spans="1:18" s="29" customFormat="1" ht="11.25" customHeight="1">
      <c r="A83" s="26" t="s">
        <v>412</v>
      </c>
      <c r="B83" s="3"/>
      <c r="C83" s="27">
        <f>SUM(C84:C86)</f>
        <v>3357.284</v>
      </c>
      <c r="D83" s="27">
        <f>SUM(D84:D86)</f>
        <v>344.984</v>
      </c>
      <c r="E83" s="27">
        <f>SUM(E84:E86)</f>
        <v>624.2610000000001</v>
      </c>
      <c r="F83" s="25">
        <f t="shared" si="8"/>
        <v>80.9536094427568</v>
      </c>
      <c r="G83" s="25"/>
      <c r="H83" s="27">
        <f>SUM(H84:H86)</f>
        <v>17231.612</v>
      </c>
      <c r="I83" s="27">
        <f>SUM(I84:I86)</f>
        <v>2357.527</v>
      </c>
      <c r="J83" s="27">
        <f>SUM(J84:J86)</f>
        <v>3402.028</v>
      </c>
      <c r="K83" s="25">
        <f t="shared" si="9"/>
        <v>44.304943273184136</v>
      </c>
      <c r="L83" s="25"/>
      <c r="M83" s="28"/>
      <c r="N83" s="28"/>
      <c r="O83" s="28"/>
      <c r="R83" s="28"/>
    </row>
    <row r="84" spans="1:18" ht="11.25" customHeight="1">
      <c r="A84" s="17" t="s">
        <v>407</v>
      </c>
      <c r="B84"/>
      <c r="C84" s="19">
        <v>3022.389</v>
      </c>
      <c r="D84" s="19">
        <v>287.529</v>
      </c>
      <c r="E84" s="19">
        <v>548.532</v>
      </c>
      <c r="F84" s="20">
        <f t="shared" si="8"/>
        <v>90.77449578998991</v>
      </c>
      <c r="G84" s="20"/>
      <c r="H84" s="19">
        <v>12173.004</v>
      </c>
      <c r="I84" s="19">
        <v>1487.519</v>
      </c>
      <c r="J84" s="19">
        <v>2389.08</v>
      </c>
      <c r="K84" s="20">
        <f t="shared" si="9"/>
        <v>60.60836869982836</v>
      </c>
      <c r="L84" s="20"/>
      <c r="R84" s="23"/>
    </row>
    <row r="85" spans="1:18" ht="11.25" customHeight="1">
      <c r="A85" s="17" t="s">
        <v>408</v>
      </c>
      <c r="B85"/>
      <c r="C85" s="19">
        <v>321.579</v>
      </c>
      <c r="D85" s="19">
        <v>56.645</v>
      </c>
      <c r="E85" s="19">
        <v>55.418</v>
      </c>
      <c r="F85" s="20">
        <f t="shared" si="8"/>
        <v>-2.1661223408950576</v>
      </c>
      <c r="G85" s="20"/>
      <c r="H85" s="19">
        <v>4988.14</v>
      </c>
      <c r="I85" s="19">
        <v>863.957</v>
      </c>
      <c r="J85" s="19">
        <v>937.374</v>
      </c>
      <c r="K85" s="20">
        <f t="shared" si="9"/>
        <v>8.497760883932884</v>
      </c>
      <c r="L85" s="20"/>
      <c r="R85" s="23"/>
    </row>
    <row r="86" spans="1:18" ht="11.25" customHeight="1">
      <c r="A86" s="17" t="s">
        <v>10</v>
      </c>
      <c r="B86"/>
      <c r="C86" s="19">
        <v>13.316</v>
      </c>
      <c r="D86" s="19">
        <v>0.81</v>
      </c>
      <c r="E86" s="19">
        <v>20.311</v>
      </c>
      <c r="F86" s="20">
        <f t="shared" si="8"/>
        <v>2407.5308641975307</v>
      </c>
      <c r="G86" s="20"/>
      <c r="H86" s="19">
        <v>70.468</v>
      </c>
      <c r="I86" s="19">
        <v>6.051</v>
      </c>
      <c r="J86" s="19">
        <v>75.574</v>
      </c>
      <c r="K86" s="20">
        <f t="shared" si="9"/>
        <v>1148.9505866798875</v>
      </c>
      <c r="L86" s="20"/>
      <c r="R86" s="23"/>
    </row>
    <row r="87" spans="1:18" ht="11.25" customHeight="1">
      <c r="A87" s="17"/>
      <c r="B87"/>
      <c r="C87" s="19"/>
      <c r="D87" s="19"/>
      <c r="E87" s="19"/>
      <c r="F87" s="20"/>
      <c r="G87" s="20"/>
      <c r="H87" s="19"/>
      <c r="I87" s="19"/>
      <c r="J87" s="19"/>
      <c r="K87" s="20"/>
      <c r="L87" s="20"/>
      <c r="R87" s="23"/>
    </row>
    <row r="88" spans="1:18" s="29" customFormat="1" ht="11.25" customHeight="1">
      <c r="A88" s="26" t="s">
        <v>13</v>
      </c>
      <c r="B88" s="3"/>
      <c r="C88" s="27">
        <f>SUM(C89:C91)</f>
        <v>74803.16399999999</v>
      </c>
      <c r="D88" s="27">
        <f>SUM(D89:D91)</f>
        <v>11182.319</v>
      </c>
      <c r="E88" s="27">
        <f>SUM(E89:E91)</f>
        <v>11059.673</v>
      </c>
      <c r="F88" s="25">
        <f t="shared" si="8"/>
        <v>-1.0967850228561673</v>
      </c>
      <c r="G88" s="25"/>
      <c r="H88" s="27">
        <f>SUM(H89:H91)</f>
        <v>111578.418</v>
      </c>
      <c r="I88" s="27">
        <f>SUM(I89:I91)</f>
        <v>14976.946</v>
      </c>
      <c r="J88" s="27">
        <f>SUM(J89:J91)</f>
        <v>17783.879</v>
      </c>
      <c r="K88" s="25">
        <f t="shared" si="9"/>
        <v>18.741691396897608</v>
      </c>
      <c r="L88" s="25"/>
      <c r="M88" s="28"/>
      <c r="N88" s="28"/>
      <c r="O88" s="28"/>
      <c r="R88" s="28"/>
    </row>
    <row r="89" spans="1:18" ht="11.25" customHeight="1">
      <c r="A89" s="17" t="s">
        <v>134</v>
      </c>
      <c r="B89"/>
      <c r="C89" s="19">
        <v>37732.325</v>
      </c>
      <c r="D89" s="19">
        <v>3828.947</v>
      </c>
      <c r="E89" s="19">
        <v>6321.787</v>
      </c>
      <c r="F89" s="20">
        <f t="shared" si="8"/>
        <v>65.10510592076622</v>
      </c>
      <c r="G89" s="20"/>
      <c r="H89" s="19">
        <v>39846.543</v>
      </c>
      <c r="I89" s="19">
        <v>3361.058</v>
      </c>
      <c r="J89" s="19">
        <v>8725.529</v>
      </c>
      <c r="K89" s="20">
        <f t="shared" si="9"/>
        <v>159.60661791614427</v>
      </c>
      <c r="L89" s="20"/>
      <c r="R89" s="23"/>
    </row>
    <row r="90" spans="1:18" ht="11.25" customHeight="1">
      <c r="A90" s="17" t="s">
        <v>409</v>
      </c>
      <c r="B90"/>
      <c r="C90" s="19">
        <v>36919.556</v>
      </c>
      <c r="D90" s="19">
        <v>7287.027</v>
      </c>
      <c r="E90" s="19">
        <v>4717.684</v>
      </c>
      <c r="F90" s="20">
        <f t="shared" si="8"/>
        <v>-35.25913928958957</v>
      </c>
      <c r="G90" s="20"/>
      <c r="H90" s="19">
        <v>71484.12</v>
      </c>
      <c r="I90" s="19">
        <v>11527.783</v>
      </c>
      <c r="J90" s="19">
        <v>9016.401</v>
      </c>
      <c r="K90" s="20">
        <f t="shared" si="9"/>
        <v>-21.78547254055701</v>
      </c>
      <c r="L90" s="20"/>
      <c r="R90" s="23"/>
    </row>
    <row r="91" spans="1:18" ht="11.25" customHeight="1">
      <c r="A91" s="17" t="s">
        <v>10</v>
      </c>
      <c r="B91"/>
      <c r="C91" s="19">
        <v>151.283</v>
      </c>
      <c r="D91" s="19">
        <v>66.345</v>
      </c>
      <c r="E91" s="19">
        <v>20.202</v>
      </c>
      <c r="F91" s="20">
        <f t="shared" si="8"/>
        <v>-69.55007913181097</v>
      </c>
      <c r="G91" s="20"/>
      <c r="H91" s="19">
        <v>247.755</v>
      </c>
      <c r="I91" s="19">
        <v>88.105</v>
      </c>
      <c r="J91" s="19">
        <v>41.949</v>
      </c>
      <c r="K91" s="20">
        <f t="shared" si="9"/>
        <v>-52.387492196810626</v>
      </c>
      <c r="L91" s="20"/>
      <c r="R91" s="23"/>
    </row>
    <row r="92" spans="1:18" ht="11.25" customHeight="1">
      <c r="A92" s="17"/>
      <c r="B92"/>
      <c r="C92" s="19"/>
      <c r="D92" s="19"/>
      <c r="E92" s="19"/>
      <c r="F92" s="20"/>
      <c r="G92" s="20"/>
      <c r="H92" s="19"/>
      <c r="I92" s="19"/>
      <c r="J92" s="19"/>
      <c r="K92" s="20"/>
      <c r="L92" s="20"/>
      <c r="R92" s="23"/>
    </row>
    <row r="93" spans="1:18" s="29" customFormat="1" ht="11.25" customHeight="1">
      <c r="A93" s="26" t="s">
        <v>410</v>
      </c>
      <c r="B93" s="3"/>
      <c r="C93" s="27">
        <v>4476.769</v>
      </c>
      <c r="D93" s="27">
        <v>697.719</v>
      </c>
      <c r="E93" s="27">
        <v>484.606</v>
      </c>
      <c r="F93" s="25">
        <f t="shared" si="8"/>
        <v>-30.544244889418238</v>
      </c>
      <c r="G93" s="25"/>
      <c r="H93" s="27">
        <v>11395.208</v>
      </c>
      <c r="I93" s="27">
        <v>1526.707</v>
      </c>
      <c r="J93" s="27">
        <v>1341.628</v>
      </c>
      <c r="K93" s="25">
        <f t="shared" si="9"/>
        <v>-12.122758328873857</v>
      </c>
      <c r="L93" s="25"/>
      <c r="M93" s="28"/>
      <c r="N93" s="28"/>
      <c r="O93" s="28"/>
      <c r="R93" s="28"/>
    </row>
    <row r="94" spans="1:18" ht="11.25" customHeight="1">
      <c r="A94" s="17"/>
      <c r="B94" s="17"/>
      <c r="C94" s="19"/>
      <c r="D94" s="19"/>
      <c r="E94" s="19"/>
      <c r="F94" s="20"/>
      <c r="G94" s="20"/>
      <c r="H94" s="19"/>
      <c r="I94" s="19"/>
      <c r="J94" s="19"/>
      <c r="K94" s="20"/>
      <c r="L94" s="20"/>
      <c r="R94" s="23"/>
    </row>
    <row r="95" spans="1:18" ht="11.25">
      <c r="A95" s="125"/>
      <c r="B95" s="125"/>
      <c r="C95" s="133"/>
      <c r="D95" s="133"/>
      <c r="E95" s="133"/>
      <c r="F95" s="133"/>
      <c r="G95" s="133"/>
      <c r="H95" s="133"/>
      <c r="I95" s="133"/>
      <c r="J95" s="133"/>
      <c r="K95" s="125"/>
      <c r="L95" s="125"/>
      <c r="R95" s="23"/>
    </row>
    <row r="96" spans="1:18" ht="11.25">
      <c r="A96" s="17" t="s">
        <v>69</v>
      </c>
      <c r="B96" s="17"/>
      <c r="C96" s="17"/>
      <c r="D96" s="17"/>
      <c r="E96" s="17"/>
      <c r="F96" s="17"/>
      <c r="G96" s="17"/>
      <c r="H96" s="17"/>
      <c r="I96" s="17"/>
      <c r="J96" s="17"/>
      <c r="K96" s="17"/>
      <c r="L96" s="17"/>
      <c r="R96" s="23"/>
    </row>
    <row r="97" spans="1:18" ht="19.5" customHeight="1">
      <c r="A97" s="316" t="s">
        <v>256</v>
      </c>
      <c r="B97" s="316"/>
      <c r="C97" s="316"/>
      <c r="D97" s="316"/>
      <c r="E97" s="316"/>
      <c r="F97" s="316"/>
      <c r="G97" s="316"/>
      <c r="H97" s="316"/>
      <c r="I97" s="316"/>
      <c r="J97" s="316"/>
      <c r="K97" s="316"/>
      <c r="L97" s="316"/>
      <c r="R97" s="23"/>
    </row>
    <row r="98" spans="1:18" ht="19.5" customHeight="1">
      <c r="A98" s="317" t="s">
        <v>253</v>
      </c>
      <c r="B98" s="317"/>
      <c r="C98" s="317"/>
      <c r="D98" s="317"/>
      <c r="E98" s="317"/>
      <c r="F98" s="317"/>
      <c r="G98" s="317"/>
      <c r="H98" s="317"/>
      <c r="I98" s="317"/>
      <c r="J98" s="317"/>
      <c r="K98" s="317"/>
      <c r="L98" s="317"/>
      <c r="R98" s="23"/>
    </row>
    <row r="99" spans="1:21" s="29" customFormat="1" ht="11.25">
      <c r="A99" s="26"/>
      <c r="B99" s="26"/>
      <c r="C99" s="318" t="s">
        <v>145</v>
      </c>
      <c r="D99" s="318"/>
      <c r="E99" s="318"/>
      <c r="F99" s="318"/>
      <c r="G99" s="214"/>
      <c r="H99" s="318" t="s">
        <v>146</v>
      </c>
      <c r="I99" s="318"/>
      <c r="J99" s="318"/>
      <c r="K99" s="318"/>
      <c r="L99" s="214"/>
      <c r="M99" s="320"/>
      <c r="N99" s="320"/>
      <c r="O99" s="320"/>
      <c r="P99" s="152"/>
      <c r="Q99" s="152"/>
      <c r="R99" s="152"/>
      <c r="S99" s="152"/>
      <c r="T99" s="152"/>
      <c r="U99" s="152"/>
    </row>
    <row r="100" spans="1:21" s="29" customFormat="1" ht="11.25">
      <c r="A100" s="26" t="s">
        <v>476</v>
      </c>
      <c r="B100" s="216" t="s">
        <v>132</v>
      </c>
      <c r="C100" s="215">
        <f>+C4</f>
        <v>2010</v>
      </c>
      <c r="D100" s="319" t="str">
        <f>+D4</f>
        <v>enero - marzo</v>
      </c>
      <c r="E100" s="319"/>
      <c r="F100" s="319"/>
      <c r="G100" s="214"/>
      <c r="H100" s="215">
        <f>+C100</f>
        <v>2010</v>
      </c>
      <c r="I100" s="319" t="str">
        <f>+D100</f>
        <v>enero - marzo</v>
      </c>
      <c r="J100" s="319"/>
      <c r="K100" s="319"/>
      <c r="L100" s="216" t="s">
        <v>327</v>
      </c>
      <c r="M100" s="321"/>
      <c r="N100" s="321"/>
      <c r="O100" s="321"/>
      <c r="P100" s="152"/>
      <c r="Q100" s="152"/>
      <c r="R100" s="152"/>
      <c r="S100" s="152"/>
      <c r="T100" s="152"/>
      <c r="U100" s="152"/>
    </row>
    <row r="101" spans="1:15" s="29" customFormat="1" ht="11.25">
      <c r="A101" s="217"/>
      <c r="B101" s="220" t="s">
        <v>45</v>
      </c>
      <c r="C101" s="217"/>
      <c r="D101" s="218">
        <f>+D5</f>
        <v>2010</v>
      </c>
      <c r="E101" s="218">
        <f>+E5</f>
        <v>2011</v>
      </c>
      <c r="F101" s="219" t="str">
        <f>+F5</f>
        <v>Var % 11/10</v>
      </c>
      <c r="G101" s="220"/>
      <c r="H101" s="217"/>
      <c r="I101" s="218">
        <f>+D101</f>
        <v>2010</v>
      </c>
      <c r="J101" s="218">
        <f>+E101</f>
        <v>2011</v>
      </c>
      <c r="K101" s="219" t="str">
        <f>+F101</f>
        <v>Var % 11/10</v>
      </c>
      <c r="L101" s="220">
        <v>2008</v>
      </c>
      <c r="M101" s="221"/>
      <c r="N101" s="221"/>
      <c r="O101" s="220"/>
    </row>
    <row r="102" spans="1:18" ht="11.25">
      <c r="A102" s="17"/>
      <c r="B102" s="17"/>
      <c r="C102" s="17"/>
      <c r="D102" s="17"/>
      <c r="E102" s="17"/>
      <c r="F102" s="17"/>
      <c r="G102" s="17"/>
      <c r="H102" s="17"/>
      <c r="I102" s="17"/>
      <c r="J102" s="17"/>
      <c r="K102" s="19"/>
      <c r="L102" s="19"/>
      <c r="R102" s="23"/>
    </row>
    <row r="103" spans="1:15" s="29" customFormat="1" ht="11.25">
      <c r="A103" s="26" t="s">
        <v>466</v>
      </c>
      <c r="B103" s="26"/>
      <c r="C103" s="26"/>
      <c r="D103" s="26"/>
      <c r="E103" s="26"/>
      <c r="F103" s="26"/>
      <c r="G103" s="26"/>
      <c r="H103" s="27">
        <f>+H7</f>
        <v>6911278</v>
      </c>
      <c r="I103" s="27">
        <f>+I7</f>
        <v>2047832</v>
      </c>
      <c r="J103" s="27">
        <f>+J7</f>
        <v>1992010</v>
      </c>
      <c r="K103" s="25">
        <f>+J103/I103*100-100</f>
        <v>-2.725907203325278</v>
      </c>
      <c r="L103" s="26"/>
      <c r="M103" s="28"/>
      <c r="N103" s="28"/>
      <c r="O103" s="28"/>
    </row>
    <row r="104" spans="1:18" s="129" customFormat="1" ht="11.25">
      <c r="A104" s="127" t="s">
        <v>481</v>
      </c>
      <c r="B104" s="127"/>
      <c r="C104" s="127">
        <f>+C106+C107+C111+C112+C113+C114+C115+C116+C117+C118+C121++C122+C123+C124+C125+C126+C127+C128+C137+C147+C148+C149+C150</f>
        <v>82803.77199999998</v>
      </c>
      <c r="D104" s="127">
        <f>+D106+D107+D111+D112+D113+D114+D115+D116+D117+D118+D121++D122+D123+D124+D125+D126+D127+D128+D137+D147+D148+D149+D150</f>
        <v>10793.647000000003</v>
      </c>
      <c r="E104" s="127">
        <f>+E106+E107+E111+E112+E113+E114+E115+E116+E117+E118+E121++E122+E123+E124+E125+E126+E127+E128+E137+E147+E148+E149+E150</f>
        <v>14901.687000000004</v>
      </c>
      <c r="F104" s="128">
        <f>+E104/D104*100-100</f>
        <v>38.059795729839976</v>
      </c>
      <c r="G104" s="127"/>
      <c r="H104" s="127">
        <f>+H106+H107+H111+H112+H113+H114+H115+H116+H117+H118+H121++H122+H123+H124+H125+H126+H127+H128+H137+H147+H148+H149+H150</f>
        <v>358739.96</v>
      </c>
      <c r="I104" s="127">
        <f>+I106+I107+I111+I112+I113+I114+I115+I116+I117+I118+I121++I122+I123+I124+I125+I126+I127+I128+I137+I147+I148+I149+I150</f>
        <v>48702.263000000006</v>
      </c>
      <c r="J104" s="127">
        <f>+J106+J107+J111+J112+J113+J114+J115+J116+J117+J118+J121++J122+J123+J124+J125+J126+J127+J128+J137+J147+J148+J149+J150</f>
        <v>63049.024</v>
      </c>
      <c r="K104" s="128">
        <f>+J104/I104*100-100</f>
        <v>29.458099308444844</v>
      </c>
      <c r="L104" s="128">
        <f>+J104/$J$7*100</f>
        <v>3.165095757551418</v>
      </c>
      <c r="M104" s="134"/>
      <c r="N104" s="134"/>
      <c r="O104" s="134"/>
      <c r="R104" s="28"/>
    </row>
    <row r="105" spans="1:27" ht="11.25" customHeight="1">
      <c r="A105" s="26"/>
      <c r="B105" s="26"/>
      <c r="C105" s="27"/>
      <c r="D105" s="27"/>
      <c r="E105" s="27"/>
      <c r="F105" s="25"/>
      <c r="G105" s="25"/>
      <c r="H105" s="27"/>
      <c r="I105" s="27"/>
      <c r="J105" s="27"/>
      <c r="K105" s="20"/>
      <c r="P105" s="124"/>
      <c r="Q105" s="124"/>
      <c r="R105" s="134"/>
      <c r="S105" s="124"/>
      <c r="T105" s="124"/>
      <c r="U105" s="124"/>
      <c r="V105" s="124"/>
      <c r="W105" s="124"/>
      <c r="X105" s="124"/>
      <c r="Y105" s="124"/>
      <c r="Z105" s="124"/>
      <c r="AA105" s="124"/>
    </row>
    <row r="106" spans="1:27" s="140" customFormat="1" ht="11.25" customHeight="1">
      <c r="A106" s="135" t="s">
        <v>2</v>
      </c>
      <c r="B106" s="135">
        <v>7011000</v>
      </c>
      <c r="C106" s="136">
        <v>968.975</v>
      </c>
      <c r="D106" s="136">
        <v>0</v>
      </c>
      <c r="E106" s="136">
        <v>0</v>
      </c>
      <c r="F106" s="20"/>
      <c r="G106" s="137"/>
      <c r="H106" s="136">
        <v>1084.382</v>
      </c>
      <c r="I106" s="136">
        <v>0</v>
      </c>
      <c r="J106" s="136">
        <v>0</v>
      </c>
      <c r="K106" s="20"/>
      <c r="L106" s="20">
        <f>+J106/$J$104*100</f>
        <v>0</v>
      </c>
      <c r="M106" s="23" t="e">
        <f>+I106/D106</f>
        <v>#DIV/0!</v>
      </c>
      <c r="N106" s="23" t="e">
        <f>+J106/E106</f>
        <v>#DIV/0!</v>
      </c>
      <c r="O106" s="23" t="e">
        <f>+N106/M106*100-100</f>
        <v>#DIV/0!</v>
      </c>
      <c r="P106" s="138"/>
      <c r="Q106" s="138"/>
      <c r="R106" s="138"/>
      <c r="S106" s="138"/>
      <c r="T106" s="138"/>
      <c r="U106" s="138"/>
      <c r="V106" s="139"/>
      <c r="W106" s="139"/>
      <c r="X106" s="139"/>
      <c r="Y106" s="139"/>
      <c r="Z106" s="139"/>
      <c r="AA106" s="139"/>
    </row>
    <row r="107" spans="1:27" ht="11.25" customHeight="1">
      <c r="A107" s="18" t="s">
        <v>208</v>
      </c>
      <c r="B107" s="18"/>
      <c r="C107" s="19">
        <f>SUM(C108:C110)</f>
        <v>2205.864</v>
      </c>
      <c r="D107" s="19">
        <f>SUM(D108:D110)</f>
        <v>26.663</v>
      </c>
      <c r="E107" s="19">
        <f>SUM(E108:E110)</f>
        <v>151.204</v>
      </c>
      <c r="F107" s="20">
        <f>+E107/D107*100-100</f>
        <v>467.0929752841016</v>
      </c>
      <c r="G107" s="20"/>
      <c r="H107" s="19">
        <f>SUM(H108:H110)</f>
        <v>6744.776</v>
      </c>
      <c r="I107" s="19">
        <f>SUM(I108:I110)</f>
        <v>76.393</v>
      </c>
      <c r="J107" s="19">
        <f>SUM(J108:J110)</f>
        <v>460.53999999999996</v>
      </c>
      <c r="K107" s="20">
        <f>+J107/I107*100-100</f>
        <v>502.8562826436977</v>
      </c>
      <c r="L107" s="20">
        <f aca="true" t="shared" si="10" ref="L107:L150">+J107/$J$104*100</f>
        <v>0.7304474689409942</v>
      </c>
      <c r="M107" s="23">
        <f aca="true" t="shared" si="11" ref="M107:M115">+I107/D107</f>
        <v>2.8651314555751415</v>
      </c>
      <c r="N107" s="23">
        <f aca="true" t="shared" si="12" ref="N107:N115">+J107/E107</f>
        <v>3.0458188936800608</v>
      </c>
      <c r="O107" s="23">
        <f aca="true" t="shared" si="13" ref="O107:O115">+N107/M107*100-100</f>
        <v>6.3064275027704895</v>
      </c>
      <c r="P107" s="124"/>
      <c r="Q107" s="124"/>
      <c r="R107" s="134"/>
      <c r="S107" s="124"/>
      <c r="T107" s="124"/>
      <c r="U107" s="124"/>
      <c r="V107" s="124"/>
      <c r="W107" s="124"/>
      <c r="X107" s="124"/>
      <c r="Y107" s="124"/>
      <c r="Z107" s="124"/>
      <c r="AA107" s="124"/>
    </row>
    <row r="108" spans="1:27" s="140" customFormat="1" ht="11.25" customHeight="1" hidden="1" outlineLevel="1">
      <c r="A108" s="135" t="s">
        <v>355</v>
      </c>
      <c r="B108" s="135">
        <v>7133110</v>
      </c>
      <c r="C108" s="136"/>
      <c r="D108" s="136"/>
      <c r="E108" s="136"/>
      <c r="F108" s="20"/>
      <c r="G108" s="137"/>
      <c r="H108" s="136"/>
      <c r="I108" s="136"/>
      <c r="J108" s="136"/>
      <c r="K108" s="20"/>
      <c r="L108" s="20">
        <f t="shared" si="10"/>
        <v>0</v>
      </c>
      <c r="M108" s="23" t="e">
        <f t="shared" si="11"/>
        <v>#DIV/0!</v>
      </c>
      <c r="N108" s="23" t="e">
        <f t="shared" si="12"/>
        <v>#DIV/0!</v>
      </c>
      <c r="O108" s="23" t="e">
        <f t="shared" si="13"/>
        <v>#DIV/0!</v>
      </c>
      <c r="P108" s="139"/>
      <c r="Q108" s="139"/>
      <c r="R108" s="134"/>
      <c r="S108" s="139"/>
      <c r="T108" s="139"/>
      <c r="U108" s="139"/>
      <c r="V108" s="139"/>
      <c r="W108" s="139"/>
      <c r="X108" s="139"/>
      <c r="Y108" s="139"/>
      <c r="Z108" s="139"/>
      <c r="AA108" s="139"/>
    </row>
    <row r="109" spans="1:18" s="140" customFormat="1" ht="11.25" customHeight="1" hidden="1" outlineLevel="1">
      <c r="A109" s="135" t="s">
        <v>356</v>
      </c>
      <c r="B109" s="135">
        <v>7133310</v>
      </c>
      <c r="C109" s="136">
        <v>2205.864</v>
      </c>
      <c r="D109" s="136">
        <v>26.663</v>
      </c>
      <c r="E109" s="136">
        <v>149.663</v>
      </c>
      <c r="F109" s="20">
        <f>+E109/D109*100-100</f>
        <v>461.3134305967071</v>
      </c>
      <c r="G109" s="20"/>
      <c r="H109" s="136">
        <v>6744.776</v>
      </c>
      <c r="I109" s="136">
        <v>76.393</v>
      </c>
      <c r="J109" s="136">
        <v>457.181</v>
      </c>
      <c r="K109" s="20">
        <f>+J109/I109*100-100</f>
        <v>498.45928291859195</v>
      </c>
      <c r="L109" s="20">
        <f t="shared" si="10"/>
        <v>0.7251198686279426</v>
      </c>
      <c r="M109" s="23">
        <f t="shared" si="11"/>
        <v>2.8651314555751415</v>
      </c>
      <c r="N109" s="23">
        <f t="shared" si="12"/>
        <v>3.0547363075710092</v>
      </c>
      <c r="O109" s="23">
        <f t="shared" si="13"/>
        <v>6.617666761045939</v>
      </c>
      <c r="R109" s="23"/>
    </row>
    <row r="110" spans="1:18" s="140" customFormat="1" ht="11.25" customHeight="1" hidden="1" outlineLevel="1">
      <c r="A110" s="135" t="s">
        <v>357</v>
      </c>
      <c r="B110" s="135">
        <v>7133910</v>
      </c>
      <c r="C110" s="136">
        <v>0</v>
      </c>
      <c r="D110" s="136">
        <v>0</v>
      </c>
      <c r="E110" s="136">
        <v>1.541</v>
      </c>
      <c r="F110" s="20"/>
      <c r="G110" s="20"/>
      <c r="H110" s="136">
        <v>0</v>
      </c>
      <c r="I110" s="136">
        <v>0</v>
      </c>
      <c r="J110" s="136">
        <v>3.359</v>
      </c>
      <c r="K110" s="20"/>
      <c r="L110" s="20">
        <f t="shared" si="10"/>
        <v>0.005327600313051634</v>
      </c>
      <c r="M110" s="23" t="e">
        <f t="shared" si="11"/>
        <v>#DIV/0!</v>
      </c>
      <c r="N110" s="23">
        <f t="shared" si="12"/>
        <v>2.17975340687865</v>
      </c>
      <c r="O110" s="23" t="e">
        <f t="shared" si="13"/>
        <v>#DIV/0!</v>
      </c>
      <c r="R110" s="23"/>
    </row>
    <row r="111" spans="1:18" ht="11.25" customHeight="1" collapsed="1">
      <c r="A111" s="18" t="s">
        <v>206</v>
      </c>
      <c r="B111" s="18">
        <v>10011000</v>
      </c>
      <c r="C111" s="19">
        <v>0</v>
      </c>
      <c r="D111" s="19">
        <v>0</v>
      </c>
      <c r="E111" s="19">
        <v>0.6</v>
      </c>
      <c r="F111" s="20"/>
      <c r="G111" s="20"/>
      <c r="H111" s="19">
        <v>0</v>
      </c>
      <c r="I111" s="19">
        <v>0</v>
      </c>
      <c r="J111" s="19">
        <v>1.317</v>
      </c>
      <c r="K111" s="20"/>
      <c r="L111" s="20">
        <f t="shared" si="10"/>
        <v>0.002088850733042275</v>
      </c>
      <c r="R111" s="23"/>
    </row>
    <row r="112" spans="1:18" ht="11.25" customHeight="1">
      <c r="A112" s="18" t="s">
        <v>207</v>
      </c>
      <c r="B112" s="18">
        <v>10030000</v>
      </c>
      <c r="C112" s="19">
        <v>610</v>
      </c>
      <c r="D112" s="19">
        <v>41</v>
      </c>
      <c r="E112" s="19">
        <v>200.28</v>
      </c>
      <c r="F112" s="20">
        <f>+E112/D112*100-100</f>
        <v>388.4878048780488</v>
      </c>
      <c r="G112" s="20"/>
      <c r="H112" s="19">
        <v>236.252</v>
      </c>
      <c r="I112" s="19">
        <v>14.8</v>
      </c>
      <c r="J112" s="19">
        <v>108.844</v>
      </c>
      <c r="K112" s="20"/>
      <c r="L112" s="20">
        <f t="shared" si="10"/>
        <v>0.17263391737832454</v>
      </c>
      <c r="M112" s="23">
        <f t="shared" si="11"/>
        <v>0.3609756097560976</v>
      </c>
      <c r="N112" s="23">
        <f t="shared" si="12"/>
        <v>0.5434591571799481</v>
      </c>
      <c r="O112" s="23">
        <f t="shared" si="13"/>
        <v>50.55287462417479</v>
      </c>
      <c r="R112" s="23"/>
    </row>
    <row r="113" spans="1:18" ht="11.25" customHeight="1">
      <c r="A113" s="18" t="s">
        <v>0</v>
      </c>
      <c r="B113" s="18">
        <v>10051000</v>
      </c>
      <c r="C113" s="19">
        <v>56900.577999999994</v>
      </c>
      <c r="D113" s="19">
        <v>9379.783000000001</v>
      </c>
      <c r="E113" s="141">
        <v>9268.929</v>
      </c>
      <c r="F113" s="20">
        <f>+E113/D113*100-100</f>
        <v>-1.1818397078056222</v>
      </c>
      <c r="G113" s="20"/>
      <c r="H113" s="19">
        <v>166037.516</v>
      </c>
      <c r="I113" s="19">
        <v>24142.215</v>
      </c>
      <c r="J113" s="19">
        <v>22401.6</v>
      </c>
      <c r="K113" s="20">
        <f>+J113/I113*100-100</f>
        <v>-7.209839693665231</v>
      </c>
      <c r="L113" s="20">
        <f t="shared" si="10"/>
        <v>35.530446910645274</v>
      </c>
      <c r="M113" s="23">
        <f t="shared" si="11"/>
        <v>2.57385645275589</v>
      </c>
      <c r="N113" s="23">
        <f t="shared" si="12"/>
        <v>2.416848807451217</v>
      </c>
      <c r="O113" s="23">
        <f t="shared" si="13"/>
        <v>-6.100093310820071</v>
      </c>
      <c r="R113" s="23"/>
    </row>
    <row r="114" spans="1:18" ht="11.25" customHeight="1">
      <c r="A114" s="18" t="s">
        <v>1</v>
      </c>
      <c r="B114" s="18">
        <v>10070010</v>
      </c>
      <c r="C114" s="19">
        <v>22.499</v>
      </c>
      <c r="D114" s="19">
        <v>0</v>
      </c>
      <c r="E114" s="19">
        <v>0</v>
      </c>
      <c r="F114" s="20"/>
      <c r="G114" s="20"/>
      <c r="H114" s="19">
        <v>69.932</v>
      </c>
      <c r="I114" s="19">
        <v>0</v>
      </c>
      <c r="J114" s="19">
        <v>0</v>
      </c>
      <c r="K114" s="20"/>
      <c r="L114" s="20">
        <f t="shared" si="10"/>
        <v>0</v>
      </c>
      <c r="M114" s="23" t="e">
        <f t="shared" si="11"/>
        <v>#DIV/0!</v>
      </c>
      <c r="N114" s="23" t="e">
        <f t="shared" si="12"/>
        <v>#DIV/0!</v>
      </c>
      <c r="O114" s="23" t="e">
        <f t="shared" si="13"/>
        <v>#DIV/0!</v>
      </c>
      <c r="R114" s="23"/>
    </row>
    <row r="115" spans="1:18" ht="11.25">
      <c r="A115" s="18" t="s">
        <v>209</v>
      </c>
      <c r="B115" s="18">
        <v>12010010</v>
      </c>
      <c r="C115" s="19">
        <v>12778.298</v>
      </c>
      <c r="D115" s="19">
        <v>6.575</v>
      </c>
      <c r="E115" s="19">
        <v>9.098</v>
      </c>
      <c r="F115" s="20">
        <f>+E115/D115*100-100</f>
        <v>38.37262357414451</v>
      </c>
      <c r="G115" s="20"/>
      <c r="H115" s="19">
        <v>25999.787</v>
      </c>
      <c r="I115" s="19">
        <v>7.859</v>
      </c>
      <c r="J115" s="19">
        <v>55.615</v>
      </c>
      <c r="K115" s="20">
        <f>+J115/I115*100-100</f>
        <v>607.6600076345591</v>
      </c>
      <c r="L115" s="20">
        <f t="shared" si="10"/>
        <v>0.08820913706768879</v>
      </c>
      <c r="M115" s="23">
        <f t="shared" si="11"/>
        <v>1.1952851711026615</v>
      </c>
      <c r="N115" s="23">
        <f t="shared" si="12"/>
        <v>6.112881952077379</v>
      </c>
      <c r="O115" s="23">
        <f t="shared" si="13"/>
        <v>411.41619588890154</v>
      </c>
      <c r="R115" s="23"/>
    </row>
    <row r="116" spans="1:18" ht="11.25" customHeight="1">
      <c r="A116" s="18" t="s">
        <v>3</v>
      </c>
      <c r="B116" s="142">
        <v>12040010</v>
      </c>
      <c r="C116" s="19"/>
      <c r="D116" s="19"/>
      <c r="E116" s="19"/>
      <c r="F116" s="20"/>
      <c r="G116" s="20"/>
      <c r="H116" s="19"/>
      <c r="I116" s="19"/>
      <c r="J116" s="19"/>
      <c r="K116" s="20"/>
      <c r="L116" s="20"/>
      <c r="R116" s="23"/>
    </row>
    <row r="117" spans="1:18" ht="11.25" customHeight="1">
      <c r="A117" s="18" t="s">
        <v>217</v>
      </c>
      <c r="B117" s="142">
        <v>12072010</v>
      </c>
      <c r="C117" s="19"/>
      <c r="D117" s="19"/>
      <c r="E117" s="19"/>
      <c r="F117" s="20"/>
      <c r="G117" s="20"/>
      <c r="H117" s="19"/>
      <c r="I117" s="19"/>
      <c r="J117" s="19"/>
      <c r="K117" s="20"/>
      <c r="L117" s="20"/>
      <c r="R117" s="23"/>
    </row>
    <row r="118" spans="1:18" ht="12.75" customHeight="1">
      <c r="A118" s="18" t="s">
        <v>4</v>
      </c>
      <c r="B118" s="18"/>
      <c r="C118" s="19">
        <f>SUM(C119:C120)</f>
        <v>3342.771</v>
      </c>
      <c r="D118" s="19">
        <f>SUM(D119:D120)</f>
        <v>263.15</v>
      </c>
      <c r="E118" s="19">
        <f>SUM(E119:E120)</f>
        <v>4030.539</v>
      </c>
      <c r="F118" s="20">
        <f>+E118/D118*100-100</f>
        <v>1431.650769523086</v>
      </c>
      <c r="G118" s="20"/>
      <c r="H118" s="19">
        <f>SUM(H119:H120)</f>
        <v>9665.525</v>
      </c>
      <c r="I118" s="19">
        <f>SUM(I119:I120)</f>
        <v>635.017</v>
      </c>
      <c r="J118" s="19">
        <f>SUM(J119:J120)</f>
        <v>9826.144</v>
      </c>
      <c r="K118" s="20">
        <f>+J118/I118*100-100</f>
        <v>1447.382825971588</v>
      </c>
      <c r="L118" s="20">
        <f t="shared" si="10"/>
        <v>15.58492642170004</v>
      </c>
      <c r="R118" s="23"/>
    </row>
    <row r="119" spans="1:18" s="140" customFormat="1" ht="11.25" customHeight="1" hidden="1" outlineLevel="1">
      <c r="A119" s="135" t="s">
        <v>359</v>
      </c>
      <c r="B119" s="143" t="s">
        <v>219</v>
      </c>
      <c r="C119" s="136">
        <v>658.054</v>
      </c>
      <c r="D119" s="136">
        <v>0</v>
      </c>
      <c r="E119" s="136">
        <v>569.844</v>
      </c>
      <c r="F119" s="20"/>
      <c r="G119" s="137"/>
      <c r="H119" s="136">
        <v>1561.267</v>
      </c>
      <c r="I119" s="136">
        <v>0</v>
      </c>
      <c r="J119" s="136">
        <v>1245.709</v>
      </c>
      <c r="K119" s="20"/>
      <c r="L119" s="20">
        <f>+J119/$J$104*100</f>
        <v>1.9757784038020956</v>
      </c>
      <c r="M119" s="144"/>
      <c r="N119" s="144"/>
      <c r="O119" s="144"/>
      <c r="R119" s="23"/>
    </row>
    <row r="120" spans="1:18" s="140" customFormat="1" ht="11.25" customHeight="1" hidden="1" outlineLevel="1">
      <c r="A120" s="135" t="s">
        <v>358</v>
      </c>
      <c r="B120" s="143" t="s">
        <v>218</v>
      </c>
      <c r="C120" s="136">
        <v>2684.717</v>
      </c>
      <c r="D120" s="136">
        <v>263.15</v>
      </c>
      <c r="E120" s="136">
        <v>3460.695</v>
      </c>
      <c r="F120" s="20">
        <f>+E120/D120*100-100</f>
        <v>1215.1035531065934</v>
      </c>
      <c r="G120" s="137"/>
      <c r="H120" s="136">
        <v>8104.258</v>
      </c>
      <c r="I120" s="136">
        <v>635.017</v>
      </c>
      <c r="J120" s="136">
        <v>8580.435</v>
      </c>
      <c r="K120" s="20">
        <f>+J120/I120*100-100</f>
        <v>1251.2134320813457</v>
      </c>
      <c r="L120" s="20">
        <f t="shared" si="10"/>
        <v>13.609148017897946</v>
      </c>
      <c r="M120" s="144"/>
      <c r="N120" s="144"/>
      <c r="O120" s="144"/>
      <c r="R120" s="23"/>
    </row>
    <row r="121" spans="1:18" s="140" customFormat="1" ht="11.25" customHeight="1" collapsed="1">
      <c r="A121" s="135" t="s">
        <v>9</v>
      </c>
      <c r="B121" s="143">
        <v>12060010</v>
      </c>
      <c r="C121" s="136">
        <v>2168.728</v>
      </c>
      <c r="D121" s="136">
        <v>394.57</v>
      </c>
      <c r="E121" s="136">
        <v>257.04</v>
      </c>
      <c r="F121" s="20">
        <f>+E121/D121*100-100</f>
        <v>-34.85566566135286</v>
      </c>
      <c r="G121" s="137"/>
      <c r="H121" s="136">
        <v>10030.727</v>
      </c>
      <c r="I121" s="136">
        <v>1893.883</v>
      </c>
      <c r="J121" s="136">
        <v>1104.966</v>
      </c>
      <c r="K121" s="20">
        <f>+J121/I121*100-100</f>
        <v>-41.656057950781545</v>
      </c>
      <c r="L121" s="20">
        <f t="shared" si="10"/>
        <v>1.7525505232245941</v>
      </c>
      <c r="M121" s="144"/>
      <c r="N121" s="144"/>
      <c r="O121" s="144"/>
      <c r="R121" s="23"/>
    </row>
    <row r="122" spans="1:18" s="140" customFormat="1" ht="11.25" customHeight="1">
      <c r="A122" s="135" t="s">
        <v>220</v>
      </c>
      <c r="B122" s="143">
        <v>12074010</v>
      </c>
      <c r="C122" s="136"/>
      <c r="D122" s="136"/>
      <c r="E122" s="136"/>
      <c r="F122" s="20"/>
      <c r="G122" s="137"/>
      <c r="H122" s="136"/>
      <c r="I122" s="136"/>
      <c r="J122" s="136"/>
      <c r="K122" s="20"/>
      <c r="L122" s="20">
        <f t="shared" si="10"/>
        <v>0</v>
      </c>
      <c r="M122" s="144"/>
      <c r="N122" s="144"/>
      <c r="O122" s="144"/>
      <c r="R122" s="23"/>
    </row>
    <row r="123" spans="1:18" s="140" customFormat="1" ht="11.25" customHeight="1">
      <c r="A123" s="135" t="s">
        <v>221</v>
      </c>
      <c r="B123" s="143">
        <v>12075010</v>
      </c>
      <c r="C123" s="136">
        <v>0</v>
      </c>
      <c r="D123" s="136">
        <v>0</v>
      </c>
      <c r="E123" s="136">
        <v>0.3</v>
      </c>
      <c r="F123" s="20"/>
      <c r="G123" s="137"/>
      <c r="H123" s="136">
        <v>0</v>
      </c>
      <c r="I123" s="136">
        <v>0</v>
      </c>
      <c r="J123" s="136">
        <v>6</v>
      </c>
      <c r="K123" s="20"/>
      <c r="L123" s="20">
        <f t="shared" si="10"/>
        <v>0.009516404250762073</v>
      </c>
      <c r="M123" s="144"/>
      <c r="N123" s="144"/>
      <c r="O123" s="144"/>
      <c r="R123" s="23"/>
    </row>
    <row r="124" spans="1:18" s="140" customFormat="1" ht="11.25" customHeight="1">
      <c r="A124" s="135" t="s">
        <v>222</v>
      </c>
      <c r="B124" s="143">
        <v>12079911</v>
      </c>
      <c r="C124" s="136">
        <v>0.161</v>
      </c>
      <c r="D124" s="136">
        <v>0.161</v>
      </c>
      <c r="E124" s="136">
        <v>0</v>
      </c>
      <c r="F124" s="20"/>
      <c r="G124" s="137"/>
      <c r="H124" s="136">
        <v>0.465</v>
      </c>
      <c r="I124" s="136">
        <v>0.465</v>
      </c>
      <c r="J124" s="136">
        <v>0</v>
      </c>
      <c r="K124" s="20"/>
      <c r="L124" s="20" t="e">
        <f>+#REF!/$J$104*100</f>
        <v>#REF!</v>
      </c>
      <c r="M124" s="144"/>
      <c r="N124" s="144"/>
      <c r="O124" s="144"/>
      <c r="R124" s="23"/>
    </row>
    <row r="125" spans="1:18" s="140" customFormat="1" ht="11.25" customHeight="1">
      <c r="A125" s="135" t="s">
        <v>223</v>
      </c>
      <c r="B125" s="143">
        <v>12079110</v>
      </c>
      <c r="C125" s="136"/>
      <c r="D125" s="136"/>
      <c r="E125" s="136"/>
      <c r="F125" s="20"/>
      <c r="G125" s="137"/>
      <c r="L125" s="20"/>
      <c r="M125" s="144"/>
      <c r="N125" s="144"/>
      <c r="O125" s="144"/>
      <c r="R125" s="23"/>
    </row>
    <row r="126" spans="1:18" s="140" customFormat="1" ht="11.25" customHeight="1">
      <c r="A126" s="135" t="s">
        <v>213</v>
      </c>
      <c r="B126" s="143">
        <v>12079900</v>
      </c>
      <c r="C126" s="136"/>
      <c r="D126" s="136"/>
      <c r="E126" s="136"/>
      <c r="F126" s="20"/>
      <c r="G126" s="137"/>
      <c r="K126" s="20"/>
      <c r="L126" s="20"/>
      <c r="M126" s="144"/>
      <c r="N126" s="144"/>
      <c r="O126" s="144"/>
      <c r="R126" s="23"/>
    </row>
    <row r="127" spans="1:18" s="140" customFormat="1" ht="11.25" customHeight="1">
      <c r="A127" s="135" t="s">
        <v>8</v>
      </c>
      <c r="B127" s="135">
        <v>12091000</v>
      </c>
      <c r="C127" s="136">
        <v>98.643</v>
      </c>
      <c r="D127" s="136">
        <v>62.563</v>
      </c>
      <c r="E127" s="136">
        <v>46.591</v>
      </c>
      <c r="F127" s="20">
        <f>+E127/D127*100-100</f>
        <v>-25.529466297971652</v>
      </c>
      <c r="G127" s="137"/>
      <c r="H127" s="136">
        <v>654.766</v>
      </c>
      <c r="I127" s="136">
        <v>416.488</v>
      </c>
      <c r="J127" s="136">
        <v>338.083</v>
      </c>
      <c r="K127" s="20">
        <f>+J127/I127*100-100</f>
        <v>-18.825272276752273</v>
      </c>
      <c r="L127" s="20" t="e">
        <f>+#REF!/$J$104*100</f>
        <v>#REF!</v>
      </c>
      <c r="M127" s="144"/>
      <c r="N127" s="144"/>
      <c r="O127" s="144"/>
      <c r="R127" s="23"/>
    </row>
    <row r="128" spans="1:18" ht="11.25" customHeight="1">
      <c r="A128" s="18" t="s">
        <v>210</v>
      </c>
      <c r="B128" s="18"/>
      <c r="C128" s="19">
        <f>SUM(C129:C136)</f>
        <v>1194.349</v>
      </c>
      <c r="D128" s="19">
        <f>SUM(D129:D136)</f>
        <v>102.535</v>
      </c>
      <c r="E128" s="19">
        <f>SUM(E129:E136)</f>
        <v>720.8199999999999</v>
      </c>
      <c r="F128" s="20">
        <f>+E128/D128*100-100</f>
        <v>602.9989759594284</v>
      </c>
      <c r="G128" s="20"/>
      <c r="H128" s="19">
        <f>SUM(H129:H136)</f>
        <v>2957.839</v>
      </c>
      <c r="I128" s="19">
        <f>SUM(I129:I136)</f>
        <v>369.555</v>
      </c>
      <c r="J128" s="19">
        <f>SUM(J129:J136)</f>
        <v>2597.0009999999997</v>
      </c>
      <c r="K128" s="20">
        <f>+J128/I128*100-100</f>
        <v>602.7373462678086</v>
      </c>
      <c r="L128" s="20">
        <f t="shared" si="10"/>
        <v>4.1190185592722255</v>
      </c>
      <c r="R128" s="23"/>
    </row>
    <row r="129" spans="1:18" ht="11.25" hidden="1" outlineLevel="1">
      <c r="A129" s="18" t="s">
        <v>360</v>
      </c>
      <c r="B129" s="18">
        <v>12092100</v>
      </c>
      <c r="C129" s="19">
        <v>142</v>
      </c>
      <c r="D129" s="19">
        <v>7.5</v>
      </c>
      <c r="E129" s="19">
        <v>10</v>
      </c>
      <c r="F129" s="20">
        <f>+E129/D129*100-100</f>
        <v>33.333333333333314</v>
      </c>
      <c r="G129" s="20"/>
      <c r="H129" s="19">
        <v>745.801</v>
      </c>
      <c r="I129" s="19">
        <v>39</v>
      </c>
      <c r="J129" s="19">
        <v>53.542</v>
      </c>
      <c r="K129" s="20">
        <f>+J129/I129*100-100</f>
        <v>37.287179487179515</v>
      </c>
      <c r="L129" s="20">
        <f t="shared" si="10"/>
        <v>0.0849212193990505</v>
      </c>
      <c r="R129" s="23"/>
    </row>
    <row r="130" spans="1:18" ht="11.25" hidden="1" outlineLevel="1">
      <c r="A130" s="18" t="s">
        <v>361</v>
      </c>
      <c r="B130" s="18">
        <v>12092200</v>
      </c>
      <c r="C130" s="19">
        <v>453.425</v>
      </c>
      <c r="D130" s="19">
        <v>76</v>
      </c>
      <c r="E130" s="19">
        <v>677</v>
      </c>
      <c r="F130" s="20">
        <f>+E130/D130*100-100</f>
        <v>790.7894736842104</v>
      </c>
      <c r="G130" s="20"/>
      <c r="H130" s="19">
        <v>1486.734</v>
      </c>
      <c r="I130" s="19">
        <v>267.074</v>
      </c>
      <c r="J130" s="19">
        <v>2407.143</v>
      </c>
      <c r="K130" s="20">
        <f>+J130/I130*100-100</f>
        <v>801.3018863685719</v>
      </c>
      <c r="L130" s="20">
        <f t="shared" si="10"/>
        <v>3.8178909795653615</v>
      </c>
      <c r="R130" s="23"/>
    </row>
    <row r="131" spans="1:18" ht="11.25" hidden="1" outlineLevel="1">
      <c r="A131" s="18" t="s">
        <v>362</v>
      </c>
      <c r="B131" s="18">
        <v>12092300</v>
      </c>
      <c r="C131" s="19"/>
      <c r="D131" s="19"/>
      <c r="E131" s="19"/>
      <c r="F131" s="20"/>
      <c r="G131" s="20"/>
      <c r="H131" s="19"/>
      <c r="I131" s="19"/>
      <c r="J131" s="19"/>
      <c r="K131" s="20"/>
      <c r="L131" s="20">
        <f t="shared" si="10"/>
        <v>0</v>
      </c>
      <c r="R131" s="23"/>
    </row>
    <row r="132" spans="1:18" ht="11.25" hidden="1" outlineLevel="1">
      <c r="A132" s="18" t="s">
        <v>363</v>
      </c>
      <c r="B132" s="18">
        <v>12092400</v>
      </c>
      <c r="C132" s="19"/>
      <c r="D132" s="19"/>
      <c r="E132" s="19"/>
      <c r="F132" s="20"/>
      <c r="G132" s="20"/>
      <c r="H132" s="19"/>
      <c r="I132" s="19"/>
      <c r="J132" s="19"/>
      <c r="K132" s="20"/>
      <c r="L132" s="20">
        <f t="shared" si="10"/>
        <v>0</v>
      </c>
      <c r="R132" s="23"/>
    </row>
    <row r="133" spans="1:18" ht="11.25" hidden="1" outlineLevel="1">
      <c r="A133" s="18" t="s">
        <v>364</v>
      </c>
      <c r="B133" s="18">
        <v>12092500</v>
      </c>
      <c r="C133" s="19">
        <v>51.8</v>
      </c>
      <c r="D133" s="19">
        <v>12</v>
      </c>
      <c r="E133" s="19">
        <v>12.05</v>
      </c>
      <c r="F133" s="20">
        <f>+E133/D133*100-100</f>
        <v>0.4166666666666714</v>
      </c>
      <c r="G133" s="20"/>
      <c r="H133" s="19">
        <v>84.504</v>
      </c>
      <c r="I133" s="19">
        <v>24</v>
      </c>
      <c r="J133" s="19">
        <v>24.1</v>
      </c>
      <c r="K133" s="20">
        <f>+J133/I133*100-100</f>
        <v>0.4166666666666714</v>
      </c>
      <c r="L133" s="20">
        <f t="shared" si="10"/>
        <v>0.038224223740561</v>
      </c>
      <c r="R133" s="23"/>
    </row>
    <row r="134" spans="1:18" ht="11.25" hidden="1" outlineLevel="1">
      <c r="A134" s="18" t="s">
        <v>365</v>
      </c>
      <c r="B134" s="18">
        <v>12092600</v>
      </c>
      <c r="C134" s="19"/>
      <c r="D134" s="19"/>
      <c r="E134" s="19"/>
      <c r="F134" s="20"/>
      <c r="G134" s="20"/>
      <c r="H134" s="19"/>
      <c r="I134" s="19"/>
      <c r="J134" s="19"/>
      <c r="K134" s="20"/>
      <c r="L134" s="20">
        <f t="shared" si="10"/>
        <v>0</v>
      </c>
      <c r="R134" s="23"/>
    </row>
    <row r="135" spans="1:18" ht="11.25" hidden="1" outlineLevel="1">
      <c r="A135" s="18" t="s">
        <v>366</v>
      </c>
      <c r="B135" s="18">
        <v>12092910</v>
      </c>
      <c r="C135" s="19">
        <v>175.05</v>
      </c>
      <c r="D135" s="19">
        <v>0</v>
      </c>
      <c r="E135" s="19">
        <v>21.1</v>
      </c>
      <c r="F135" s="20"/>
      <c r="G135" s="20"/>
      <c r="H135" s="19">
        <v>263.07</v>
      </c>
      <c r="I135" s="19">
        <v>0</v>
      </c>
      <c r="J135" s="19">
        <v>28.507</v>
      </c>
      <c r="K135" s="20"/>
      <c r="L135" s="20">
        <f t="shared" si="10"/>
        <v>0.04521402266274574</v>
      </c>
      <c r="R135" s="23"/>
    </row>
    <row r="136" spans="1:18" ht="11.25" hidden="1" outlineLevel="1">
      <c r="A136" s="18" t="s">
        <v>367</v>
      </c>
      <c r="B136" s="18">
        <v>12092990</v>
      </c>
      <c r="C136" s="19">
        <v>372.074</v>
      </c>
      <c r="D136" s="19">
        <v>7.035</v>
      </c>
      <c r="E136" s="19">
        <v>0.67</v>
      </c>
      <c r="F136" s="20">
        <f aca="true" t="shared" si="14" ref="F136:F150">+E136/D136*100-100</f>
        <v>-90.47619047619048</v>
      </c>
      <c r="G136" s="20"/>
      <c r="H136" s="19">
        <v>377.73</v>
      </c>
      <c r="I136" s="19">
        <v>39.481</v>
      </c>
      <c r="J136" s="19">
        <v>83.709</v>
      </c>
      <c r="K136" s="20">
        <f aca="true" t="shared" si="15" ref="K136:K150">+J136/I136*100-100</f>
        <v>112.02350497707755</v>
      </c>
      <c r="L136" s="20">
        <f t="shared" si="10"/>
        <v>0.13276811390450707</v>
      </c>
      <c r="R136" s="23"/>
    </row>
    <row r="137" spans="1:18" ht="11.25" collapsed="1">
      <c r="A137" s="18" t="s">
        <v>211</v>
      </c>
      <c r="B137" s="18"/>
      <c r="C137" s="19">
        <f>SUM(C138:C146)</f>
        <v>2316.587</v>
      </c>
      <c r="D137" s="19">
        <f>SUM(D138:D146)</f>
        <v>414.83799999999997</v>
      </c>
      <c r="E137" s="19">
        <f>SUM(E138:E146)</f>
        <v>207.03</v>
      </c>
      <c r="F137" s="20">
        <f>+E137/D137*100-100</f>
        <v>-50.09377154455474</v>
      </c>
      <c r="G137" s="20"/>
      <c r="H137" s="19">
        <f>SUM(H138:H146)</f>
        <v>104060.436</v>
      </c>
      <c r="I137" s="19">
        <f>SUM(I138:I146)</f>
        <v>14403.735999999999</v>
      </c>
      <c r="J137" s="19">
        <f>SUM(J138:J146)</f>
        <v>18227.394</v>
      </c>
      <c r="K137" s="20">
        <f t="shared" si="15"/>
        <v>26.54629326724678</v>
      </c>
      <c r="L137" s="20">
        <f t="shared" si="10"/>
        <v>28.909874956985853</v>
      </c>
      <c r="R137" s="23"/>
    </row>
    <row r="138" spans="1:18" ht="11.25" customHeight="1" hidden="1" outlineLevel="1" collapsed="1">
      <c r="A138" s="18" t="s">
        <v>368</v>
      </c>
      <c r="B138" s="18">
        <v>12099110</v>
      </c>
      <c r="C138" s="19">
        <v>4.815</v>
      </c>
      <c r="D138" s="19">
        <v>1.145</v>
      </c>
      <c r="E138" s="19">
        <v>4.757</v>
      </c>
      <c r="F138" s="20">
        <f t="shared" si="14"/>
        <v>315.4585152838427</v>
      </c>
      <c r="G138" s="20"/>
      <c r="H138" s="19">
        <v>7823.279</v>
      </c>
      <c r="I138" s="19">
        <v>2086.343</v>
      </c>
      <c r="J138" s="19">
        <v>3386.004</v>
      </c>
      <c r="K138" s="20">
        <f t="shared" si="15"/>
        <v>62.293735977257825</v>
      </c>
      <c r="L138" s="20">
        <f t="shared" si="10"/>
        <v>5.370430476449564</v>
      </c>
      <c r="R138" s="23"/>
    </row>
    <row r="139" spans="1:18" ht="11.25" customHeight="1" hidden="1" outlineLevel="1">
      <c r="A139" s="18" t="s">
        <v>369</v>
      </c>
      <c r="B139" s="18">
        <v>12099120</v>
      </c>
      <c r="C139" s="19">
        <v>90.604</v>
      </c>
      <c r="D139" s="19">
        <v>12.729</v>
      </c>
      <c r="E139" s="19">
        <v>6.497</v>
      </c>
      <c r="F139" s="20">
        <f t="shared" si="14"/>
        <v>-48.95906984052164</v>
      </c>
      <c r="G139" s="20"/>
      <c r="H139" s="19">
        <v>4174.443</v>
      </c>
      <c r="I139" s="19">
        <v>572.149</v>
      </c>
      <c r="J139" s="19">
        <v>952.236</v>
      </c>
      <c r="K139" s="20">
        <f t="shared" si="15"/>
        <v>66.43147152227829</v>
      </c>
      <c r="L139" s="20">
        <f t="shared" si="10"/>
        <v>1.5103104530214457</v>
      </c>
      <c r="R139" s="23"/>
    </row>
    <row r="140" spans="1:18" ht="11.25" customHeight="1" hidden="1" outlineLevel="1">
      <c r="A140" s="18" t="s">
        <v>370</v>
      </c>
      <c r="B140" s="18">
        <v>12099130</v>
      </c>
      <c r="C140" s="19">
        <v>192.589</v>
      </c>
      <c r="D140" s="19">
        <v>26.721</v>
      </c>
      <c r="E140" s="19">
        <v>56.502</v>
      </c>
      <c r="F140" s="20">
        <f t="shared" si="14"/>
        <v>111.45166722802293</v>
      </c>
      <c r="G140" s="20"/>
      <c r="H140" s="19">
        <v>11057.925</v>
      </c>
      <c r="I140" s="19">
        <v>1248.432</v>
      </c>
      <c r="J140" s="19">
        <v>2329</v>
      </c>
      <c r="K140" s="20">
        <f t="shared" si="15"/>
        <v>86.5540133543517</v>
      </c>
      <c r="L140" s="20">
        <f t="shared" si="10"/>
        <v>3.6939509166708113</v>
      </c>
      <c r="R140" s="23"/>
    </row>
    <row r="141" spans="1:18" ht="11.25" customHeight="1" hidden="1" outlineLevel="1">
      <c r="A141" s="18" t="s">
        <v>371</v>
      </c>
      <c r="B141" s="18">
        <v>12099140</v>
      </c>
      <c r="C141" s="19">
        <v>54.086</v>
      </c>
      <c r="D141" s="19">
        <v>1.334</v>
      </c>
      <c r="E141" s="19">
        <v>0.874</v>
      </c>
      <c r="F141" s="20">
        <f t="shared" si="14"/>
        <v>-34.48275862068965</v>
      </c>
      <c r="G141" s="20"/>
      <c r="H141" s="19">
        <v>13212.146</v>
      </c>
      <c r="I141" s="19">
        <v>634.322</v>
      </c>
      <c r="J141" s="19">
        <v>1113.746</v>
      </c>
      <c r="K141" s="20">
        <f t="shared" si="15"/>
        <v>75.58054111318859</v>
      </c>
      <c r="L141" s="20">
        <f t="shared" si="10"/>
        <v>1.7664761947782097</v>
      </c>
      <c r="R141" s="23"/>
    </row>
    <row r="142" spans="1:18" ht="11.25" customHeight="1" hidden="1" outlineLevel="1">
      <c r="A142" s="18" t="s">
        <v>372</v>
      </c>
      <c r="B142" s="18">
        <v>12099150</v>
      </c>
      <c r="C142" s="19">
        <v>232.886</v>
      </c>
      <c r="D142" s="19">
        <v>1.49</v>
      </c>
      <c r="E142" s="19">
        <v>8.293</v>
      </c>
      <c r="F142" s="20">
        <f t="shared" si="14"/>
        <v>456.57718120805373</v>
      </c>
      <c r="G142" s="20"/>
      <c r="H142" s="19">
        <v>10873.191</v>
      </c>
      <c r="I142" s="19">
        <v>112.534</v>
      </c>
      <c r="J142" s="19">
        <v>356.346</v>
      </c>
      <c r="K142" s="20">
        <f t="shared" si="15"/>
        <v>216.65629942950574</v>
      </c>
      <c r="L142" s="20">
        <f t="shared" si="10"/>
        <v>0.5651887648570103</v>
      </c>
      <c r="R142" s="23"/>
    </row>
    <row r="143" spans="1:18" ht="11.25" customHeight="1" hidden="1" outlineLevel="1">
      <c r="A143" s="18" t="s">
        <v>373</v>
      </c>
      <c r="B143" s="18">
        <v>12099160</v>
      </c>
      <c r="C143" s="19">
        <v>55.657</v>
      </c>
      <c r="D143" s="19">
        <v>20.013</v>
      </c>
      <c r="E143" s="19">
        <v>28.706</v>
      </c>
      <c r="F143" s="20">
        <f t="shared" si="14"/>
        <v>43.43676610203366</v>
      </c>
      <c r="G143" s="20"/>
      <c r="H143" s="19">
        <v>7597.729</v>
      </c>
      <c r="I143" s="19">
        <v>3168.155</v>
      </c>
      <c r="J143" s="19">
        <v>4517.46</v>
      </c>
      <c r="K143" s="20">
        <f t="shared" si="15"/>
        <v>42.58961446015107</v>
      </c>
      <c r="L143" s="20">
        <f t="shared" si="10"/>
        <v>7.164995924441272</v>
      </c>
      <c r="R143" s="23"/>
    </row>
    <row r="144" spans="1:18" ht="11.25" customHeight="1" hidden="1" outlineLevel="1">
      <c r="A144" s="18" t="s">
        <v>374</v>
      </c>
      <c r="B144" s="18">
        <v>12099170</v>
      </c>
      <c r="C144" s="19">
        <v>61.391</v>
      </c>
      <c r="D144" s="19">
        <v>16.017</v>
      </c>
      <c r="E144" s="19">
        <v>18.965</v>
      </c>
      <c r="F144" s="20">
        <f t="shared" si="14"/>
        <v>18.405444215521015</v>
      </c>
      <c r="G144" s="20"/>
      <c r="H144" s="19">
        <v>7897.653</v>
      </c>
      <c r="I144" s="19">
        <v>2140.467</v>
      </c>
      <c r="J144" s="19">
        <v>2446.911</v>
      </c>
      <c r="K144" s="20">
        <f t="shared" si="15"/>
        <v>14.31668883472625</v>
      </c>
      <c r="L144" s="20">
        <f t="shared" si="10"/>
        <v>3.8809657069394126</v>
      </c>
      <c r="R144" s="23"/>
    </row>
    <row r="145" spans="1:18" ht="11.25" customHeight="1" hidden="1" outlineLevel="1">
      <c r="A145" s="18" t="s">
        <v>375</v>
      </c>
      <c r="B145" s="18">
        <v>12099180</v>
      </c>
      <c r="C145" s="19">
        <v>280.279</v>
      </c>
      <c r="D145" s="19">
        <v>1.814</v>
      </c>
      <c r="E145" s="19">
        <v>1.178</v>
      </c>
      <c r="F145" s="20">
        <f t="shared" si="14"/>
        <v>-35.0606394707828</v>
      </c>
      <c r="G145" s="20"/>
      <c r="H145" s="19">
        <v>14618.173</v>
      </c>
      <c r="I145" s="19">
        <v>118.863</v>
      </c>
      <c r="J145" s="19">
        <v>221.894</v>
      </c>
      <c r="K145" s="20">
        <f t="shared" si="15"/>
        <v>86.68046406366994</v>
      </c>
      <c r="L145" s="20">
        <f t="shared" si="10"/>
        <v>0.3519388341364333</v>
      </c>
      <c r="R145" s="23"/>
    </row>
    <row r="146" spans="1:18" ht="11.25" customHeight="1" hidden="1" outlineLevel="1">
      <c r="A146" s="18" t="s">
        <v>376</v>
      </c>
      <c r="B146" s="18">
        <v>12099190</v>
      </c>
      <c r="C146" s="19">
        <v>1344.28</v>
      </c>
      <c r="D146" s="19">
        <v>333.575</v>
      </c>
      <c r="E146" s="19">
        <v>81.258</v>
      </c>
      <c r="F146" s="20">
        <f t="shared" si="14"/>
        <v>-75.64026081091208</v>
      </c>
      <c r="G146" s="20"/>
      <c r="H146" s="19">
        <v>26805.897</v>
      </c>
      <c r="I146" s="19">
        <v>4322.471</v>
      </c>
      <c r="J146" s="19">
        <v>2903.797</v>
      </c>
      <c r="K146" s="20">
        <f t="shared" si="15"/>
        <v>-32.82090267349392</v>
      </c>
      <c r="L146" s="20">
        <f t="shared" si="10"/>
        <v>4.605617685691693</v>
      </c>
      <c r="M146" s="145"/>
      <c r="N146" s="146"/>
      <c r="O146" s="146"/>
      <c r="R146" s="23"/>
    </row>
    <row r="147" spans="1:18" ht="11.25" collapsed="1">
      <c r="A147" s="18" t="s">
        <v>7</v>
      </c>
      <c r="B147" s="18">
        <v>12099920</v>
      </c>
      <c r="C147" s="19">
        <v>15.963</v>
      </c>
      <c r="D147" s="19">
        <v>1.197</v>
      </c>
      <c r="E147" s="19">
        <v>1.111</v>
      </c>
      <c r="F147" s="20">
        <f t="shared" si="14"/>
        <v>-7.18462823725983</v>
      </c>
      <c r="G147" s="20"/>
      <c r="H147" s="19">
        <v>5186.741</v>
      </c>
      <c r="I147" s="19">
        <v>433.309</v>
      </c>
      <c r="J147" s="19">
        <v>360.479</v>
      </c>
      <c r="K147" s="20">
        <f t="shared" si="15"/>
        <v>-16.80786690329535</v>
      </c>
      <c r="L147" s="20">
        <f t="shared" si="10"/>
        <v>0.5717439813184103</v>
      </c>
      <c r="M147" s="145"/>
      <c r="N147" s="146"/>
      <c r="O147" s="146"/>
      <c r="R147" s="23"/>
    </row>
    <row r="148" spans="1:18" ht="9.75" customHeight="1">
      <c r="A148" s="18" t="s">
        <v>6</v>
      </c>
      <c r="B148" s="18">
        <v>12099930</v>
      </c>
      <c r="C148" s="19">
        <v>31.205</v>
      </c>
      <c r="D148" s="19">
        <v>1.404</v>
      </c>
      <c r="E148" s="19">
        <v>2.483</v>
      </c>
      <c r="F148" s="20">
        <f t="shared" si="14"/>
        <v>76.85185185185185</v>
      </c>
      <c r="G148" s="20"/>
      <c r="H148" s="19">
        <v>7323.34</v>
      </c>
      <c r="I148" s="19">
        <v>562.375</v>
      </c>
      <c r="J148" s="19">
        <v>674.303</v>
      </c>
      <c r="K148" s="20">
        <f t="shared" si="15"/>
        <v>19.902733940875734</v>
      </c>
      <c r="L148" s="20">
        <f t="shared" si="10"/>
        <v>1.0694899892502698</v>
      </c>
      <c r="M148" s="145"/>
      <c r="N148" s="146"/>
      <c r="O148" s="146"/>
      <c r="R148" s="23"/>
    </row>
    <row r="149" spans="1:18" ht="11.25">
      <c r="A149" s="18" t="s">
        <v>5</v>
      </c>
      <c r="B149" s="18">
        <v>12099990</v>
      </c>
      <c r="C149" s="19">
        <v>121.417</v>
      </c>
      <c r="D149" s="19">
        <v>96.143</v>
      </c>
      <c r="E149" s="19">
        <v>2.635</v>
      </c>
      <c r="F149" s="20">
        <f t="shared" si="14"/>
        <v>-97.25929084800765</v>
      </c>
      <c r="G149" s="20"/>
      <c r="H149" s="19">
        <v>938.709</v>
      </c>
      <c r="I149" s="19">
        <v>429.87</v>
      </c>
      <c r="J149" s="19">
        <v>124.887</v>
      </c>
      <c r="K149" s="20">
        <f t="shared" si="15"/>
        <v>-70.94772838299951</v>
      </c>
      <c r="L149" s="20">
        <f t="shared" si="10"/>
        <v>0.19807919627748719</v>
      </c>
      <c r="M149" s="145"/>
      <c r="N149" s="146"/>
      <c r="O149" s="146"/>
      <c r="R149" s="23"/>
    </row>
    <row r="150" spans="1:18" ht="11.25">
      <c r="A150" s="18" t="s">
        <v>212</v>
      </c>
      <c r="B150" s="18">
        <v>12093000</v>
      </c>
      <c r="C150" s="19">
        <v>27.734</v>
      </c>
      <c r="D150" s="19">
        <v>3.065</v>
      </c>
      <c r="E150" s="19">
        <v>3.027</v>
      </c>
      <c r="F150" s="20">
        <f t="shared" si="14"/>
        <v>-1.2398042414355643</v>
      </c>
      <c r="G150" s="20"/>
      <c r="H150" s="19">
        <v>17748.767</v>
      </c>
      <c r="I150" s="19">
        <v>5316.298</v>
      </c>
      <c r="J150" s="19">
        <v>6761.851</v>
      </c>
      <c r="K150" s="20">
        <f t="shared" si="15"/>
        <v>27.190970107394293</v>
      </c>
      <c r="L150" s="20">
        <f t="shared" si="10"/>
        <v>10.724751266569962</v>
      </c>
      <c r="M150" s="145"/>
      <c r="N150" s="146"/>
      <c r="O150" s="146"/>
      <c r="R150" s="23"/>
    </row>
    <row r="151" spans="1:18" ht="11.25">
      <c r="A151" s="125"/>
      <c r="B151" s="125"/>
      <c r="C151" s="133"/>
      <c r="D151" s="133"/>
      <c r="E151" s="133"/>
      <c r="F151" s="133"/>
      <c r="G151" s="133"/>
      <c r="H151" s="133"/>
      <c r="I151" s="133"/>
      <c r="J151" s="133"/>
      <c r="K151" s="125"/>
      <c r="L151" s="125"/>
      <c r="M151" s="125"/>
      <c r="N151" s="125"/>
      <c r="O151" s="125"/>
      <c r="P151" s="140"/>
      <c r="R151" s="23"/>
    </row>
    <row r="152" spans="1:18" ht="11.25">
      <c r="A152" s="17" t="s">
        <v>69</v>
      </c>
      <c r="B152" s="17"/>
      <c r="C152" s="17"/>
      <c r="D152" s="17"/>
      <c r="E152" s="17"/>
      <c r="F152" s="17"/>
      <c r="G152" s="17"/>
      <c r="H152" s="17"/>
      <c r="I152" s="17"/>
      <c r="J152" s="17"/>
      <c r="K152" s="17"/>
      <c r="L152" s="17"/>
      <c r="M152" s="147"/>
      <c r="N152" s="148"/>
      <c r="O152" s="148"/>
      <c r="P152" s="140"/>
      <c r="R152" s="23"/>
    </row>
    <row r="153" spans="1:18" ht="19.5" customHeight="1">
      <c r="A153" s="316" t="s">
        <v>258</v>
      </c>
      <c r="B153" s="316"/>
      <c r="C153" s="316"/>
      <c r="D153" s="316"/>
      <c r="E153" s="316"/>
      <c r="F153" s="316"/>
      <c r="G153" s="316"/>
      <c r="H153" s="316"/>
      <c r="I153" s="316"/>
      <c r="J153" s="316"/>
      <c r="K153" s="316"/>
      <c r="L153" s="316"/>
      <c r="M153" s="147"/>
      <c r="N153" s="148"/>
      <c r="O153" s="148"/>
      <c r="P153" s="140"/>
      <c r="R153" s="23"/>
    </row>
    <row r="154" spans="1:18" ht="19.5" customHeight="1">
      <c r="A154" s="317" t="s">
        <v>254</v>
      </c>
      <c r="B154" s="317"/>
      <c r="C154" s="317"/>
      <c r="D154" s="317"/>
      <c r="E154" s="317"/>
      <c r="F154" s="317"/>
      <c r="G154" s="317"/>
      <c r="H154" s="317"/>
      <c r="I154" s="317"/>
      <c r="J154" s="317"/>
      <c r="K154" s="317"/>
      <c r="L154" s="317"/>
      <c r="M154" s="147"/>
      <c r="N154" s="148"/>
      <c r="O154" s="148"/>
      <c r="P154" s="140"/>
      <c r="R154" s="23"/>
    </row>
    <row r="155" spans="1:21" s="29" customFormat="1" ht="11.25">
      <c r="A155" s="26"/>
      <c r="B155" s="26"/>
      <c r="C155" s="318" t="s">
        <v>145</v>
      </c>
      <c r="D155" s="318"/>
      <c r="E155" s="318"/>
      <c r="F155" s="318"/>
      <c r="G155" s="214"/>
      <c r="H155" s="318" t="s">
        <v>146</v>
      </c>
      <c r="I155" s="318"/>
      <c r="J155" s="318"/>
      <c r="K155" s="318"/>
      <c r="L155" s="214"/>
      <c r="M155" s="320"/>
      <c r="N155" s="320"/>
      <c r="O155" s="320"/>
      <c r="P155" s="152"/>
      <c r="Q155" s="152"/>
      <c r="R155" s="152"/>
      <c r="S155" s="152"/>
      <c r="T155" s="152"/>
      <c r="U155" s="152"/>
    </row>
    <row r="156" spans="1:21" s="29" customFormat="1" ht="11.25">
      <c r="A156" s="26" t="s">
        <v>476</v>
      </c>
      <c r="B156" s="216" t="s">
        <v>132</v>
      </c>
      <c r="C156" s="215">
        <f>+C100</f>
        <v>2010</v>
      </c>
      <c r="D156" s="319" t="str">
        <f>+D100</f>
        <v>enero - marzo</v>
      </c>
      <c r="E156" s="319"/>
      <c r="F156" s="319"/>
      <c r="G156" s="214"/>
      <c r="H156" s="215">
        <f>+H100</f>
        <v>2010</v>
      </c>
      <c r="I156" s="319" t="str">
        <f>+D156</f>
        <v>enero - marzo</v>
      </c>
      <c r="J156" s="319"/>
      <c r="K156" s="319"/>
      <c r="L156" s="216" t="s">
        <v>327</v>
      </c>
      <c r="M156" s="321"/>
      <c r="N156" s="321"/>
      <c r="O156" s="321"/>
      <c r="P156" s="152"/>
      <c r="Q156" s="152"/>
      <c r="R156" s="152"/>
      <c r="S156" s="152"/>
      <c r="T156" s="152"/>
      <c r="U156" s="152"/>
    </row>
    <row r="157" spans="1:15" s="29" customFormat="1" ht="11.25">
      <c r="A157" s="217"/>
      <c r="B157" s="220" t="s">
        <v>45</v>
      </c>
      <c r="C157" s="217"/>
      <c r="D157" s="218">
        <f>+D101</f>
        <v>2010</v>
      </c>
      <c r="E157" s="218">
        <f>+E101</f>
        <v>2011</v>
      </c>
      <c r="F157" s="219" t="str">
        <f>+F101</f>
        <v>Var % 11/10</v>
      </c>
      <c r="G157" s="220"/>
      <c r="H157" s="217"/>
      <c r="I157" s="218">
        <f>+I101</f>
        <v>2010</v>
      </c>
      <c r="J157" s="218">
        <f>+J101</f>
        <v>2011</v>
      </c>
      <c r="K157" s="219" t="str">
        <f>+K101</f>
        <v>Var % 11/10</v>
      </c>
      <c r="L157" s="220">
        <v>2008</v>
      </c>
      <c r="M157" s="221"/>
      <c r="N157" s="221"/>
      <c r="O157" s="220"/>
    </row>
    <row r="158" spans="1:18" ht="11.25" customHeight="1">
      <c r="A158" s="17"/>
      <c r="B158" s="17"/>
      <c r="C158" s="19"/>
      <c r="D158" s="19"/>
      <c r="E158" s="19"/>
      <c r="F158" s="20"/>
      <c r="G158" s="20"/>
      <c r="H158" s="19"/>
      <c r="I158" s="19"/>
      <c r="J158" s="19"/>
      <c r="K158" s="20"/>
      <c r="L158" s="20"/>
      <c r="M158" s="147"/>
      <c r="N158" s="148"/>
      <c r="O158" s="148"/>
      <c r="P158" s="140"/>
      <c r="R158" s="23"/>
    </row>
    <row r="159" spans="1:15" s="29" customFormat="1" ht="11.25">
      <c r="A159" s="26" t="s">
        <v>466</v>
      </c>
      <c r="B159" s="26"/>
      <c r="C159" s="26"/>
      <c r="D159" s="26"/>
      <c r="E159" s="26"/>
      <c r="F159" s="26"/>
      <c r="G159" s="26"/>
      <c r="H159" s="27">
        <f>+H103</f>
        <v>6911278</v>
      </c>
      <c r="I159" s="27">
        <f>+I103</f>
        <v>2047832</v>
      </c>
      <c r="J159" s="27">
        <f>+J103</f>
        <v>1992010</v>
      </c>
      <c r="K159" s="25">
        <f>+J159/I159*100-100</f>
        <v>-2.725907203325278</v>
      </c>
      <c r="L159" s="26"/>
      <c r="M159" s="28"/>
      <c r="N159" s="28"/>
      <c r="O159" s="28"/>
    </row>
    <row r="160" spans="1:18" s="129" customFormat="1" ht="11.25">
      <c r="A160" s="127" t="s">
        <v>480</v>
      </c>
      <c r="B160" s="127"/>
      <c r="C160" s="127">
        <f>+C162+C168+C173+C182</f>
        <v>12206.795999999998</v>
      </c>
      <c r="D160" s="127">
        <f>+D162+D168+D173+D182</f>
        <v>285.54900000000004</v>
      </c>
      <c r="E160" s="127">
        <f>+E162+E168+E173+E182</f>
        <v>218.089</v>
      </c>
      <c r="F160" s="25">
        <f>+E160/D160*100-100</f>
        <v>-23.62466686978418</v>
      </c>
      <c r="G160" s="127"/>
      <c r="H160" s="127">
        <f>+H162+H168+H173+H182</f>
        <v>36741.458</v>
      </c>
      <c r="I160" s="127">
        <f>+I162+I168+I173+I182</f>
        <v>2552.216</v>
      </c>
      <c r="J160" s="127">
        <f>+J162+J168+J173+J182</f>
        <v>1393.595</v>
      </c>
      <c r="K160" s="128">
        <f>+J160/I160*100-100</f>
        <v>-45.39666705325881</v>
      </c>
      <c r="L160" s="128">
        <f>+J160/$J$159*100</f>
        <v>0.06995923715242394</v>
      </c>
      <c r="M160" s="134"/>
      <c r="N160" s="134"/>
      <c r="O160" s="134"/>
      <c r="R160" s="134"/>
    </row>
    <row r="161" spans="1:26" ht="11.25" customHeight="1">
      <c r="A161" s="26"/>
      <c r="B161" s="26"/>
      <c r="C161" s="27"/>
      <c r="D161" s="27"/>
      <c r="E161" s="27"/>
      <c r="F161" s="25"/>
      <c r="G161" s="25"/>
      <c r="H161" s="27"/>
      <c r="I161" s="27"/>
      <c r="J161" s="27"/>
      <c r="K161" s="25"/>
      <c r="M161" s="147"/>
      <c r="N161" s="148"/>
      <c r="O161" s="148"/>
      <c r="P161" s="139"/>
      <c r="Q161" s="124"/>
      <c r="R161" s="134"/>
      <c r="S161" s="124"/>
      <c r="T161" s="124"/>
      <c r="U161" s="124"/>
      <c r="V161" s="124"/>
      <c r="W161" s="124"/>
      <c r="X161" s="124"/>
      <c r="Y161" s="124"/>
      <c r="Z161" s="124"/>
    </row>
    <row r="162" spans="1:26" s="29" customFormat="1" ht="11.25" customHeight="1">
      <c r="A162" s="149" t="s">
        <v>269</v>
      </c>
      <c r="B162" s="150" t="s">
        <v>192</v>
      </c>
      <c r="C162" s="27">
        <f>SUM(C163:C166)</f>
        <v>11734.457999999999</v>
      </c>
      <c r="D162" s="27">
        <f>SUM(D163:D166)</f>
        <v>146.209</v>
      </c>
      <c r="E162" s="27">
        <f>SUM(E163:E166)</f>
        <v>130.487</v>
      </c>
      <c r="F162" s="25">
        <f>+E162/D162*100-100</f>
        <v>-10.753100014363</v>
      </c>
      <c r="G162" s="25"/>
      <c r="H162" s="27">
        <f>SUM(H163:H166)</f>
        <v>33215.67600000001</v>
      </c>
      <c r="I162" s="27">
        <f>SUM(I163:I166)</f>
        <v>1319.7450000000001</v>
      </c>
      <c r="J162" s="27">
        <f>SUM(J163:J166)</f>
        <v>759.8609999999999</v>
      </c>
      <c r="K162" s="25">
        <f>+J162/I162*100-100</f>
        <v>-42.42365002329998</v>
      </c>
      <c r="L162" s="25">
        <f>+J162/$J$162*100</f>
        <v>100</v>
      </c>
      <c r="M162" s="147"/>
      <c r="N162" s="148"/>
      <c r="O162" s="148"/>
      <c r="P162" s="151"/>
      <c r="Q162" s="151"/>
      <c r="R162" s="151"/>
      <c r="S162" s="126"/>
      <c r="T162" s="126"/>
      <c r="U162" s="126"/>
      <c r="V162" s="152"/>
      <c r="W162" s="152"/>
      <c r="X162" s="152"/>
      <c r="Y162" s="152"/>
      <c r="Z162" s="152"/>
    </row>
    <row r="163" spans="1:26" ht="11.25" customHeight="1">
      <c r="A163" s="4" t="s">
        <v>174</v>
      </c>
      <c r="B163" s="150" t="s">
        <v>193</v>
      </c>
      <c r="C163" s="19">
        <v>10626.794</v>
      </c>
      <c r="D163" s="19">
        <v>35.9</v>
      </c>
      <c r="E163" s="19">
        <v>92.677</v>
      </c>
      <c r="F163" s="20"/>
      <c r="G163" s="25"/>
      <c r="H163" s="19">
        <v>28231.597</v>
      </c>
      <c r="I163" s="19">
        <v>723.541</v>
      </c>
      <c r="J163" s="19">
        <v>663.26</v>
      </c>
      <c r="K163" s="20"/>
      <c r="L163" s="20">
        <f>+J163/$J$162*100</f>
        <v>87.28701696757697</v>
      </c>
      <c r="M163" s="147"/>
      <c r="N163" s="148"/>
      <c r="O163" s="148"/>
      <c r="P163" s="139"/>
      <c r="Q163" s="124"/>
      <c r="R163" s="134"/>
      <c r="S163" s="124"/>
      <c r="T163" s="124"/>
      <c r="U163" s="124"/>
      <c r="V163" s="124"/>
      <c r="W163" s="124"/>
      <c r="X163" s="124"/>
      <c r="Y163" s="124"/>
      <c r="Z163" s="124"/>
    </row>
    <row r="164" spans="1:18" ht="11.25" customHeight="1">
      <c r="A164" s="4" t="s">
        <v>175</v>
      </c>
      <c r="B164" s="150" t="s">
        <v>194</v>
      </c>
      <c r="C164" s="19">
        <v>967.145</v>
      </c>
      <c r="D164" s="19">
        <v>110.154</v>
      </c>
      <c r="E164" s="19">
        <v>37.8</v>
      </c>
      <c r="F164" s="20"/>
      <c r="G164" s="25"/>
      <c r="H164" s="19">
        <v>4089.111</v>
      </c>
      <c r="I164" s="19">
        <v>591.98</v>
      </c>
      <c r="J164" s="19">
        <v>92.868</v>
      </c>
      <c r="K164" s="20"/>
      <c r="L164" s="20">
        <f>+J164/$J$162*100</f>
        <v>12.22170897045644</v>
      </c>
      <c r="M164" s="147"/>
      <c r="N164" s="148"/>
      <c r="O164" s="148"/>
      <c r="P164" s="140"/>
      <c r="R164" s="23"/>
    </row>
    <row r="165" spans="1:18" ht="11.25" customHeight="1">
      <c r="A165" s="4" t="s">
        <v>176</v>
      </c>
      <c r="B165" s="150" t="s">
        <v>195</v>
      </c>
      <c r="C165" s="19">
        <v>92.719</v>
      </c>
      <c r="D165" s="19">
        <v>0.155</v>
      </c>
      <c r="E165" s="19">
        <v>0</v>
      </c>
      <c r="F165" s="20">
        <f>+E165/D165*100-100</f>
        <v>-100</v>
      </c>
      <c r="G165" s="25"/>
      <c r="H165" s="19">
        <v>779.21</v>
      </c>
      <c r="I165" s="19">
        <v>4.224</v>
      </c>
      <c r="J165" s="19">
        <v>0</v>
      </c>
      <c r="K165" s="20">
        <f>+J165/I165*100-100</f>
        <v>-100</v>
      </c>
      <c r="L165" s="20">
        <f>+J165/$J$162*100</f>
        <v>0</v>
      </c>
      <c r="M165" s="147"/>
      <c r="N165" s="148"/>
      <c r="O165" s="148"/>
      <c r="P165" s="140"/>
      <c r="R165" s="23"/>
    </row>
    <row r="166" spans="1:18" ht="11.25" customHeight="1">
      <c r="A166" s="4" t="s">
        <v>177</v>
      </c>
      <c r="B166" s="153" t="s">
        <v>178</v>
      </c>
      <c r="C166" s="19">
        <v>47.8</v>
      </c>
      <c r="D166" s="19">
        <v>0</v>
      </c>
      <c r="E166" s="19">
        <v>0.01</v>
      </c>
      <c r="F166" s="20"/>
      <c r="G166" s="25"/>
      <c r="H166" s="19">
        <v>115.758</v>
      </c>
      <c r="I166" s="19">
        <v>0</v>
      </c>
      <c r="J166" s="19">
        <v>3.733</v>
      </c>
      <c r="K166" s="20"/>
      <c r="L166" s="20">
        <f>+J166/$J$162*100</f>
        <v>0.49127406196659656</v>
      </c>
      <c r="M166" s="147"/>
      <c r="N166" s="148"/>
      <c r="O166" s="148"/>
      <c r="P166" s="140"/>
      <c r="R166" s="23"/>
    </row>
    <row r="167" spans="1:18" ht="11.25" customHeight="1">
      <c r="A167" s="4"/>
      <c r="B167" s="4"/>
      <c r="C167" s="19"/>
      <c r="D167" s="19"/>
      <c r="E167" s="19"/>
      <c r="F167" s="20"/>
      <c r="G167" s="25"/>
      <c r="H167" s="19"/>
      <c r="I167" s="19"/>
      <c r="J167" s="19"/>
      <c r="K167" s="20"/>
      <c r="L167" s="20"/>
      <c r="M167" s="147"/>
      <c r="N167" s="148"/>
      <c r="O167" s="148"/>
      <c r="P167" s="140"/>
      <c r="R167" s="23"/>
    </row>
    <row r="168" spans="1:18" s="29" customFormat="1" ht="11.25" customHeight="1">
      <c r="A168" s="149" t="s">
        <v>270</v>
      </c>
      <c r="B168" s="150" t="s">
        <v>196</v>
      </c>
      <c r="C168" s="27">
        <f>SUM(C169:C171)</f>
        <v>0.891</v>
      </c>
      <c r="D168" s="27">
        <f>SUM(D169:D171)</f>
        <v>0</v>
      </c>
      <c r="E168" s="27">
        <f>SUM(E169:E171)</f>
        <v>0</v>
      </c>
      <c r="F168" s="25"/>
      <c r="G168" s="25"/>
      <c r="H168" s="27">
        <f>SUM(H169:H171)</f>
        <v>24.53</v>
      </c>
      <c r="I168" s="27">
        <f>SUM(I169:I171)</f>
        <v>0</v>
      </c>
      <c r="J168" s="27">
        <f>SUM(J169:J171)</f>
        <v>0</v>
      </c>
      <c r="K168" s="25"/>
      <c r="L168" s="20"/>
      <c r="M168" s="28"/>
      <c r="N168" s="28"/>
      <c r="O168" s="28"/>
      <c r="R168" s="23"/>
    </row>
    <row r="169" spans="1:18" ht="11.25" customHeight="1">
      <c r="A169" s="4" t="s">
        <v>317</v>
      </c>
      <c r="B169" s="150" t="s">
        <v>197</v>
      </c>
      <c r="C169" s="19">
        <v>0.891</v>
      </c>
      <c r="D169" s="19">
        <v>0</v>
      </c>
      <c r="E169" s="19">
        <v>0</v>
      </c>
      <c r="F169" s="20"/>
      <c r="G169" s="25"/>
      <c r="H169" s="19">
        <v>24.53</v>
      </c>
      <c r="I169" s="19">
        <v>0</v>
      </c>
      <c r="J169" s="19">
        <v>0</v>
      </c>
      <c r="K169" s="20"/>
      <c r="L169" s="20"/>
      <c r="R169" s="23"/>
    </row>
    <row r="170" spans="1:18" ht="11.25" customHeight="1">
      <c r="A170" s="4" t="s">
        <v>202</v>
      </c>
      <c r="B170" s="150" t="s">
        <v>198</v>
      </c>
      <c r="C170" s="19"/>
      <c r="D170" s="19"/>
      <c r="E170" s="19"/>
      <c r="F170" s="20"/>
      <c r="G170" s="25"/>
      <c r="H170" s="19"/>
      <c r="I170" s="19"/>
      <c r="J170" s="19"/>
      <c r="K170" s="20"/>
      <c r="L170" s="20"/>
      <c r="R170" s="23"/>
    </row>
    <row r="171" spans="1:18" ht="11.25" customHeight="1">
      <c r="A171" s="4" t="s">
        <v>177</v>
      </c>
      <c r="B171" s="153" t="s">
        <v>178</v>
      </c>
      <c r="C171" s="19"/>
      <c r="D171" s="19"/>
      <c r="E171" s="19"/>
      <c r="F171" s="20"/>
      <c r="G171" s="25"/>
      <c r="H171" s="19"/>
      <c r="I171" s="19"/>
      <c r="J171" s="19"/>
      <c r="K171" s="20"/>
      <c r="L171" s="20"/>
      <c r="R171" s="23"/>
    </row>
    <row r="172" spans="1:18" ht="11.25" customHeight="1">
      <c r="A172" s="4"/>
      <c r="B172" s="4"/>
      <c r="C172" s="19"/>
      <c r="D172" s="19"/>
      <c r="E172" s="19"/>
      <c r="F172" s="20"/>
      <c r="G172" s="25"/>
      <c r="H172" s="19"/>
      <c r="I172" s="19"/>
      <c r="J172" s="19"/>
      <c r="K172" s="20"/>
      <c r="L172" s="20"/>
      <c r="R172" s="23"/>
    </row>
    <row r="173" spans="1:18" s="29" customFormat="1" ht="11.25" customHeight="1">
      <c r="A173" s="149" t="s">
        <v>172</v>
      </c>
      <c r="B173" s="150"/>
      <c r="C173" s="27">
        <f>SUM(C174:C180)</f>
        <v>259.455</v>
      </c>
      <c r="D173" s="27">
        <f>SUM(D174:D180)</f>
        <v>68.79400000000001</v>
      </c>
      <c r="E173" s="27">
        <f>SUM(E174:E180)</f>
        <v>67.022</v>
      </c>
      <c r="F173" s="25">
        <f aca="true" t="shared" si="16" ref="F173:F180">+E173/D173*100-100</f>
        <v>-2.5758060295956113</v>
      </c>
      <c r="G173" s="27"/>
      <c r="H173" s="27">
        <f>SUM(H174:H180)</f>
        <v>3016.393</v>
      </c>
      <c r="I173" s="27">
        <f>SUM(I174:I180)</f>
        <v>1049.733</v>
      </c>
      <c r="J173" s="27">
        <f>SUM(J174:J180)</f>
        <v>597.956</v>
      </c>
      <c r="K173" s="25">
        <f aca="true" t="shared" si="17" ref="K173:K180">+J173/I173*100-100</f>
        <v>-43.037324729240666</v>
      </c>
      <c r="L173" s="25">
        <f aca="true" t="shared" si="18" ref="L173:L180">+J173/$J$173*100</f>
        <v>100</v>
      </c>
      <c r="M173" s="28"/>
      <c r="N173" s="28"/>
      <c r="O173" s="28"/>
      <c r="R173" s="23"/>
    </row>
    <row r="174" spans="1:18" ht="11.25" customHeight="1">
      <c r="A174" s="22" t="s">
        <v>326</v>
      </c>
      <c r="B174" s="150" t="s">
        <v>284</v>
      </c>
      <c r="C174" s="19">
        <v>29.25</v>
      </c>
      <c r="D174" s="19">
        <v>6.749</v>
      </c>
      <c r="E174" s="19">
        <v>3.206</v>
      </c>
      <c r="F174" s="20">
        <f t="shared" si="16"/>
        <v>-52.49666617276633</v>
      </c>
      <c r="G174" s="25"/>
      <c r="H174" s="19">
        <v>337.924</v>
      </c>
      <c r="I174" s="19">
        <v>173.075</v>
      </c>
      <c r="J174" s="19">
        <v>30.51</v>
      </c>
      <c r="K174" s="20">
        <f t="shared" si="17"/>
        <v>-82.371804131157</v>
      </c>
      <c r="L174" s="20">
        <f t="shared" si="18"/>
        <v>5.102382115072012</v>
      </c>
      <c r="R174" s="23"/>
    </row>
    <row r="175" spans="1:18" ht="11.25" customHeight="1">
      <c r="A175" s="4" t="s">
        <v>321</v>
      </c>
      <c r="B175" s="150" t="s">
        <v>283</v>
      </c>
      <c r="C175" s="19">
        <v>0.676</v>
      </c>
      <c r="D175" s="19">
        <v>0.46</v>
      </c>
      <c r="E175" s="19">
        <v>1.332</v>
      </c>
      <c r="F175" s="20"/>
      <c r="G175" s="25"/>
      <c r="H175" s="19">
        <v>5.39</v>
      </c>
      <c r="I175" s="19">
        <v>3.928</v>
      </c>
      <c r="J175" s="19">
        <v>3.985</v>
      </c>
      <c r="K175" s="20"/>
      <c r="L175" s="20">
        <f t="shared" si="18"/>
        <v>0.6664369953642074</v>
      </c>
      <c r="R175" s="23"/>
    </row>
    <row r="176" spans="1:18" ht="11.25" customHeight="1">
      <c r="A176" s="4" t="s">
        <v>323</v>
      </c>
      <c r="B176" s="150" t="s">
        <v>285</v>
      </c>
      <c r="C176" s="19">
        <v>132.359</v>
      </c>
      <c r="D176" s="19">
        <v>42.462</v>
      </c>
      <c r="E176" s="19">
        <v>21.985</v>
      </c>
      <c r="F176" s="20">
        <f t="shared" si="16"/>
        <v>-48.22429466346381</v>
      </c>
      <c r="G176" s="25"/>
      <c r="H176" s="19">
        <v>1320.05</v>
      </c>
      <c r="I176" s="19">
        <v>537.747</v>
      </c>
      <c r="J176" s="19">
        <v>232.735</v>
      </c>
      <c r="K176" s="20">
        <f t="shared" si="17"/>
        <v>-56.72035362354415</v>
      </c>
      <c r="L176" s="20">
        <f t="shared" si="18"/>
        <v>38.92176012950786</v>
      </c>
      <c r="R176" s="23"/>
    </row>
    <row r="177" spans="1:18" ht="11.25" customHeight="1">
      <c r="A177" s="4" t="s">
        <v>322</v>
      </c>
      <c r="B177" s="150" t="s">
        <v>286</v>
      </c>
      <c r="C177" s="154">
        <v>8.458</v>
      </c>
      <c r="D177" s="154">
        <v>0.145</v>
      </c>
      <c r="E177" s="19">
        <v>0.518</v>
      </c>
      <c r="F177" s="20">
        <f t="shared" si="16"/>
        <v>257.2413793103449</v>
      </c>
      <c r="G177" s="25"/>
      <c r="H177" s="154">
        <v>149.982</v>
      </c>
      <c r="I177" s="154">
        <v>2.164</v>
      </c>
      <c r="J177" s="19">
        <v>10.242</v>
      </c>
      <c r="K177" s="20">
        <f t="shared" si="17"/>
        <v>373.29020332717187</v>
      </c>
      <c r="L177" s="20">
        <f t="shared" si="18"/>
        <v>1.7128350580979204</v>
      </c>
      <c r="R177" s="23"/>
    </row>
    <row r="178" spans="1:18" ht="11.25" customHeight="1">
      <c r="A178" s="4" t="s">
        <v>324</v>
      </c>
      <c r="B178" s="150" t="s">
        <v>287</v>
      </c>
      <c r="C178" s="19"/>
      <c r="D178" s="19"/>
      <c r="E178" s="19"/>
      <c r="F178" s="20"/>
      <c r="G178" s="25"/>
      <c r="H178" s="19"/>
      <c r="I178" s="19"/>
      <c r="J178" s="19"/>
      <c r="K178" s="20"/>
      <c r="L178" s="20">
        <f t="shared" si="18"/>
        <v>0</v>
      </c>
      <c r="R178" s="23"/>
    </row>
    <row r="179" spans="1:18" ht="11.25" customHeight="1">
      <c r="A179" s="4" t="s">
        <v>325</v>
      </c>
      <c r="B179" s="150" t="s">
        <v>288</v>
      </c>
      <c r="C179" s="154"/>
      <c r="D179" s="154"/>
      <c r="E179" s="19"/>
      <c r="F179" s="20"/>
      <c r="G179" s="25"/>
      <c r="H179" s="154"/>
      <c r="I179" s="154"/>
      <c r="J179" s="19"/>
      <c r="K179" s="20"/>
      <c r="L179" s="20">
        <f t="shared" si="18"/>
        <v>0</v>
      </c>
      <c r="R179" s="23"/>
    </row>
    <row r="180" spans="1:18" ht="11.25" customHeight="1">
      <c r="A180" s="4" t="s">
        <v>173</v>
      </c>
      <c r="B180" s="155" t="s">
        <v>178</v>
      </c>
      <c r="C180" s="154">
        <v>88.712</v>
      </c>
      <c r="D180" s="154">
        <v>18.978</v>
      </c>
      <c r="E180" s="154">
        <v>39.981</v>
      </c>
      <c r="F180" s="20">
        <f t="shared" si="16"/>
        <v>110.67024976288332</v>
      </c>
      <c r="G180" s="25"/>
      <c r="H180" s="154">
        <v>1203.047</v>
      </c>
      <c r="I180" s="154">
        <v>332.819</v>
      </c>
      <c r="J180" s="154">
        <v>320.484</v>
      </c>
      <c r="K180" s="20">
        <f t="shared" si="17"/>
        <v>-3.7062186954470775</v>
      </c>
      <c r="L180" s="20">
        <f t="shared" si="18"/>
        <v>53.596585701958</v>
      </c>
      <c r="R180" s="23"/>
    </row>
    <row r="181" spans="1:18" ht="11.25" customHeight="1">
      <c r="A181" s="4"/>
      <c r="B181" s="4"/>
      <c r="C181" s="19"/>
      <c r="D181" s="19"/>
      <c r="E181" s="19"/>
      <c r="F181" s="20"/>
      <c r="G181" s="25"/>
      <c r="H181" s="19"/>
      <c r="I181" s="19"/>
      <c r="J181" s="19"/>
      <c r="K181" s="20"/>
      <c r="L181" s="20"/>
      <c r="R181" s="23"/>
    </row>
    <row r="182" spans="1:18" s="29" customFormat="1" ht="11.25" customHeight="1">
      <c r="A182" s="149" t="s">
        <v>171</v>
      </c>
      <c r="B182" s="130" t="s">
        <v>199</v>
      </c>
      <c r="C182" s="27">
        <v>211.992</v>
      </c>
      <c r="D182" s="27">
        <v>70.546</v>
      </c>
      <c r="E182" s="27">
        <v>20.58</v>
      </c>
      <c r="F182" s="25">
        <f>+E182/D182*100-100</f>
        <v>-70.82754514784679</v>
      </c>
      <c r="G182" s="25"/>
      <c r="H182" s="27">
        <v>484.859</v>
      </c>
      <c r="I182" s="27">
        <v>182.738</v>
      </c>
      <c r="J182" s="27">
        <v>35.778</v>
      </c>
      <c r="K182" s="25">
        <f>+J182/I182*100-100</f>
        <v>-80.4211494051593</v>
      </c>
      <c r="L182" s="25">
        <f>+J182/$J$159*100</f>
        <v>0.0017960753209070237</v>
      </c>
      <c r="M182" s="28"/>
      <c r="N182" s="28"/>
      <c r="O182" s="28"/>
      <c r="R182" s="23"/>
    </row>
    <row r="183" spans="1:18" ht="11.25" customHeight="1">
      <c r="A183" s="17"/>
      <c r="B183" s="17"/>
      <c r="C183" s="19"/>
      <c r="D183" s="19"/>
      <c r="E183" s="19"/>
      <c r="F183" s="20"/>
      <c r="G183" s="20"/>
      <c r="H183" s="19"/>
      <c r="I183" s="19"/>
      <c r="J183" s="19"/>
      <c r="K183" s="20"/>
      <c r="L183" s="20"/>
      <c r="R183" s="23"/>
    </row>
    <row r="184" spans="1:18" ht="11.25">
      <c r="A184" s="124"/>
      <c r="B184" s="125"/>
      <c r="C184" s="133"/>
      <c r="D184" s="133"/>
      <c r="E184" s="133"/>
      <c r="F184" s="133"/>
      <c r="G184" s="133"/>
      <c r="H184" s="133"/>
      <c r="I184" s="133"/>
      <c r="J184" s="133"/>
      <c r="K184" s="125"/>
      <c r="L184" s="125"/>
      <c r="M184" s="125"/>
      <c r="N184" s="125"/>
      <c r="O184" s="125"/>
      <c r="R184" s="23"/>
    </row>
    <row r="185" spans="1:18" ht="11.25">
      <c r="A185" s="17" t="s">
        <v>69</v>
      </c>
      <c r="B185" s="17"/>
      <c r="C185" s="17"/>
      <c r="D185" s="17"/>
      <c r="E185" s="17"/>
      <c r="F185" s="17"/>
      <c r="G185" s="17"/>
      <c r="H185" s="17"/>
      <c r="I185" s="17"/>
      <c r="J185" s="17"/>
      <c r="K185" s="17"/>
      <c r="L185" s="17"/>
      <c r="R185" s="23"/>
    </row>
    <row r="186" spans="1:18" ht="19.5" customHeight="1">
      <c r="A186" s="316" t="s">
        <v>261</v>
      </c>
      <c r="B186" s="316"/>
      <c r="C186" s="316"/>
      <c r="D186" s="316"/>
      <c r="E186" s="316"/>
      <c r="F186" s="316"/>
      <c r="G186" s="316"/>
      <c r="H186" s="316"/>
      <c r="I186" s="316"/>
      <c r="J186" s="316"/>
      <c r="K186" s="316"/>
      <c r="L186" s="316"/>
      <c r="R186" s="23"/>
    </row>
    <row r="187" spans="1:18" ht="19.5" customHeight="1">
      <c r="A187" s="317" t="s">
        <v>255</v>
      </c>
      <c r="B187" s="317"/>
      <c r="C187" s="317"/>
      <c r="D187" s="317"/>
      <c r="E187" s="317"/>
      <c r="F187" s="317"/>
      <c r="G187" s="317"/>
      <c r="H187" s="317"/>
      <c r="I187" s="317"/>
      <c r="J187" s="317"/>
      <c r="K187" s="317"/>
      <c r="L187" s="317"/>
      <c r="R187" s="23"/>
    </row>
    <row r="188" spans="1:21" s="29" customFormat="1" ht="11.25">
      <c r="A188" s="26"/>
      <c r="B188" s="26"/>
      <c r="C188" s="318" t="s">
        <v>145</v>
      </c>
      <c r="D188" s="318"/>
      <c r="E188" s="318"/>
      <c r="F188" s="318"/>
      <c r="G188" s="214"/>
      <c r="H188" s="318" t="s">
        <v>146</v>
      </c>
      <c r="I188" s="318"/>
      <c r="J188" s="318"/>
      <c r="K188" s="318"/>
      <c r="L188" s="214"/>
      <c r="M188" s="320"/>
      <c r="N188" s="320"/>
      <c r="O188" s="320"/>
      <c r="P188" s="152"/>
      <c r="Q188" s="152"/>
      <c r="R188" s="152"/>
      <c r="S188" s="152"/>
      <c r="T188" s="152"/>
      <c r="U188" s="152"/>
    </row>
    <row r="189" spans="1:21" s="29" customFormat="1" ht="11.25">
      <c r="A189" s="26" t="s">
        <v>476</v>
      </c>
      <c r="B189" s="216" t="s">
        <v>132</v>
      </c>
      <c r="C189" s="215">
        <f>+C156</f>
        <v>2010</v>
      </c>
      <c r="D189" s="319" t="str">
        <f>+D156</f>
        <v>enero - marzo</v>
      </c>
      <c r="E189" s="319"/>
      <c r="F189" s="319"/>
      <c r="G189" s="214"/>
      <c r="H189" s="215">
        <f>+H156</f>
        <v>2010</v>
      </c>
      <c r="I189" s="319" t="str">
        <f>+D189</f>
        <v>enero - marzo</v>
      </c>
      <c r="J189" s="319"/>
      <c r="K189" s="319"/>
      <c r="L189" s="216" t="s">
        <v>327</v>
      </c>
      <c r="M189" s="321"/>
      <c r="N189" s="321"/>
      <c r="O189" s="321"/>
      <c r="P189" s="152"/>
      <c r="Q189" s="152"/>
      <c r="R189" s="152"/>
      <c r="S189" s="152"/>
      <c r="T189" s="152"/>
      <c r="U189" s="152"/>
    </row>
    <row r="190" spans="1:15" s="29" customFormat="1" ht="11.25">
      <c r="A190" s="217"/>
      <c r="B190" s="220" t="s">
        <v>45</v>
      </c>
      <c r="C190" s="217"/>
      <c r="D190" s="218">
        <f>+D157</f>
        <v>2010</v>
      </c>
      <c r="E190" s="218">
        <f>+E157</f>
        <v>2011</v>
      </c>
      <c r="F190" s="219" t="str">
        <f>+F157</f>
        <v>Var % 11/10</v>
      </c>
      <c r="G190" s="220"/>
      <c r="H190" s="217"/>
      <c r="I190" s="218">
        <f>+I157</f>
        <v>2010</v>
      </c>
      <c r="J190" s="218">
        <f>+J157</f>
        <v>2011</v>
      </c>
      <c r="K190" s="219" t="str">
        <f>+K157</f>
        <v>Var % 11/10</v>
      </c>
      <c r="L190" s="220">
        <v>2008</v>
      </c>
      <c r="M190" s="221"/>
      <c r="N190" s="221"/>
      <c r="O190" s="220"/>
    </row>
    <row r="191" spans="1:18" ht="11.25">
      <c r="A191" s="17"/>
      <c r="B191" s="17"/>
      <c r="C191" s="17"/>
      <c r="D191" s="17"/>
      <c r="E191" s="17"/>
      <c r="F191" s="17"/>
      <c r="G191" s="17"/>
      <c r="H191" s="17"/>
      <c r="I191" s="17"/>
      <c r="J191" s="17"/>
      <c r="K191" s="17"/>
      <c r="L191" s="17"/>
      <c r="R191" s="23"/>
    </row>
    <row r="192" spans="1:15" s="29" customFormat="1" ht="11.25">
      <c r="A192" s="26" t="s">
        <v>466</v>
      </c>
      <c r="B192" s="26"/>
      <c r="C192" s="26"/>
      <c r="D192" s="26"/>
      <c r="E192" s="26"/>
      <c r="F192" s="26"/>
      <c r="G192" s="26"/>
      <c r="H192" s="27">
        <f>+H159</f>
        <v>6911278</v>
      </c>
      <c r="I192" s="27">
        <f>+I159</f>
        <v>2047832</v>
      </c>
      <c r="J192" s="27">
        <f>+J159</f>
        <v>1992010</v>
      </c>
      <c r="K192" s="25">
        <f>+J192/I192*100-100</f>
        <v>-2.725907203325278</v>
      </c>
      <c r="L192" s="26"/>
      <c r="M192" s="28"/>
      <c r="N192" s="28"/>
      <c r="O192" s="28"/>
    </row>
    <row r="193" spans="1:18" s="129" customFormat="1" ht="11.25">
      <c r="A193" s="127" t="s">
        <v>477</v>
      </c>
      <c r="B193" s="127"/>
      <c r="C193" s="127">
        <f>+C195+C212</f>
        <v>228064.261</v>
      </c>
      <c r="D193" s="127">
        <f>+D195+D212</f>
        <v>54979.71600000001</v>
      </c>
      <c r="E193" s="127">
        <f>+E195+E212</f>
        <v>54339.952000000005</v>
      </c>
      <c r="F193" s="128">
        <f>+E193/D193*100-100</f>
        <v>-1.163636421839655</v>
      </c>
      <c r="G193" s="127"/>
      <c r="H193" s="127">
        <f>+H195+H212</f>
        <v>252248.133</v>
      </c>
      <c r="I193" s="127">
        <f>+I195+I212</f>
        <v>61609.845</v>
      </c>
      <c r="J193" s="127">
        <f>+J195+J212</f>
        <v>64639.30799999999</v>
      </c>
      <c r="K193" s="128">
        <f>+J193/I193*100-100</f>
        <v>4.91717354588377</v>
      </c>
      <c r="L193" s="128">
        <f>+J193/$J$192*100</f>
        <v>3.244928890919222</v>
      </c>
      <c r="M193" s="134"/>
      <c r="N193" s="134"/>
      <c r="O193" s="134"/>
      <c r="R193" s="28"/>
    </row>
    <row r="194" spans="1:18" ht="11.25" customHeight="1">
      <c r="A194" s="26"/>
      <c r="B194" s="26"/>
      <c r="C194" s="19"/>
      <c r="D194" s="19"/>
      <c r="E194" s="19"/>
      <c r="F194" s="20"/>
      <c r="G194" s="20"/>
      <c r="H194" s="19"/>
      <c r="I194" s="19"/>
      <c r="J194" s="19"/>
      <c r="K194" s="20"/>
      <c r="R194" s="23"/>
    </row>
    <row r="195" spans="1:18" ht="11.25" customHeight="1">
      <c r="A195" s="26" t="s">
        <v>470</v>
      </c>
      <c r="B195" s="26"/>
      <c r="C195" s="27">
        <f>SUM(C197:C210)</f>
        <v>95069.925</v>
      </c>
      <c r="D195" s="27">
        <f>SUM(D197:D210)</f>
        <v>29954.228000000006</v>
      </c>
      <c r="E195" s="27">
        <f>SUM(E197:E210)</f>
        <v>33904.05</v>
      </c>
      <c r="F195" s="25">
        <f>+E195/D195*100-100</f>
        <v>13.186191945924946</v>
      </c>
      <c r="G195" s="25"/>
      <c r="H195" s="27">
        <f>SUM(H197:H210)</f>
        <v>64537.92100000001</v>
      </c>
      <c r="I195" s="27">
        <f>SUM(I197:I210)</f>
        <v>27226.139000000003</v>
      </c>
      <c r="J195" s="27">
        <f>SUM(J197:J210)</f>
        <v>35426.50299999999</v>
      </c>
      <c r="K195" s="25">
        <f>+J195/I195*100-100</f>
        <v>30.11945248645057</v>
      </c>
      <c r="L195" s="25">
        <f>+J195/J193*100</f>
        <v>54.806439140716044</v>
      </c>
      <c r="R195" s="23"/>
    </row>
    <row r="196" spans="1:18" ht="11.25" customHeight="1">
      <c r="A196" s="26"/>
      <c r="B196" s="26"/>
      <c r="C196" s="27"/>
      <c r="D196" s="27"/>
      <c r="E196" s="27"/>
      <c r="F196" s="25"/>
      <c r="G196" s="25"/>
      <c r="H196" s="27"/>
      <c r="I196" s="27"/>
      <c r="J196" s="27"/>
      <c r="K196" s="25"/>
      <c r="L196" s="20"/>
      <c r="R196" s="23"/>
    </row>
    <row r="197" spans="1:18" ht="11.25" customHeight="1">
      <c r="A197" s="135" t="s">
        <v>169</v>
      </c>
      <c r="B197" s="135"/>
      <c r="C197" s="19">
        <v>1272.534</v>
      </c>
      <c r="D197" s="19">
        <v>673.781</v>
      </c>
      <c r="E197" s="19">
        <v>582.384</v>
      </c>
      <c r="F197" s="20">
        <f aca="true" t="shared" si="19" ref="F197:F210">+E197/D197*100-100</f>
        <v>-13.564793308211406</v>
      </c>
      <c r="G197" s="20"/>
      <c r="H197" s="19">
        <v>1080.638</v>
      </c>
      <c r="I197" s="19">
        <v>566.764</v>
      </c>
      <c r="J197" s="19">
        <v>552.744</v>
      </c>
      <c r="K197" s="20">
        <f aca="true" t="shared" si="20" ref="K197:K210">+J197/I197*100-100</f>
        <v>-2.473692753950502</v>
      </c>
      <c r="L197" s="20">
        <f aca="true" t="shared" si="21" ref="L197:L210">+J197/$J$195*100</f>
        <v>1.5602556086328931</v>
      </c>
      <c r="R197" s="23"/>
    </row>
    <row r="198" spans="1:18" ht="11.25" customHeight="1">
      <c r="A198" s="135" t="s">
        <v>158</v>
      </c>
      <c r="B198" s="135"/>
      <c r="C198" s="19">
        <v>6156.159</v>
      </c>
      <c r="D198" s="19">
        <v>4222.001</v>
      </c>
      <c r="E198" s="19">
        <v>6207.733</v>
      </c>
      <c r="F198" s="20">
        <f t="shared" si="19"/>
        <v>47.03295901635266</v>
      </c>
      <c r="G198" s="20"/>
      <c r="H198" s="19">
        <v>18684.042</v>
      </c>
      <c r="I198" s="19">
        <v>12708.583</v>
      </c>
      <c r="J198" s="19">
        <v>19286.078</v>
      </c>
      <c r="K198" s="20">
        <f t="shared" si="20"/>
        <v>51.75632090532832</v>
      </c>
      <c r="L198" s="20">
        <f t="shared" si="21"/>
        <v>54.43968883973675</v>
      </c>
      <c r="R198" s="23"/>
    </row>
    <row r="199" spans="1:18" ht="11.25" customHeight="1">
      <c r="A199" s="135" t="s">
        <v>159</v>
      </c>
      <c r="B199" s="135"/>
      <c r="C199" s="19">
        <v>83968.499</v>
      </c>
      <c r="D199" s="19">
        <v>24157.48</v>
      </c>
      <c r="E199" s="19">
        <v>26352.602</v>
      </c>
      <c r="F199" s="20">
        <f t="shared" si="19"/>
        <v>9.086717654324872</v>
      </c>
      <c r="G199" s="20"/>
      <c r="H199" s="19">
        <v>40326.595</v>
      </c>
      <c r="I199" s="19">
        <v>12741.975</v>
      </c>
      <c r="J199" s="19">
        <v>14583.878</v>
      </c>
      <c r="K199" s="20">
        <f t="shared" si="20"/>
        <v>14.455396435795876</v>
      </c>
      <c r="L199" s="20">
        <f t="shared" si="21"/>
        <v>41.166575205009664</v>
      </c>
      <c r="R199" s="23"/>
    </row>
    <row r="200" spans="1:18" ht="11.25" customHeight="1">
      <c r="A200" s="135" t="s">
        <v>160</v>
      </c>
      <c r="B200" s="135"/>
      <c r="C200" s="19">
        <v>0.13</v>
      </c>
      <c r="D200" s="19">
        <v>0.034</v>
      </c>
      <c r="E200" s="19">
        <v>0.012</v>
      </c>
      <c r="F200" s="20">
        <f t="shared" si="19"/>
        <v>-64.70588235294119</v>
      </c>
      <c r="G200" s="20"/>
      <c r="H200" s="19">
        <v>0.78</v>
      </c>
      <c r="I200" s="19">
        <v>0.204</v>
      </c>
      <c r="J200" s="19">
        <v>0.072</v>
      </c>
      <c r="K200" s="20">
        <f t="shared" si="20"/>
        <v>-64.70588235294117</v>
      </c>
      <c r="L200" s="20">
        <f t="shared" si="21"/>
        <v>0.0002032376720897347</v>
      </c>
      <c r="R200" s="23"/>
    </row>
    <row r="201" spans="1:18" ht="11.25" customHeight="1">
      <c r="A201" s="135" t="s">
        <v>161</v>
      </c>
      <c r="B201" s="135"/>
      <c r="C201" s="19">
        <v>117.022</v>
      </c>
      <c r="D201" s="19">
        <v>0.006</v>
      </c>
      <c r="E201" s="19">
        <v>0.078</v>
      </c>
      <c r="F201" s="20">
        <f t="shared" si="19"/>
        <v>1200</v>
      </c>
      <c r="G201" s="20"/>
      <c r="H201" s="19">
        <v>259.779</v>
      </c>
      <c r="I201" s="19">
        <v>0.024</v>
      </c>
      <c r="J201" s="19">
        <v>0.3</v>
      </c>
      <c r="K201" s="20">
        <f t="shared" si="20"/>
        <v>1150</v>
      </c>
      <c r="L201" s="20">
        <f t="shared" si="21"/>
        <v>0.0008468236337072279</v>
      </c>
      <c r="R201" s="23"/>
    </row>
    <row r="202" spans="1:18" ht="11.25" customHeight="1">
      <c r="A202" s="135" t="s">
        <v>162</v>
      </c>
      <c r="B202" s="135"/>
      <c r="C202" s="19">
        <v>1.391</v>
      </c>
      <c r="D202" s="19">
        <v>0.219</v>
      </c>
      <c r="E202" s="19">
        <v>0</v>
      </c>
      <c r="F202" s="20"/>
      <c r="G202" s="20"/>
      <c r="H202" s="19">
        <v>11.113</v>
      </c>
      <c r="I202" s="19">
        <v>0.219</v>
      </c>
      <c r="J202" s="19">
        <v>0</v>
      </c>
      <c r="K202" s="20"/>
      <c r="L202" s="20">
        <f t="shared" si="21"/>
        <v>0</v>
      </c>
      <c r="R202" s="23"/>
    </row>
    <row r="203" spans="1:18" ht="11.25" customHeight="1">
      <c r="A203" s="135" t="s">
        <v>163</v>
      </c>
      <c r="B203" s="135"/>
      <c r="C203" s="19">
        <v>9.681</v>
      </c>
      <c r="D203" s="19">
        <v>1.031</v>
      </c>
      <c r="E203" s="19">
        <v>1.08</v>
      </c>
      <c r="F203" s="20">
        <f t="shared" si="19"/>
        <v>4.7526673132881</v>
      </c>
      <c r="G203" s="20"/>
      <c r="H203" s="19">
        <v>10.743</v>
      </c>
      <c r="I203" s="19">
        <v>1.751</v>
      </c>
      <c r="J203" s="19">
        <v>1.242</v>
      </c>
      <c r="K203" s="20">
        <f t="shared" si="20"/>
        <v>-29.06910336950314</v>
      </c>
      <c r="L203" s="20">
        <f t="shared" si="21"/>
        <v>0.0035058498435479235</v>
      </c>
      <c r="R203" s="23"/>
    </row>
    <row r="204" spans="1:18" ht="11.25" customHeight="1">
      <c r="A204" s="135" t="s">
        <v>164</v>
      </c>
      <c r="B204" s="135"/>
      <c r="C204" s="19">
        <v>1.357</v>
      </c>
      <c r="D204" s="19">
        <v>0.775</v>
      </c>
      <c r="E204" s="19">
        <v>0.95</v>
      </c>
      <c r="F204" s="20">
        <f t="shared" si="19"/>
        <v>22.580645161290306</v>
      </c>
      <c r="G204" s="20"/>
      <c r="H204" s="19">
        <v>3.37</v>
      </c>
      <c r="I204" s="19">
        <v>1.439</v>
      </c>
      <c r="J204" s="19">
        <v>1.84</v>
      </c>
      <c r="K204" s="20">
        <f t="shared" si="20"/>
        <v>27.86657400972898</v>
      </c>
      <c r="L204" s="20">
        <f t="shared" si="21"/>
        <v>0.005193851620070997</v>
      </c>
      <c r="R204" s="23"/>
    </row>
    <row r="205" spans="1:18" ht="11.25" customHeight="1">
      <c r="A205" s="135" t="s">
        <v>165</v>
      </c>
      <c r="B205" s="135"/>
      <c r="C205" s="19">
        <v>957.775</v>
      </c>
      <c r="D205" s="19">
        <v>280.695</v>
      </c>
      <c r="E205" s="19">
        <v>279.94</v>
      </c>
      <c r="F205" s="20">
        <f t="shared" si="19"/>
        <v>-0.2689752222162838</v>
      </c>
      <c r="G205" s="20"/>
      <c r="H205" s="19">
        <v>2565.582</v>
      </c>
      <c r="I205" s="19">
        <v>740.616</v>
      </c>
      <c r="J205" s="19">
        <v>769.846</v>
      </c>
      <c r="K205" s="20">
        <f t="shared" si="20"/>
        <v>3.9467146267431445</v>
      </c>
      <c r="L205" s="20">
        <f t="shared" si="21"/>
        <v>2.1730792903832485</v>
      </c>
      <c r="R205" s="23"/>
    </row>
    <row r="206" spans="1:18" ht="11.25" customHeight="1">
      <c r="A206" s="135" t="s">
        <v>170</v>
      </c>
      <c r="B206" s="135"/>
      <c r="C206" s="19">
        <v>789.025</v>
      </c>
      <c r="D206" s="19">
        <v>10.025</v>
      </c>
      <c r="E206" s="19">
        <v>0</v>
      </c>
      <c r="F206" s="20">
        <f t="shared" si="19"/>
        <v>-100</v>
      </c>
      <c r="G206" s="20"/>
      <c r="H206" s="19">
        <v>213.338</v>
      </c>
      <c r="I206" s="19">
        <v>10.255</v>
      </c>
      <c r="J206" s="19">
        <v>0</v>
      </c>
      <c r="K206" s="20">
        <f t="shared" si="20"/>
        <v>-100</v>
      </c>
      <c r="L206" s="20">
        <f t="shared" si="21"/>
        <v>0</v>
      </c>
      <c r="R206" s="23"/>
    </row>
    <row r="207" spans="1:18" ht="11.25" customHeight="1">
      <c r="A207" s="135" t="s">
        <v>166</v>
      </c>
      <c r="B207" s="135"/>
      <c r="C207" s="19">
        <v>79.198</v>
      </c>
      <c r="D207" s="19">
        <v>11.419</v>
      </c>
      <c r="E207" s="19">
        <v>2.646</v>
      </c>
      <c r="F207" s="20">
        <f t="shared" si="19"/>
        <v>-76.82809352832997</v>
      </c>
      <c r="G207" s="20"/>
      <c r="H207" s="19">
        <v>131.52</v>
      </c>
      <c r="I207" s="19">
        <v>30.342</v>
      </c>
      <c r="J207" s="19">
        <v>5.59</v>
      </c>
      <c r="K207" s="20">
        <f t="shared" si="20"/>
        <v>-81.57669237360754</v>
      </c>
      <c r="L207" s="20">
        <f t="shared" si="21"/>
        <v>0.015779147041411347</v>
      </c>
      <c r="R207" s="23"/>
    </row>
    <row r="208" spans="1:18" ht="11.25">
      <c r="A208" s="156" t="s">
        <v>167</v>
      </c>
      <c r="B208" s="156"/>
      <c r="C208" s="19">
        <v>789.861</v>
      </c>
      <c r="D208" s="19">
        <v>192.684</v>
      </c>
      <c r="E208" s="19">
        <v>9.248</v>
      </c>
      <c r="F208" s="20">
        <f t="shared" si="19"/>
        <v>-95.20043179506342</v>
      </c>
      <c r="G208" s="20"/>
      <c r="H208" s="19">
        <v>619.182</v>
      </c>
      <c r="I208" s="19">
        <v>209.833</v>
      </c>
      <c r="J208" s="19">
        <v>12.517</v>
      </c>
      <c r="K208" s="20">
        <f t="shared" si="20"/>
        <v>-94.03478003936463</v>
      </c>
      <c r="L208" s="20">
        <f t="shared" si="21"/>
        <v>0.03533230474371123</v>
      </c>
      <c r="R208" s="23"/>
    </row>
    <row r="209" spans="1:18" ht="11.25" customHeight="1">
      <c r="A209" s="135" t="s">
        <v>168</v>
      </c>
      <c r="B209" s="135"/>
      <c r="C209" s="19">
        <v>5.049</v>
      </c>
      <c r="D209" s="19">
        <v>0.955</v>
      </c>
      <c r="E209" s="19">
        <v>183.302</v>
      </c>
      <c r="F209" s="20">
        <f t="shared" si="19"/>
        <v>19093.92670157068</v>
      </c>
      <c r="G209" s="20"/>
      <c r="H209" s="19">
        <v>9.796</v>
      </c>
      <c r="I209" s="19">
        <v>1.438</v>
      </c>
      <c r="J209" s="19">
        <v>49.972</v>
      </c>
      <c r="K209" s="20">
        <f t="shared" si="20"/>
        <v>3375.1043115438106</v>
      </c>
      <c r="L209" s="20">
        <f t="shared" si="21"/>
        <v>0.14105823541205864</v>
      </c>
      <c r="R209" s="23"/>
    </row>
    <row r="210" spans="1:18" ht="11.25" customHeight="1">
      <c r="A210" s="135" t="s">
        <v>200</v>
      </c>
      <c r="B210" s="135"/>
      <c r="C210" s="19">
        <v>922.244</v>
      </c>
      <c r="D210" s="19">
        <v>403.123</v>
      </c>
      <c r="E210" s="19">
        <v>284.075</v>
      </c>
      <c r="F210" s="20">
        <f t="shared" si="19"/>
        <v>-29.53143333424289</v>
      </c>
      <c r="G210" s="20"/>
      <c r="H210" s="19">
        <v>621.443</v>
      </c>
      <c r="I210" s="19">
        <v>212.696</v>
      </c>
      <c r="J210" s="19">
        <v>162.424</v>
      </c>
      <c r="K210" s="20">
        <f t="shared" si="20"/>
        <v>-23.635611389024703</v>
      </c>
      <c r="L210" s="20">
        <f t="shared" si="21"/>
        <v>0.4584816062708759</v>
      </c>
      <c r="R210" s="23"/>
    </row>
    <row r="211" spans="1:18" ht="11.25" customHeight="1">
      <c r="A211" s="135"/>
      <c r="B211" s="135"/>
      <c r="C211" s="19"/>
      <c r="D211" s="19"/>
      <c r="E211" s="19"/>
      <c r="F211" s="19"/>
      <c r="G211" s="19"/>
      <c r="H211" s="19"/>
      <c r="I211" s="19"/>
      <c r="J211" s="19"/>
      <c r="K211" s="20"/>
      <c r="L211" s="20"/>
      <c r="R211" s="23"/>
    </row>
    <row r="212" spans="1:18" s="29" customFormat="1" ht="11.25" customHeight="1">
      <c r="A212" s="131" t="s">
        <v>471</v>
      </c>
      <c r="B212" s="131"/>
      <c r="C212" s="27">
        <f>SUM(C214:C217)</f>
        <v>132994.336</v>
      </c>
      <c r="D212" s="27">
        <f>SUM(D214:D217)</f>
        <v>25025.488</v>
      </c>
      <c r="E212" s="27">
        <f>SUM(E214:E217)</f>
        <v>20435.902000000002</v>
      </c>
      <c r="F212" s="25">
        <f aca="true" t="shared" si="22" ref="F212:F217">+E212/D212*100-100</f>
        <v>-18.339646363739234</v>
      </c>
      <c r="G212" s="25"/>
      <c r="H212" s="27">
        <f>SUM(H214:H217)</f>
        <v>187710.212</v>
      </c>
      <c r="I212" s="27">
        <f>SUM(I214:I217)</f>
        <v>34383.706</v>
      </c>
      <c r="J212" s="27">
        <f>SUM(J214:J217)</f>
        <v>29212.805</v>
      </c>
      <c r="K212" s="25">
        <f aca="true" t="shared" si="23" ref="K212:K217">+J212/I212*100-100</f>
        <v>-15.038812279281359</v>
      </c>
      <c r="L212" s="25">
        <f>+J212/J193*100</f>
        <v>45.19356085928396</v>
      </c>
      <c r="M212" s="28"/>
      <c r="N212" s="28"/>
      <c r="O212" s="28"/>
      <c r="R212" s="28"/>
    </row>
    <row r="213" spans="1:18" ht="11.25" customHeight="1">
      <c r="A213" s="26"/>
      <c r="B213" s="26"/>
      <c r="C213" s="27"/>
      <c r="D213" s="27"/>
      <c r="E213" s="27"/>
      <c r="F213" s="20"/>
      <c r="G213" s="25"/>
      <c r="H213" s="27"/>
      <c r="I213" s="27"/>
      <c r="J213" s="27"/>
      <c r="K213" s="20"/>
      <c r="L213" s="20"/>
      <c r="R213" s="23"/>
    </row>
    <row r="214" spans="1:18" ht="11.25" customHeight="1">
      <c r="A214" s="17" t="s">
        <v>153</v>
      </c>
      <c r="B214" s="17"/>
      <c r="C214" s="19">
        <v>22278.035</v>
      </c>
      <c r="D214" s="19">
        <v>4071.744</v>
      </c>
      <c r="E214" s="19">
        <v>4799.38</v>
      </c>
      <c r="F214" s="20">
        <f t="shared" si="22"/>
        <v>17.87037691957059</v>
      </c>
      <c r="H214" s="19">
        <v>45178.829</v>
      </c>
      <c r="I214" s="19">
        <v>8461.9</v>
      </c>
      <c r="J214" s="19">
        <v>11144.832</v>
      </c>
      <c r="K214" s="20">
        <f t="shared" si="23"/>
        <v>31.706023469906285</v>
      </c>
      <c r="L214" s="20">
        <f>+J214/$J$212*100</f>
        <v>38.15050283599949</v>
      </c>
      <c r="R214" s="23"/>
    </row>
    <row r="215" spans="1:18" ht="11.25" customHeight="1">
      <c r="A215" s="17" t="s">
        <v>154</v>
      </c>
      <c r="B215" s="17"/>
      <c r="C215" s="19">
        <v>11697.538</v>
      </c>
      <c r="D215" s="19">
        <v>1925.144</v>
      </c>
      <c r="E215" s="19">
        <v>1312.824</v>
      </c>
      <c r="F215" s="20">
        <f t="shared" si="22"/>
        <v>-31.806451881002147</v>
      </c>
      <c r="H215" s="19">
        <v>24870.977</v>
      </c>
      <c r="I215" s="19">
        <v>3595.837</v>
      </c>
      <c r="J215" s="19">
        <v>2534.892</v>
      </c>
      <c r="K215" s="20">
        <f t="shared" si="23"/>
        <v>-29.504813482924845</v>
      </c>
      <c r="L215" s="20">
        <f>+J215/$J$212*100</f>
        <v>8.677331738598877</v>
      </c>
      <c r="R215" s="23"/>
    </row>
    <row r="216" spans="1:18" ht="11.25" customHeight="1">
      <c r="A216" s="17" t="s">
        <v>155</v>
      </c>
      <c r="B216" s="17"/>
      <c r="C216" s="19">
        <v>3138.454</v>
      </c>
      <c r="D216" s="19">
        <v>309.026</v>
      </c>
      <c r="E216" s="19">
        <v>318.439</v>
      </c>
      <c r="F216" s="20">
        <f t="shared" si="22"/>
        <v>3.04602201756488</v>
      </c>
      <c r="H216" s="19">
        <v>17199.695</v>
      </c>
      <c r="I216" s="19">
        <v>1810.47</v>
      </c>
      <c r="J216" s="19">
        <v>1629.035</v>
      </c>
      <c r="K216" s="20">
        <f t="shared" si="23"/>
        <v>-10.021430899158773</v>
      </c>
      <c r="L216" s="20">
        <f>+J216/$J$212*100</f>
        <v>5.57644156389638</v>
      </c>
      <c r="R216" s="23"/>
    </row>
    <row r="217" spans="1:18" ht="11.25" customHeight="1">
      <c r="A217" s="17" t="s">
        <v>201</v>
      </c>
      <c r="B217" s="17"/>
      <c r="C217" s="19">
        <v>95880.309</v>
      </c>
      <c r="D217" s="19">
        <v>18719.574</v>
      </c>
      <c r="E217" s="19">
        <v>14005.259</v>
      </c>
      <c r="F217" s="20">
        <f t="shared" si="22"/>
        <v>-25.18387971863035</v>
      </c>
      <c r="H217" s="19">
        <v>100460.711</v>
      </c>
      <c r="I217" s="19">
        <v>20515.499</v>
      </c>
      <c r="J217" s="19">
        <v>13904.046</v>
      </c>
      <c r="K217" s="20">
        <f t="shared" si="23"/>
        <v>-32.22662534311253</v>
      </c>
      <c r="L217" s="20">
        <f>+J217/$J$212*100</f>
        <v>47.595723861505256</v>
      </c>
      <c r="R217" s="23"/>
    </row>
    <row r="218" spans="1:18" ht="11.25">
      <c r="A218" s="125"/>
      <c r="B218" s="125"/>
      <c r="C218" s="133"/>
      <c r="D218" s="133"/>
      <c r="E218" s="133"/>
      <c r="F218" s="133"/>
      <c r="G218" s="133"/>
      <c r="H218" s="133"/>
      <c r="I218" s="133"/>
      <c r="J218" s="133"/>
      <c r="K218" s="125"/>
      <c r="L218" s="125"/>
      <c r="R218" s="23"/>
    </row>
    <row r="219" spans="1:18" ht="11.25">
      <c r="A219" s="17" t="s">
        <v>69</v>
      </c>
      <c r="B219" s="17"/>
      <c r="C219" s="17"/>
      <c r="D219" s="17"/>
      <c r="E219" s="17"/>
      <c r="F219" s="17"/>
      <c r="G219" s="17"/>
      <c r="H219" s="17"/>
      <c r="I219" s="17"/>
      <c r="J219" s="17"/>
      <c r="K219" s="17"/>
      <c r="L219" s="17"/>
      <c r="R219" s="23"/>
    </row>
    <row r="220" spans="1:18" ht="19.5" customHeight="1">
      <c r="A220" s="316" t="s">
        <v>262</v>
      </c>
      <c r="B220" s="316"/>
      <c r="C220" s="316"/>
      <c r="D220" s="316"/>
      <c r="E220" s="316"/>
      <c r="F220" s="316"/>
      <c r="G220" s="316"/>
      <c r="H220" s="316"/>
      <c r="I220" s="316"/>
      <c r="J220" s="316"/>
      <c r="K220" s="316"/>
      <c r="L220" s="316"/>
      <c r="R220" s="23"/>
    </row>
    <row r="221" spans="1:18" ht="19.5" customHeight="1">
      <c r="A221" s="317" t="s">
        <v>257</v>
      </c>
      <c r="B221" s="317"/>
      <c r="C221" s="317"/>
      <c r="D221" s="317"/>
      <c r="E221" s="317"/>
      <c r="F221" s="317"/>
      <c r="G221" s="317"/>
      <c r="H221" s="317"/>
      <c r="I221" s="317"/>
      <c r="J221" s="317"/>
      <c r="K221" s="317"/>
      <c r="L221" s="317"/>
      <c r="R221" s="23"/>
    </row>
    <row r="222" spans="1:21" s="29" customFormat="1" ht="11.25">
      <c r="A222" s="26"/>
      <c r="B222" s="26"/>
      <c r="C222" s="318" t="s">
        <v>216</v>
      </c>
      <c r="D222" s="318"/>
      <c r="E222" s="318"/>
      <c r="F222" s="318"/>
      <c r="G222" s="214"/>
      <c r="H222" s="318" t="s">
        <v>146</v>
      </c>
      <c r="I222" s="318"/>
      <c r="J222" s="318"/>
      <c r="K222" s="318"/>
      <c r="L222" s="214"/>
      <c r="M222" s="320"/>
      <c r="N222" s="320"/>
      <c r="O222" s="320"/>
      <c r="P222" s="152"/>
      <c r="Q222" s="152"/>
      <c r="R222" s="152"/>
      <c r="S222" s="152"/>
      <c r="T222" s="152"/>
      <c r="U222" s="152"/>
    </row>
    <row r="223" spans="1:21" s="29" customFormat="1" ht="11.25">
      <c r="A223" s="26" t="s">
        <v>157</v>
      </c>
      <c r="B223" s="216" t="s">
        <v>132</v>
      </c>
      <c r="C223" s="215">
        <f>+C189</f>
        <v>2010</v>
      </c>
      <c r="D223" s="319" t="str">
        <f>+D189</f>
        <v>enero - marzo</v>
      </c>
      <c r="E223" s="319"/>
      <c r="F223" s="319"/>
      <c r="G223" s="214"/>
      <c r="H223" s="215">
        <f>+H189</f>
        <v>2010</v>
      </c>
      <c r="I223" s="319" t="str">
        <f>+D223</f>
        <v>enero - marzo</v>
      </c>
      <c r="J223" s="319"/>
      <c r="K223" s="319"/>
      <c r="L223" s="216" t="s">
        <v>327</v>
      </c>
      <c r="M223" s="321"/>
      <c r="N223" s="321"/>
      <c r="O223" s="321"/>
      <c r="P223" s="152"/>
      <c r="Q223" s="152"/>
      <c r="R223" s="152"/>
      <c r="S223" s="152"/>
      <c r="T223" s="152"/>
      <c r="U223" s="152"/>
    </row>
    <row r="224" spans="1:15" s="29" customFormat="1" ht="11.25">
      <c r="A224" s="217"/>
      <c r="B224" s="220" t="s">
        <v>45</v>
      </c>
      <c r="C224" s="217"/>
      <c r="D224" s="218">
        <f>+D190</f>
        <v>2010</v>
      </c>
      <c r="E224" s="218">
        <f>+E190</f>
        <v>2011</v>
      </c>
      <c r="F224" s="219" t="str">
        <f>+F190</f>
        <v>Var % 11/10</v>
      </c>
      <c r="G224" s="220"/>
      <c r="H224" s="217"/>
      <c r="I224" s="218">
        <f>+I190</f>
        <v>2010</v>
      </c>
      <c r="J224" s="218">
        <f>+J190</f>
        <v>2011</v>
      </c>
      <c r="K224" s="219" t="str">
        <f>+K190</f>
        <v>Var % 11/10</v>
      </c>
      <c r="L224" s="220">
        <v>2008</v>
      </c>
      <c r="M224" s="221" t="s">
        <v>290</v>
      </c>
      <c r="N224" s="221" t="s">
        <v>290</v>
      </c>
      <c r="O224" s="220" t="s">
        <v>267</v>
      </c>
    </row>
    <row r="225" spans="1:18" ht="11.25" customHeight="1">
      <c r="A225" s="17"/>
      <c r="B225" s="17"/>
      <c r="C225" s="17"/>
      <c r="D225" s="17"/>
      <c r="E225" s="17"/>
      <c r="F225" s="17"/>
      <c r="G225" s="17"/>
      <c r="H225" s="17"/>
      <c r="I225" s="17"/>
      <c r="J225" s="17"/>
      <c r="K225" s="17"/>
      <c r="L225" s="17"/>
      <c r="R225" s="23"/>
    </row>
    <row r="226" spans="1:15" s="29" customFormat="1" ht="11.25">
      <c r="A226" s="26" t="s">
        <v>466</v>
      </c>
      <c r="B226" s="26"/>
      <c r="C226" s="26"/>
      <c r="D226" s="26"/>
      <c r="E226" s="26"/>
      <c r="F226" s="26"/>
      <c r="G226" s="26"/>
      <c r="H226" s="27">
        <f>+H192</f>
        <v>6911278</v>
      </c>
      <c r="I226" s="27">
        <f>+I192</f>
        <v>2047832</v>
      </c>
      <c r="J226" s="27">
        <f>+J192</f>
        <v>1992010</v>
      </c>
      <c r="K226" s="25">
        <f>+J226/I226*100-100</f>
        <v>-2.725907203325278</v>
      </c>
      <c r="L226" s="26"/>
      <c r="M226" s="28"/>
      <c r="N226" s="28"/>
      <c r="O226" s="28"/>
    </row>
    <row r="227" spans="1:18" s="129" customFormat="1" ht="11.25">
      <c r="A227" s="127" t="s">
        <v>478</v>
      </c>
      <c r="B227" s="127"/>
      <c r="C227" s="127">
        <f>+C229+C244+C245+C246+C247+C248</f>
        <v>736533.8389999999</v>
      </c>
      <c r="D227" s="127">
        <f>+D229+D244+D245+D246+D247+D248</f>
        <v>179160.85899999997</v>
      </c>
      <c r="E227" s="127">
        <f>+E229+E244+E245+E246+E247+E248</f>
        <v>148898.53399999996</v>
      </c>
      <c r="F227" s="128">
        <f>+E227/D227*100-100</f>
        <v>-16.891147524582934</v>
      </c>
      <c r="G227" s="127"/>
      <c r="H227" s="127">
        <f>+H229+H244+H245+H246+H247+H248</f>
        <v>1562926.7489999996</v>
      </c>
      <c r="I227" s="127">
        <f>+I229+I244+I245+I246+I247+I248</f>
        <v>319382.05</v>
      </c>
      <c r="J227" s="127">
        <f>+J229+J244+J245+J246+J247+J248</f>
        <v>365004.31299999997</v>
      </c>
      <c r="K227" s="128">
        <f>+J227/I227*100-100</f>
        <v>14.284541977233829</v>
      </c>
      <c r="L227" s="128">
        <f>+J227/$J$226*100</f>
        <v>18.323417703726385</v>
      </c>
      <c r="M227" s="134"/>
      <c r="N227" s="134"/>
      <c r="O227" s="134"/>
      <c r="R227" s="28"/>
    </row>
    <row r="228" spans="1:18" ht="11.25" customHeight="1">
      <c r="A228" s="17"/>
      <c r="B228" s="17"/>
      <c r="C228" s="19"/>
      <c r="D228" s="19"/>
      <c r="E228" s="19"/>
      <c r="F228" s="20"/>
      <c r="G228" s="20"/>
      <c r="H228" s="19"/>
      <c r="I228" s="19"/>
      <c r="J228" s="19"/>
      <c r="K228" s="20"/>
      <c r="L228" s="124"/>
      <c r="R228" s="23"/>
    </row>
    <row r="229" spans="1:18" s="29" customFormat="1" ht="11.25" customHeight="1">
      <c r="A229" s="26" t="s">
        <v>142</v>
      </c>
      <c r="B229" s="26">
        <v>22042110</v>
      </c>
      <c r="C229" s="27">
        <f>SUM(C230:C241)</f>
        <v>382553.077</v>
      </c>
      <c r="D229" s="27">
        <f>SUM(D230:D241)</f>
        <v>75008.28099999999</v>
      </c>
      <c r="E229" s="27">
        <f>SUM(E230:E241)</f>
        <v>86226.60599999999</v>
      </c>
      <c r="F229" s="25">
        <f>+E229/D229*100-100</f>
        <v>14.956115312121327</v>
      </c>
      <c r="G229" s="25"/>
      <c r="H229" s="27">
        <f>SUM(H230:H241)</f>
        <v>1186463.2389999998</v>
      </c>
      <c r="I229" s="27">
        <f>SUM(I230:I241)</f>
        <v>232282.705</v>
      </c>
      <c r="J229" s="27">
        <f>SUM(J230:J241)</f>
        <v>284121.03599999996</v>
      </c>
      <c r="K229" s="25">
        <f aca="true" t="shared" si="24" ref="K229:K248">+J229/I229*100-100</f>
        <v>22.316913779697884</v>
      </c>
      <c r="L229" s="25">
        <f>+J229/J227*100</f>
        <v>77.84045992903103</v>
      </c>
      <c r="M229" s="28">
        <f>+I229/D229</f>
        <v>3.0967608096498043</v>
      </c>
      <c r="N229" s="28">
        <f>+J229/E229</f>
        <v>3.2950506714829992</v>
      </c>
      <c r="O229" s="28">
        <f>+N229/M229*100-100</f>
        <v>6.403137795315189</v>
      </c>
      <c r="P229" s="27"/>
      <c r="R229" s="28"/>
    </row>
    <row r="230" spans="1:18" ht="11.25" customHeight="1">
      <c r="A230" s="17" t="s">
        <v>275</v>
      </c>
      <c r="B230" s="157">
        <v>22042111</v>
      </c>
      <c r="C230" s="19">
        <v>54396.844</v>
      </c>
      <c r="D230" s="19">
        <v>9595.297</v>
      </c>
      <c r="E230" s="19">
        <v>10255.498</v>
      </c>
      <c r="F230" s="20">
        <f aca="true" t="shared" si="25" ref="F230:F241">+E230/D230*100-100</f>
        <v>6.880464460870755</v>
      </c>
      <c r="G230" s="20"/>
      <c r="H230" s="19">
        <v>151335.61</v>
      </c>
      <c r="I230" s="19">
        <v>27695.234</v>
      </c>
      <c r="J230" s="19">
        <v>30067.173</v>
      </c>
      <c r="K230" s="20">
        <f t="shared" si="24"/>
        <v>8.564430255400609</v>
      </c>
      <c r="L230" s="20">
        <f aca="true" t="shared" si="26" ref="L230:L241">+J230/$J$229*100</f>
        <v>10.5825226541832</v>
      </c>
      <c r="M230" s="23">
        <f aca="true" t="shared" si="27" ref="M230:M237">+I230/D230</f>
        <v>2.8863342114371235</v>
      </c>
      <c r="N230" s="23">
        <f aca="true" t="shared" si="28" ref="N230:N237">+J230/E230</f>
        <v>2.931810137352667</v>
      </c>
      <c r="O230" s="23">
        <f aca="true" t="shared" si="29" ref="O230:O237">+N230/M230*100-100</f>
        <v>1.5755599519745402</v>
      </c>
      <c r="P230" s="158"/>
      <c r="R230" s="23"/>
    </row>
    <row r="231" spans="1:18" ht="11.25" customHeight="1">
      <c r="A231" s="17" t="s">
        <v>276</v>
      </c>
      <c r="B231" s="157">
        <v>22042112</v>
      </c>
      <c r="C231" s="19">
        <v>35704.683</v>
      </c>
      <c r="D231" s="19">
        <v>6842.123</v>
      </c>
      <c r="E231" s="19">
        <v>8189.009</v>
      </c>
      <c r="F231" s="20">
        <f t="shared" si="25"/>
        <v>19.68520589296628</v>
      </c>
      <c r="G231" s="20"/>
      <c r="H231" s="19">
        <v>108513.826</v>
      </c>
      <c r="I231" s="19">
        <v>21105.353</v>
      </c>
      <c r="J231" s="19">
        <v>26138.824</v>
      </c>
      <c r="K231" s="20">
        <f t="shared" si="24"/>
        <v>23.849262317479372</v>
      </c>
      <c r="L231" s="20">
        <f t="shared" si="26"/>
        <v>9.199890429795563</v>
      </c>
      <c r="M231" s="23">
        <f t="shared" si="27"/>
        <v>3.084620519099116</v>
      </c>
      <c r="N231" s="23">
        <f t="shared" si="28"/>
        <v>3.1919398305704636</v>
      </c>
      <c r="O231" s="23">
        <f t="shared" si="29"/>
        <v>3.4791738823902705</v>
      </c>
      <c r="P231" s="158"/>
      <c r="R231" s="23"/>
    </row>
    <row r="232" spans="1:18" ht="11.25" customHeight="1">
      <c r="A232" s="17" t="s">
        <v>271</v>
      </c>
      <c r="B232" s="157">
        <v>22042113</v>
      </c>
      <c r="C232" s="19">
        <v>26418.064</v>
      </c>
      <c r="D232" s="19">
        <v>5090.232</v>
      </c>
      <c r="E232" s="19">
        <v>5128.746</v>
      </c>
      <c r="F232" s="20">
        <f t="shared" si="25"/>
        <v>0.7566256312089479</v>
      </c>
      <c r="G232" s="20"/>
      <c r="H232" s="19">
        <v>68599.103</v>
      </c>
      <c r="I232" s="19">
        <v>13330.479</v>
      </c>
      <c r="J232" s="19">
        <v>13996.294</v>
      </c>
      <c r="K232" s="20">
        <f t="shared" si="24"/>
        <v>4.994681736492737</v>
      </c>
      <c r="L232" s="20">
        <f t="shared" si="26"/>
        <v>4.926173083502343</v>
      </c>
      <c r="M232" s="23">
        <f t="shared" si="27"/>
        <v>2.618835251517023</v>
      </c>
      <c r="N232" s="23">
        <f t="shared" si="28"/>
        <v>2.7289895034770684</v>
      </c>
      <c r="O232" s="23">
        <f t="shared" si="29"/>
        <v>4.206230685807213</v>
      </c>
      <c r="P232" s="158"/>
      <c r="R232" s="23"/>
    </row>
    <row r="233" spans="1:18" ht="11.25" customHeight="1">
      <c r="A233" s="17" t="s">
        <v>272</v>
      </c>
      <c r="B233" s="157">
        <v>22042119</v>
      </c>
      <c r="C233" s="19">
        <v>4428.721</v>
      </c>
      <c r="D233" s="19">
        <v>1098.158</v>
      </c>
      <c r="E233" s="19">
        <v>800.961</v>
      </c>
      <c r="F233" s="20">
        <f t="shared" si="25"/>
        <v>-27.063227695832467</v>
      </c>
      <c r="G233" s="20"/>
      <c r="H233" s="19">
        <v>12422.258</v>
      </c>
      <c r="I233" s="19">
        <v>2833.535</v>
      </c>
      <c r="J233" s="19">
        <v>2759.9</v>
      </c>
      <c r="K233" s="20">
        <f t="shared" si="24"/>
        <v>-2.5986973868330523</v>
      </c>
      <c r="L233" s="20">
        <f t="shared" si="26"/>
        <v>0.9713817881474993</v>
      </c>
      <c r="M233" s="23">
        <f t="shared" si="27"/>
        <v>2.580261674549564</v>
      </c>
      <c r="N233" s="23">
        <f t="shared" si="28"/>
        <v>3.4457358098584074</v>
      </c>
      <c r="O233" s="23">
        <f t="shared" si="29"/>
        <v>33.542107137638624</v>
      </c>
      <c r="P233" s="158"/>
      <c r="R233" s="23"/>
    </row>
    <row r="234" spans="1:18" ht="11.25" customHeight="1">
      <c r="A234" s="17" t="s">
        <v>277</v>
      </c>
      <c r="B234" s="157">
        <v>22042121</v>
      </c>
      <c r="C234" s="19">
        <v>82105.991</v>
      </c>
      <c r="D234" s="19">
        <v>17084.188</v>
      </c>
      <c r="E234" s="19">
        <v>19495.82</v>
      </c>
      <c r="F234" s="20">
        <f t="shared" si="25"/>
        <v>14.116164022545291</v>
      </c>
      <c r="G234" s="20"/>
      <c r="H234" s="19">
        <v>276470.17</v>
      </c>
      <c r="I234" s="19">
        <v>57063.03</v>
      </c>
      <c r="J234" s="19">
        <v>68714.706</v>
      </c>
      <c r="K234" s="20">
        <f t="shared" si="24"/>
        <v>20.41895777353571</v>
      </c>
      <c r="L234" s="20">
        <f t="shared" si="26"/>
        <v>24.185011770828545</v>
      </c>
      <c r="M234" s="23">
        <f t="shared" si="27"/>
        <v>3.340107823678831</v>
      </c>
      <c r="N234" s="23">
        <f t="shared" si="28"/>
        <v>3.524586603692484</v>
      </c>
      <c r="O234" s="23">
        <f t="shared" si="29"/>
        <v>5.52313846594528</v>
      </c>
      <c r="P234" s="158"/>
      <c r="R234" s="23"/>
    </row>
    <row r="235" spans="1:18" ht="11.25" customHeight="1">
      <c r="A235" s="17" t="s">
        <v>278</v>
      </c>
      <c r="B235" s="157">
        <v>22042122</v>
      </c>
      <c r="C235" s="19">
        <v>39201.481</v>
      </c>
      <c r="D235" s="19">
        <v>7983.836</v>
      </c>
      <c r="E235" s="19">
        <v>9069.017</v>
      </c>
      <c r="F235" s="20">
        <f t="shared" si="25"/>
        <v>13.592225591808244</v>
      </c>
      <c r="G235" s="20"/>
      <c r="H235" s="19">
        <v>110807.631</v>
      </c>
      <c r="I235" s="19">
        <v>22701.127</v>
      </c>
      <c r="J235" s="19">
        <v>27250.576</v>
      </c>
      <c r="K235" s="20">
        <f t="shared" si="24"/>
        <v>20.040630581908985</v>
      </c>
      <c r="L235" s="20">
        <f t="shared" si="26"/>
        <v>9.591185638222157</v>
      </c>
      <c r="M235" s="23">
        <f t="shared" si="27"/>
        <v>2.843385936284262</v>
      </c>
      <c r="N235" s="23">
        <f t="shared" si="28"/>
        <v>3.0047993073560235</v>
      </c>
      <c r="O235" s="23">
        <f t="shared" si="29"/>
        <v>5.676801344902785</v>
      </c>
      <c r="P235" s="158"/>
      <c r="R235" s="23"/>
    </row>
    <row r="236" spans="1:18" ht="11.25" customHeight="1">
      <c r="A236" s="17" t="s">
        <v>279</v>
      </c>
      <c r="B236" s="157">
        <v>22042124</v>
      </c>
      <c r="C236" s="19">
        <v>20744.565</v>
      </c>
      <c r="D236" s="19">
        <v>4694.228</v>
      </c>
      <c r="E236" s="19">
        <v>5008.464</v>
      </c>
      <c r="F236" s="20">
        <f t="shared" si="25"/>
        <v>6.6940932566547815</v>
      </c>
      <c r="G236" s="20"/>
      <c r="H236" s="19">
        <v>74250.526</v>
      </c>
      <c r="I236" s="19">
        <v>16542.884</v>
      </c>
      <c r="J236" s="19">
        <v>19149.255</v>
      </c>
      <c r="K236" s="20">
        <f t="shared" si="24"/>
        <v>15.755239533808023</v>
      </c>
      <c r="L236" s="20">
        <f t="shared" si="26"/>
        <v>6.739823023874939</v>
      </c>
      <c r="M236" s="23">
        <f t="shared" si="27"/>
        <v>3.5240904361696956</v>
      </c>
      <c r="N236" s="23">
        <f t="shared" si="28"/>
        <v>3.8233787843937783</v>
      </c>
      <c r="O236" s="23">
        <f t="shared" si="29"/>
        <v>8.492640970626624</v>
      </c>
      <c r="P236" s="158"/>
      <c r="R236" s="23"/>
    </row>
    <row r="237" spans="1:18" ht="11.25" customHeight="1">
      <c r="A237" s="17" t="s">
        <v>280</v>
      </c>
      <c r="B237" s="157">
        <v>22042125</v>
      </c>
      <c r="C237" s="19">
        <v>7258.135</v>
      </c>
      <c r="D237" s="19">
        <v>1243.023</v>
      </c>
      <c r="E237" s="19">
        <v>1595.067</v>
      </c>
      <c r="F237" s="20">
        <f t="shared" si="25"/>
        <v>28.321599841676317</v>
      </c>
      <c r="G237" s="20"/>
      <c r="H237" s="19">
        <v>29496.733</v>
      </c>
      <c r="I237" s="19">
        <v>5476.223</v>
      </c>
      <c r="J237" s="19">
        <v>7235.76</v>
      </c>
      <c r="K237" s="20">
        <f t="shared" si="24"/>
        <v>32.13048482503359</v>
      </c>
      <c r="L237" s="20">
        <f t="shared" si="26"/>
        <v>2.5467174489677706</v>
      </c>
      <c r="M237" s="23">
        <f t="shared" si="27"/>
        <v>4.405568521258255</v>
      </c>
      <c r="N237" s="23">
        <f t="shared" si="28"/>
        <v>4.536336091211216</v>
      </c>
      <c r="O237" s="23">
        <f t="shared" si="29"/>
        <v>2.968233709723634</v>
      </c>
      <c r="P237" s="158"/>
      <c r="R237" s="23"/>
    </row>
    <row r="238" spans="1:18" ht="11.25" customHeight="1">
      <c r="A238" s="17" t="s">
        <v>281</v>
      </c>
      <c r="B238" s="157">
        <v>22042126</v>
      </c>
      <c r="C238" s="19">
        <v>5260.105</v>
      </c>
      <c r="D238" s="19">
        <v>1025.917</v>
      </c>
      <c r="E238" s="19">
        <v>1439.757</v>
      </c>
      <c r="F238" s="20">
        <f t="shared" si="25"/>
        <v>40.33854590576041</v>
      </c>
      <c r="G238" s="20"/>
      <c r="H238" s="19">
        <v>25519.961</v>
      </c>
      <c r="I238" s="19">
        <v>4917.213</v>
      </c>
      <c r="J238" s="19">
        <v>7074.879</v>
      </c>
      <c r="K238" s="20">
        <f t="shared" si="24"/>
        <v>43.87985633325221</v>
      </c>
      <c r="L238" s="20">
        <f t="shared" si="26"/>
        <v>2.490093341768612</v>
      </c>
      <c r="M238" s="23">
        <f aca="true" t="shared" si="30" ref="M238:M247">+I238/D238</f>
        <v>4.792993000408416</v>
      </c>
      <c r="N238" s="23">
        <f aca="true" t="shared" si="31" ref="N238:N247">+J238/E238</f>
        <v>4.913939643981588</v>
      </c>
      <c r="O238" s="23">
        <f aca="true" t="shared" si="32" ref="O238:O247">+N238/M238*100-100</f>
        <v>2.5234053870486974</v>
      </c>
      <c r="P238" s="158"/>
      <c r="R238" s="23"/>
    </row>
    <row r="239" spans="1:18" ht="11.25" customHeight="1">
      <c r="A239" s="17" t="s">
        <v>273</v>
      </c>
      <c r="B239" s="157">
        <v>22042127</v>
      </c>
      <c r="C239" s="19">
        <v>89934.393</v>
      </c>
      <c r="D239" s="19">
        <v>17208.708</v>
      </c>
      <c r="E239" s="19">
        <v>21567.254</v>
      </c>
      <c r="F239" s="20">
        <f t="shared" si="25"/>
        <v>25.3275609069548</v>
      </c>
      <c r="G239" s="20"/>
      <c r="H239" s="19">
        <v>282239.644</v>
      </c>
      <c r="I239" s="19">
        <v>52153.881</v>
      </c>
      <c r="J239" s="19">
        <v>70688.921</v>
      </c>
      <c r="K239" s="20">
        <f t="shared" si="24"/>
        <v>35.5391384967113</v>
      </c>
      <c r="L239" s="20">
        <f t="shared" si="26"/>
        <v>24.87986176426585</v>
      </c>
      <c r="M239" s="23">
        <f t="shared" si="30"/>
        <v>3.0306680199350238</v>
      </c>
      <c r="N239" s="23">
        <f t="shared" si="31"/>
        <v>3.2776041400541764</v>
      </c>
      <c r="O239" s="23">
        <f t="shared" si="32"/>
        <v>8.14791057598076</v>
      </c>
      <c r="P239" s="158"/>
      <c r="R239" s="23"/>
    </row>
    <row r="240" spans="1:18" ht="11.25" customHeight="1">
      <c r="A240" s="17" t="s">
        <v>274</v>
      </c>
      <c r="B240" s="157">
        <v>22042129</v>
      </c>
      <c r="C240" s="19">
        <v>5232.107</v>
      </c>
      <c r="D240" s="19">
        <v>1254.803</v>
      </c>
      <c r="E240" s="19">
        <v>1340.555</v>
      </c>
      <c r="F240" s="20">
        <f t="shared" si="25"/>
        <v>6.833901417194582</v>
      </c>
      <c r="G240" s="20"/>
      <c r="H240" s="19">
        <v>17538.435</v>
      </c>
      <c r="I240" s="19">
        <v>3423.894</v>
      </c>
      <c r="J240" s="19">
        <v>4927.365</v>
      </c>
      <c r="K240" s="20">
        <f t="shared" si="24"/>
        <v>43.911143277215956</v>
      </c>
      <c r="L240" s="20">
        <f t="shared" si="26"/>
        <v>1.7342485686276325</v>
      </c>
      <c r="M240" s="23">
        <f t="shared" si="30"/>
        <v>2.7286307093623456</v>
      </c>
      <c r="N240" s="23">
        <f t="shared" si="31"/>
        <v>3.6756156964839186</v>
      </c>
      <c r="O240" s="23">
        <f t="shared" si="32"/>
        <v>34.70550206271315</v>
      </c>
      <c r="P240" s="158"/>
      <c r="R240" s="23"/>
    </row>
    <row r="241" spans="1:18" ht="11.25" customHeight="1">
      <c r="A241" s="17" t="s">
        <v>282</v>
      </c>
      <c r="B241" s="157">
        <v>22042130</v>
      </c>
      <c r="C241" s="19">
        <v>11867.988</v>
      </c>
      <c r="D241" s="19">
        <v>1887.768</v>
      </c>
      <c r="E241" s="19">
        <v>2336.458</v>
      </c>
      <c r="F241" s="20">
        <f t="shared" si="25"/>
        <v>23.76828084807032</v>
      </c>
      <c r="G241" s="20"/>
      <c r="H241" s="19">
        <v>29269.342</v>
      </c>
      <c r="I241" s="19">
        <v>5039.852</v>
      </c>
      <c r="J241" s="19">
        <v>6117.383</v>
      </c>
      <c r="K241" s="20">
        <f t="shared" si="24"/>
        <v>21.380211164931026</v>
      </c>
      <c r="L241" s="20">
        <f t="shared" si="26"/>
        <v>2.1530904878159043</v>
      </c>
      <c r="M241" s="23">
        <f t="shared" si="30"/>
        <v>2.669741197011497</v>
      </c>
      <c r="N241" s="23">
        <f t="shared" si="31"/>
        <v>2.6182293882449414</v>
      </c>
      <c r="O241" s="23">
        <f t="shared" si="32"/>
        <v>-1.9294682504887675</v>
      </c>
      <c r="P241" s="158"/>
      <c r="R241" s="23"/>
    </row>
    <row r="242" spans="1:18" ht="11.25" customHeight="1">
      <c r="A242" s="17"/>
      <c r="B242" s="157"/>
      <c r="C242" s="19"/>
      <c r="D242" s="19"/>
      <c r="E242" s="19"/>
      <c r="F242" s="20"/>
      <c r="G242" s="20"/>
      <c r="H242" s="19"/>
      <c r="I242" s="19"/>
      <c r="J242" s="19"/>
      <c r="K242" s="20"/>
      <c r="L242" s="20"/>
      <c r="P242" s="158"/>
      <c r="R242" s="23"/>
    </row>
    <row r="243" spans="1:18" s="29" customFormat="1" ht="11.25" customHeight="1">
      <c r="A243" s="26" t="s">
        <v>329</v>
      </c>
      <c r="B243" s="26"/>
      <c r="C243" s="27">
        <f>SUM(C244:C247)</f>
        <v>343179.34900000005</v>
      </c>
      <c r="D243" s="27">
        <f>SUM(D244:D247)</f>
        <v>101676.904</v>
      </c>
      <c r="E243" s="27">
        <f>SUM(E244:E247)</f>
        <v>60619.119999999995</v>
      </c>
      <c r="F243" s="25">
        <f aca="true" t="shared" si="33" ref="F243:F248">+E243/D243*100-100</f>
        <v>-40.380639441972</v>
      </c>
      <c r="G243" s="25"/>
      <c r="H243" s="27">
        <f>SUM(H244:H247)</f>
        <v>347878.216</v>
      </c>
      <c r="I243" s="27">
        <f>SUM(I244:I247)</f>
        <v>82025.84599999999</v>
      </c>
      <c r="J243" s="27">
        <f>SUM(J244:J247)</f>
        <v>74518.00499999999</v>
      </c>
      <c r="K243" s="25">
        <f>+J243/I243*100-100</f>
        <v>-9.153018671700138</v>
      </c>
      <c r="L243" s="25">
        <f>+J243/J227*100</f>
        <v>20.415650540545805</v>
      </c>
      <c r="M243" s="28"/>
      <c r="N243" s="28"/>
      <c r="O243" s="28"/>
      <c r="P243" s="159"/>
      <c r="R243" s="28"/>
    </row>
    <row r="244" spans="1:18" ht="11.25" customHeight="1">
      <c r="A244" s="17" t="s">
        <v>143</v>
      </c>
      <c r="B244" s="17">
        <v>22042990</v>
      </c>
      <c r="C244" s="19">
        <v>290924.457</v>
      </c>
      <c r="D244" s="19">
        <v>92548.417</v>
      </c>
      <c r="E244" s="19">
        <v>48242.882</v>
      </c>
      <c r="F244" s="20">
        <f t="shared" si="33"/>
        <v>-47.87281774900591</v>
      </c>
      <c r="G244" s="20"/>
      <c r="H244" s="19">
        <v>243255.383</v>
      </c>
      <c r="I244" s="19">
        <v>64538.396</v>
      </c>
      <c r="J244" s="19">
        <v>49211.214</v>
      </c>
      <c r="K244" s="20">
        <f t="shared" si="24"/>
        <v>-23.748935439920132</v>
      </c>
      <c r="L244" s="20">
        <f>+J244/$J$227*100</f>
        <v>13.482365070025901</v>
      </c>
      <c r="M244" s="23">
        <f t="shared" si="30"/>
        <v>0.6973473787239386</v>
      </c>
      <c r="N244" s="23">
        <f t="shared" si="31"/>
        <v>1.0200720180854868</v>
      </c>
      <c r="O244" s="23">
        <f t="shared" si="32"/>
        <v>46.27889187051872</v>
      </c>
      <c r="R244" s="23"/>
    </row>
    <row r="245" spans="1:18" ht="11.25" customHeight="1">
      <c r="A245" s="17" t="s">
        <v>70</v>
      </c>
      <c r="B245" s="17">
        <v>22042190</v>
      </c>
      <c r="C245" s="19">
        <v>48600.438</v>
      </c>
      <c r="D245" s="19">
        <v>8722.427</v>
      </c>
      <c r="E245" s="19">
        <v>11576.34</v>
      </c>
      <c r="F245" s="20">
        <f t="shared" si="33"/>
        <v>32.71925348300422</v>
      </c>
      <c r="G245" s="20"/>
      <c r="H245" s="19">
        <v>90073.937</v>
      </c>
      <c r="I245" s="19">
        <v>15772.64</v>
      </c>
      <c r="J245" s="19">
        <v>22257.031</v>
      </c>
      <c r="K245" s="20">
        <f t="shared" si="24"/>
        <v>41.11164015662564</v>
      </c>
      <c r="L245" s="20">
        <f>+J245/$J$227*100</f>
        <v>6.0977446587048965</v>
      </c>
      <c r="M245" s="23">
        <f t="shared" si="30"/>
        <v>1.8082856984644298</v>
      </c>
      <c r="N245" s="23">
        <f t="shared" si="31"/>
        <v>1.922631073378978</v>
      </c>
      <c r="O245" s="23">
        <f t="shared" si="32"/>
        <v>6.323413109535096</v>
      </c>
      <c r="R245" s="23"/>
    </row>
    <row r="246" spans="1:18" ht="11.25" customHeight="1">
      <c r="A246" s="17" t="s">
        <v>71</v>
      </c>
      <c r="B246" s="17">
        <v>22041000</v>
      </c>
      <c r="C246" s="19">
        <v>3306.537</v>
      </c>
      <c r="D246" s="19">
        <v>359.474</v>
      </c>
      <c r="E246" s="19">
        <v>729.821</v>
      </c>
      <c r="F246" s="20">
        <f t="shared" si="33"/>
        <v>103.02469719645927</v>
      </c>
      <c r="G246" s="20"/>
      <c r="H246" s="19">
        <v>12871.086</v>
      </c>
      <c r="I246" s="19">
        <v>1509.287</v>
      </c>
      <c r="J246" s="19">
        <v>2700.599</v>
      </c>
      <c r="K246" s="20">
        <f t="shared" si="24"/>
        <v>78.93210502707569</v>
      </c>
      <c r="L246" s="20">
        <f>+J246/$J$227*100</f>
        <v>0.7398813942234158</v>
      </c>
      <c r="M246" s="23">
        <f t="shared" si="30"/>
        <v>4.198598507819759</v>
      </c>
      <c r="N246" s="23">
        <f t="shared" si="31"/>
        <v>3.700358032997132</v>
      </c>
      <c r="O246" s="23">
        <f t="shared" si="32"/>
        <v>-11.866828273641062</v>
      </c>
      <c r="R246" s="23"/>
    </row>
    <row r="247" spans="1:18" ht="11.25" customHeight="1">
      <c r="A247" s="17" t="s">
        <v>72</v>
      </c>
      <c r="B247" s="17">
        <v>22082010</v>
      </c>
      <c r="C247" s="19">
        <v>347.917</v>
      </c>
      <c r="D247" s="19">
        <v>46.586</v>
      </c>
      <c r="E247" s="19">
        <v>70.077</v>
      </c>
      <c r="F247" s="20">
        <f t="shared" si="33"/>
        <v>50.425020392392554</v>
      </c>
      <c r="G247" s="20"/>
      <c r="H247" s="19">
        <v>1677.81</v>
      </c>
      <c r="I247" s="19">
        <v>205.523</v>
      </c>
      <c r="J247" s="19">
        <v>349.161</v>
      </c>
      <c r="K247" s="20">
        <f t="shared" si="24"/>
        <v>69.8890148547851</v>
      </c>
      <c r="L247" s="20">
        <f>+J247/$J$227*100</f>
        <v>0.09565941759159434</v>
      </c>
      <c r="M247" s="23">
        <f t="shared" si="30"/>
        <v>4.411690207358434</v>
      </c>
      <c r="N247" s="23">
        <f t="shared" si="31"/>
        <v>4.982533498865534</v>
      </c>
      <c r="O247" s="23">
        <f t="shared" si="32"/>
        <v>12.939333105370096</v>
      </c>
      <c r="R247" s="23"/>
    </row>
    <row r="248" spans="1:18" ht="11.25" customHeight="1">
      <c r="A248" s="17" t="s">
        <v>10</v>
      </c>
      <c r="B248" s="24" t="s">
        <v>178</v>
      </c>
      <c r="C248" s="19">
        <v>10801.413</v>
      </c>
      <c r="D248" s="19">
        <v>2475.674</v>
      </c>
      <c r="E248" s="19">
        <v>2052.808</v>
      </c>
      <c r="F248" s="20">
        <f t="shared" si="33"/>
        <v>-17.08084343899884</v>
      </c>
      <c r="G248" s="20"/>
      <c r="H248" s="19">
        <v>28585.294</v>
      </c>
      <c r="I248" s="19">
        <v>5073.499</v>
      </c>
      <c r="J248" s="19">
        <v>6365.272</v>
      </c>
      <c r="K248" s="20">
        <f t="shared" si="24"/>
        <v>25.461185662991156</v>
      </c>
      <c r="L248" s="20">
        <f>+J248/$J$227*100</f>
        <v>1.7438895304231654</v>
      </c>
      <c r="R248" s="23"/>
    </row>
    <row r="249" spans="1:18" ht="11.25">
      <c r="A249" s="125"/>
      <c r="B249" s="125"/>
      <c r="C249" s="133"/>
      <c r="D249" s="133"/>
      <c r="E249" s="133"/>
      <c r="F249" s="133"/>
      <c r="G249" s="133"/>
      <c r="H249" s="133"/>
      <c r="I249" s="133"/>
      <c r="J249" s="133"/>
      <c r="K249" s="125"/>
      <c r="L249" s="125"/>
      <c r="R249" s="23"/>
    </row>
    <row r="250" spans="1:18" ht="11.25">
      <c r="A250" s="17" t="s">
        <v>69</v>
      </c>
      <c r="B250" s="17"/>
      <c r="C250" s="17"/>
      <c r="D250" s="17"/>
      <c r="E250" s="17"/>
      <c r="F250" s="17"/>
      <c r="G250" s="17"/>
      <c r="H250" s="17"/>
      <c r="I250" s="17"/>
      <c r="J250" s="17"/>
      <c r="K250" s="17"/>
      <c r="L250" s="17"/>
      <c r="R250" s="23"/>
    </row>
    <row r="251" spans="1:18" ht="19.5" customHeight="1">
      <c r="A251" s="316" t="s">
        <v>384</v>
      </c>
      <c r="B251" s="316"/>
      <c r="C251" s="316"/>
      <c r="D251" s="316"/>
      <c r="E251" s="316"/>
      <c r="F251" s="316"/>
      <c r="G251" s="316"/>
      <c r="H251" s="316"/>
      <c r="I251" s="316"/>
      <c r="J251" s="316"/>
      <c r="K251" s="316"/>
      <c r="L251" s="316"/>
      <c r="R251" s="23"/>
    </row>
    <row r="252" spans="1:18" ht="19.5" customHeight="1">
      <c r="A252" s="317" t="s">
        <v>259</v>
      </c>
      <c r="B252" s="317"/>
      <c r="C252" s="317"/>
      <c r="D252" s="317"/>
      <c r="E252" s="317"/>
      <c r="F252" s="317"/>
      <c r="G252" s="317"/>
      <c r="H252" s="317"/>
      <c r="I252" s="317"/>
      <c r="J252" s="317"/>
      <c r="K252" s="317"/>
      <c r="L252" s="317"/>
      <c r="R252" s="23"/>
    </row>
    <row r="253" spans="1:21" s="29" customFormat="1" ht="12.75">
      <c r="A253" s="26"/>
      <c r="B253" s="26"/>
      <c r="C253" s="318" t="s">
        <v>145</v>
      </c>
      <c r="D253" s="318"/>
      <c r="E253" s="318"/>
      <c r="F253" s="318"/>
      <c r="G253" s="214"/>
      <c r="H253" s="318" t="s">
        <v>146</v>
      </c>
      <c r="I253" s="318"/>
      <c r="J253" s="318"/>
      <c r="K253" s="318"/>
      <c r="L253" s="214"/>
      <c r="M253" s="320" t="s">
        <v>289</v>
      </c>
      <c r="N253" s="320" t="s">
        <v>289</v>
      </c>
      <c r="O253" s="320" t="s">
        <v>267</v>
      </c>
      <c r="P253" s="152"/>
      <c r="Q253" s="152"/>
      <c r="R253" s="35"/>
      <c r="S253" s="31"/>
      <c r="T253" s="31"/>
      <c r="U253" s="31"/>
    </row>
    <row r="254" spans="1:21" s="29" customFormat="1" ht="12.75">
      <c r="A254" s="26" t="s">
        <v>157</v>
      </c>
      <c r="B254" s="216" t="s">
        <v>132</v>
      </c>
      <c r="C254" s="215">
        <f>+C223</f>
        <v>2010</v>
      </c>
      <c r="D254" s="319" t="str">
        <f>+D223</f>
        <v>enero - marzo</v>
      </c>
      <c r="E254" s="319"/>
      <c r="F254" s="319"/>
      <c r="G254" s="214"/>
      <c r="H254" s="215">
        <f>+H223</f>
        <v>2010</v>
      </c>
      <c r="I254" s="319" t="str">
        <f>+D254</f>
        <v>enero - marzo</v>
      </c>
      <c r="J254" s="319"/>
      <c r="K254" s="319"/>
      <c r="L254" s="216" t="s">
        <v>327</v>
      </c>
      <c r="M254" s="321"/>
      <c r="N254" s="321"/>
      <c r="O254" s="321"/>
      <c r="P254" s="152"/>
      <c r="Q254" s="152"/>
      <c r="R254" s="201"/>
      <c r="S254" s="32"/>
      <c r="T254" s="32"/>
      <c r="U254" s="32"/>
    </row>
    <row r="255" spans="1:21" s="29" customFormat="1" ht="12.75">
      <c r="A255" s="217"/>
      <c r="B255" s="220" t="s">
        <v>45</v>
      </c>
      <c r="C255" s="217"/>
      <c r="D255" s="218">
        <f>+D224</f>
        <v>2010</v>
      </c>
      <c r="E255" s="218">
        <f>+E224</f>
        <v>2011</v>
      </c>
      <c r="F255" s="219" t="str">
        <f>+F224</f>
        <v>Var % 11/10</v>
      </c>
      <c r="G255" s="220"/>
      <c r="H255" s="217"/>
      <c r="I255" s="218">
        <f>+I224</f>
        <v>2010</v>
      </c>
      <c r="J255" s="218">
        <f>+J224</f>
        <v>2011</v>
      </c>
      <c r="K255" s="219" t="str">
        <f>+K224</f>
        <v>Var % 11/10</v>
      </c>
      <c r="L255" s="220">
        <v>2008</v>
      </c>
      <c r="M255" s="221"/>
      <c r="N255" s="221"/>
      <c r="O255" s="220"/>
      <c r="R255" s="201"/>
      <c r="S255" s="32"/>
      <c r="T255" s="32"/>
      <c r="U255" s="32"/>
    </row>
    <row r="256" spans="1:21" ht="12.75">
      <c r="A256" s="17"/>
      <c r="B256" s="17"/>
      <c r="C256" s="17"/>
      <c r="D256" s="17"/>
      <c r="E256" s="17"/>
      <c r="F256" s="17"/>
      <c r="G256" s="17"/>
      <c r="H256" s="17"/>
      <c r="I256" s="17"/>
      <c r="J256" s="17"/>
      <c r="K256" s="17"/>
      <c r="L256" s="17"/>
      <c r="R256" s="201"/>
      <c r="S256" s="32"/>
      <c r="T256" s="32"/>
      <c r="U256" s="32"/>
    </row>
    <row r="257" spans="1:21" s="129" customFormat="1" ht="12.75">
      <c r="A257" s="127" t="s">
        <v>482</v>
      </c>
      <c r="B257" s="127"/>
      <c r="C257" s="127"/>
      <c r="D257" s="127"/>
      <c r="E257" s="127"/>
      <c r="F257" s="127"/>
      <c r="G257" s="127"/>
      <c r="H257" s="127">
        <f>(H259+H268)</f>
        <v>1010108</v>
      </c>
      <c r="I257" s="127">
        <f>(+I259+I268)</f>
        <v>213400</v>
      </c>
      <c r="J257" s="127">
        <f>(+J259+J268)</f>
        <v>285099</v>
      </c>
      <c r="K257" s="128">
        <f>+J257/I257*100-100</f>
        <v>33.59840674789126</v>
      </c>
      <c r="L257" s="127">
        <f>(+L259+L268)</f>
        <v>100</v>
      </c>
      <c r="M257" s="134"/>
      <c r="N257" s="134"/>
      <c r="O257" s="134"/>
      <c r="R257" s="35"/>
      <c r="S257" s="31"/>
      <c r="T257" s="31"/>
      <c r="U257" s="31"/>
    </row>
    <row r="258" spans="1:21" ht="11.25" customHeight="1">
      <c r="A258" s="17"/>
      <c r="B258" s="17"/>
      <c r="C258" s="19"/>
      <c r="D258" s="19"/>
      <c r="E258" s="19"/>
      <c r="F258" s="20"/>
      <c r="G258" s="20"/>
      <c r="H258" s="19"/>
      <c r="I258" s="19"/>
      <c r="J258" s="19"/>
      <c r="K258" s="20"/>
      <c r="L258" s="20"/>
      <c r="R258" s="201"/>
      <c r="S258" s="32"/>
      <c r="T258" s="32"/>
      <c r="U258" s="32"/>
    </row>
    <row r="259" spans="1:21" ht="11.25" customHeight="1">
      <c r="A259" s="26" t="s">
        <v>470</v>
      </c>
      <c r="B259" s="26"/>
      <c r="C259" s="27"/>
      <c r="D259" s="27"/>
      <c r="E259" s="27"/>
      <c r="F259" s="25"/>
      <c r="G259" s="25"/>
      <c r="H259" s="27">
        <f>SUM(H261:H266)</f>
        <v>90688</v>
      </c>
      <c r="I259" s="27">
        <f>SUM(I261:I266)</f>
        <v>18751</v>
      </c>
      <c r="J259" s="27">
        <f>SUM(J261:J266)</f>
        <v>24178</v>
      </c>
      <c r="K259" s="25">
        <f>+J259/I259*100-100</f>
        <v>28.942456402325206</v>
      </c>
      <c r="L259" s="160">
        <f>+J259/$J$257*100</f>
        <v>8.480562892188328</v>
      </c>
      <c r="M259" s="22"/>
      <c r="R259" s="201"/>
      <c r="S259" s="32"/>
      <c r="T259" s="32"/>
      <c r="U259" s="32"/>
    </row>
    <row r="260" spans="1:21" ht="11.25" customHeight="1">
      <c r="A260" s="26"/>
      <c r="B260" s="26"/>
      <c r="C260" s="19"/>
      <c r="D260" s="19"/>
      <c r="E260" s="19"/>
      <c r="F260" s="20"/>
      <c r="G260" s="20"/>
      <c r="H260" s="19"/>
      <c r="I260" s="19"/>
      <c r="J260" s="19"/>
      <c r="K260" s="20"/>
      <c r="L260" s="134"/>
      <c r="M260" s="22"/>
      <c r="R260" s="201"/>
      <c r="S260" s="32"/>
      <c r="T260" s="32"/>
      <c r="U260" s="32"/>
    </row>
    <row r="261" spans="1:13" ht="11.25" customHeight="1">
      <c r="A261" s="17" t="s">
        <v>73</v>
      </c>
      <c r="B261" s="17"/>
      <c r="C261" s="19">
        <v>558454</v>
      </c>
      <c r="D261" s="19">
        <v>113710</v>
      </c>
      <c r="E261" s="19">
        <v>96240</v>
      </c>
      <c r="F261" s="20">
        <f aca="true" t="shared" si="34" ref="F261:F278">+E261/D261*100-100</f>
        <v>-15.363644358455716</v>
      </c>
      <c r="G261" s="20"/>
      <c r="H261" s="19">
        <v>1339.401</v>
      </c>
      <c r="I261" s="19">
        <v>305.794</v>
      </c>
      <c r="J261" s="19">
        <v>164.306</v>
      </c>
      <c r="K261" s="20">
        <f aca="true" t="shared" si="35" ref="K261:K278">+J261/I261*100-100</f>
        <v>-46.26905694683349</v>
      </c>
      <c r="L261" s="134">
        <f aca="true" t="shared" si="36" ref="L261:L266">+J261/$J$259*100</f>
        <v>0.6795682024981389</v>
      </c>
      <c r="M261" s="22"/>
    </row>
    <row r="262" spans="1:21" ht="11.25" customHeight="1">
      <c r="A262" s="17" t="s">
        <v>74</v>
      </c>
      <c r="B262" s="17"/>
      <c r="C262" s="19">
        <v>1209</v>
      </c>
      <c r="D262" s="19">
        <v>25</v>
      </c>
      <c r="E262" s="19">
        <v>44</v>
      </c>
      <c r="F262" s="20">
        <f t="shared" si="34"/>
        <v>76</v>
      </c>
      <c r="G262" s="20"/>
      <c r="H262" s="19">
        <v>5791.763</v>
      </c>
      <c r="I262" s="19">
        <v>428.5</v>
      </c>
      <c r="J262" s="19">
        <v>785.35</v>
      </c>
      <c r="K262" s="20">
        <f t="shared" si="35"/>
        <v>83.27887981330221</v>
      </c>
      <c r="L262" s="134">
        <f t="shared" si="36"/>
        <v>3.248200843742245</v>
      </c>
      <c r="M262" s="22"/>
      <c r="S262" s="21"/>
      <c r="T262" s="21"/>
      <c r="U262" s="21"/>
    </row>
    <row r="263" spans="1:18" ht="11.25" customHeight="1">
      <c r="A263" s="17" t="s">
        <v>75</v>
      </c>
      <c r="B263" s="17"/>
      <c r="C263" s="19">
        <v>2133</v>
      </c>
      <c r="D263" s="19">
        <v>0</v>
      </c>
      <c r="E263" s="19">
        <v>123</v>
      </c>
      <c r="F263" s="20"/>
      <c r="G263" s="20"/>
      <c r="H263" s="19">
        <v>2596.055</v>
      </c>
      <c r="I263" s="19">
        <v>0</v>
      </c>
      <c r="J263" s="19">
        <v>81.482</v>
      </c>
      <c r="K263" s="20"/>
      <c r="L263" s="134">
        <f t="shared" si="36"/>
        <v>0.3370088510215899</v>
      </c>
      <c r="M263" s="22"/>
      <c r="R263" s="21"/>
    </row>
    <row r="264" spans="1:21" ht="11.25" customHeight="1">
      <c r="A264" s="17" t="s">
        <v>76</v>
      </c>
      <c r="B264" s="17"/>
      <c r="C264" s="19">
        <v>4159.737</v>
      </c>
      <c r="D264" s="19">
        <v>1418.862</v>
      </c>
      <c r="E264" s="19">
        <v>1347.521</v>
      </c>
      <c r="F264" s="20">
        <f t="shared" si="34"/>
        <v>-5.028043601139515</v>
      </c>
      <c r="G264" s="20"/>
      <c r="H264" s="19">
        <v>11434.607</v>
      </c>
      <c r="I264" s="19">
        <v>4062.691</v>
      </c>
      <c r="J264" s="19">
        <v>5017.296</v>
      </c>
      <c r="K264" s="20">
        <f t="shared" si="35"/>
        <v>23.49686451664674</v>
      </c>
      <c r="L264" s="134">
        <f t="shared" si="36"/>
        <v>20.751493092894368</v>
      </c>
      <c r="M264" s="22"/>
      <c r="S264" s="21"/>
      <c r="T264" s="21"/>
      <c r="U264" s="21"/>
    </row>
    <row r="265" spans="1:18" ht="11.25" customHeight="1">
      <c r="A265" s="17" t="s">
        <v>77</v>
      </c>
      <c r="B265" s="17"/>
      <c r="C265" s="19">
        <v>8601.466</v>
      </c>
      <c r="D265" s="19">
        <v>1834.508</v>
      </c>
      <c r="E265" s="19">
        <v>2417.307</v>
      </c>
      <c r="F265" s="20">
        <f t="shared" si="34"/>
        <v>31.76868130310686</v>
      </c>
      <c r="G265" s="20"/>
      <c r="H265" s="19">
        <v>28985.636</v>
      </c>
      <c r="I265" s="19">
        <v>6003.517</v>
      </c>
      <c r="J265" s="19">
        <v>8704.375</v>
      </c>
      <c r="K265" s="20">
        <f t="shared" si="35"/>
        <v>44.98792957528062</v>
      </c>
      <c r="L265" s="134">
        <f t="shared" si="36"/>
        <v>36.001220117462154</v>
      </c>
      <c r="M265" s="22"/>
      <c r="R265" s="21"/>
    </row>
    <row r="266" spans="1:18" ht="11.25" customHeight="1">
      <c r="A266" s="17" t="s">
        <v>78</v>
      </c>
      <c r="B266" s="17"/>
      <c r="C266" s="161"/>
      <c r="D266" s="161"/>
      <c r="E266" s="19"/>
      <c r="F266" s="162"/>
      <c r="G266" s="20"/>
      <c r="H266" s="19">
        <v>40540.538</v>
      </c>
      <c r="I266" s="19">
        <v>7950.498</v>
      </c>
      <c r="J266" s="19">
        <v>9425.190999999999</v>
      </c>
      <c r="K266" s="20">
        <f t="shared" si="35"/>
        <v>18.54843558227421</v>
      </c>
      <c r="L266" s="134">
        <f t="shared" si="36"/>
        <v>38.9825088923815</v>
      </c>
      <c r="M266" s="22"/>
      <c r="R266" s="21"/>
    </row>
    <row r="267" spans="1:18" ht="11.25" customHeight="1">
      <c r="A267" s="17"/>
      <c r="B267" s="17"/>
      <c r="C267" s="19"/>
      <c r="D267" s="19"/>
      <c r="E267" s="19"/>
      <c r="F267" s="20"/>
      <c r="G267" s="20"/>
      <c r="H267" s="19"/>
      <c r="I267" s="19"/>
      <c r="J267" s="19"/>
      <c r="K267" s="20"/>
      <c r="L267" s="134"/>
      <c r="M267" s="22"/>
      <c r="R267" s="21"/>
    </row>
    <row r="268" spans="1:18" ht="11.25" customHeight="1">
      <c r="A268" s="26" t="s">
        <v>471</v>
      </c>
      <c r="B268" s="26"/>
      <c r="C268" s="19"/>
      <c r="D268" s="19"/>
      <c r="E268" s="19"/>
      <c r="F268" s="20"/>
      <c r="G268" s="20"/>
      <c r="H268" s="27">
        <f>(H270+H280+H287)</f>
        <v>919420</v>
      </c>
      <c r="I268" s="27">
        <f>(I270+I280+I287)</f>
        <v>194649</v>
      </c>
      <c r="J268" s="27">
        <f>(J270+J280+J287)</f>
        <v>260921</v>
      </c>
      <c r="K268" s="25">
        <f t="shared" si="35"/>
        <v>34.04692549152577</v>
      </c>
      <c r="L268" s="160">
        <f>+J268/$J$257*100</f>
        <v>91.51943710781167</v>
      </c>
      <c r="M268" s="22"/>
      <c r="R268" s="21"/>
    </row>
    <row r="269" spans="1:18" ht="11.25" customHeight="1">
      <c r="A269" s="26"/>
      <c r="B269" s="26"/>
      <c r="C269" s="19"/>
      <c r="D269" s="19"/>
      <c r="E269" s="19"/>
      <c r="F269" s="20"/>
      <c r="G269" s="20"/>
      <c r="H269" s="19"/>
      <c r="I269" s="19"/>
      <c r="J269" s="19"/>
      <c r="K269" s="20"/>
      <c r="L269" s="134"/>
      <c r="M269" s="22"/>
      <c r="R269" s="21"/>
    </row>
    <row r="270" spans="1:18" ht="11.25" customHeight="1">
      <c r="A270" s="26" t="s">
        <v>79</v>
      </c>
      <c r="B270" s="26"/>
      <c r="C270" s="27">
        <f>SUM(C271:C278)</f>
        <v>67174.948</v>
      </c>
      <c r="D270" s="27">
        <f>SUM(D271:D278)</f>
        <v>18834.87</v>
      </c>
      <c r="E270" s="27">
        <f>SUM(E271:E278)</f>
        <v>20349.45</v>
      </c>
      <c r="F270" s="25">
        <f t="shared" si="34"/>
        <v>8.041361580940048</v>
      </c>
      <c r="G270" s="20"/>
      <c r="H270" s="27">
        <f>SUM(H271:H278)</f>
        <v>159099.609</v>
      </c>
      <c r="I270" s="27">
        <f>SUM(I271:I278)</f>
        <v>41631.649000000005</v>
      </c>
      <c r="J270" s="27">
        <f>SUM(J271:J278)</f>
        <v>56103.42700000001</v>
      </c>
      <c r="K270" s="25">
        <f t="shared" si="35"/>
        <v>34.76148158339825</v>
      </c>
      <c r="L270" s="160">
        <f>+J270/$J$257*100</f>
        <v>19.678577266142643</v>
      </c>
      <c r="M270" s="22"/>
      <c r="R270" s="21"/>
    </row>
    <row r="271" spans="1:18" ht="11.25" customHeight="1">
      <c r="A271" s="17" t="s">
        <v>80</v>
      </c>
      <c r="B271" s="17"/>
      <c r="C271" s="19">
        <v>1134.953</v>
      </c>
      <c r="D271" s="19">
        <v>136.771</v>
      </c>
      <c r="E271" s="19">
        <v>38.426</v>
      </c>
      <c r="F271" s="20">
        <f t="shared" si="34"/>
        <v>-71.90486287297745</v>
      </c>
      <c r="G271" s="20"/>
      <c r="H271" s="19">
        <v>1191.352</v>
      </c>
      <c r="I271" s="19">
        <v>208.793</v>
      </c>
      <c r="J271" s="19">
        <v>40.876</v>
      </c>
      <c r="K271" s="20">
        <f t="shared" si="35"/>
        <v>-80.42271532091593</v>
      </c>
      <c r="L271" s="134">
        <f>+J271/$J$270*100</f>
        <v>0.07285829437834518</v>
      </c>
      <c r="M271" s="21">
        <f>+I271/D271*1000</f>
        <v>1526.5882387348197</v>
      </c>
      <c r="N271" s="21">
        <f>+J271/E271*1000</f>
        <v>1063.7589132358298</v>
      </c>
      <c r="O271" s="20">
        <f aca="true" t="shared" si="37" ref="O271:O285">+N271/M271*100-100</f>
        <v>-30.317888855384197</v>
      </c>
      <c r="R271" s="21"/>
    </row>
    <row r="272" spans="1:18" ht="11.25" customHeight="1">
      <c r="A272" s="17" t="s">
        <v>81</v>
      </c>
      <c r="B272" s="17"/>
      <c r="C272" s="19">
        <v>2786.236</v>
      </c>
      <c r="D272" s="19">
        <v>81.319</v>
      </c>
      <c r="E272" s="19">
        <v>216.868</v>
      </c>
      <c r="F272" s="20">
        <f t="shared" si="34"/>
        <v>166.68798189844927</v>
      </c>
      <c r="G272" s="20"/>
      <c r="H272" s="19">
        <v>8625.17</v>
      </c>
      <c r="I272" s="19">
        <v>265.15</v>
      </c>
      <c r="J272" s="19">
        <v>674.15</v>
      </c>
      <c r="K272" s="20">
        <f t="shared" si="35"/>
        <v>154.2523100132001</v>
      </c>
      <c r="L272" s="134">
        <f aca="true" t="shared" si="38" ref="L272:L278">+J272/$J$270*100</f>
        <v>1.2016200008601967</v>
      </c>
      <c r="M272" s="21">
        <f aca="true" t="shared" si="39" ref="M272:M285">+I272/D272*1000</f>
        <v>3260.615600290215</v>
      </c>
      <c r="N272" s="21">
        <f aca="true" t="shared" si="40" ref="N272:N277">+J272/E272*1000</f>
        <v>3108.572956821661</v>
      </c>
      <c r="O272" s="20">
        <f t="shared" si="37"/>
        <v>-4.663004233158333</v>
      </c>
      <c r="R272" s="21"/>
    </row>
    <row r="273" spans="1:18" ht="11.25" customHeight="1">
      <c r="A273" s="17" t="s">
        <v>82</v>
      </c>
      <c r="B273" s="17"/>
      <c r="C273" s="19">
        <v>8786.905</v>
      </c>
      <c r="D273" s="19">
        <v>4907.263</v>
      </c>
      <c r="E273" s="19">
        <v>6011.096</v>
      </c>
      <c r="F273" s="20">
        <f t="shared" si="34"/>
        <v>22.493862668456927</v>
      </c>
      <c r="G273" s="20"/>
      <c r="H273" s="19">
        <v>27169.447</v>
      </c>
      <c r="I273" s="19">
        <v>14306.404</v>
      </c>
      <c r="J273" s="19">
        <v>21182.516</v>
      </c>
      <c r="K273" s="20">
        <f t="shared" si="35"/>
        <v>48.06317506481713</v>
      </c>
      <c r="L273" s="134">
        <f t="shared" si="38"/>
        <v>37.75618911835813</v>
      </c>
      <c r="M273" s="21">
        <f t="shared" si="39"/>
        <v>2915.3530185767504</v>
      </c>
      <c r="N273" s="21">
        <f t="shared" si="40"/>
        <v>3523.902463045009</v>
      </c>
      <c r="O273" s="20">
        <f t="shared" si="37"/>
        <v>20.87395387764556</v>
      </c>
      <c r="R273" s="21"/>
    </row>
    <row r="274" spans="1:18" ht="11.25" customHeight="1">
      <c r="A274" s="17" t="s">
        <v>83</v>
      </c>
      <c r="B274" s="17"/>
      <c r="C274" s="19">
        <v>36.325</v>
      </c>
      <c r="D274" s="19">
        <v>10.015</v>
      </c>
      <c r="E274" s="19">
        <v>4.74</v>
      </c>
      <c r="F274" s="20">
        <f t="shared" si="34"/>
        <v>-52.670993509735396</v>
      </c>
      <c r="G274" s="20"/>
      <c r="H274" s="19">
        <v>35.362</v>
      </c>
      <c r="I274" s="19">
        <v>9.344</v>
      </c>
      <c r="J274" s="19">
        <v>2.719</v>
      </c>
      <c r="K274" s="20">
        <f t="shared" si="35"/>
        <v>-70.90111301369863</v>
      </c>
      <c r="L274" s="134">
        <f t="shared" si="38"/>
        <v>0.0048464062632038495</v>
      </c>
      <c r="M274" s="21">
        <f t="shared" si="39"/>
        <v>933.0004992511232</v>
      </c>
      <c r="N274" s="21">
        <f t="shared" si="40"/>
        <v>573.6286919831223</v>
      </c>
      <c r="O274" s="20">
        <f t="shared" si="37"/>
        <v>-38.51785798147505</v>
      </c>
      <c r="R274" s="21"/>
    </row>
    <row r="275" spans="1:21" ht="11.25" customHeight="1">
      <c r="A275" s="17" t="s">
        <v>84</v>
      </c>
      <c r="B275" s="17"/>
      <c r="C275" s="19">
        <v>10811.266</v>
      </c>
      <c r="D275" s="19">
        <v>2309.239</v>
      </c>
      <c r="E275" s="19">
        <v>3227.193</v>
      </c>
      <c r="F275" s="20">
        <f t="shared" si="34"/>
        <v>39.75136397748349</v>
      </c>
      <c r="G275" s="20"/>
      <c r="H275" s="19">
        <v>44404.016</v>
      </c>
      <c r="I275" s="19">
        <v>9034.503</v>
      </c>
      <c r="J275" s="19">
        <v>14196.093</v>
      </c>
      <c r="K275" s="20">
        <f t="shared" si="35"/>
        <v>57.13197505164368</v>
      </c>
      <c r="L275" s="134">
        <f t="shared" si="38"/>
        <v>25.3034328901156</v>
      </c>
      <c r="M275" s="21">
        <f t="shared" si="39"/>
        <v>3912.3291266083766</v>
      </c>
      <c r="N275" s="21">
        <f t="shared" si="40"/>
        <v>4398.898051650459</v>
      </c>
      <c r="O275" s="20">
        <f t="shared" si="37"/>
        <v>12.436809616370198</v>
      </c>
      <c r="R275" s="21"/>
      <c r="S275" s="32"/>
      <c r="T275" s="32"/>
      <c r="U275" s="32"/>
    </row>
    <row r="276" spans="1:21" ht="11.25" customHeight="1">
      <c r="A276" s="17" t="s">
        <v>144</v>
      </c>
      <c r="B276" s="17"/>
      <c r="C276" s="19">
        <v>28876.741</v>
      </c>
      <c r="D276" s="19">
        <v>7796.193</v>
      </c>
      <c r="E276" s="19">
        <v>7463.326</v>
      </c>
      <c r="F276" s="20">
        <f t="shared" si="34"/>
        <v>-4.269609538912135</v>
      </c>
      <c r="G276" s="20"/>
      <c r="H276" s="19">
        <v>51535.894</v>
      </c>
      <c r="I276" s="19">
        <v>13093.379</v>
      </c>
      <c r="J276" s="19">
        <v>13927.593</v>
      </c>
      <c r="K276" s="20">
        <f t="shared" si="35"/>
        <v>6.371265965798443</v>
      </c>
      <c r="L276" s="134">
        <f t="shared" si="38"/>
        <v>24.82485249965211</v>
      </c>
      <c r="M276" s="21">
        <f t="shared" si="39"/>
        <v>1679.4580380449793</v>
      </c>
      <c r="N276" s="21">
        <f t="shared" si="40"/>
        <v>1866.1375638689774</v>
      </c>
      <c r="O276" s="20">
        <f t="shared" si="37"/>
        <v>11.115462345299647</v>
      </c>
      <c r="R276" s="80"/>
      <c r="S276" s="32"/>
      <c r="T276" s="32"/>
      <c r="U276" s="32"/>
    </row>
    <row r="277" spans="1:15" ht="11.25" customHeight="1">
      <c r="A277" s="17" t="s">
        <v>85</v>
      </c>
      <c r="B277" s="17"/>
      <c r="C277" s="19">
        <v>4150.848</v>
      </c>
      <c r="D277" s="19">
        <v>1013.767</v>
      </c>
      <c r="E277" s="19">
        <v>850.588</v>
      </c>
      <c r="F277" s="20">
        <f t="shared" si="34"/>
        <v>-16.096302207509225</v>
      </c>
      <c r="G277" s="20"/>
      <c r="H277" s="19">
        <v>6922.849</v>
      </c>
      <c r="I277" s="19">
        <v>1662.724</v>
      </c>
      <c r="J277" s="19">
        <v>1538.498</v>
      </c>
      <c r="K277" s="20">
        <f t="shared" si="35"/>
        <v>-7.471233951034563</v>
      </c>
      <c r="L277" s="134">
        <f t="shared" si="38"/>
        <v>2.7422531603996307</v>
      </c>
      <c r="M277" s="21">
        <f t="shared" si="39"/>
        <v>1640.1441356840376</v>
      </c>
      <c r="N277" s="21">
        <f t="shared" si="40"/>
        <v>1808.7464201234911</v>
      </c>
      <c r="O277" s="20">
        <f t="shared" si="37"/>
        <v>10.279723639601741</v>
      </c>
    </row>
    <row r="278" spans="1:21" ht="11.25" customHeight="1">
      <c r="A278" s="17" t="s">
        <v>10</v>
      </c>
      <c r="B278" s="17"/>
      <c r="C278" s="239">
        <v>10591.674</v>
      </c>
      <c r="D278" s="239">
        <v>2580.303</v>
      </c>
      <c r="E278" s="239">
        <v>2537.213</v>
      </c>
      <c r="F278" s="20">
        <f t="shared" si="34"/>
        <v>-1.6699589156777108</v>
      </c>
      <c r="G278" s="20"/>
      <c r="H278" s="19">
        <v>19215.519</v>
      </c>
      <c r="I278" s="19">
        <v>3051.352</v>
      </c>
      <c r="J278" s="19">
        <v>4540.982</v>
      </c>
      <c r="K278" s="20">
        <f t="shared" si="35"/>
        <v>48.81868758504427</v>
      </c>
      <c r="L278" s="134">
        <f t="shared" si="38"/>
        <v>8.093947629972762</v>
      </c>
      <c r="M278" s="21"/>
      <c r="O278" s="20"/>
      <c r="S278" s="21"/>
      <c r="T278" s="21"/>
      <c r="U278" s="21"/>
    </row>
    <row r="279" spans="1:21" ht="11.25" customHeight="1">
      <c r="A279" s="17"/>
      <c r="B279" s="17"/>
      <c r="C279" s="19"/>
      <c r="D279" s="19"/>
      <c r="E279" s="19"/>
      <c r="F279" s="20"/>
      <c r="G279" s="20"/>
      <c r="H279" s="19"/>
      <c r="I279" s="19"/>
      <c r="J279" s="19"/>
      <c r="K279" s="20"/>
      <c r="L279" s="134"/>
      <c r="M279" s="21"/>
      <c r="O279" s="20"/>
      <c r="S279" s="21"/>
      <c r="T279" s="21"/>
      <c r="U279" s="21"/>
    </row>
    <row r="280" spans="1:15" ht="11.25" customHeight="1">
      <c r="A280" s="26" t="s">
        <v>86</v>
      </c>
      <c r="B280" s="26"/>
      <c r="C280" s="27">
        <f>SUM(C281:C285)</f>
        <v>217153.95400000003</v>
      </c>
      <c r="D280" s="27">
        <f>SUM(D281:D285)</f>
        <v>47369.652</v>
      </c>
      <c r="E280" s="27">
        <f>SUM(E281:E285)</f>
        <v>54228.806</v>
      </c>
      <c r="F280" s="25">
        <f aca="true" t="shared" si="41" ref="F280:F285">+E280/D280*100-100</f>
        <v>14.480059933731411</v>
      </c>
      <c r="G280" s="25"/>
      <c r="H280" s="27">
        <f>SUM(H281:H285)</f>
        <v>623303.27</v>
      </c>
      <c r="I280" s="27">
        <f>SUM(I281:I285)</f>
        <v>127617.273</v>
      </c>
      <c r="J280" s="27">
        <f>SUM(J281:J285)</f>
        <v>163783.065</v>
      </c>
      <c r="K280" s="25">
        <f aca="true" t="shared" si="42" ref="K280:K285">+J280/I280*100-100</f>
        <v>28.339260940013986</v>
      </c>
      <c r="L280" s="160">
        <f>+J280/$J$257*100</f>
        <v>57.44778655835342</v>
      </c>
      <c r="M280" s="21">
        <f t="shared" si="39"/>
        <v>2694.0724200380446</v>
      </c>
      <c r="N280" s="21">
        <f aca="true" t="shared" si="43" ref="N280:N285">+J280/E280*1000</f>
        <v>3020.222591660971</v>
      </c>
      <c r="O280" s="20">
        <f t="shared" si="37"/>
        <v>12.106213968009087</v>
      </c>
    </row>
    <row r="281" spans="1:20" ht="11.25" customHeight="1">
      <c r="A281" s="17" t="s">
        <v>87</v>
      </c>
      <c r="B281" s="17"/>
      <c r="C281" s="19">
        <v>4920.706</v>
      </c>
      <c r="D281" s="19">
        <v>423.264</v>
      </c>
      <c r="E281" s="19">
        <v>537.497</v>
      </c>
      <c r="F281" s="20">
        <f t="shared" si="41"/>
        <v>26.98859340742419</v>
      </c>
      <c r="G281" s="20"/>
      <c r="H281" s="19">
        <v>34537.253</v>
      </c>
      <c r="I281" s="19">
        <v>2374.983</v>
      </c>
      <c r="J281" s="19">
        <v>3477.144</v>
      </c>
      <c r="K281" s="20">
        <f t="shared" si="42"/>
        <v>46.40711112458487</v>
      </c>
      <c r="L281" s="134">
        <f>+J281/$J$280*100</f>
        <v>2.1230180299776413</v>
      </c>
      <c r="M281" s="21">
        <f t="shared" si="39"/>
        <v>5611.115048763892</v>
      </c>
      <c r="N281" s="21">
        <f t="shared" si="43"/>
        <v>6469.141223113804</v>
      </c>
      <c r="O281" s="20">
        <f t="shared" si="37"/>
        <v>15.291544851480651</v>
      </c>
      <c r="R281" s="32"/>
      <c r="S281" s="32"/>
      <c r="T281" s="32"/>
    </row>
    <row r="282" spans="1:20" ht="11.25" customHeight="1">
      <c r="A282" s="17" t="s">
        <v>88</v>
      </c>
      <c r="B282" s="17"/>
      <c r="C282" s="19">
        <v>88828.749</v>
      </c>
      <c r="D282" s="19">
        <v>17617.972</v>
      </c>
      <c r="E282" s="19">
        <v>23074.007</v>
      </c>
      <c r="F282" s="20">
        <f t="shared" si="41"/>
        <v>30.968575724833727</v>
      </c>
      <c r="G282" s="20"/>
      <c r="H282" s="19">
        <v>207557.379</v>
      </c>
      <c r="I282" s="19">
        <v>38929.065</v>
      </c>
      <c r="J282" s="19">
        <v>59102.756</v>
      </c>
      <c r="K282" s="20">
        <f t="shared" si="42"/>
        <v>51.8216684628824</v>
      </c>
      <c r="L282" s="134">
        <f>+J282/$J$280*100</f>
        <v>36.08599948962977</v>
      </c>
      <c r="M282" s="21">
        <f t="shared" si="39"/>
        <v>2209.6223674325283</v>
      </c>
      <c r="N282" s="21">
        <f t="shared" si="43"/>
        <v>2561.4430991548197</v>
      </c>
      <c r="O282" s="20">
        <f t="shared" si="37"/>
        <v>15.922210822435218</v>
      </c>
      <c r="R282" s="21"/>
      <c r="S282" s="21"/>
      <c r="T282" s="21"/>
    </row>
    <row r="283" spans="1:27" ht="11.25" customHeight="1">
      <c r="A283" s="17" t="s">
        <v>89</v>
      </c>
      <c r="B283" s="17"/>
      <c r="C283" s="19">
        <v>6826.691</v>
      </c>
      <c r="D283" s="19">
        <v>1928.453</v>
      </c>
      <c r="E283" s="19">
        <v>1303.922</v>
      </c>
      <c r="F283" s="20">
        <f t="shared" si="41"/>
        <v>-32.38507757254129</v>
      </c>
      <c r="G283" s="20"/>
      <c r="H283" s="19">
        <v>32517.869</v>
      </c>
      <c r="I283" s="19">
        <v>9786.714</v>
      </c>
      <c r="J283" s="19">
        <v>8670.346</v>
      </c>
      <c r="K283" s="20">
        <f t="shared" si="42"/>
        <v>-11.40697480277855</v>
      </c>
      <c r="L283" s="134">
        <f>+J283/$J$280*100</f>
        <v>5.293798843000038</v>
      </c>
      <c r="M283" s="21">
        <f t="shared" si="39"/>
        <v>5074.9040811469085</v>
      </c>
      <c r="N283" s="21">
        <f t="shared" si="43"/>
        <v>6649.436085900844</v>
      </c>
      <c r="O283" s="20">
        <f t="shared" si="37"/>
        <v>31.025847574208683</v>
      </c>
      <c r="V283" s="21"/>
      <c r="W283" s="21"/>
      <c r="X283" s="21"/>
      <c r="Y283" s="21"/>
      <c r="Z283" s="21"/>
      <c r="AA283" s="21"/>
    </row>
    <row r="284" spans="1:15" ht="11.25" customHeight="1">
      <c r="A284" s="17" t="s">
        <v>90</v>
      </c>
      <c r="B284" s="17"/>
      <c r="C284" s="19">
        <v>93671.248</v>
      </c>
      <c r="D284" s="19">
        <v>21898.181</v>
      </c>
      <c r="E284" s="19">
        <v>23007.694</v>
      </c>
      <c r="F284" s="20">
        <f t="shared" si="41"/>
        <v>5.066690242445233</v>
      </c>
      <c r="G284" s="20"/>
      <c r="H284" s="19">
        <v>322378.623</v>
      </c>
      <c r="I284" s="19">
        <v>70433.641</v>
      </c>
      <c r="J284" s="19">
        <v>85404.286</v>
      </c>
      <c r="K284" s="20">
        <f t="shared" si="42"/>
        <v>21.254963945424876</v>
      </c>
      <c r="L284" s="134">
        <f>+J284/$J$280*100</f>
        <v>52.1447598993217</v>
      </c>
      <c r="M284" s="21">
        <f t="shared" si="39"/>
        <v>3216.4151442533057</v>
      </c>
      <c r="N284" s="21">
        <f t="shared" si="43"/>
        <v>3711.9880853770046</v>
      </c>
      <c r="O284" s="20">
        <f t="shared" si="37"/>
        <v>15.40761745290024</v>
      </c>
    </row>
    <row r="285" spans="1:25" ht="11.25" customHeight="1">
      <c r="A285" s="17" t="s">
        <v>91</v>
      </c>
      <c r="B285" s="17"/>
      <c r="C285" s="19">
        <v>22906.56</v>
      </c>
      <c r="D285" s="19">
        <v>5501.782</v>
      </c>
      <c r="E285" s="19">
        <v>6305.686</v>
      </c>
      <c r="F285" s="20">
        <f t="shared" si="41"/>
        <v>14.611702172132595</v>
      </c>
      <c r="G285" s="20"/>
      <c r="H285" s="19">
        <v>26312.146</v>
      </c>
      <c r="I285" s="19">
        <v>6092.87</v>
      </c>
      <c r="J285" s="19">
        <v>7128.533</v>
      </c>
      <c r="K285" s="20">
        <f t="shared" si="42"/>
        <v>16.997950062942422</v>
      </c>
      <c r="L285" s="134">
        <f>+J285/$J$280*100</f>
        <v>4.3524237380708435</v>
      </c>
      <c r="M285" s="21">
        <f t="shared" si="39"/>
        <v>1107.435736275992</v>
      </c>
      <c r="N285" s="21">
        <f t="shared" si="43"/>
        <v>1130.4928599362545</v>
      </c>
      <c r="O285" s="20">
        <f t="shared" si="37"/>
        <v>2.0820281398717952</v>
      </c>
      <c r="T285" s="21"/>
      <c r="U285" s="21"/>
      <c r="V285" s="21"/>
      <c r="W285" s="21"/>
      <c r="X285" s="21"/>
      <c r="Y285" s="21"/>
    </row>
    <row r="286" spans="1:25" ht="11.25" customHeight="1">
      <c r="A286" s="17"/>
      <c r="B286" s="17"/>
      <c r="C286" s="19"/>
      <c r="D286" s="19"/>
      <c r="E286" s="19"/>
      <c r="F286" s="20"/>
      <c r="G286" s="20"/>
      <c r="H286" s="19"/>
      <c r="I286" s="19"/>
      <c r="J286" s="19"/>
      <c r="K286" s="20"/>
      <c r="L286" s="134"/>
      <c r="M286" s="22"/>
      <c r="O286" s="163"/>
      <c r="Q286" s="229"/>
      <c r="R286" s="229"/>
      <c r="S286" s="229"/>
      <c r="T286" s="230"/>
      <c r="U286" s="230"/>
      <c r="V286" s="230"/>
      <c r="W286" s="21"/>
      <c r="X286" s="21"/>
      <c r="Y286" s="21"/>
    </row>
    <row r="287" spans="1:26" ht="11.25" customHeight="1">
      <c r="A287" s="26" t="s">
        <v>92</v>
      </c>
      <c r="B287" s="26"/>
      <c r="C287" s="19"/>
      <c r="D287" s="19"/>
      <c r="E287" s="19"/>
      <c r="F287" s="20"/>
      <c r="G287" s="20"/>
      <c r="H287" s="27">
        <v>137017.12100000004</v>
      </c>
      <c r="I287" s="27">
        <v>25400.07799999998</v>
      </c>
      <c r="J287" s="27">
        <v>41034.50799999997</v>
      </c>
      <c r="K287" s="25">
        <f>+J287/I287*100-100</f>
        <v>61.55268499569178</v>
      </c>
      <c r="L287" s="160">
        <f>+J287/$J$257*100</f>
        <v>14.39307328331561</v>
      </c>
      <c r="M287" s="22"/>
      <c r="O287" s="163"/>
      <c r="Q287" s="229"/>
      <c r="R287" s="32"/>
      <c r="S287" s="228"/>
      <c r="T287" s="228"/>
      <c r="U287" s="228"/>
      <c r="V287" s="228"/>
      <c r="W287" s="228"/>
      <c r="X287" s="228"/>
      <c r="Y287" s="228"/>
      <c r="Z287" s="228"/>
    </row>
    <row r="288" spans="1:26" ht="11.25" customHeight="1">
      <c r="A288" s="124" t="s">
        <v>224</v>
      </c>
      <c r="B288" s="17">
        <v>16010000</v>
      </c>
      <c r="C288" s="19">
        <v>4041.78</v>
      </c>
      <c r="D288" s="19">
        <v>721.496</v>
      </c>
      <c r="E288" s="19">
        <v>1084.107</v>
      </c>
      <c r="F288" s="20">
        <f>+E288/D288*100-100</f>
        <v>50.258213489749096</v>
      </c>
      <c r="G288" s="20"/>
      <c r="H288" s="19">
        <v>8532.307</v>
      </c>
      <c r="I288" s="19">
        <v>1450.624</v>
      </c>
      <c r="J288" s="19">
        <v>2538.631</v>
      </c>
      <c r="K288" s="20">
        <f>+J288/I288*100-100</f>
        <v>75.0026884981911</v>
      </c>
      <c r="L288" s="134">
        <f>+J288/$J$287*100</f>
        <v>6.186575942375139</v>
      </c>
      <c r="M288" s="22"/>
      <c r="O288" s="163"/>
      <c r="Q288" s="229"/>
      <c r="R288" s="230"/>
      <c r="S288" s="228"/>
      <c r="T288" s="228"/>
      <c r="U288" s="228"/>
      <c r="V288" s="228"/>
      <c r="W288" s="228"/>
      <c r="X288" s="228"/>
      <c r="Y288" s="228"/>
      <c r="Z288" s="228"/>
    </row>
    <row r="289" spans="1:26" ht="15">
      <c r="A289" s="17" t="s">
        <v>10</v>
      </c>
      <c r="B289" s="17"/>
      <c r="C289" s="19"/>
      <c r="D289" s="19"/>
      <c r="E289" s="19"/>
      <c r="F289" s="19"/>
      <c r="G289" s="19"/>
      <c r="H289" s="19">
        <f>+H287-H288</f>
        <v>128484.81400000004</v>
      </c>
      <c r="I289" s="19">
        <f>+I287-I288</f>
        <v>23949.45399999998</v>
      </c>
      <c r="J289" s="19">
        <f>+(J287-J288)</f>
        <v>38495.87699999997</v>
      </c>
      <c r="K289" s="20">
        <f>+J289/I289*100-100</f>
        <v>60.738015154750514</v>
      </c>
      <c r="L289" s="134">
        <f>+J289/$J$287*100</f>
        <v>93.81342405762486</v>
      </c>
      <c r="M289" s="22"/>
      <c r="Q289" s="229"/>
      <c r="R289" s="230"/>
      <c r="S289" s="228"/>
      <c r="T289" s="228"/>
      <c r="U289" s="228"/>
      <c r="V289" s="228"/>
      <c r="W289" s="228"/>
      <c r="X289" s="228"/>
      <c r="Y289" s="228"/>
      <c r="Z289" s="228"/>
    </row>
    <row r="290" spans="1:26" ht="15">
      <c r="A290" s="125"/>
      <c r="B290" s="125"/>
      <c r="C290" s="133"/>
      <c r="D290" s="133"/>
      <c r="E290" s="133"/>
      <c r="F290" s="133"/>
      <c r="G290" s="133"/>
      <c r="H290" s="133"/>
      <c r="I290" s="133"/>
      <c r="J290" s="133"/>
      <c r="K290" s="125"/>
      <c r="L290" s="125"/>
      <c r="Q290" s="229"/>
      <c r="R290" s="231"/>
      <c r="S290" s="228"/>
      <c r="T290" s="228"/>
      <c r="U290" s="228"/>
      <c r="V290" s="228"/>
      <c r="W290" s="228"/>
      <c r="X290" s="228"/>
      <c r="Y290" s="228"/>
      <c r="Z290" s="228"/>
    </row>
    <row r="291" spans="1:26" ht="15">
      <c r="A291" s="17" t="s">
        <v>328</v>
      </c>
      <c r="B291" s="17"/>
      <c r="C291" s="17"/>
      <c r="D291" s="17"/>
      <c r="E291" s="17"/>
      <c r="F291" s="17"/>
      <c r="G291" s="17"/>
      <c r="H291" s="17"/>
      <c r="I291" s="17"/>
      <c r="J291" s="17"/>
      <c r="K291" s="17"/>
      <c r="L291" s="17"/>
      <c r="Q291" s="229"/>
      <c r="R291" s="231"/>
      <c r="S291" s="228"/>
      <c r="T291" s="228"/>
      <c r="U291" s="228"/>
      <c r="V291" s="228"/>
      <c r="W291" s="228"/>
      <c r="X291" s="228"/>
      <c r="Y291" s="228"/>
      <c r="Z291" s="228"/>
    </row>
    <row r="292" spans="1:26" ht="19.5" customHeight="1">
      <c r="A292" s="316" t="s">
        <v>385</v>
      </c>
      <c r="B292" s="316"/>
      <c r="C292" s="316"/>
      <c r="D292" s="316"/>
      <c r="E292" s="316"/>
      <c r="F292" s="316"/>
      <c r="G292" s="316"/>
      <c r="H292" s="316"/>
      <c r="I292" s="316"/>
      <c r="J292" s="316"/>
      <c r="K292" s="316"/>
      <c r="L292" s="316"/>
      <c r="Q292" s="229"/>
      <c r="R292" s="231"/>
      <c r="S292" s="228"/>
      <c r="T292" s="228"/>
      <c r="U292" s="228"/>
      <c r="V292" s="228"/>
      <c r="W292" s="228"/>
      <c r="X292" s="228"/>
      <c r="Y292" s="228"/>
      <c r="Z292" s="228"/>
    </row>
    <row r="293" spans="1:26" ht="19.5" customHeight="1">
      <c r="A293" s="317" t="s">
        <v>260</v>
      </c>
      <c r="B293" s="317"/>
      <c r="C293" s="317"/>
      <c r="D293" s="317"/>
      <c r="E293" s="317"/>
      <c r="F293" s="317"/>
      <c r="G293" s="317"/>
      <c r="H293" s="317"/>
      <c r="I293" s="317"/>
      <c r="J293" s="317"/>
      <c r="K293" s="317"/>
      <c r="L293" s="317"/>
      <c r="Q293" s="229"/>
      <c r="R293" s="231"/>
      <c r="S293" s="228"/>
      <c r="T293" s="228"/>
      <c r="U293" s="228"/>
      <c r="V293" s="228"/>
      <c r="W293" s="228"/>
      <c r="X293" s="228"/>
      <c r="Y293" s="228"/>
      <c r="Z293" s="228"/>
    </row>
    <row r="294" spans="1:26" s="29" customFormat="1" ht="15.75">
      <c r="A294" s="26"/>
      <c r="B294" s="26"/>
      <c r="C294" s="318" t="s">
        <v>145</v>
      </c>
      <c r="D294" s="318"/>
      <c r="E294" s="318"/>
      <c r="F294" s="318"/>
      <c r="G294" s="214"/>
      <c r="H294" s="318" t="s">
        <v>146</v>
      </c>
      <c r="I294" s="318"/>
      <c r="J294" s="318"/>
      <c r="K294" s="318"/>
      <c r="L294" s="214"/>
      <c r="M294" s="320" t="s">
        <v>289</v>
      </c>
      <c r="N294" s="320" t="s">
        <v>289</v>
      </c>
      <c r="O294" s="320" t="s">
        <v>267</v>
      </c>
      <c r="P294" s="152"/>
      <c r="Q294" s="241"/>
      <c r="R294" s="241"/>
      <c r="S294" s="242"/>
      <c r="T294" s="242"/>
      <c r="U294" s="242"/>
      <c r="V294" s="243"/>
      <c r="W294" s="243"/>
      <c r="X294" s="243"/>
      <c r="Y294" s="243"/>
      <c r="Z294" s="243"/>
    </row>
    <row r="295" spans="1:26" s="29" customFormat="1" ht="15.75">
      <c r="A295" s="26" t="s">
        <v>157</v>
      </c>
      <c r="B295" s="216" t="s">
        <v>132</v>
      </c>
      <c r="C295" s="215">
        <f>+C254</f>
        <v>2010</v>
      </c>
      <c r="D295" s="319" t="str">
        <f>+D254</f>
        <v>enero - marzo</v>
      </c>
      <c r="E295" s="319"/>
      <c r="F295" s="319"/>
      <c r="G295" s="214"/>
      <c r="H295" s="215">
        <f>+H254</f>
        <v>2010</v>
      </c>
      <c r="I295" s="319" t="str">
        <f>+D295</f>
        <v>enero - marzo</v>
      </c>
      <c r="J295" s="319"/>
      <c r="K295" s="319"/>
      <c r="L295" s="216" t="s">
        <v>327</v>
      </c>
      <c r="M295" s="321"/>
      <c r="N295" s="321"/>
      <c r="O295" s="321"/>
      <c r="P295" s="152"/>
      <c r="Q295" s="241"/>
      <c r="R295" s="241"/>
      <c r="S295" s="242"/>
      <c r="T295" s="242"/>
      <c r="U295" s="242"/>
      <c r="V295" s="243"/>
      <c r="W295" s="243"/>
      <c r="X295" s="243"/>
      <c r="Y295" s="243"/>
      <c r="Z295" s="243"/>
    </row>
    <row r="296" spans="1:15" s="29" customFormat="1" ht="11.25">
      <c r="A296" s="217"/>
      <c r="B296" s="220" t="s">
        <v>45</v>
      </c>
      <c r="C296" s="217"/>
      <c r="D296" s="218">
        <f>+D255</f>
        <v>2010</v>
      </c>
      <c r="E296" s="218">
        <f>+E255</f>
        <v>2011</v>
      </c>
      <c r="F296" s="219" t="str">
        <f>+F255</f>
        <v>Var % 11/10</v>
      </c>
      <c r="G296" s="220"/>
      <c r="H296" s="217"/>
      <c r="I296" s="218">
        <f>+I255</f>
        <v>2010</v>
      </c>
      <c r="J296" s="218">
        <f>+J255</f>
        <v>2011</v>
      </c>
      <c r="K296" s="219" t="str">
        <f>+K255</f>
        <v>Var % 11/10</v>
      </c>
      <c r="L296" s="220">
        <v>2008</v>
      </c>
      <c r="M296" s="221"/>
      <c r="N296" s="221"/>
      <c r="O296" s="220"/>
    </row>
    <row r="297" spans="1:18" ht="11.25">
      <c r="A297" s="17"/>
      <c r="B297" s="17"/>
      <c r="C297" s="19"/>
      <c r="D297" s="19"/>
      <c r="E297" s="19"/>
      <c r="F297" s="20"/>
      <c r="G297" s="20"/>
      <c r="H297" s="19"/>
      <c r="I297" s="19"/>
      <c r="J297" s="19"/>
      <c r="K297" s="20"/>
      <c r="L297" s="20"/>
      <c r="R297" s="23"/>
    </row>
    <row r="298" spans="1:18" s="129" customFormat="1" ht="11.25">
      <c r="A298" s="127" t="s">
        <v>472</v>
      </c>
      <c r="B298" s="127"/>
      <c r="C298" s="127"/>
      <c r="D298" s="127"/>
      <c r="E298" s="127"/>
      <c r="F298" s="127"/>
      <c r="G298" s="127"/>
      <c r="H298" s="127">
        <f>+H300+H310</f>
        <v>4329555.449</v>
      </c>
      <c r="I298" s="127">
        <f>+I300+I310</f>
        <v>958533.328</v>
      </c>
      <c r="J298" s="127">
        <f>+J300+J310</f>
        <v>1242435.161</v>
      </c>
      <c r="K298" s="128">
        <f>+J298/I298*100-100</f>
        <v>29.618358037937725</v>
      </c>
      <c r="L298" s="127">
        <f>+L300+L310</f>
        <v>100</v>
      </c>
      <c r="M298" s="134"/>
      <c r="N298" s="134"/>
      <c r="O298" s="134"/>
      <c r="R298" s="134"/>
    </row>
    <row r="299" spans="1:23" ht="18">
      <c r="A299" s="17"/>
      <c r="B299" s="17"/>
      <c r="C299" s="19"/>
      <c r="D299" s="19"/>
      <c r="E299" s="19"/>
      <c r="F299" s="20"/>
      <c r="G299" s="20"/>
      <c r="H299" s="19"/>
      <c r="I299" s="19"/>
      <c r="J299" s="19"/>
      <c r="K299" s="20"/>
      <c r="L299" s="20"/>
      <c r="R299" s="232"/>
      <c r="S299" s="233"/>
      <c r="T299" s="233"/>
      <c r="U299" s="233"/>
      <c r="V299" s="233"/>
      <c r="W299" s="233"/>
    </row>
    <row r="300" spans="1:23" ht="15" customHeight="1">
      <c r="A300" s="26" t="s">
        <v>470</v>
      </c>
      <c r="B300" s="26"/>
      <c r="C300" s="27"/>
      <c r="D300" s="27"/>
      <c r="E300" s="27"/>
      <c r="F300" s="25"/>
      <c r="G300" s="25"/>
      <c r="H300" s="27">
        <f>+H302+H305+H308</f>
        <v>341654.35</v>
      </c>
      <c r="I300" s="27">
        <f>+I302+I305+I308</f>
        <v>73402.43199999999</v>
      </c>
      <c r="J300" s="27">
        <f>+J302+J305+J308</f>
        <v>111733.638</v>
      </c>
      <c r="K300" s="25">
        <f>+J300/I300*100-100</f>
        <v>52.220621245900986</v>
      </c>
      <c r="L300" s="25">
        <f>+J300/$J$298*100</f>
        <v>8.993116221056464</v>
      </c>
      <c r="R300" s="232"/>
      <c r="S300" s="233"/>
      <c r="T300" s="233"/>
      <c r="U300" s="233"/>
      <c r="V300" s="233"/>
      <c r="W300" s="233"/>
    </row>
    <row r="301" spans="1:23" ht="18">
      <c r="A301" s="26"/>
      <c r="B301" s="26"/>
      <c r="C301" s="19"/>
      <c r="D301" s="19"/>
      <c r="E301" s="19"/>
      <c r="F301" s="20"/>
      <c r="G301" s="20"/>
      <c r="H301" s="19"/>
      <c r="I301" s="19"/>
      <c r="J301" s="19"/>
      <c r="K301" s="25"/>
      <c r="L301" s="20"/>
      <c r="R301" s="232"/>
      <c r="S301" s="233"/>
      <c r="T301" s="233"/>
      <c r="U301" s="233"/>
      <c r="V301" s="233"/>
      <c r="W301" s="233"/>
    </row>
    <row r="302" spans="1:23" ht="14.25" customHeight="1">
      <c r="A302" s="26" t="s">
        <v>94</v>
      </c>
      <c r="B302" s="26"/>
      <c r="C302" s="27">
        <f>+C303+C304</f>
        <v>4614908.461</v>
      </c>
      <c r="D302" s="27">
        <f>+D303+D304</f>
        <v>1034836.673</v>
      </c>
      <c r="E302" s="27">
        <f>+E303+E304</f>
        <v>1383763.568</v>
      </c>
      <c r="F302" s="25">
        <f aca="true" t="shared" si="44" ref="F302:F307">+E302/D302*100-100</f>
        <v>33.718064319121794</v>
      </c>
      <c r="G302" s="19"/>
      <c r="H302" s="27">
        <f>+H303+H304</f>
        <v>334827.977</v>
      </c>
      <c r="I302" s="27">
        <f>+I303+I304</f>
        <v>72315.427</v>
      </c>
      <c r="J302" s="27">
        <f>+J303+J304</f>
        <v>109853.783</v>
      </c>
      <c r="K302" s="25">
        <f aca="true" t="shared" si="45" ref="K302:K308">+J302/I302*100-100</f>
        <v>51.90919497716578</v>
      </c>
      <c r="L302" s="25">
        <f aca="true" t="shared" si="46" ref="L302:L329">+J302/$J$298*100</f>
        <v>8.841812148296082</v>
      </c>
      <c r="R302" s="232"/>
      <c r="S302" s="233"/>
      <c r="T302" s="233"/>
      <c r="U302" s="233"/>
      <c r="V302" s="233"/>
      <c r="W302" s="233"/>
    </row>
    <row r="303" spans="1:15" ht="11.25" customHeight="1">
      <c r="A303" s="17" t="s">
        <v>119</v>
      </c>
      <c r="B303" s="17"/>
      <c r="C303" s="19">
        <v>0</v>
      </c>
      <c r="D303" s="19">
        <v>0</v>
      </c>
      <c r="E303" s="19">
        <v>0</v>
      </c>
      <c r="F303" s="20"/>
      <c r="G303" s="20"/>
      <c r="H303" s="19">
        <v>0</v>
      </c>
      <c r="I303" s="19">
        <v>0</v>
      </c>
      <c r="J303" s="19">
        <v>0</v>
      </c>
      <c r="K303" s="20"/>
      <c r="L303" s="134">
        <f t="shared" si="46"/>
        <v>0</v>
      </c>
      <c r="M303" s="21"/>
      <c r="N303" s="21"/>
      <c r="O303" s="20"/>
    </row>
    <row r="304" spans="1:15" ht="11.25" customHeight="1">
      <c r="A304" s="17" t="s">
        <v>120</v>
      </c>
      <c r="B304" s="17"/>
      <c r="C304" s="19">
        <v>4614908.461</v>
      </c>
      <c r="D304" s="19">
        <v>1034836.673</v>
      </c>
      <c r="E304" s="19">
        <v>1383763.568</v>
      </c>
      <c r="F304" s="20">
        <f t="shared" si="44"/>
        <v>33.718064319121794</v>
      </c>
      <c r="G304" s="20"/>
      <c r="H304" s="19">
        <v>334827.977</v>
      </c>
      <c r="I304" s="19">
        <v>72315.427</v>
      </c>
      <c r="J304" s="19">
        <v>109853.783</v>
      </c>
      <c r="K304" s="20">
        <f t="shared" si="45"/>
        <v>51.90919497716578</v>
      </c>
      <c r="L304" s="134">
        <f t="shared" si="46"/>
        <v>8.841812148296082</v>
      </c>
      <c r="M304" s="21"/>
      <c r="N304" s="21"/>
      <c r="O304" s="20"/>
    </row>
    <row r="305" spans="1:23" ht="18">
      <c r="A305" s="26" t="s">
        <v>121</v>
      </c>
      <c r="B305" s="26"/>
      <c r="C305" s="27">
        <f>+C306+C307</f>
        <v>528478</v>
      </c>
      <c r="D305" s="27">
        <f>+D306+D307</f>
        <v>1676</v>
      </c>
      <c r="E305" s="27">
        <f>+E306+E307</f>
        <v>3593</v>
      </c>
      <c r="F305" s="25">
        <f t="shared" si="44"/>
        <v>114.37947494033415</v>
      </c>
      <c r="G305" s="20"/>
      <c r="H305" s="27">
        <f>+H306+H307</f>
        <v>3644.583</v>
      </c>
      <c r="I305" s="27">
        <f>+I306+I307</f>
        <v>307.707</v>
      </c>
      <c r="J305" s="27">
        <f>+J306+J307</f>
        <v>865.297</v>
      </c>
      <c r="K305" s="25">
        <f t="shared" si="45"/>
        <v>181.20809731335333</v>
      </c>
      <c r="L305" s="20">
        <f t="shared" si="46"/>
        <v>0.06964524404666297</v>
      </c>
      <c r="R305" s="232"/>
      <c r="S305" s="233"/>
      <c r="T305" s="233"/>
      <c r="U305" s="233"/>
      <c r="V305" s="233"/>
      <c r="W305" s="233"/>
    </row>
    <row r="306" spans="1:15" ht="11.25" customHeight="1">
      <c r="A306" s="17" t="s">
        <v>119</v>
      </c>
      <c r="B306" s="17"/>
      <c r="C306" s="19">
        <v>501874</v>
      </c>
      <c r="D306" s="19">
        <v>1517</v>
      </c>
      <c r="E306" s="19">
        <v>2902</v>
      </c>
      <c r="F306" s="20"/>
      <c r="G306" s="20"/>
      <c r="H306" s="19">
        <v>1379.717</v>
      </c>
      <c r="I306" s="19">
        <v>229.726</v>
      </c>
      <c r="J306" s="19">
        <v>574.864</v>
      </c>
      <c r="K306" s="20"/>
      <c r="L306" s="134">
        <f t="shared" si="46"/>
        <v>0.04626913484461504</v>
      </c>
      <c r="M306" s="21"/>
      <c r="N306" s="21"/>
      <c r="O306" s="20"/>
    </row>
    <row r="307" spans="1:15" ht="11.25" customHeight="1">
      <c r="A307" s="17" t="s">
        <v>120</v>
      </c>
      <c r="B307" s="17"/>
      <c r="C307" s="19">
        <v>26604</v>
      </c>
      <c r="D307" s="19">
        <v>159</v>
      </c>
      <c r="E307" s="19">
        <v>691</v>
      </c>
      <c r="F307" s="20">
        <f t="shared" si="44"/>
        <v>334.59119496855345</v>
      </c>
      <c r="G307" s="20"/>
      <c r="H307" s="19">
        <v>2264.866</v>
      </c>
      <c r="I307" s="19">
        <v>77.981</v>
      </c>
      <c r="J307" s="19">
        <v>290.433</v>
      </c>
      <c r="K307" s="20">
        <f t="shared" si="45"/>
        <v>272.4407227401547</v>
      </c>
      <c r="L307" s="134">
        <f t="shared" si="46"/>
        <v>0.023376109202047926</v>
      </c>
      <c r="M307" s="21"/>
      <c r="N307" s="21"/>
      <c r="O307" s="20"/>
    </row>
    <row r="308" spans="1:15" ht="11.25" customHeight="1">
      <c r="A308" s="26" t="s">
        <v>95</v>
      </c>
      <c r="B308" s="26"/>
      <c r="C308" s="27"/>
      <c r="D308" s="27"/>
      <c r="E308" s="27"/>
      <c r="F308" s="25"/>
      <c r="G308" s="25"/>
      <c r="H308" s="27">
        <v>3181.79</v>
      </c>
      <c r="I308" s="27">
        <v>779.298</v>
      </c>
      <c r="J308" s="27">
        <v>1014.558</v>
      </c>
      <c r="K308" s="25">
        <f t="shared" si="45"/>
        <v>30.188708299007573</v>
      </c>
      <c r="L308" s="160">
        <f t="shared" si="46"/>
        <v>0.08165882871371828</v>
      </c>
      <c r="M308" s="21"/>
      <c r="N308" s="21"/>
      <c r="O308" s="20"/>
    </row>
    <row r="309" spans="1:15" ht="11.25" customHeight="1">
      <c r="A309" s="17"/>
      <c r="B309" s="17"/>
      <c r="C309" s="19"/>
      <c r="D309" s="19"/>
      <c r="E309" s="19"/>
      <c r="F309" s="20"/>
      <c r="G309" s="20"/>
      <c r="H309" s="19"/>
      <c r="I309" s="19"/>
      <c r="J309" s="19"/>
      <c r="K309" s="20"/>
      <c r="L309" s="134"/>
      <c r="M309" s="21"/>
      <c r="N309" s="21"/>
      <c r="O309" s="20"/>
    </row>
    <row r="310" spans="1:15" ht="11.25" customHeight="1">
      <c r="A310" s="26" t="s">
        <v>471</v>
      </c>
      <c r="B310" s="26"/>
      <c r="C310" s="27"/>
      <c r="D310" s="27"/>
      <c r="E310" s="27"/>
      <c r="F310" s="25"/>
      <c r="G310" s="25"/>
      <c r="H310" s="27">
        <f>+H312+H319+H324+H328+H329</f>
        <v>3987901.099</v>
      </c>
      <c r="I310" s="27">
        <f>+I312+I319+I324+I328+I329</f>
        <v>885130.896</v>
      </c>
      <c r="J310" s="27">
        <f>+J312+J319+J324+J328+J329</f>
        <v>1130701.523</v>
      </c>
      <c r="K310" s="25">
        <f>+J310/I310*100-100</f>
        <v>27.743989969140117</v>
      </c>
      <c r="L310" s="160">
        <f t="shared" si="46"/>
        <v>91.00688377894353</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8" ht="11.25">
      <c r="A312" s="26" t="s">
        <v>96</v>
      </c>
      <c r="B312" s="26"/>
      <c r="C312" s="27">
        <f>+C313+C314+C315+C316</f>
        <v>3353100.6780000003</v>
      </c>
      <c r="D312" s="27">
        <f>+D313+D314+D315+D316</f>
        <v>899258.174</v>
      </c>
      <c r="E312" s="27">
        <f>+E313+E314+E315+E316</f>
        <v>941744.8359999999</v>
      </c>
      <c r="F312" s="25">
        <f>+E312/D312*100-100</f>
        <v>4.724634507464586</v>
      </c>
      <c r="G312" s="20"/>
      <c r="H312" s="27">
        <f>SUM(H313:H317)</f>
        <v>2392437.1119999997</v>
      </c>
      <c r="I312" s="27">
        <f>SUM(I313:I317)</f>
        <v>572636.727</v>
      </c>
      <c r="J312" s="27">
        <f>SUM(J313:J317)</f>
        <v>680777.877</v>
      </c>
      <c r="K312" s="25">
        <f>+J312/I312*100-100</f>
        <v>18.884773697024855</v>
      </c>
      <c r="L312" s="25">
        <f t="shared" si="46"/>
        <v>54.79383539436067</v>
      </c>
      <c r="M312" s="21">
        <f>+I312/D312*1000</f>
        <v>636.7879031367025</v>
      </c>
      <c r="N312" s="21">
        <f>+J312/E312*1000</f>
        <v>722.8899495659141</v>
      </c>
      <c r="O312" s="20">
        <f>+N312/M312*100-100</f>
        <v>13.521306859801882</v>
      </c>
      <c r="R312" s="23"/>
    </row>
    <row r="313" spans="1:18" ht="11.25">
      <c r="A313" s="17" t="s">
        <v>128</v>
      </c>
      <c r="B313" s="17"/>
      <c r="C313" s="19">
        <v>290095.966</v>
      </c>
      <c r="D313" s="19">
        <v>78382.38</v>
      </c>
      <c r="E313" s="19">
        <v>103533.311</v>
      </c>
      <c r="F313" s="20">
        <f>+E313/D313*100-100</f>
        <v>32.08748063021304</v>
      </c>
      <c r="G313" s="20"/>
      <c r="H313" s="19">
        <v>195299.967</v>
      </c>
      <c r="I313" s="19">
        <v>45513.262</v>
      </c>
      <c r="J313" s="19">
        <v>73614.375</v>
      </c>
      <c r="K313" s="20">
        <f>+J313/I313*100-100</f>
        <v>61.74269161371029</v>
      </c>
      <c r="L313" s="20">
        <f t="shared" si="46"/>
        <v>5.925007381532081</v>
      </c>
      <c r="M313" s="21">
        <f>+I313/D313*1000</f>
        <v>580.6568006738248</v>
      </c>
      <c r="N313" s="21">
        <f>+J313/E313*1000</f>
        <v>711.0211611024397</v>
      </c>
      <c r="O313" s="20">
        <f>+N313/M313*100-100</f>
        <v>22.45118980391399</v>
      </c>
      <c r="R313" s="23"/>
    </row>
    <row r="314" spans="1:18" ht="11.25">
      <c r="A314" s="17" t="s">
        <v>129</v>
      </c>
      <c r="B314" s="17"/>
      <c r="C314" s="19">
        <v>0</v>
      </c>
      <c r="D314" s="19">
        <v>0</v>
      </c>
      <c r="E314" s="19">
        <v>0</v>
      </c>
      <c r="F314" s="20"/>
      <c r="G314" s="20"/>
      <c r="H314" s="19">
        <v>0</v>
      </c>
      <c r="I314" s="19">
        <v>0</v>
      </c>
      <c r="J314" s="19">
        <v>0</v>
      </c>
      <c r="K314" s="20"/>
      <c r="L314" s="20">
        <f t="shared" si="46"/>
        <v>0</v>
      </c>
      <c r="M314" s="21"/>
      <c r="N314" s="21"/>
      <c r="O314" s="20"/>
      <c r="R314" s="23"/>
    </row>
    <row r="315" spans="1:18" ht="11.25">
      <c r="A315" s="17" t="s">
        <v>130</v>
      </c>
      <c r="B315" s="17"/>
      <c r="C315" s="19">
        <v>1545711.357</v>
      </c>
      <c r="D315" s="19">
        <v>408521.591</v>
      </c>
      <c r="E315" s="19">
        <v>383681.024</v>
      </c>
      <c r="F315" s="20">
        <f>+E315/D315*100-100</f>
        <v>-6.080600768050971</v>
      </c>
      <c r="G315" s="20"/>
      <c r="H315" s="19">
        <v>1140013.236</v>
      </c>
      <c r="I315" s="19">
        <v>264965.634</v>
      </c>
      <c r="J315" s="19">
        <v>293830.137</v>
      </c>
      <c r="K315" s="20">
        <f>+J315/I315*100-100</f>
        <v>10.893678008069514</v>
      </c>
      <c r="L315" s="20">
        <f t="shared" si="46"/>
        <v>23.649534899149554</v>
      </c>
      <c r="M315" s="21">
        <f>+I315/D315*1000</f>
        <v>648.5964018484399</v>
      </c>
      <c r="N315" s="21">
        <f>+J315/E315*1000</f>
        <v>765.8187885778786</v>
      </c>
      <c r="O315" s="20">
        <f>+N315/M315*100-100</f>
        <v>18.073240368797272</v>
      </c>
      <c r="R315" s="23"/>
    </row>
    <row r="316" spans="1:18" ht="11.25">
      <c r="A316" s="17" t="s">
        <v>131</v>
      </c>
      <c r="B316" s="17"/>
      <c r="C316" s="19">
        <v>1517293.355</v>
      </c>
      <c r="D316" s="19">
        <v>412354.203</v>
      </c>
      <c r="E316" s="19">
        <v>454530.501</v>
      </c>
      <c r="F316" s="20">
        <f>+E316/D316*100-100</f>
        <v>10.228172210481873</v>
      </c>
      <c r="G316" s="20"/>
      <c r="H316" s="19">
        <v>1057123.909</v>
      </c>
      <c r="I316" s="19">
        <v>262157.831</v>
      </c>
      <c r="J316" s="19">
        <v>313333.365</v>
      </c>
      <c r="K316" s="20">
        <f>+J316/I316*100-100</f>
        <v>19.520887018629622</v>
      </c>
      <c r="L316" s="20">
        <f t="shared" si="46"/>
        <v>25.21929311367903</v>
      </c>
      <c r="M316" s="21">
        <f>+I316/D316*1000</f>
        <v>635.7588429867417</v>
      </c>
      <c r="N316" s="21">
        <f>+J316/E316*1000</f>
        <v>689.3560812984914</v>
      </c>
      <c r="O316" s="20">
        <f>+N316/M316*100-100</f>
        <v>8.430435361300596</v>
      </c>
      <c r="R316" s="23"/>
    </row>
    <row r="317" spans="1:18" ht="11.25">
      <c r="A317" s="17" t="s">
        <v>10</v>
      </c>
      <c r="B317" s="17"/>
      <c r="C317" s="19">
        <v>0</v>
      </c>
      <c r="D317" s="19">
        <v>0</v>
      </c>
      <c r="E317" s="19">
        <v>0</v>
      </c>
      <c r="F317" s="20"/>
      <c r="G317" s="20"/>
      <c r="H317" s="19">
        <v>0</v>
      </c>
      <c r="I317" s="19">
        <v>0</v>
      </c>
      <c r="J317" s="19">
        <v>0</v>
      </c>
      <c r="K317" s="20"/>
      <c r="L317" s="20">
        <f t="shared" si="46"/>
        <v>0</v>
      </c>
      <c r="M317" s="21"/>
      <c r="N317" s="21"/>
      <c r="O317" s="20"/>
      <c r="R317" s="23"/>
    </row>
    <row r="318" spans="1:18" ht="11.25">
      <c r="A318" s="17"/>
      <c r="B318" s="17"/>
      <c r="C318" s="19"/>
      <c r="D318" s="19"/>
      <c r="E318" s="19"/>
      <c r="F318" s="20"/>
      <c r="G318" s="20"/>
      <c r="H318" s="19"/>
      <c r="I318" s="19"/>
      <c r="J318" s="19"/>
      <c r="K318" s="20"/>
      <c r="L318" s="20"/>
      <c r="M318" s="21"/>
      <c r="N318" s="21"/>
      <c r="O318" s="20"/>
      <c r="R318" s="23"/>
    </row>
    <row r="319" spans="1:18" ht="11.25">
      <c r="A319" s="26" t="s">
        <v>490</v>
      </c>
      <c r="B319" s="26"/>
      <c r="C319" s="19"/>
      <c r="D319" s="19"/>
      <c r="E319" s="19"/>
      <c r="F319" s="20"/>
      <c r="G319" s="20"/>
      <c r="H319" s="27">
        <f>+H320+H321+H322</f>
        <v>547406.2869999999</v>
      </c>
      <c r="I319" s="27">
        <f>+I320+I321+I322</f>
        <v>102783.31799999998</v>
      </c>
      <c r="J319" s="27">
        <f>+J320+J321+J322</f>
        <v>158960.04200000002</v>
      </c>
      <c r="K319" s="25">
        <f aca="true" t="shared" si="47" ref="K319:K328">+J319/I319*100-100</f>
        <v>54.65548796546932</v>
      </c>
      <c r="L319" s="25">
        <f t="shared" si="46"/>
        <v>12.794232406627778</v>
      </c>
      <c r="M319" s="21"/>
      <c r="N319" s="21"/>
      <c r="O319" s="20"/>
      <c r="R319" s="23"/>
    </row>
    <row r="320" spans="1:18" ht="11.25">
      <c r="A320" s="17" t="s">
        <v>122</v>
      </c>
      <c r="B320" s="17"/>
      <c r="C320" s="19">
        <v>4481677</v>
      </c>
      <c r="D320" s="19">
        <v>533578</v>
      </c>
      <c r="E320" s="19">
        <v>1691228</v>
      </c>
      <c r="F320" s="20"/>
      <c r="G320" s="20"/>
      <c r="H320" s="19">
        <v>542743.406</v>
      </c>
      <c r="I320" s="19">
        <v>101537.006</v>
      </c>
      <c r="J320" s="19">
        <v>158032.008</v>
      </c>
      <c r="K320" s="20">
        <f t="shared" si="47"/>
        <v>55.63981470952572</v>
      </c>
      <c r="L320" s="20">
        <f t="shared" si="46"/>
        <v>12.71953764354227</v>
      </c>
      <c r="M320" s="21">
        <f>+I320/D320*1000</f>
        <v>190.2945886074763</v>
      </c>
      <c r="N320" s="21">
        <f>+J320/E320*1000</f>
        <v>93.44216628390733</v>
      </c>
      <c r="O320" s="20">
        <f>+N320/M320*100-100</f>
        <v>-50.896046509944654</v>
      </c>
      <c r="R320" s="23"/>
    </row>
    <row r="321" spans="1:18" ht="11.25">
      <c r="A321" s="17" t="s">
        <v>123</v>
      </c>
      <c r="B321" s="17"/>
      <c r="C321" s="19">
        <v>67534</v>
      </c>
      <c r="D321" s="19">
        <v>1685</v>
      </c>
      <c r="E321" s="19">
        <v>148969</v>
      </c>
      <c r="F321" s="20"/>
      <c r="G321" s="20"/>
      <c r="H321" s="19">
        <v>3560.271</v>
      </c>
      <c r="I321" s="19">
        <v>897.305</v>
      </c>
      <c r="J321" s="19">
        <v>799.508</v>
      </c>
      <c r="K321" s="20">
        <f t="shared" si="47"/>
        <v>-10.898969692579442</v>
      </c>
      <c r="L321" s="20">
        <f t="shared" si="46"/>
        <v>0.0643500783861026</v>
      </c>
      <c r="M321" s="21">
        <f>+I321/D321*1000</f>
        <v>532.5252225519288</v>
      </c>
      <c r="N321" s="21">
        <f>+J321/E321*1000</f>
        <v>5.366942115473689</v>
      </c>
      <c r="O321" s="20">
        <f>+N321/M321*100-100</f>
        <v>-98.99217128350192</v>
      </c>
      <c r="R321" s="23"/>
    </row>
    <row r="322" spans="1:18" ht="11.25">
      <c r="A322" s="17" t="s">
        <v>124</v>
      </c>
      <c r="B322" s="17"/>
      <c r="C322" s="161"/>
      <c r="D322" s="161"/>
      <c r="E322" s="161"/>
      <c r="F322" s="20"/>
      <c r="G322" s="20"/>
      <c r="H322" s="19">
        <v>1102.61</v>
      </c>
      <c r="I322" s="19">
        <v>349.007</v>
      </c>
      <c r="J322" s="19">
        <v>128.526</v>
      </c>
      <c r="K322" s="20">
        <f t="shared" si="47"/>
        <v>-63.17380453687175</v>
      </c>
      <c r="L322" s="20">
        <f t="shared" si="46"/>
        <v>0.010344684699405414</v>
      </c>
      <c r="M322" s="21"/>
      <c r="N322" s="21"/>
      <c r="O322" s="20"/>
      <c r="R322" s="23"/>
    </row>
    <row r="323" spans="1:18" ht="11.25">
      <c r="A323" s="17"/>
      <c r="B323" s="17"/>
      <c r="C323" s="19"/>
      <c r="D323" s="19"/>
      <c r="E323" s="19"/>
      <c r="F323" s="20"/>
      <c r="G323" s="20"/>
      <c r="H323" s="19"/>
      <c r="I323" s="19"/>
      <c r="J323" s="19"/>
      <c r="K323" s="20"/>
      <c r="L323" s="20"/>
      <c r="M323" s="21"/>
      <c r="N323" s="21"/>
      <c r="O323" s="20"/>
      <c r="R323" s="23"/>
    </row>
    <row r="324" spans="1:18" ht="11.25">
      <c r="A324" s="26" t="s">
        <v>491</v>
      </c>
      <c r="B324" s="26"/>
      <c r="C324" s="19"/>
      <c r="D324" s="19"/>
      <c r="E324" s="19"/>
      <c r="F324" s="20"/>
      <c r="G324" s="20"/>
      <c r="H324" s="27">
        <f>SUM(H325:H327)</f>
        <v>925574.802</v>
      </c>
      <c r="I324" s="27">
        <f>SUM(I325:I327)</f>
        <v>184872.32400000002</v>
      </c>
      <c r="J324" s="27">
        <f>SUM(J325:J327)</f>
        <v>257573.87900000002</v>
      </c>
      <c r="K324" s="25">
        <f t="shared" si="47"/>
        <v>39.325277806319974</v>
      </c>
      <c r="L324" s="25">
        <f t="shared" si="46"/>
        <v>20.73137392479188</v>
      </c>
      <c r="M324" s="21"/>
      <c r="N324" s="21"/>
      <c r="O324" s="20"/>
      <c r="R324" s="23"/>
    </row>
    <row r="325" spans="1:18" ht="11.25">
      <c r="A325" s="17" t="s">
        <v>125</v>
      </c>
      <c r="B325" s="17"/>
      <c r="C325" s="161"/>
      <c r="D325" s="161"/>
      <c r="E325" s="161"/>
      <c r="F325" s="20"/>
      <c r="G325" s="20"/>
      <c r="H325" s="19">
        <v>516327.049</v>
      </c>
      <c r="I325" s="19">
        <v>102924.576</v>
      </c>
      <c r="J325" s="19">
        <v>143870.589</v>
      </c>
      <c r="K325" s="20">
        <f t="shared" si="47"/>
        <v>39.78254231525813</v>
      </c>
      <c r="L325" s="20">
        <f t="shared" si="46"/>
        <v>11.57972613107655</v>
      </c>
      <c r="M325" s="21"/>
      <c r="N325" s="21"/>
      <c r="O325" s="20"/>
      <c r="R325" s="23"/>
    </row>
    <row r="326" spans="1:18" ht="11.25">
      <c r="A326" s="17" t="s">
        <v>126</v>
      </c>
      <c r="B326" s="17"/>
      <c r="C326" s="161"/>
      <c r="D326" s="161"/>
      <c r="E326" s="161"/>
      <c r="F326" s="20"/>
      <c r="G326" s="20"/>
      <c r="H326" s="19">
        <v>15790.679</v>
      </c>
      <c r="I326" s="19">
        <v>2327.213</v>
      </c>
      <c r="J326" s="19">
        <v>3955.387</v>
      </c>
      <c r="K326" s="20">
        <f t="shared" si="47"/>
        <v>69.96239708183137</v>
      </c>
      <c r="L326" s="20">
        <f t="shared" si="46"/>
        <v>0.31835761930758816</v>
      </c>
      <c r="M326" s="21"/>
      <c r="N326" s="21"/>
      <c r="O326" s="20"/>
      <c r="R326" s="23"/>
    </row>
    <row r="327" spans="1:18" ht="11.25">
      <c r="A327" s="17" t="s">
        <v>127</v>
      </c>
      <c r="B327" s="17"/>
      <c r="C327" s="161"/>
      <c r="D327" s="161"/>
      <c r="E327" s="161"/>
      <c r="F327" s="20"/>
      <c r="G327" s="20"/>
      <c r="H327" s="19">
        <v>393457.074</v>
      </c>
      <c r="I327" s="19">
        <v>79620.535</v>
      </c>
      <c r="J327" s="19">
        <v>109747.903</v>
      </c>
      <c r="K327" s="20">
        <f t="shared" si="47"/>
        <v>37.83869073474574</v>
      </c>
      <c r="L327" s="20">
        <f t="shared" si="46"/>
        <v>8.833290174407741</v>
      </c>
      <c r="M327" s="21"/>
      <c r="N327" s="21"/>
      <c r="O327" s="20"/>
      <c r="R327" s="23"/>
    </row>
    <row r="328" spans="1:18" ht="11.25">
      <c r="A328" s="26" t="s">
        <v>22</v>
      </c>
      <c r="B328" s="26"/>
      <c r="C328" s="27">
        <v>203090.226</v>
      </c>
      <c r="D328" s="27">
        <v>46017.119</v>
      </c>
      <c r="E328" s="27">
        <v>49906.875</v>
      </c>
      <c r="F328" s="25">
        <f>+E328/D328*100-100</f>
        <v>8.452845559497106</v>
      </c>
      <c r="G328" s="20"/>
      <c r="H328" s="27">
        <v>121135.953</v>
      </c>
      <c r="I328" s="27">
        <v>24746.943</v>
      </c>
      <c r="J328" s="27">
        <v>33283.885</v>
      </c>
      <c r="K328" s="25">
        <f t="shared" si="47"/>
        <v>34.49695584622313</v>
      </c>
      <c r="L328" s="20">
        <f t="shared" si="46"/>
        <v>2.6789232987587672</v>
      </c>
      <c r="M328" s="21">
        <f>+I328/D328*1000</f>
        <v>537.7768869015898</v>
      </c>
      <c r="N328" s="21">
        <f>+J328/E328*1000</f>
        <v>666.9198381986449</v>
      </c>
      <c r="O328" s="20">
        <f>+N328/M328*100-100</f>
        <v>24.014224940219037</v>
      </c>
      <c r="R328" s="23"/>
    </row>
    <row r="329" spans="1:18" ht="11.25">
      <c r="A329" s="26" t="s">
        <v>97</v>
      </c>
      <c r="B329" s="26"/>
      <c r="C329" s="27"/>
      <c r="D329" s="27"/>
      <c r="E329" s="27"/>
      <c r="F329" s="25"/>
      <c r="G329" s="25"/>
      <c r="H329" s="27">
        <v>1346.945</v>
      </c>
      <c r="I329" s="27">
        <v>91.584</v>
      </c>
      <c r="J329" s="27">
        <v>105.84</v>
      </c>
      <c r="K329" s="25"/>
      <c r="L329" s="20">
        <f t="shared" si="46"/>
        <v>0.008518754404440105</v>
      </c>
      <c r="M329" s="21"/>
      <c r="N329" s="21"/>
      <c r="O329" s="20"/>
      <c r="R329" s="23"/>
    </row>
    <row r="330" spans="1:18" ht="11.25">
      <c r="A330" s="125"/>
      <c r="B330" s="125"/>
      <c r="C330" s="133"/>
      <c r="D330" s="133"/>
      <c r="E330" s="133"/>
      <c r="F330" s="133"/>
      <c r="G330" s="133"/>
      <c r="H330" s="133"/>
      <c r="I330" s="133"/>
      <c r="J330" s="133"/>
      <c r="K330" s="125"/>
      <c r="L330" s="125"/>
      <c r="R330" s="23"/>
    </row>
    <row r="331" spans="1:18" ht="11.25">
      <c r="A331" s="17" t="s">
        <v>492</v>
      </c>
      <c r="B331" s="17"/>
      <c r="C331" s="17"/>
      <c r="D331" s="17"/>
      <c r="E331" s="17"/>
      <c r="F331" s="17"/>
      <c r="G331" s="17"/>
      <c r="H331" s="17"/>
      <c r="I331" s="17"/>
      <c r="J331" s="17"/>
      <c r="K331" s="17"/>
      <c r="L331" s="17"/>
      <c r="R331" s="23"/>
    </row>
    <row r="332" spans="1:22" ht="19.5" customHeight="1">
      <c r="A332" s="316" t="s">
        <v>386</v>
      </c>
      <c r="B332" s="316"/>
      <c r="C332" s="316"/>
      <c r="D332" s="316"/>
      <c r="E332" s="316"/>
      <c r="F332" s="316"/>
      <c r="G332" s="316"/>
      <c r="H332" s="316"/>
      <c r="I332" s="316"/>
      <c r="J332" s="316"/>
      <c r="K332" s="316"/>
      <c r="L332" s="122"/>
      <c r="Q332" s="197"/>
      <c r="R332" s="197"/>
      <c r="S332" s="197"/>
      <c r="T332" s="197"/>
      <c r="U332" s="197"/>
      <c r="V332" s="197"/>
    </row>
    <row r="333" spans="1:23" ht="19.5" customHeight="1">
      <c r="A333" s="317" t="s">
        <v>352</v>
      </c>
      <c r="B333" s="317"/>
      <c r="C333" s="317"/>
      <c r="D333" s="317"/>
      <c r="E333" s="317"/>
      <c r="F333" s="317"/>
      <c r="G333" s="317"/>
      <c r="H333" s="317"/>
      <c r="I333" s="317"/>
      <c r="J333" s="317"/>
      <c r="K333" s="317"/>
      <c r="L333" s="123"/>
      <c r="Q333" s="197"/>
      <c r="R333" s="197"/>
      <c r="S333" s="197"/>
      <c r="T333" s="197"/>
      <c r="U333" s="197"/>
      <c r="V333" s="197"/>
      <c r="W333" s="197"/>
    </row>
    <row r="334" spans="1:23" s="29" customFormat="1" ht="12.75">
      <c r="A334" s="26"/>
      <c r="B334" s="26"/>
      <c r="C334" s="318" t="s">
        <v>145</v>
      </c>
      <c r="D334" s="318"/>
      <c r="E334" s="318"/>
      <c r="F334" s="318"/>
      <c r="G334" s="214"/>
      <c r="H334" s="318" t="s">
        <v>293</v>
      </c>
      <c r="I334" s="318"/>
      <c r="J334" s="318"/>
      <c r="K334" s="318"/>
      <c r="L334" s="214"/>
      <c r="M334" s="320"/>
      <c r="N334" s="320"/>
      <c r="O334" s="320"/>
      <c r="P334" s="152"/>
      <c r="Q334" s="197"/>
      <c r="R334" s="197"/>
      <c r="S334" s="35"/>
      <c r="T334" s="31"/>
      <c r="U334" s="31"/>
      <c r="V334" s="31"/>
      <c r="W334" s="197"/>
    </row>
    <row r="335" spans="1:23" s="29" customFormat="1" ht="12.75">
      <c r="A335" s="26" t="s">
        <v>157</v>
      </c>
      <c r="B335" s="216" t="s">
        <v>132</v>
      </c>
      <c r="C335" s="215">
        <f>+C295</f>
        <v>2010</v>
      </c>
      <c r="D335" s="319" t="str">
        <f>+D295</f>
        <v>enero - marzo</v>
      </c>
      <c r="E335" s="319"/>
      <c r="F335" s="319"/>
      <c r="G335" s="214"/>
      <c r="H335" s="215">
        <f>+H295</f>
        <v>2010</v>
      </c>
      <c r="I335" s="319" t="str">
        <f>+D335</f>
        <v>enero - marzo</v>
      </c>
      <c r="J335" s="319"/>
      <c r="K335" s="319"/>
      <c r="L335" s="216" t="s">
        <v>327</v>
      </c>
      <c r="M335" s="322" t="s">
        <v>289</v>
      </c>
      <c r="N335" s="321"/>
      <c r="O335" s="321"/>
      <c r="P335" s="152"/>
      <c r="Q335" s="197"/>
      <c r="R335" s="280"/>
      <c r="S335" s="280"/>
      <c r="T335" s="281"/>
      <c r="U335" s="31"/>
      <c r="V335" s="31"/>
      <c r="W335" s="197"/>
    </row>
    <row r="336" spans="1:23" s="29" customFormat="1" ht="12.75">
      <c r="A336" s="217"/>
      <c r="B336" s="220" t="s">
        <v>45</v>
      </c>
      <c r="C336" s="217"/>
      <c r="D336" s="218">
        <f>+D296</f>
        <v>2010</v>
      </c>
      <c r="E336" s="218">
        <f>+E296</f>
        <v>2011</v>
      </c>
      <c r="F336" s="219" t="str">
        <f>+F296</f>
        <v>Var % 11/10</v>
      </c>
      <c r="G336" s="220"/>
      <c r="H336" s="217"/>
      <c r="I336" s="218">
        <f>+I296</f>
        <v>2010</v>
      </c>
      <c r="J336" s="218">
        <f>+J296</f>
        <v>2011</v>
      </c>
      <c r="K336" s="219" t="str">
        <f>+K296</f>
        <v>Var % 11/10</v>
      </c>
      <c r="L336" s="220">
        <v>2008</v>
      </c>
      <c r="M336" s="221"/>
      <c r="N336" s="221"/>
      <c r="O336" s="220"/>
      <c r="Q336" s="197"/>
      <c r="R336" s="280"/>
      <c r="S336" s="280"/>
      <c r="T336" s="281"/>
      <c r="U336" s="31"/>
      <c r="V336" s="31"/>
      <c r="W336" s="197"/>
    </row>
    <row r="337" spans="1:22" ht="12.75">
      <c r="A337" s="17"/>
      <c r="B337" s="17"/>
      <c r="C337" s="17"/>
      <c r="D337" s="17"/>
      <c r="E337" s="17"/>
      <c r="F337" s="17"/>
      <c r="G337" s="17"/>
      <c r="H337" s="17"/>
      <c r="I337" s="17"/>
      <c r="J337" s="17"/>
      <c r="K337" s="17"/>
      <c r="L337" s="17"/>
      <c r="M337" s="22"/>
      <c r="N337" s="22"/>
      <c r="O337" s="22"/>
      <c r="Q337" s="197"/>
      <c r="R337" s="282"/>
      <c r="S337" s="282"/>
      <c r="T337" s="283"/>
      <c r="U337" s="32"/>
      <c r="V337" s="32"/>
    </row>
    <row r="338" spans="1:23" s="129" customFormat="1" ht="12.75">
      <c r="A338" s="127" t="s">
        <v>473</v>
      </c>
      <c r="B338" s="127"/>
      <c r="C338" s="127"/>
      <c r="D338" s="127"/>
      <c r="E338" s="127"/>
      <c r="F338" s="127"/>
      <c r="G338" s="127"/>
      <c r="H338" s="127">
        <f>+H340+H349</f>
        <v>3886574</v>
      </c>
      <c r="I338" s="127">
        <f>(I340+I349)</f>
        <v>825872</v>
      </c>
      <c r="J338" s="127">
        <f>(J340+J349)</f>
        <v>1164982</v>
      </c>
      <c r="K338" s="128">
        <f>+J338/I338*100-100</f>
        <v>41.06084235813782</v>
      </c>
      <c r="L338" s="127">
        <f>(L340+L349)</f>
        <v>100</v>
      </c>
      <c r="M338" s="22"/>
      <c r="N338" s="22"/>
      <c r="O338" s="22"/>
      <c r="Q338" s="197"/>
      <c r="R338" s="280"/>
      <c r="S338" s="280"/>
      <c r="T338" s="281"/>
      <c r="U338" s="31"/>
      <c r="V338" s="31"/>
      <c r="W338" s="31"/>
    </row>
    <row r="339" spans="1:23" ht="12.75">
      <c r="A339" s="17"/>
      <c r="B339" s="17"/>
      <c r="C339" s="19"/>
      <c r="D339" s="19"/>
      <c r="E339" s="19"/>
      <c r="F339" s="20"/>
      <c r="G339" s="20"/>
      <c r="H339" s="19"/>
      <c r="I339" s="19"/>
      <c r="J339" s="19"/>
      <c r="K339" s="20"/>
      <c r="L339" s="20"/>
      <c r="M339" s="22"/>
      <c r="N339" s="22"/>
      <c r="O339" s="22"/>
      <c r="Q339" s="197"/>
      <c r="R339" s="282"/>
      <c r="S339" s="282"/>
      <c r="T339" s="283"/>
      <c r="U339" s="32"/>
      <c r="V339" s="32"/>
      <c r="W339" s="32"/>
    </row>
    <row r="340" spans="1:23" ht="12.75">
      <c r="A340" s="26" t="s">
        <v>470</v>
      </c>
      <c r="B340" s="26"/>
      <c r="C340" s="27"/>
      <c r="D340" s="27"/>
      <c r="E340" s="27"/>
      <c r="F340" s="25"/>
      <c r="G340" s="25"/>
      <c r="H340" s="27">
        <f>SUM(H342:H347)</f>
        <v>798059</v>
      </c>
      <c r="I340" s="27">
        <f>SUM(I342:I347)</f>
        <v>169775</v>
      </c>
      <c r="J340" s="27">
        <f>SUM(J342:J347)</f>
        <v>246831</v>
      </c>
      <c r="K340" s="25">
        <f>+J340/I340*100-100</f>
        <v>45.387130025033144</v>
      </c>
      <c r="L340" s="25">
        <f>+J340/$J$338*100</f>
        <v>21.1875376615261</v>
      </c>
      <c r="M340" s="22"/>
      <c r="N340" s="22"/>
      <c r="O340" s="22"/>
      <c r="P340" s="31"/>
      <c r="Q340" s="197"/>
      <c r="R340" s="284"/>
      <c r="S340" s="284"/>
      <c r="T340" s="284"/>
      <c r="U340" s="227"/>
      <c r="V340" s="32"/>
      <c r="W340" s="32"/>
    </row>
    <row r="341" spans="1:23" ht="12.75">
      <c r="A341" s="26"/>
      <c r="B341" s="26"/>
      <c r="C341" s="19"/>
      <c r="D341" s="19"/>
      <c r="E341" s="19"/>
      <c r="F341" s="20"/>
      <c r="G341" s="20"/>
      <c r="H341" s="19"/>
      <c r="I341" s="19"/>
      <c r="J341" s="19"/>
      <c r="K341" s="20"/>
      <c r="L341" s="25"/>
      <c r="M341" s="22"/>
      <c r="N341" s="22"/>
      <c r="O341" s="22"/>
      <c r="P341" s="32"/>
      <c r="Q341" s="197"/>
      <c r="R341" s="284"/>
      <c r="S341" s="284"/>
      <c r="T341" s="284"/>
      <c r="U341" s="227"/>
      <c r="V341" s="32"/>
      <c r="W341" s="32"/>
    </row>
    <row r="342" spans="1:25" ht="12.75">
      <c r="A342" s="17" t="s">
        <v>98</v>
      </c>
      <c r="B342" s="18">
        <v>10059000</v>
      </c>
      <c r="C342" s="19">
        <v>596478.193</v>
      </c>
      <c r="D342" s="19">
        <v>243252.045</v>
      </c>
      <c r="E342" s="19">
        <v>179612.627</v>
      </c>
      <c r="F342" s="20">
        <f>+E342/D342*100-100</f>
        <v>-26.161925175181977</v>
      </c>
      <c r="G342" s="20"/>
      <c r="H342" s="208">
        <v>138587.948</v>
      </c>
      <c r="I342" s="208">
        <v>49382.634</v>
      </c>
      <c r="J342" s="208">
        <v>55138.715</v>
      </c>
      <c r="K342" s="20">
        <f aca="true" t="shared" si="48" ref="K342:K368">+J342/I342*100-100</f>
        <v>11.656083391582555</v>
      </c>
      <c r="L342" s="20">
        <f aca="true" t="shared" si="49" ref="L342:L368">+J342/$J$338*100</f>
        <v>4.733010037923332</v>
      </c>
      <c r="M342" s="21">
        <f>+I342/D342*1000</f>
        <v>203.01014941107687</v>
      </c>
      <c r="N342" s="21">
        <f>+J342/E342*1000</f>
        <v>306.9868523219139</v>
      </c>
      <c r="O342" s="20">
        <f>+N342/M342*100-100</f>
        <v>51.21748996908218</v>
      </c>
      <c r="P342" s="31"/>
      <c r="Q342" s="197"/>
      <c r="R342" s="281"/>
      <c r="S342" s="281"/>
      <c r="T342" s="281"/>
      <c r="U342" s="31"/>
      <c r="V342" s="234"/>
      <c r="W342" s="31"/>
      <c r="X342" s="31"/>
      <c r="Y342" s="31"/>
    </row>
    <row r="343" spans="1:25" ht="12.75">
      <c r="A343" s="17" t="s">
        <v>99</v>
      </c>
      <c r="B343" s="18">
        <v>10019000</v>
      </c>
      <c r="C343" s="19">
        <v>614636.041</v>
      </c>
      <c r="D343" s="19">
        <v>100677.588</v>
      </c>
      <c r="E343" s="19">
        <v>73218.674</v>
      </c>
      <c r="F343" s="20">
        <f>+E343/D343*100-100</f>
        <v>-27.274107917643008</v>
      </c>
      <c r="G343" s="20"/>
      <c r="H343" s="208">
        <v>152151.836</v>
      </c>
      <c r="I343" s="208">
        <v>23921.761</v>
      </c>
      <c r="J343" s="208">
        <v>24824.368</v>
      </c>
      <c r="K343" s="20">
        <f t="shared" si="48"/>
        <v>3.773162853687893</v>
      </c>
      <c r="L343" s="20">
        <f t="shared" si="49"/>
        <v>2.130879962093835</v>
      </c>
      <c r="M343" s="21">
        <f aca="true" t="shared" si="50" ref="M343:M367">+I343/D343*1000</f>
        <v>237.60760935194432</v>
      </c>
      <c r="N343" s="21">
        <f aca="true" t="shared" si="51" ref="N343:N367">+J343/E343*1000</f>
        <v>339.0442170531523</v>
      </c>
      <c r="O343" s="20">
        <f aca="true" t="shared" si="52" ref="O343:O367">+N343/M343*100-100</f>
        <v>42.69080774722164</v>
      </c>
      <c r="P343" s="32"/>
      <c r="Q343" s="197"/>
      <c r="R343" s="284"/>
      <c r="S343" s="284"/>
      <c r="T343" s="284"/>
      <c r="U343" s="227"/>
      <c r="V343" s="234"/>
      <c r="W343" s="32"/>
      <c r="X343" s="32"/>
      <c r="Y343" s="32"/>
    </row>
    <row r="344" spans="1:25" ht="12.75">
      <c r="A344" s="17" t="s">
        <v>100</v>
      </c>
      <c r="B344" s="18">
        <v>10011000</v>
      </c>
      <c r="C344" s="19">
        <v>17894.84</v>
      </c>
      <c r="D344" s="19">
        <v>0.962</v>
      </c>
      <c r="E344" s="19">
        <v>29234.03</v>
      </c>
      <c r="F344" s="20">
        <f>+E344/D344*100-100</f>
        <v>3038780.4573804573</v>
      </c>
      <c r="G344" s="20"/>
      <c r="H344" s="208">
        <v>4958.214</v>
      </c>
      <c r="I344" s="208">
        <v>0.185</v>
      </c>
      <c r="J344" s="208">
        <v>10841.532</v>
      </c>
      <c r="K344" s="20">
        <f t="shared" si="48"/>
        <v>5860187.567567567</v>
      </c>
      <c r="L344" s="20">
        <f t="shared" si="49"/>
        <v>0.9306179837971745</v>
      </c>
      <c r="M344" s="21">
        <f t="shared" si="50"/>
        <v>192.30769230769232</v>
      </c>
      <c r="N344" s="21">
        <f t="shared" si="51"/>
        <v>370.85314614509184</v>
      </c>
      <c r="O344" s="20">
        <f t="shared" si="52"/>
        <v>92.84363599544773</v>
      </c>
      <c r="P344" s="31"/>
      <c r="Q344" s="197"/>
      <c r="R344" s="227"/>
      <c r="S344" s="227"/>
      <c r="T344" s="227"/>
      <c r="U344" s="285"/>
      <c r="V344" s="197"/>
      <c r="W344" s="32"/>
      <c r="X344" s="32"/>
      <c r="Y344" s="32"/>
    </row>
    <row r="345" spans="1:25" ht="12.75">
      <c r="A345" s="17" t="s">
        <v>101</v>
      </c>
      <c r="B345" s="18">
        <v>10030000</v>
      </c>
      <c r="C345" s="19">
        <v>44250.891</v>
      </c>
      <c r="D345" s="19">
        <v>595.891</v>
      </c>
      <c r="E345" s="19">
        <v>7604.558</v>
      </c>
      <c r="F345" s="20">
        <f>+E345/D345*100-100</f>
        <v>1176.1659431003322</v>
      </c>
      <c r="G345" s="20"/>
      <c r="H345" s="208">
        <v>10721.128</v>
      </c>
      <c r="I345" s="208">
        <v>161.055</v>
      </c>
      <c r="J345" s="208">
        <v>2464.082</v>
      </c>
      <c r="K345" s="20">
        <f t="shared" si="48"/>
        <v>1429.963056098848</v>
      </c>
      <c r="L345" s="20">
        <f t="shared" si="49"/>
        <v>0.21151245255291495</v>
      </c>
      <c r="M345" s="21">
        <f t="shared" si="50"/>
        <v>270.275939727232</v>
      </c>
      <c r="N345" s="21">
        <f t="shared" si="51"/>
        <v>324.02698486881155</v>
      </c>
      <c r="O345" s="20">
        <f t="shared" si="52"/>
        <v>19.887469523120032</v>
      </c>
      <c r="P345" s="32"/>
      <c r="Q345" s="201"/>
      <c r="R345" s="227"/>
      <c r="S345" s="227"/>
      <c r="T345" s="227"/>
      <c r="U345" s="227"/>
      <c r="V345" s="32"/>
      <c r="W345" s="32"/>
      <c r="X345" s="32"/>
      <c r="Y345" s="32"/>
    </row>
    <row r="346" spans="1:25" ht="12.75">
      <c r="A346" s="18" t="s">
        <v>44</v>
      </c>
      <c r="B346" s="18">
        <v>12010000</v>
      </c>
      <c r="C346" s="19">
        <v>58143.263</v>
      </c>
      <c r="D346" s="19">
        <v>2299.361</v>
      </c>
      <c r="E346" s="19">
        <v>51947.97</v>
      </c>
      <c r="F346" s="20">
        <f>+E346/D346*100-100</f>
        <v>2159.2350657421784</v>
      </c>
      <c r="G346" s="20"/>
      <c r="H346" s="208">
        <v>27772.365</v>
      </c>
      <c r="I346" s="208">
        <v>880.672</v>
      </c>
      <c r="J346" s="208">
        <v>27577.753</v>
      </c>
      <c r="K346" s="20">
        <f t="shared" si="48"/>
        <v>3031.4442834562697</v>
      </c>
      <c r="L346" s="20">
        <f t="shared" si="49"/>
        <v>2.367225673873073</v>
      </c>
      <c r="M346" s="21">
        <f t="shared" si="50"/>
        <v>383.007278978812</v>
      </c>
      <c r="N346" s="21">
        <f t="shared" si="51"/>
        <v>530.8725827014991</v>
      </c>
      <c r="O346" s="20">
        <f t="shared" si="52"/>
        <v>38.606395188344976</v>
      </c>
      <c r="P346" s="32"/>
      <c r="Q346" s="201"/>
      <c r="R346" s="227"/>
      <c r="S346" s="227"/>
      <c r="T346" s="227"/>
      <c r="U346" s="227"/>
      <c r="W346" s="31"/>
      <c r="X346" s="31"/>
      <c r="Y346" s="31"/>
    </row>
    <row r="347" spans="1:25" ht="12.75">
      <c r="A347" s="17" t="s">
        <v>102</v>
      </c>
      <c r="B347" s="24" t="s">
        <v>178</v>
      </c>
      <c r="C347" s="19"/>
      <c r="D347" s="19"/>
      <c r="E347" s="19"/>
      <c r="F347" s="20"/>
      <c r="G347" s="20"/>
      <c r="H347" s="19">
        <v>463867.509</v>
      </c>
      <c r="I347" s="19">
        <v>95428.69300000001</v>
      </c>
      <c r="J347" s="19">
        <v>125984.55000000002</v>
      </c>
      <c r="K347" s="20">
        <f t="shared" si="48"/>
        <v>32.01956983734442</v>
      </c>
      <c r="L347" s="20">
        <f t="shared" si="49"/>
        <v>10.814291551285772</v>
      </c>
      <c r="M347" s="21"/>
      <c r="N347" s="21"/>
      <c r="O347" s="20"/>
      <c r="P347" s="32"/>
      <c r="Q347" s="201"/>
      <c r="R347" s="32"/>
      <c r="S347" s="32"/>
      <c r="T347" s="32"/>
      <c r="U347" s="31"/>
      <c r="V347" s="31"/>
      <c r="W347" s="32"/>
      <c r="X347" s="32"/>
      <c r="Y347" s="32"/>
    </row>
    <row r="348" spans="1:25" ht="12.75">
      <c r="A348" s="17"/>
      <c r="B348" s="17"/>
      <c r="C348" s="19"/>
      <c r="D348" s="19"/>
      <c r="E348" s="19"/>
      <c r="F348" s="20"/>
      <c r="G348" s="20"/>
      <c r="H348" s="19"/>
      <c r="I348" s="19"/>
      <c r="J348" s="19"/>
      <c r="K348" s="20"/>
      <c r="L348" s="25"/>
      <c r="M348" s="21"/>
      <c r="N348" s="21"/>
      <c r="O348" s="20"/>
      <c r="Q348" s="201"/>
      <c r="R348" s="227"/>
      <c r="S348" s="227"/>
      <c r="T348" s="227"/>
      <c r="U348" s="32"/>
      <c r="V348" s="32"/>
      <c r="W348" s="32"/>
      <c r="X348" s="32"/>
      <c r="Y348" s="32"/>
    </row>
    <row r="349" spans="1:25" ht="12.75">
      <c r="A349" s="26" t="s">
        <v>471</v>
      </c>
      <c r="B349" s="26"/>
      <c r="C349" s="19"/>
      <c r="D349" s="19"/>
      <c r="E349" s="19"/>
      <c r="F349" s="20"/>
      <c r="G349" s="20"/>
      <c r="H349" s="27">
        <f>SUM(H351:H368)</f>
        <v>3088515</v>
      </c>
      <c r="I349" s="27">
        <f>SUM(I351:I368)</f>
        <v>656097</v>
      </c>
      <c r="J349" s="27">
        <f>SUM(J351:J368)-1</f>
        <v>918151</v>
      </c>
      <c r="K349" s="25">
        <f t="shared" si="48"/>
        <v>39.94135013572688</v>
      </c>
      <c r="L349" s="25">
        <f t="shared" si="49"/>
        <v>78.81246233847389</v>
      </c>
      <c r="M349" s="21"/>
      <c r="N349" s="21"/>
      <c r="O349" s="20"/>
      <c r="P349" s="21"/>
      <c r="Q349" s="21"/>
      <c r="R349" s="21"/>
      <c r="S349" s="21"/>
      <c r="T349" s="227"/>
      <c r="U349" s="32"/>
      <c r="V349" s="32"/>
      <c r="W349" s="32"/>
      <c r="X349" s="32"/>
      <c r="Y349" s="32"/>
    </row>
    <row r="350" spans="1:23" ht="12.75">
      <c r="A350" s="17"/>
      <c r="B350" s="17"/>
      <c r="C350" s="19"/>
      <c r="D350" s="19"/>
      <c r="E350" s="19"/>
      <c r="F350" s="20"/>
      <c r="G350" s="20"/>
      <c r="H350" s="19"/>
      <c r="I350" s="19"/>
      <c r="J350" s="19"/>
      <c r="K350" s="20"/>
      <c r="L350" s="25"/>
      <c r="M350" s="21"/>
      <c r="N350" s="21"/>
      <c r="O350" s="20"/>
      <c r="P350" s="21"/>
      <c r="Q350" s="21"/>
      <c r="R350" s="21"/>
      <c r="S350" s="21"/>
      <c r="T350" s="21"/>
      <c r="U350" s="32"/>
      <c r="V350" s="32"/>
      <c r="W350" s="21"/>
    </row>
    <row r="351" spans="1:25" ht="11.25" customHeight="1">
      <c r="A351" s="17" t="s">
        <v>103</v>
      </c>
      <c r="B351" s="18">
        <v>10062000</v>
      </c>
      <c r="C351" s="225">
        <v>135.077</v>
      </c>
      <c r="D351" s="225">
        <v>0</v>
      </c>
      <c r="E351" s="225">
        <v>0</v>
      </c>
      <c r="F351" s="20"/>
      <c r="G351" s="20"/>
      <c r="H351" s="226">
        <v>89.905</v>
      </c>
      <c r="I351" s="226">
        <v>0</v>
      </c>
      <c r="J351" s="226">
        <v>0</v>
      </c>
      <c r="K351" s="20"/>
      <c r="L351" s="20">
        <f t="shared" si="49"/>
        <v>0</v>
      </c>
      <c r="M351" s="21" t="e">
        <f t="shared" si="50"/>
        <v>#DIV/0!</v>
      </c>
      <c r="N351" s="21" t="e">
        <f t="shared" si="51"/>
        <v>#DIV/0!</v>
      </c>
      <c r="O351" s="20" t="e">
        <f t="shared" si="52"/>
        <v>#DIV/0!</v>
      </c>
      <c r="Q351" s="21"/>
      <c r="R351" s="21"/>
      <c r="S351" s="21"/>
      <c r="T351" s="31"/>
      <c r="U351" s="31"/>
      <c r="V351" s="31"/>
      <c r="W351" s="21"/>
      <c r="X351" s="21"/>
      <c r="Y351" s="21"/>
    </row>
    <row r="352" spans="1:22" ht="12.75">
      <c r="A352" s="17" t="s">
        <v>104</v>
      </c>
      <c r="B352" s="18">
        <v>10063000</v>
      </c>
      <c r="C352" s="225">
        <v>98554.663</v>
      </c>
      <c r="D352" s="225">
        <v>21177.436</v>
      </c>
      <c r="E352" s="225">
        <v>20292.643</v>
      </c>
      <c r="F352" s="20">
        <f aca="true" t="shared" si="53" ref="F352:F367">+E352/D352*100-100</f>
        <v>-4.177998696348325</v>
      </c>
      <c r="G352" s="20"/>
      <c r="H352" s="226">
        <v>54512.722</v>
      </c>
      <c r="I352" s="226">
        <v>12052.206</v>
      </c>
      <c r="J352" s="226">
        <v>11307.523</v>
      </c>
      <c r="K352" s="20">
        <f t="shared" si="48"/>
        <v>-6.178810750496638</v>
      </c>
      <c r="L352" s="20">
        <f t="shared" si="49"/>
        <v>0.9706178292883495</v>
      </c>
      <c r="M352" s="21">
        <f t="shared" si="50"/>
        <v>569.106005089568</v>
      </c>
      <c r="N352" s="21">
        <f t="shared" si="51"/>
        <v>557.2227826606913</v>
      </c>
      <c r="O352" s="20">
        <f t="shared" si="52"/>
        <v>-2.0880507888871165</v>
      </c>
      <c r="T352" s="32"/>
      <c r="U352" s="32"/>
      <c r="V352" s="32"/>
    </row>
    <row r="353" spans="1:22" ht="12.75">
      <c r="A353" s="17" t="s">
        <v>105</v>
      </c>
      <c r="B353" s="18">
        <v>10064000</v>
      </c>
      <c r="C353" s="225">
        <v>25106.206</v>
      </c>
      <c r="D353" s="225">
        <v>6040.188</v>
      </c>
      <c r="E353" s="225">
        <v>5564.602</v>
      </c>
      <c r="F353" s="20">
        <f t="shared" si="53"/>
        <v>-7.8736953220661405</v>
      </c>
      <c r="G353" s="20"/>
      <c r="H353" s="226">
        <v>9087.88</v>
      </c>
      <c r="I353" s="226">
        <v>2165.785</v>
      </c>
      <c r="J353" s="226">
        <v>2282.293</v>
      </c>
      <c r="K353" s="20">
        <f t="shared" si="48"/>
        <v>5.379481342792587</v>
      </c>
      <c r="L353" s="20">
        <f t="shared" si="49"/>
        <v>0.19590800544557768</v>
      </c>
      <c r="M353" s="21">
        <f t="shared" si="50"/>
        <v>358.56251494158784</v>
      </c>
      <c r="N353" s="21">
        <f t="shared" si="51"/>
        <v>410.1448764889205</v>
      </c>
      <c r="O353" s="20">
        <f t="shared" si="52"/>
        <v>14.385876771233526</v>
      </c>
      <c r="Q353" s="21"/>
      <c r="R353" s="21"/>
      <c r="S353" s="21"/>
      <c r="T353" s="21"/>
      <c r="U353" s="32"/>
      <c r="V353" s="32"/>
    </row>
    <row r="354" spans="1:22" ht="12.75">
      <c r="A354" s="17" t="s">
        <v>106</v>
      </c>
      <c r="B354" s="18">
        <v>11010000</v>
      </c>
      <c r="C354" s="225">
        <v>2986.068</v>
      </c>
      <c r="D354" s="225">
        <v>526.62</v>
      </c>
      <c r="E354" s="225">
        <v>128.526</v>
      </c>
      <c r="F354" s="20">
        <f t="shared" si="53"/>
        <v>-75.59416657172154</v>
      </c>
      <c r="G354" s="20"/>
      <c r="H354" s="226">
        <v>903.451</v>
      </c>
      <c r="I354" s="226">
        <v>125.841</v>
      </c>
      <c r="J354" s="226">
        <v>60.572</v>
      </c>
      <c r="K354" s="20">
        <f t="shared" si="48"/>
        <v>-51.86624391096701</v>
      </c>
      <c r="L354" s="20">
        <f t="shared" si="49"/>
        <v>0.0051993936386999975</v>
      </c>
      <c r="M354" s="21">
        <f t="shared" si="50"/>
        <v>238.95978124643955</v>
      </c>
      <c r="N354" s="21">
        <f t="shared" si="51"/>
        <v>471.282075222134</v>
      </c>
      <c r="O354" s="20">
        <f t="shared" si="52"/>
        <v>97.22234125084844</v>
      </c>
      <c r="P354" s="21"/>
      <c r="T354" s="32"/>
      <c r="U354" s="32"/>
      <c r="V354" s="32"/>
    </row>
    <row r="355" spans="1:15" ht="11.25">
      <c r="A355" s="17" t="s">
        <v>107</v>
      </c>
      <c r="B355" s="18">
        <v>15121110</v>
      </c>
      <c r="C355" s="225">
        <v>4164.135</v>
      </c>
      <c r="D355" s="225">
        <v>1272.533</v>
      </c>
      <c r="E355" s="225">
        <v>1440.52</v>
      </c>
      <c r="F355" s="20">
        <f t="shared" si="53"/>
        <v>13.200993608810151</v>
      </c>
      <c r="G355" s="20"/>
      <c r="H355" s="226">
        <v>4986.752</v>
      </c>
      <c r="I355" s="226">
        <v>1451.325</v>
      </c>
      <c r="J355" s="226">
        <v>2276.661</v>
      </c>
      <c r="K355" s="20">
        <f t="shared" si="48"/>
        <v>56.86775877215649</v>
      </c>
      <c r="L355" s="20">
        <f t="shared" si="49"/>
        <v>0.19542456449970902</v>
      </c>
      <c r="M355" s="21">
        <f t="shared" si="50"/>
        <v>1140.5008750264237</v>
      </c>
      <c r="N355" s="21">
        <f t="shared" si="51"/>
        <v>1580.4438674922944</v>
      </c>
      <c r="O355" s="20">
        <f t="shared" si="52"/>
        <v>38.574542299731064</v>
      </c>
    </row>
    <row r="356" spans="1:22" ht="11.25">
      <c r="A356" s="17" t="s">
        <v>108</v>
      </c>
      <c r="B356" s="18">
        <v>15121910</v>
      </c>
      <c r="C356" s="225">
        <v>7836.745</v>
      </c>
      <c r="D356" s="225">
        <v>2401.122</v>
      </c>
      <c r="E356" s="225">
        <v>2821.971</v>
      </c>
      <c r="F356" s="20">
        <f t="shared" si="53"/>
        <v>17.527181042862466</v>
      </c>
      <c r="G356" s="20"/>
      <c r="H356" s="226">
        <v>11779.57</v>
      </c>
      <c r="I356" s="226">
        <v>3303.317</v>
      </c>
      <c r="J356" s="226">
        <v>5307.528</v>
      </c>
      <c r="K356" s="20">
        <f t="shared" si="48"/>
        <v>60.67268142900002</v>
      </c>
      <c r="L356" s="20">
        <f t="shared" si="49"/>
        <v>0.4555888417160094</v>
      </c>
      <c r="M356" s="21">
        <f t="shared" si="50"/>
        <v>1375.7389253857154</v>
      </c>
      <c r="N356" s="21">
        <f t="shared" si="51"/>
        <v>1880.7875771933873</v>
      </c>
      <c r="O356" s="20">
        <f t="shared" si="52"/>
        <v>36.711082494527204</v>
      </c>
      <c r="T356" s="21"/>
      <c r="U356" s="21"/>
      <c r="V356" s="21"/>
    </row>
    <row r="357" spans="1:15" ht="11.25">
      <c r="A357" s="17" t="s">
        <v>109</v>
      </c>
      <c r="B357" s="18">
        <v>15071000</v>
      </c>
      <c r="C357" s="225">
        <v>0.001</v>
      </c>
      <c r="D357" s="225">
        <v>0</v>
      </c>
      <c r="E357" s="225">
        <v>0</v>
      </c>
      <c r="F357" s="20"/>
      <c r="G357" s="20"/>
      <c r="H357" s="226">
        <v>0.07</v>
      </c>
      <c r="I357" s="226">
        <v>0</v>
      </c>
      <c r="J357" s="226">
        <v>0</v>
      </c>
      <c r="K357" s="20"/>
      <c r="L357" s="20">
        <f t="shared" si="49"/>
        <v>0</v>
      </c>
      <c r="M357" s="21"/>
      <c r="N357" s="21"/>
      <c r="O357" s="20"/>
    </row>
    <row r="358" spans="1:15" ht="11.25">
      <c r="A358" s="17" t="s">
        <v>110</v>
      </c>
      <c r="B358" s="18">
        <v>15079000</v>
      </c>
      <c r="C358" s="225">
        <v>3253.78</v>
      </c>
      <c r="D358" s="225">
        <v>1396.128</v>
      </c>
      <c r="E358" s="225">
        <v>26.738</v>
      </c>
      <c r="F358" s="20">
        <f t="shared" si="53"/>
        <v>-98.08484608861079</v>
      </c>
      <c r="G358" s="20"/>
      <c r="H358" s="226">
        <v>3515.471</v>
      </c>
      <c r="I358" s="226">
        <v>1459.65</v>
      </c>
      <c r="J358" s="226">
        <v>45.184</v>
      </c>
      <c r="K358" s="20">
        <f t="shared" si="48"/>
        <v>-96.90446339875997</v>
      </c>
      <c r="L358" s="20">
        <f t="shared" si="49"/>
        <v>0.0038785148611738206</v>
      </c>
      <c r="M358" s="21">
        <f t="shared" si="50"/>
        <v>1045.4986935295333</v>
      </c>
      <c r="N358" s="21">
        <f t="shared" si="51"/>
        <v>1689.8795721445135</v>
      </c>
      <c r="O358" s="20">
        <f t="shared" si="52"/>
        <v>61.633829157604566</v>
      </c>
    </row>
    <row r="359" spans="1:15" ht="11.25">
      <c r="A359" s="17" t="s">
        <v>111</v>
      </c>
      <c r="B359" s="18">
        <v>15179000</v>
      </c>
      <c r="C359" s="225">
        <v>237838.099</v>
      </c>
      <c r="D359" s="225">
        <v>60590.252</v>
      </c>
      <c r="E359" s="225">
        <v>67104.452</v>
      </c>
      <c r="F359" s="20">
        <f t="shared" si="53"/>
        <v>10.75123437347645</v>
      </c>
      <c r="G359" s="20"/>
      <c r="H359" s="226">
        <v>269644.114</v>
      </c>
      <c r="I359" s="226">
        <v>64113.081</v>
      </c>
      <c r="J359" s="226">
        <v>98886.897</v>
      </c>
      <c r="K359" s="20">
        <f t="shared" si="48"/>
        <v>54.23825443671939</v>
      </c>
      <c r="L359" s="20">
        <f t="shared" si="49"/>
        <v>8.488276814577391</v>
      </c>
      <c r="M359" s="21">
        <f t="shared" si="50"/>
        <v>1058.1418443349598</v>
      </c>
      <c r="N359" s="21">
        <f t="shared" si="51"/>
        <v>1473.6264741421328</v>
      </c>
      <c r="O359" s="20">
        <f t="shared" si="52"/>
        <v>39.265494700127306</v>
      </c>
    </row>
    <row r="360" spans="1:15" ht="11.25">
      <c r="A360" s="17" t="s">
        <v>14</v>
      </c>
      <c r="B360" s="18">
        <v>17019900</v>
      </c>
      <c r="C360" s="225">
        <v>415147.877</v>
      </c>
      <c r="D360" s="225">
        <v>99731.577</v>
      </c>
      <c r="E360" s="225">
        <v>148359.593</v>
      </c>
      <c r="F360" s="20">
        <f t="shared" si="53"/>
        <v>48.758896091656084</v>
      </c>
      <c r="G360" s="20"/>
      <c r="H360" s="226">
        <v>257430.798</v>
      </c>
      <c r="I360" s="226">
        <v>60933.804</v>
      </c>
      <c r="J360" s="226">
        <v>115536.298</v>
      </c>
      <c r="K360" s="20">
        <f t="shared" si="48"/>
        <v>89.60952774259752</v>
      </c>
      <c r="L360" s="20">
        <f t="shared" si="49"/>
        <v>9.917432028992721</v>
      </c>
      <c r="M360" s="21">
        <f t="shared" si="50"/>
        <v>610.9780455993391</v>
      </c>
      <c r="N360" s="21">
        <f t="shared" si="51"/>
        <v>778.7585262518212</v>
      </c>
      <c r="O360" s="20">
        <f t="shared" si="52"/>
        <v>27.46096719202042</v>
      </c>
    </row>
    <row r="361" spans="1:18" ht="11.25">
      <c r="A361" s="17" t="s">
        <v>81</v>
      </c>
      <c r="B361" s="24" t="s">
        <v>178</v>
      </c>
      <c r="C361" s="225">
        <v>3513.112</v>
      </c>
      <c r="D361" s="225">
        <v>192.843</v>
      </c>
      <c r="E361" s="225">
        <v>1629.515</v>
      </c>
      <c r="F361" s="20">
        <f t="shared" si="53"/>
        <v>744.9956700528411</v>
      </c>
      <c r="G361" s="20"/>
      <c r="H361" s="226">
        <v>10948.039</v>
      </c>
      <c r="I361" s="226">
        <v>503.484</v>
      </c>
      <c r="J361" s="226">
        <v>4872.523</v>
      </c>
      <c r="K361" s="20">
        <f t="shared" si="48"/>
        <v>867.7612396818967</v>
      </c>
      <c r="L361" s="20">
        <f t="shared" si="49"/>
        <v>0.4182487798094735</v>
      </c>
      <c r="M361" s="21">
        <f t="shared" si="50"/>
        <v>2610.849240055382</v>
      </c>
      <c r="N361" s="21">
        <f t="shared" si="51"/>
        <v>2990.167626563732</v>
      </c>
      <c r="O361" s="20">
        <f t="shared" si="52"/>
        <v>14.52854422572112</v>
      </c>
      <c r="R361" s="23"/>
    </row>
    <row r="362" spans="1:18" ht="11.25">
      <c r="A362" s="17" t="s">
        <v>82</v>
      </c>
      <c r="B362" s="24" t="s">
        <v>178</v>
      </c>
      <c r="C362" s="225">
        <v>1257.343</v>
      </c>
      <c r="D362" s="225">
        <v>57.804</v>
      </c>
      <c r="E362" s="225">
        <v>659.72</v>
      </c>
      <c r="F362" s="20">
        <f t="shared" si="53"/>
        <v>1041.3050999930801</v>
      </c>
      <c r="G362" s="25"/>
      <c r="H362" s="226">
        <v>3636.074</v>
      </c>
      <c r="I362" s="226">
        <v>222.823</v>
      </c>
      <c r="J362" s="226">
        <v>2566.793</v>
      </c>
      <c r="K362" s="20">
        <f t="shared" si="48"/>
        <v>1051.94257325321</v>
      </c>
      <c r="L362" s="20">
        <f t="shared" si="49"/>
        <v>0.2203289836237813</v>
      </c>
      <c r="M362" s="21">
        <f t="shared" si="50"/>
        <v>3854.8024358175903</v>
      </c>
      <c r="N362" s="21">
        <f t="shared" si="51"/>
        <v>3890.730916146244</v>
      </c>
      <c r="O362" s="20">
        <f t="shared" si="52"/>
        <v>0.9320446618695115</v>
      </c>
      <c r="R362" s="23"/>
    </row>
    <row r="363" spans="1:18" ht="11.25">
      <c r="A363" s="17" t="s">
        <v>84</v>
      </c>
      <c r="B363" s="24" t="s">
        <v>178</v>
      </c>
      <c r="C363" s="225">
        <v>7744.452</v>
      </c>
      <c r="D363" s="225">
        <v>1963.996</v>
      </c>
      <c r="E363" s="225">
        <v>3059.271</v>
      </c>
      <c r="F363" s="20">
        <f t="shared" si="53"/>
        <v>55.767679771241916</v>
      </c>
      <c r="G363" s="20"/>
      <c r="H363" s="226">
        <v>34492.492</v>
      </c>
      <c r="I363" s="226">
        <v>8027.515</v>
      </c>
      <c r="J363" s="226">
        <v>13880.536</v>
      </c>
      <c r="K363" s="20">
        <f t="shared" si="48"/>
        <v>72.91199082156808</v>
      </c>
      <c r="L363" s="20">
        <f t="shared" si="49"/>
        <v>1.1914807267408423</v>
      </c>
      <c r="M363" s="21">
        <f t="shared" si="50"/>
        <v>4087.3377542520457</v>
      </c>
      <c r="N363" s="21">
        <f t="shared" si="51"/>
        <v>4537.203797898257</v>
      </c>
      <c r="O363" s="20">
        <f t="shared" si="52"/>
        <v>11.006333968320021</v>
      </c>
      <c r="R363" s="23"/>
    </row>
    <row r="364" spans="1:18" ht="11.25">
      <c r="A364" s="17" t="s">
        <v>112</v>
      </c>
      <c r="B364" s="24" t="s">
        <v>178</v>
      </c>
      <c r="C364" s="225">
        <v>126657.682</v>
      </c>
      <c r="D364" s="225">
        <v>29228.398</v>
      </c>
      <c r="E364" s="225">
        <v>23108.586</v>
      </c>
      <c r="F364" s="20">
        <f t="shared" si="53"/>
        <v>-20.937897451649604</v>
      </c>
      <c r="G364" s="20"/>
      <c r="H364" s="226">
        <v>675774.969</v>
      </c>
      <c r="I364" s="226">
        <v>138011.349</v>
      </c>
      <c r="J364" s="226">
        <v>141204.525</v>
      </c>
      <c r="K364" s="20">
        <f t="shared" si="48"/>
        <v>2.313705375055804</v>
      </c>
      <c r="L364" s="20">
        <f t="shared" si="49"/>
        <v>12.120747359186664</v>
      </c>
      <c r="M364" s="21">
        <f t="shared" si="50"/>
        <v>4721.823926169336</v>
      </c>
      <c r="N364" s="21">
        <f t="shared" si="51"/>
        <v>6110.478806448824</v>
      </c>
      <c r="O364" s="20">
        <f t="shared" si="52"/>
        <v>29.409289757359915</v>
      </c>
      <c r="P364" s="21"/>
      <c r="R364" s="23"/>
    </row>
    <row r="365" spans="1:18" ht="11.25">
      <c r="A365" s="17" t="s">
        <v>113</v>
      </c>
      <c r="B365" s="24" t="s">
        <v>178</v>
      </c>
      <c r="C365" s="225">
        <v>6491.045</v>
      </c>
      <c r="D365" s="225">
        <v>645.977</v>
      </c>
      <c r="E365" s="225">
        <v>862.85</v>
      </c>
      <c r="F365" s="20">
        <f t="shared" si="53"/>
        <v>33.57286714542468</v>
      </c>
      <c r="G365" s="20"/>
      <c r="H365" s="226">
        <v>22588.865</v>
      </c>
      <c r="I365" s="226">
        <v>2237.666</v>
      </c>
      <c r="J365" s="226">
        <v>3925.717</v>
      </c>
      <c r="K365" s="20">
        <f t="shared" si="48"/>
        <v>75.4380233689925</v>
      </c>
      <c r="L365" s="20">
        <f t="shared" si="49"/>
        <v>0.3369766228147731</v>
      </c>
      <c r="M365" s="21">
        <f t="shared" si="50"/>
        <v>3464.002588327449</v>
      </c>
      <c r="N365" s="21">
        <f t="shared" si="51"/>
        <v>4549.709683027177</v>
      </c>
      <c r="O365" s="20">
        <f t="shared" si="52"/>
        <v>31.34256014583258</v>
      </c>
      <c r="P365" s="21"/>
      <c r="Q365" s="21"/>
      <c r="R365" s="23"/>
    </row>
    <row r="366" spans="1:18" ht="11.25">
      <c r="A366" s="17" t="s">
        <v>114</v>
      </c>
      <c r="B366" s="24" t="s">
        <v>178</v>
      </c>
      <c r="C366" s="225">
        <v>12166.393</v>
      </c>
      <c r="D366" s="225">
        <v>3603.726</v>
      </c>
      <c r="E366" s="225">
        <v>4552.191</v>
      </c>
      <c r="F366" s="20">
        <f t="shared" si="53"/>
        <v>26.319009824831284</v>
      </c>
      <c r="G366" s="20"/>
      <c r="H366" s="226">
        <v>34176.692</v>
      </c>
      <c r="I366" s="226">
        <v>10258.327</v>
      </c>
      <c r="J366" s="226">
        <v>13929.052</v>
      </c>
      <c r="K366" s="20">
        <f t="shared" si="48"/>
        <v>35.78288155563769</v>
      </c>
      <c r="L366" s="20">
        <f t="shared" si="49"/>
        <v>1.1956452546047922</v>
      </c>
      <c r="M366" s="21">
        <f t="shared" si="50"/>
        <v>2846.589058102641</v>
      </c>
      <c r="N366" s="21">
        <f t="shared" si="51"/>
        <v>3059.8566712161246</v>
      </c>
      <c r="O366" s="20">
        <f t="shared" si="52"/>
        <v>7.492040781454932</v>
      </c>
      <c r="P366" s="21"/>
      <c r="Q366" s="21"/>
      <c r="R366" s="23"/>
    </row>
    <row r="367" spans="1:18" ht="11.25">
      <c r="A367" s="17" t="s">
        <v>115</v>
      </c>
      <c r="B367" s="24" t="s">
        <v>178</v>
      </c>
      <c r="C367" s="225">
        <v>64227.376</v>
      </c>
      <c r="D367" s="225">
        <v>11037.287</v>
      </c>
      <c r="E367" s="225">
        <v>19859.198</v>
      </c>
      <c r="F367" s="20">
        <f t="shared" si="53"/>
        <v>79.9282559201369</v>
      </c>
      <c r="G367" s="20"/>
      <c r="H367" s="226">
        <v>105622.876</v>
      </c>
      <c r="I367" s="226">
        <v>18800.279</v>
      </c>
      <c r="J367" s="226">
        <v>32449.526</v>
      </c>
      <c r="K367" s="20">
        <f t="shared" si="48"/>
        <v>72.60130022538499</v>
      </c>
      <c r="L367" s="20">
        <f t="shared" si="49"/>
        <v>2.785410075005451</v>
      </c>
      <c r="M367" s="21">
        <f t="shared" si="50"/>
        <v>1703.3424065171087</v>
      </c>
      <c r="N367" s="21">
        <f t="shared" si="51"/>
        <v>1633.9796803476152</v>
      </c>
      <c r="O367" s="20">
        <f t="shared" si="52"/>
        <v>-4.07215401343305</v>
      </c>
      <c r="R367" s="23"/>
    </row>
    <row r="368" spans="1:21" ht="11.25">
      <c r="A368" s="17" t="s">
        <v>102</v>
      </c>
      <c r="B368" s="24" t="s">
        <v>178</v>
      </c>
      <c r="C368" s="19"/>
      <c r="D368" s="19"/>
      <c r="E368" s="19"/>
      <c r="F368" s="20"/>
      <c r="G368" s="20"/>
      <c r="H368" s="19">
        <v>1589324.26</v>
      </c>
      <c r="I368" s="19">
        <v>332430.548</v>
      </c>
      <c r="J368" s="19">
        <v>469620.372</v>
      </c>
      <c r="K368" s="20">
        <f t="shared" si="48"/>
        <v>41.26871757886701</v>
      </c>
      <c r="L368" s="20">
        <f t="shared" si="49"/>
        <v>40.31138438190462</v>
      </c>
      <c r="M368" s="21"/>
      <c r="N368" s="21"/>
      <c r="O368" s="20"/>
      <c r="R368" s="23"/>
      <c r="S368" s="21"/>
      <c r="T368" s="21"/>
      <c r="U368" s="21"/>
    </row>
    <row r="369" spans="1:18" ht="11.25">
      <c r="A369" s="125"/>
      <c r="B369" s="125"/>
      <c r="C369" s="133"/>
      <c r="D369" s="133"/>
      <c r="E369" s="133"/>
      <c r="F369" s="133"/>
      <c r="G369" s="133"/>
      <c r="H369" s="164"/>
      <c r="I369" s="164"/>
      <c r="J369" s="164"/>
      <c r="K369" s="125"/>
      <c r="L369" s="125"/>
      <c r="R369" s="23"/>
    </row>
    <row r="370" spans="1:18" ht="11.25">
      <c r="A370" s="17" t="s">
        <v>116</v>
      </c>
      <c r="B370" s="17"/>
      <c r="C370" s="17"/>
      <c r="D370" s="17"/>
      <c r="E370" s="17"/>
      <c r="F370" s="17"/>
      <c r="G370" s="17"/>
      <c r="H370" s="17"/>
      <c r="I370" s="17"/>
      <c r="J370" s="17"/>
      <c r="K370" s="17"/>
      <c r="L370" s="17"/>
      <c r="R370" s="23"/>
    </row>
    <row r="371" ht="11.25">
      <c r="R371" s="23"/>
    </row>
    <row r="372" spans="1:18" ht="19.5" customHeight="1">
      <c r="A372" s="316" t="s">
        <v>387</v>
      </c>
      <c r="B372" s="316"/>
      <c r="C372" s="316"/>
      <c r="D372" s="316"/>
      <c r="E372" s="316"/>
      <c r="F372" s="316"/>
      <c r="G372" s="316"/>
      <c r="H372" s="316"/>
      <c r="I372" s="316"/>
      <c r="J372" s="316"/>
      <c r="K372" s="316"/>
      <c r="L372" s="122"/>
      <c r="R372" s="23"/>
    </row>
    <row r="373" spans="1:20" ht="19.5" customHeight="1">
      <c r="A373" s="317" t="s">
        <v>353</v>
      </c>
      <c r="B373" s="317"/>
      <c r="C373" s="317"/>
      <c r="D373" s="317"/>
      <c r="E373" s="317"/>
      <c r="F373" s="317"/>
      <c r="G373" s="317"/>
      <c r="H373" s="317"/>
      <c r="I373" s="317"/>
      <c r="J373" s="317"/>
      <c r="K373" s="317"/>
      <c r="L373" s="123"/>
      <c r="R373" s="23"/>
      <c r="S373" s="21"/>
      <c r="T373" s="21"/>
    </row>
    <row r="374" spans="1:21" s="29" customFormat="1" ht="12.75">
      <c r="A374" s="26"/>
      <c r="B374" s="26"/>
      <c r="C374" s="318" t="s">
        <v>145</v>
      </c>
      <c r="D374" s="318"/>
      <c r="E374" s="318"/>
      <c r="F374" s="318"/>
      <c r="G374" s="214"/>
      <c r="H374" s="318" t="s">
        <v>293</v>
      </c>
      <c r="I374" s="318"/>
      <c r="J374" s="318"/>
      <c r="K374" s="318"/>
      <c r="L374" s="214"/>
      <c r="M374" s="320"/>
      <c r="N374" s="320"/>
      <c r="O374" s="320"/>
      <c r="P374" s="152"/>
      <c r="Q374" s="152"/>
      <c r="R374" s="31"/>
      <c r="S374" s="31"/>
      <c r="T374" s="31"/>
      <c r="U374" s="152"/>
    </row>
    <row r="375" spans="1:18" s="29" customFormat="1" ht="12.75">
      <c r="A375" s="26" t="s">
        <v>157</v>
      </c>
      <c r="B375" s="216" t="s">
        <v>132</v>
      </c>
      <c r="C375" s="215">
        <f>+C335</f>
        <v>2010</v>
      </c>
      <c r="D375" s="319" t="str">
        <f>+D335</f>
        <v>enero - marzo</v>
      </c>
      <c r="E375" s="319"/>
      <c r="F375" s="319"/>
      <c r="G375" s="214"/>
      <c r="H375" s="215">
        <f>+H335</f>
        <v>2010</v>
      </c>
      <c r="I375" s="319" t="str">
        <f>+D375</f>
        <v>enero - marzo</v>
      </c>
      <c r="J375" s="319"/>
      <c r="K375" s="319"/>
      <c r="L375" s="216" t="s">
        <v>327</v>
      </c>
      <c r="M375" s="321"/>
      <c r="N375" s="321"/>
      <c r="O375" s="321"/>
      <c r="P375" s="152"/>
      <c r="Q375" s="152"/>
      <c r="R375" s="31"/>
    </row>
    <row r="376" spans="1:18" s="29" customFormat="1" ht="12.75">
      <c r="A376" s="217"/>
      <c r="B376" s="220" t="s">
        <v>45</v>
      </c>
      <c r="C376" s="217"/>
      <c r="D376" s="218">
        <f>+D336</f>
        <v>2010</v>
      </c>
      <c r="E376" s="218">
        <f>+E336</f>
        <v>2011</v>
      </c>
      <c r="F376" s="219" t="str">
        <f>+F336</f>
        <v>Var % 11/10</v>
      </c>
      <c r="G376" s="220"/>
      <c r="H376" s="217"/>
      <c r="I376" s="218">
        <f>+I336</f>
        <v>2010</v>
      </c>
      <c r="J376" s="218">
        <f>+J336</f>
        <v>2011</v>
      </c>
      <c r="K376" s="219" t="str">
        <f>+K336</f>
        <v>Var % 11/10</v>
      </c>
      <c r="L376" s="220">
        <v>2008</v>
      </c>
      <c r="M376" s="221"/>
      <c r="N376" s="221"/>
      <c r="O376" s="220"/>
      <c r="R376" s="31"/>
    </row>
    <row r="377" spans="1:18" s="129" customFormat="1" ht="12.75">
      <c r="A377" s="127" t="s">
        <v>474</v>
      </c>
      <c r="B377" s="127"/>
      <c r="C377" s="127"/>
      <c r="D377" s="127"/>
      <c r="E377" s="127"/>
      <c r="F377" s="127"/>
      <c r="G377" s="127"/>
      <c r="H377" s="127">
        <f>+H387+H379+H393+H398</f>
        <v>723207.4430000001</v>
      </c>
      <c r="I377" s="127">
        <f>+I387+I379+I393+I398</f>
        <v>129574.06700000001</v>
      </c>
      <c r="J377" s="127">
        <f>+J387+J379+J393+J398</f>
        <v>174973.686</v>
      </c>
      <c r="K377" s="128">
        <f>+J377/I377*100-100</f>
        <v>35.03758124687093</v>
      </c>
      <c r="L377" s="127"/>
      <c r="R377" s="32"/>
    </row>
    <row r="378" spans="1:18" ht="12.75">
      <c r="A378" s="124"/>
      <c r="B378" s="129"/>
      <c r="C378" s="129"/>
      <c r="D378" s="129"/>
      <c r="F378" s="129"/>
      <c r="G378" s="129"/>
      <c r="H378" s="129"/>
      <c r="J378" s="165"/>
      <c r="K378" s="129"/>
      <c r="M378" s="22"/>
      <c r="N378" s="22"/>
      <c r="O378" s="22"/>
      <c r="R378" s="31"/>
    </row>
    <row r="379" spans="1:18" ht="12.75">
      <c r="A379" s="152" t="s">
        <v>335</v>
      </c>
      <c r="B379" s="166"/>
      <c r="C379" s="30">
        <f>SUM(C380:C385)</f>
        <v>1021769.6710000001</v>
      </c>
      <c r="D379" s="30">
        <f>SUM(D380:D385)</f>
        <v>196336.687</v>
      </c>
      <c r="E379" s="30">
        <f>SUM(E380:E385)</f>
        <v>195720.21099999998</v>
      </c>
      <c r="F379" s="25">
        <f aca="true" t="shared" si="54" ref="F379:F396">+E379/D379*100-100</f>
        <v>-0.3139892036581102</v>
      </c>
      <c r="G379" s="30"/>
      <c r="H379" s="30">
        <f>SUM(H380:H385)</f>
        <v>401087.488</v>
      </c>
      <c r="I379" s="30">
        <f>SUM(I380:I385)</f>
        <v>72962.008</v>
      </c>
      <c r="J379" s="30">
        <f>SUM(J380:J385)</f>
        <v>97970.79000000001</v>
      </c>
      <c r="K379" s="25">
        <f aca="true" t="shared" si="55" ref="K379:K396">+J379/I379*100-100</f>
        <v>34.27644425575568</v>
      </c>
      <c r="L379" s="28">
        <f aca="true" t="shared" si="56" ref="L379:L385">+J379/$J$379*100</f>
        <v>100</v>
      </c>
      <c r="M379" s="21">
        <f aca="true" t="shared" si="57" ref="M379:M406">+I379/D379*1000</f>
        <v>371.616782960181</v>
      </c>
      <c r="N379" s="21">
        <f aca="true" t="shared" si="58" ref="N379:N406">+J379/E379*1000</f>
        <v>500.56552411953004</v>
      </c>
      <c r="O379" s="20">
        <f aca="true" t="shared" si="59" ref="O379:O406">+N379/M379*100-100</f>
        <v>34.699385784512856</v>
      </c>
      <c r="R379" s="32"/>
    </row>
    <row r="380" spans="1:18" ht="12.75">
      <c r="A380" s="124" t="s">
        <v>336</v>
      </c>
      <c r="B380" s="166" t="s">
        <v>178</v>
      </c>
      <c r="C380" s="167">
        <v>519673.036</v>
      </c>
      <c r="D380" s="167">
        <v>72771.743</v>
      </c>
      <c r="E380" s="167">
        <v>89471.672</v>
      </c>
      <c r="F380" s="20">
        <f t="shared" si="54"/>
        <v>22.948370221117287</v>
      </c>
      <c r="G380" s="167"/>
      <c r="H380" s="167">
        <v>173389.717</v>
      </c>
      <c r="I380" s="167">
        <v>26218.132</v>
      </c>
      <c r="J380" s="167">
        <v>40051.038</v>
      </c>
      <c r="K380" s="20">
        <f t="shared" si="55"/>
        <v>52.76083742350522</v>
      </c>
      <c r="L380" s="23">
        <f t="shared" si="56"/>
        <v>40.88059104147266</v>
      </c>
      <c r="M380" s="21">
        <f t="shared" si="57"/>
        <v>360.27901654080216</v>
      </c>
      <c r="N380" s="21">
        <f t="shared" si="58"/>
        <v>447.63931538017977</v>
      </c>
      <c r="O380" s="20">
        <f t="shared" si="59"/>
        <v>24.24795639728407</v>
      </c>
      <c r="R380" s="32"/>
    </row>
    <row r="381" spans="1:18" ht="12.75">
      <c r="A381" s="124" t="s">
        <v>337</v>
      </c>
      <c r="B381" s="166" t="s">
        <v>178</v>
      </c>
      <c r="C381" s="167">
        <v>120153.337</v>
      </c>
      <c r="D381" s="167">
        <v>29350.267</v>
      </c>
      <c r="E381" s="167">
        <v>26355.251</v>
      </c>
      <c r="F381" s="20">
        <f t="shared" si="54"/>
        <v>-10.204390985608413</v>
      </c>
      <c r="G381" s="167"/>
      <c r="H381" s="167">
        <v>45125.039</v>
      </c>
      <c r="I381" s="167">
        <v>9205.136</v>
      </c>
      <c r="J381" s="167">
        <v>13729.4</v>
      </c>
      <c r="K381" s="20">
        <f t="shared" si="55"/>
        <v>49.149344452922776</v>
      </c>
      <c r="L381" s="23">
        <f t="shared" si="56"/>
        <v>14.013768797822287</v>
      </c>
      <c r="M381" s="21">
        <f t="shared" si="57"/>
        <v>313.63040070470225</v>
      </c>
      <c r="N381" s="21">
        <f t="shared" si="58"/>
        <v>520.9360366175226</v>
      </c>
      <c r="O381" s="20">
        <f t="shared" si="59"/>
        <v>66.09870581647101</v>
      </c>
      <c r="R381" s="32"/>
    </row>
    <row r="382" spans="1:18" ht="11.25">
      <c r="A382" s="124" t="s">
        <v>338</v>
      </c>
      <c r="B382" s="166" t="s">
        <v>178</v>
      </c>
      <c r="C382" s="167">
        <v>22422.506</v>
      </c>
      <c r="D382" s="167">
        <v>7796.823</v>
      </c>
      <c r="E382" s="167">
        <v>5515.9</v>
      </c>
      <c r="F382" s="20">
        <f t="shared" si="54"/>
        <v>-29.2545181543816</v>
      </c>
      <c r="G382" s="167"/>
      <c r="H382" s="167">
        <v>9567.663</v>
      </c>
      <c r="I382" s="167">
        <v>3012.321</v>
      </c>
      <c r="J382" s="167">
        <v>2234.267</v>
      </c>
      <c r="K382" s="20">
        <f t="shared" si="55"/>
        <v>-25.829053410974467</v>
      </c>
      <c r="L382" s="23">
        <f t="shared" si="56"/>
        <v>2.2805440274596127</v>
      </c>
      <c r="M382" s="21">
        <f t="shared" si="57"/>
        <v>386.3523642899165</v>
      </c>
      <c r="N382" s="21">
        <f t="shared" si="58"/>
        <v>405.0593738102576</v>
      </c>
      <c r="O382" s="20">
        <f t="shared" si="59"/>
        <v>4.8419554917757495</v>
      </c>
      <c r="R382" s="21"/>
    </row>
    <row r="383" spans="1:15" ht="11.25">
      <c r="A383" s="124" t="s">
        <v>339</v>
      </c>
      <c r="B383" s="166" t="s">
        <v>178</v>
      </c>
      <c r="C383" s="167">
        <v>65613.654</v>
      </c>
      <c r="D383" s="167">
        <v>17309.674</v>
      </c>
      <c r="E383" s="167">
        <v>9098.151</v>
      </c>
      <c r="F383" s="20">
        <f t="shared" si="54"/>
        <v>-47.43892345979479</v>
      </c>
      <c r="G383" s="167"/>
      <c r="H383" s="167">
        <v>32332.54</v>
      </c>
      <c r="I383" s="167">
        <v>7970.495</v>
      </c>
      <c r="J383" s="167">
        <v>6146.118</v>
      </c>
      <c r="K383" s="20">
        <f t="shared" si="55"/>
        <v>-22.889130474330628</v>
      </c>
      <c r="L383" s="23">
        <f t="shared" si="56"/>
        <v>6.273418842493768</v>
      </c>
      <c r="M383" s="21">
        <f t="shared" si="57"/>
        <v>460.46476669635723</v>
      </c>
      <c r="N383" s="21">
        <f t="shared" si="58"/>
        <v>675.5348421893635</v>
      </c>
      <c r="O383" s="20">
        <f t="shared" si="59"/>
        <v>46.70717306690898</v>
      </c>
    </row>
    <row r="384" spans="1:15" ht="11.25">
      <c r="A384" s="124" t="s">
        <v>340</v>
      </c>
      <c r="B384" s="166" t="s">
        <v>178</v>
      </c>
      <c r="C384" s="167">
        <v>75650.593</v>
      </c>
      <c r="D384" s="167">
        <v>9714.316</v>
      </c>
      <c r="E384" s="167">
        <v>10371.361</v>
      </c>
      <c r="F384" s="20">
        <f t="shared" si="54"/>
        <v>6.763677442652664</v>
      </c>
      <c r="G384" s="167"/>
      <c r="H384" s="167">
        <v>35257.499</v>
      </c>
      <c r="I384" s="167">
        <v>4181.626</v>
      </c>
      <c r="J384" s="167">
        <v>6666.923</v>
      </c>
      <c r="K384" s="20">
        <f t="shared" si="55"/>
        <v>59.4337465856583</v>
      </c>
      <c r="L384" s="23">
        <f t="shared" si="56"/>
        <v>6.805010962961511</v>
      </c>
      <c r="M384" s="21">
        <f t="shared" si="57"/>
        <v>430.46015797715455</v>
      </c>
      <c r="N384" s="21">
        <f t="shared" si="58"/>
        <v>642.820455290294</v>
      </c>
      <c r="O384" s="20">
        <f t="shared" si="59"/>
        <v>49.333322347665444</v>
      </c>
    </row>
    <row r="385" spans="1:15" ht="11.25">
      <c r="A385" s="124" t="s">
        <v>341</v>
      </c>
      <c r="B385" s="166" t="s">
        <v>178</v>
      </c>
      <c r="C385" s="167">
        <v>218256.545</v>
      </c>
      <c r="D385" s="167">
        <v>59393.864</v>
      </c>
      <c r="E385" s="167">
        <v>54907.876</v>
      </c>
      <c r="F385" s="20">
        <f t="shared" si="54"/>
        <v>-7.552948567212269</v>
      </c>
      <c r="G385" s="167"/>
      <c r="H385" s="167">
        <v>105415.03</v>
      </c>
      <c r="I385" s="167">
        <v>22374.298</v>
      </c>
      <c r="J385" s="167">
        <v>29143.044</v>
      </c>
      <c r="K385" s="20">
        <f t="shared" si="55"/>
        <v>30.252327916612188</v>
      </c>
      <c r="L385" s="23">
        <f t="shared" si="56"/>
        <v>29.74666632779015</v>
      </c>
      <c r="M385" s="21">
        <f t="shared" si="57"/>
        <v>376.7105975795749</v>
      </c>
      <c r="N385" s="21">
        <f t="shared" si="58"/>
        <v>530.7625448851819</v>
      </c>
      <c r="O385" s="20">
        <f t="shared" si="59"/>
        <v>40.89397757732729</v>
      </c>
    </row>
    <row r="386" spans="1:15" ht="11.25">
      <c r="A386" s="124"/>
      <c r="B386" s="166"/>
      <c r="C386" s="129"/>
      <c r="D386" s="129"/>
      <c r="E386" s="129"/>
      <c r="F386" s="20"/>
      <c r="G386" s="129"/>
      <c r="H386" s="129"/>
      <c r="I386" s="129"/>
      <c r="J386" s="168"/>
      <c r="K386" s="20"/>
      <c r="M386" s="21"/>
      <c r="N386" s="21"/>
      <c r="O386" s="20"/>
    </row>
    <row r="387" spans="1:15" ht="11.25">
      <c r="A387" s="152" t="s">
        <v>330</v>
      </c>
      <c r="C387" s="30">
        <f>SUM(C388:C391)</f>
        <v>32754.032000000003</v>
      </c>
      <c r="D387" s="30">
        <f>SUM(D388:D391)</f>
        <v>6619.769</v>
      </c>
      <c r="E387" s="30">
        <f>SUM(E388:E391)</f>
        <v>8215.441</v>
      </c>
      <c r="F387" s="25">
        <f>+E387/D387*100-100</f>
        <v>24.10464776036747</v>
      </c>
      <c r="G387" s="30"/>
      <c r="H387" s="30">
        <f>SUM(H388:H391)</f>
        <v>225443.538</v>
      </c>
      <c r="I387" s="30">
        <f>SUM(I388:I391)</f>
        <v>36925.312</v>
      </c>
      <c r="J387" s="30">
        <f>SUM(J388:J391)</f>
        <v>47924.357</v>
      </c>
      <c r="K387" s="25">
        <f>+J387/I387*100-100</f>
        <v>29.78727708516047</v>
      </c>
      <c r="L387" s="28">
        <f>+J387/$J$387*100</f>
        <v>100</v>
      </c>
      <c r="M387" s="22"/>
      <c r="N387" s="22"/>
      <c r="O387" s="22"/>
    </row>
    <row r="388" spans="1:15" ht="11.25">
      <c r="A388" s="124" t="s">
        <v>331</v>
      </c>
      <c r="B388" s="166" t="s">
        <v>178</v>
      </c>
      <c r="C388" s="21">
        <v>7233.528</v>
      </c>
      <c r="D388" s="167">
        <v>1663.723</v>
      </c>
      <c r="E388" s="167">
        <v>2477.42</v>
      </c>
      <c r="F388" s="20">
        <f>+E388/D388*100-100</f>
        <v>48.908201665782116</v>
      </c>
      <c r="G388" s="21"/>
      <c r="H388" s="167">
        <v>51616.374</v>
      </c>
      <c r="I388" s="167">
        <v>6891.265</v>
      </c>
      <c r="J388" s="167">
        <v>11818.078</v>
      </c>
      <c r="K388" s="20">
        <f>+J388/I388*100-100</f>
        <v>71.49359370159178</v>
      </c>
      <c r="L388" s="23">
        <f>+J388/$J$387*100</f>
        <v>24.65985719954469</v>
      </c>
      <c r="M388" s="21">
        <f aca="true" t="shared" si="60" ref="M388:N391">+I388/D388*1000</f>
        <v>4142.0747323923515</v>
      </c>
      <c r="N388" s="21">
        <f t="shared" si="60"/>
        <v>4770.3167004383595</v>
      </c>
      <c r="O388" s="20">
        <f>+N388/M388*100-100</f>
        <v>15.167325763896883</v>
      </c>
    </row>
    <row r="389" spans="1:15" ht="11.25">
      <c r="A389" s="124" t="s">
        <v>332</v>
      </c>
      <c r="B389" s="166" t="s">
        <v>178</v>
      </c>
      <c r="C389" s="21">
        <v>3726.538</v>
      </c>
      <c r="D389" s="167">
        <v>574.091</v>
      </c>
      <c r="E389" s="167">
        <v>823.756</v>
      </c>
      <c r="F389" s="20">
        <f>+E389/D389*100-100</f>
        <v>43.48875004136974</v>
      </c>
      <c r="G389" s="167"/>
      <c r="H389" s="167">
        <v>54884.825</v>
      </c>
      <c r="I389" s="167">
        <v>8254.706</v>
      </c>
      <c r="J389" s="167">
        <v>9459.918</v>
      </c>
      <c r="K389" s="20">
        <f>+J389/I389*100-100</f>
        <v>14.600301936858799</v>
      </c>
      <c r="L389" s="23">
        <f>+J389/$J$387*100</f>
        <v>19.73926953260948</v>
      </c>
      <c r="M389" s="21">
        <f t="shared" si="60"/>
        <v>14378.741349367956</v>
      </c>
      <c r="N389" s="21">
        <f t="shared" si="60"/>
        <v>11483.883577175766</v>
      </c>
      <c r="O389" s="20">
        <f>+N389/M389*100-100</f>
        <v>-20.132901078434372</v>
      </c>
    </row>
    <row r="390" spans="1:15" ht="11.25">
      <c r="A390" s="124" t="s">
        <v>333</v>
      </c>
      <c r="B390" s="166" t="s">
        <v>178</v>
      </c>
      <c r="C390" s="21">
        <v>7071.301</v>
      </c>
      <c r="D390" s="167">
        <v>1524.708</v>
      </c>
      <c r="E390" s="167">
        <v>1729.656</v>
      </c>
      <c r="F390" s="20">
        <f>+E390/D390*100-100</f>
        <v>13.441786886407087</v>
      </c>
      <c r="G390" s="167"/>
      <c r="H390" s="167">
        <v>62182.524</v>
      </c>
      <c r="I390" s="167">
        <v>9839.815</v>
      </c>
      <c r="J390" s="167">
        <v>10038.376</v>
      </c>
      <c r="K390" s="20">
        <f>+J390/I390*100-100</f>
        <v>2.0179342802684914</v>
      </c>
      <c r="L390" s="23">
        <f>+J390/$J$387*100</f>
        <v>20.946292508421134</v>
      </c>
      <c r="M390" s="21">
        <f t="shared" si="60"/>
        <v>6453.573405530764</v>
      </c>
      <c r="N390" s="21">
        <f t="shared" si="60"/>
        <v>5803.683507009487</v>
      </c>
      <c r="O390" s="20">
        <f>+N390/M390*100-100</f>
        <v>-10.070233306160532</v>
      </c>
    </row>
    <row r="391" spans="1:15" ht="11.25">
      <c r="A391" s="124" t="s">
        <v>334</v>
      </c>
      <c r="B391" s="166" t="s">
        <v>178</v>
      </c>
      <c r="C391" s="167">
        <v>14722.665</v>
      </c>
      <c r="D391" s="167">
        <v>2857.247</v>
      </c>
      <c r="E391" s="167">
        <v>3184.609</v>
      </c>
      <c r="F391" s="20">
        <f>+E391/D391*100-100</f>
        <v>11.457252383150632</v>
      </c>
      <c r="G391" s="167"/>
      <c r="H391" s="167">
        <v>56759.815</v>
      </c>
      <c r="I391" s="167">
        <v>11939.526</v>
      </c>
      <c r="J391" s="167">
        <v>16607.985</v>
      </c>
      <c r="K391" s="20">
        <f>+J391/I391*100-100</f>
        <v>39.10087385378617</v>
      </c>
      <c r="L391" s="23">
        <f>+J391/$J$387*100</f>
        <v>34.65458075942469</v>
      </c>
      <c r="M391" s="21">
        <f t="shared" si="60"/>
        <v>4178.681787048863</v>
      </c>
      <c r="N391" s="21">
        <f t="shared" si="60"/>
        <v>5215.078208973221</v>
      </c>
      <c r="O391" s="20">
        <f>+N391/M391*100-100</f>
        <v>24.80199437862194</v>
      </c>
    </row>
    <row r="392" spans="1:15" ht="11.25">
      <c r="A392" s="124"/>
      <c r="B392" s="166"/>
      <c r="C392" s="167"/>
      <c r="D392" s="167"/>
      <c r="E392" s="167"/>
      <c r="F392" s="20"/>
      <c r="G392" s="167"/>
      <c r="H392" s="167"/>
      <c r="I392" s="167"/>
      <c r="J392" s="167"/>
      <c r="K392" s="20"/>
      <c r="L392" s="23"/>
      <c r="M392" s="21"/>
      <c r="N392" s="21"/>
      <c r="O392" s="20"/>
    </row>
    <row r="393" spans="1:15" ht="11.25">
      <c r="A393" s="152" t="s">
        <v>342</v>
      </c>
      <c r="B393" s="166"/>
      <c r="C393" s="30">
        <f>SUM(C394:C396)</f>
        <v>2903.916</v>
      </c>
      <c r="D393" s="30">
        <f>SUM(D394:D396)</f>
        <v>652.0699999999999</v>
      </c>
      <c r="E393" s="30">
        <f>SUM(E394:E396)</f>
        <v>594.752</v>
      </c>
      <c r="F393" s="25">
        <f t="shared" si="54"/>
        <v>-8.790160565583449</v>
      </c>
      <c r="G393" s="30"/>
      <c r="H393" s="30">
        <f>SUM(H394:H396)</f>
        <v>67057.826</v>
      </c>
      <c r="I393" s="30">
        <f>SUM(I394:I396)</f>
        <v>13821.307999999999</v>
      </c>
      <c r="J393" s="30">
        <f>SUM(J394:J396)</f>
        <v>18991.337</v>
      </c>
      <c r="K393" s="25">
        <f t="shared" si="55"/>
        <v>37.406220887342926</v>
      </c>
      <c r="L393" s="28">
        <f>+J393/$J$393*100</f>
        <v>100</v>
      </c>
      <c r="M393" s="21">
        <f t="shared" si="57"/>
        <v>21196.04950388762</v>
      </c>
      <c r="N393" s="21">
        <f t="shared" si="58"/>
        <v>31931.52271871301</v>
      </c>
      <c r="O393" s="20">
        <f t="shared" si="59"/>
        <v>50.64846264326931</v>
      </c>
    </row>
    <row r="394" spans="1:15" ht="11.25">
      <c r="A394" s="124" t="s">
        <v>343</v>
      </c>
      <c r="B394" s="166" t="s">
        <v>178</v>
      </c>
      <c r="C394" s="167">
        <v>2179.78</v>
      </c>
      <c r="D394" s="167">
        <v>460.027</v>
      </c>
      <c r="E394" s="167">
        <v>369.796</v>
      </c>
      <c r="F394" s="20">
        <f t="shared" si="54"/>
        <v>-19.61428350944618</v>
      </c>
      <c r="G394" s="167"/>
      <c r="H394" s="167">
        <v>14246.345</v>
      </c>
      <c r="I394" s="167">
        <v>2672.498</v>
      </c>
      <c r="J394" s="167">
        <v>4472.861</v>
      </c>
      <c r="K394" s="20">
        <f t="shared" si="55"/>
        <v>67.3662992451257</v>
      </c>
      <c r="L394" s="23">
        <f>+J394/$J$393*100</f>
        <v>23.552112207792426</v>
      </c>
      <c r="M394" s="21">
        <f t="shared" si="57"/>
        <v>5809.437272160112</v>
      </c>
      <c r="N394" s="21">
        <f t="shared" si="58"/>
        <v>12095.482374065701</v>
      </c>
      <c r="O394" s="20">
        <f t="shared" si="59"/>
        <v>108.20402747146386</v>
      </c>
    </row>
    <row r="395" spans="1:15" ht="11.25">
      <c r="A395" s="124" t="s">
        <v>344</v>
      </c>
      <c r="B395" s="166" t="s">
        <v>178</v>
      </c>
      <c r="C395" s="167">
        <v>151.1</v>
      </c>
      <c r="D395" s="167">
        <v>29.827</v>
      </c>
      <c r="E395" s="167">
        <v>44.42</v>
      </c>
      <c r="F395" s="20">
        <f t="shared" si="54"/>
        <v>48.92547021155329</v>
      </c>
      <c r="G395" s="167"/>
      <c r="H395" s="167">
        <v>39264.437</v>
      </c>
      <c r="I395" s="167">
        <v>7955.366</v>
      </c>
      <c r="J395" s="167">
        <v>11492.577</v>
      </c>
      <c r="K395" s="20">
        <f t="shared" si="55"/>
        <v>44.46320885802112</v>
      </c>
      <c r="L395" s="23">
        <f>+J395/$J$393*100</f>
        <v>60.514838949990725</v>
      </c>
      <c r="M395" s="21">
        <f t="shared" si="57"/>
        <v>266716.9343212526</v>
      </c>
      <c r="N395" s="21">
        <f t="shared" si="58"/>
        <v>258725.2814047726</v>
      </c>
      <c r="O395" s="20">
        <f t="shared" si="59"/>
        <v>-2.996305029081597</v>
      </c>
    </row>
    <row r="396" spans="1:15" ht="11.25">
      <c r="A396" s="124" t="s">
        <v>345</v>
      </c>
      <c r="B396" s="166" t="s">
        <v>178</v>
      </c>
      <c r="C396" s="167">
        <v>573.036</v>
      </c>
      <c r="D396" s="167">
        <v>162.216</v>
      </c>
      <c r="E396" s="167">
        <v>180.536</v>
      </c>
      <c r="F396" s="20">
        <f t="shared" si="54"/>
        <v>11.293583863490639</v>
      </c>
      <c r="G396" s="167"/>
      <c r="H396" s="167">
        <v>13547.044</v>
      </c>
      <c r="I396" s="167">
        <v>3193.444</v>
      </c>
      <c r="J396" s="167">
        <v>3025.899</v>
      </c>
      <c r="K396" s="20">
        <f t="shared" si="55"/>
        <v>-5.246530078498324</v>
      </c>
      <c r="L396" s="23">
        <f>+J396/$J$393*100</f>
        <v>15.933048842216849</v>
      </c>
      <c r="M396" s="21">
        <f t="shared" si="57"/>
        <v>19686.368792227648</v>
      </c>
      <c r="N396" s="21">
        <f t="shared" si="58"/>
        <v>16760.6405370674</v>
      </c>
      <c r="O396" s="20">
        <f t="shared" si="59"/>
        <v>-14.861695856857821</v>
      </c>
    </row>
    <row r="397" spans="1:15" ht="11.25">
      <c r="A397" s="124"/>
      <c r="C397" s="129"/>
      <c r="D397" s="129"/>
      <c r="E397" s="129"/>
      <c r="F397" s="168"/>
      <c r="G397" s="129"/>
      <c r="H397" s="129"/>
      <c r="I397" s="129"/>
      <c r="J397" s="167"/>
      <c r="K397" s="168"/>
      <c r="M397" s="21"/>
      <c r="N397" s="21"/>
      <c r="O397" s="20"/>
    </row>
    <row r="398" spans="1:15" ht="11.25">
      <c r="A398" s="152" t="s">
        <v>345</v>
      </c>
      <c r="C398" s="30"/>
      <c r="D398" s="30"/>
      <c r="E398" s="30"/>
      <c r="F398" s="168"/>
      <c r="G398" s="30"/>
      <c r="H398" s="30">
        <f>SUM(H399:H400)</f>
        <v>29618.591</v>
      </c>
      <c r="I398" s="30">
        <f>SUM(I399:I400)</f>
        <v>5865.439</v>
      </c>
      <c r="J398" s="30">
        <f>SUM(J399:J400)</f>
        <v>10087.202</v>
      </c>
      <c r="K398" s="25">
        <f>+J398/I398*100-100</f>
        <v>71.97693130897787</v>
      </c>
      <c r="L398" s="28">
        <f>+J398/$J$398*100</f>
        <v>100</v>
      </c>
      <c r="M398" s="21"/>
      <c r="N398" s="21"/>
      <c r="O398" s="20"/>
    </row>
    <row r="399" spans="1:15" ht="22.5">
      <c r="A399" s="169" t="s">
        <v>346</v>
      </c>
      <c r="C399" s="167">
        <v>472.89</v>
      </c>
      <c r="D399" s="167">
        <v>101.547</v>
      </c>
      <c r="E399" s="167">
        <v>276.08</v>
      </c>
      <c r="F399" s="20">
        <f>+E399/D399*100-100</f>
        <v>171.87410755610705</v>
      </c>
      <c r="G399" s="167"/>
      <c r="H399" s="167">
        <v>12950.97</v>
      </c>
      <c r="I399" s="167">
        <v>2943.204</v>
      </c>
      <c r="J399" s="167">
        <v>4068.212</v>
      </c>
      <c r="K399" s="20">
        <f>+J399/I399*100-100</f>
        <v>38.223921957159604</v>
      </c>
      <c r="L399" s="23">
        <f>+J399/$J$398*100</f>
        <v>40.33043057926272</v>
      </c>
      <c r="M399" s="21">
        <f t="shared" si="57"/>
        <v>28983.66273745163</v>
      </c>
      <c r="N399" s="21">
        <f t="shared" si="58"/>
        <v>14735.627354390033</v>
      </c>
      <c r="O399" s="20">
        <f t="shared" si="59"/>
        <v>-49.158850322429416</v>
      </c>
    </row>
    <row r="400" spans="1:15" ht="11.25">
      <c r="A400" s="124" t="s">
        <v>347</v>
      </c>
      <c r="C400" s="167">
        <v>5927.544</v>
      </c>
      <c r="D400" s="167">
        <v>1163.626</v>
      </c>
      <c r="E400" s="167">
        <v>1971.713</v>
      </c>
      <c r="F400" s="20">
        <f>+E400/D400*100-100</f>
        <v>69.44559506233102</v>
      </c>
      <c r="G400" s="167"/>
      <c r="H400" s="167">
        <v>16667.621</v>
      </c>
      <c r="I400" s="167">
        <v>2922.235</v>
      </c>
      <c r="J400" s="167">
        <v>6018.99</v>
      </c>
      <c r="K400" s="20">
        <f>+J400/I400*100-100</f>
        <v>105.97214118645488</v>
      </c>
      <c r="L400" s="23">
        <f>+J400/$J$398*100</f>
        <v>59.66956942073729</v>
      </c>
      <c r="M400" s="21">
        <f t="shared" si="57"/>
        <v>2511.318069551557</v>
      </c>
      <c r="N400" s="21">
        <f t="shared" si="58"/>
        <v>3052.670444430807</v>
      </c>
      <c r="O400" s="20">
        <f t="shared" si="59"/>
        <v>21.556503791489817</v>
      </c>
    </row>
    <row r="401" spans="1:15" ht="11.25">
      <c r="A401" s="124"/>
      <c r="C401" s="129"/>
      <c r="D401" s="129"/>
      <c r="E401" s="129"/>
      <c r="G401" s="129"/>
      <c r="H401" s="129"/>
      <c r="I401" s="129"/>
      <c r="M401" s="21"/>
      <c r="N401" s="21"/>
      <c r="O401" s="20"/>
    </row>
    <row r="402" spans="1:15" s="129" customFormat="1" ht="11.25">
      <c r="A402" s="127" t="s">
        <v>475</v>
      </c>
      <c r="B402" s="127"/>
      <c r="C402" s="127"/>
      <c r="D402" s="127"/>
      <c r="E402" s="127"/>
      <c r="F402" s="127"/>
      <c r="G402" s="127"/>
      <c r="H402" s="127">
        <f>SUM(H404:H407)</f>
        <v>470716.65800000005</v>
      </c>
      <c r="I402" s="127">
        <f>SUM(I404:I407)</f>
        <v>83269.87700000001</v>
      </c>
      <c r="J402" s="127">
        <f>SUM(J404:J407)</f>
        <v>154010.66999999998</v>
      </c>
      <c r="K402" s="128">
        <f>+J402/I402*100-100</f>
        <v>84.95364175931229</v>
      </c>
      <c r="L402" s="127"/>
      <c r="M402" s="21"/>
      <c r="N402" s="21"/>
      <c r="O402" s="20"/>
    </row>
    <row r="403" spans="1:15" ht="11.25">
      <c r="A403" s="124"/>
      <c r="C403" s="129"/>
      <c r="D403" s="129"/>
      <c r="E403" s="129"/>
      <c r="F403" s="21"/>
      <c r="G403" s="129"/>
      <c r="H403" s="129"/>
      <c r="I403" s="129"/>
      <c r="J403" s="21"/>
      <c r="K403" s="21"/>
      <c r="M403" s="21"/>
      <c r="N403" s="21"/>
      <c r="O403" s="20"/>
    </row>
    <row r="404" spans="1:15" ht="11.25">
      <c r="A404" s="124" t="s">
        <v>348</v>
      </c>
      <c r="C404" s="167">
        <v>4434</v>
      </c>
      <c r="D404" s="167">
        <v>623</v>
      </c>
      <c r="E404" s="167">
        <v>939</v>
      </c>
      <c r="F404" s="20">
        <f>+E404/D404*100-100</f>
        <v>50.72231139646871</v>
      </c>
      <c r="G404" s="167"/>
      <c r="H404" s="167">
        <v>80113.403</v>
      </c>
      <c r="I404" s="167">
        <v>13144.843</v>
      </c>
      <c r="J404" s="167">
        <v>23096.455</v>
      </c>
      <c r="K404" s="20">
        <f>+J404/I404*100-100</f>
        <v>75.70734774085929</v>
      </c>
      <c r="L404" s="23">
        <f>+J404/$J$402*100</f>
        <v>14.9966589977175</v>
      </c>
      <c r="M404" s="21">
        <f t="shared" si="57"/>
        <v>21099.266452648477</v>
      </c>
      <c r="N404" s="21">
        <f t="shared" si="58"/>
        <v>24596.863684771033</v>
      </c>
      <c r="O404" s="20">
        <f t="shared" si="59"/>
        <v>16.57686649899395</v>
      </c>
    </row>
    <row r="405" spans="1:15" ht="11.25">
      <c r="A405" s="124" t="s">
        <v>349</v>
      </c>
      <c r="C405" s="167">
        <v>120</v>
      </c>
      <c r="D405" s="167">
        <v>23</v>
      </c>
      <c r="E405" s="167">
        <v>42</v>
      </c>
      <c r="F405" s="20">
        <f>+E405/D405*100-100</f>
        <v>82.6086956521739</v>
      </c>
      <c r="G405" s="167"/>
      <c r="H405" s="167">
        <v>10712.307</v>
      </c>
      <c r="I405" s="167">
        <v>1227.014</v>
      </c>
      <c r="J405" s="167">
        <v>4323.495</v>
      </c>
      <c r="K405" s="20">
        <f>+J405/I405*100-100</f>
        <v>252.35906028782068</v>
      </c>
      <c r="L405" s="23">
        <f>+J405/$J$402*100</f>
        <v>2.807269782022246</v>
      </c>
      <c r="M405" s="21">
        <f t="shared" si="57"/>
        <v>53348.43478260869</v>
      </c>
      <c r="N405" s="21">
        <f t="shared" si="58"/>
        <v>102940.35714285714</v>
      </c>
      <c r="O405" s="20">
        <f t="shared" si="59"/>
        <v>92.95853301475898</v>
      </c>
    </row>
    <row r="406" spans="1:15" ht="22.5">
      <c r="A406" s="169" t="s">
        <v>350</v>
      </c>
      <c r="C406" s="167">
        <v>825</v>
      </c>
      <c r="D406" s="167">
        <v>243</v>
      </c>
      <c r="E406" s="167">
        <v>106</v>
      </c>
      <c r="F406" s="20">
        <f>+E406/D406*100-100</f>
        <v>-56.37860082304527</v>
      </c>
      <c r="G406" s="167"/>
      <c r="H406" s="167">
        <v>5155.918</v>
      </c>
      <c r="I406" s="167">
        <v>1607.969</v>
      </c>
      <c r="J406" s="167">
        <v>1335.531</v>
      </c>
      <c r="K406" s="20">
        <f>+J406/I406*100-100</f>
        <v>-16.942988328755106</v>
      </c>
      <c r="L406" s="23">
        <f>+J406/$J$402*100</f>
        <v>0.8671678397347405</v>
      </c>
      <c r="M406" s="21">
        <f t="shared" si="57"/>
        <v>6617.156378600823</v>
      </c>
      <c r="N406" s="21">
        <f t="shared" si="58"/>
        <v>12599.349056603773</v>
      </c>
      <c r="O406" s="20">
        <f t="shared" si="59"/>
        <v>90.40428147275955</v>
      </c>
    </row>
    <row r="407" spans="1:15" ht="11.25">
      <c r="A407" s="124" t="s">
        <v>351</v>
      </c>
      <c r="C407" s="129"/>
      <c r="D407" s="129"/>
      <c r="E407" s="129"/>
      <c r="G407" s="129"/>
      <c r="H407" s="129">
        <v>374735.03</v>
      </c>
      <c r="I407" s="129">
        <v>67290.051</v>
      </c>
      <c r="J407" s="167">
        <v>125255.189</v>
      </c>
      <c r="K407" s="20">
        <f>+J407/I407*100-100</f>
        <v>86.14221142439018</v>
      </c>
      <c r="L407" s="23">
        <f>+J407/$J$402*100</f>
        <v>81.32890338052553</v>
      </c>
      <c r="M407" s="21"/>
      <c r="N407" s="21"/>
      <c r="O407" s="20"/>
    </row>
    <row r="408" spans="3:15" ht="11.25">
      <c r="C408" s="167"/>
      <c r="D408" s="167"/>
      <c r="E408" s="167"/>
      <c r="G408" s="129"/>
      <c r="H408" s="129"/>
      <c r="I408" s="129"/>
      <c r="J408" s="167"/>
      <c r="M408" s="22"/>
      <c r="N408" s="22"/>
      <c r="O408" s="22"/>
    </row>
    <row r="409" spans="1:15" ht="11.25">
      <c r="A409" s="170"/>
      <c r="B409" s="170"/>
      <c r="C409" s="170"/>
      <c r="D409" s="171"/>
      <c r="E409" s="171"/>
      <c r="F409" s="171"/>
      <c r="G409" s="171"/>
      <c r="H409" s="171"/>
      <c r="I409" s="171"/>
      <c r="J409" s="171"/>
      <c r="K409" s="171"/>
      <c r="L409" s="171"/>
      <c r="M409" s="22"/>
      <c r="N409" s="22"/>
      <c r="O409" s="22"/>
    </row>
    <row r="410" spans="1:15" ht="11.25">
      <c r="A410" s="124" t="s">
        <v>448</v>
      </c>
      <c r="B410" s="129"/>
      <c r="C410" s="129"/>
      <c r="D410" s="129"/>
      <c r="F410" s="129"/>
      <c r="G410" s="129"/>
      <c r="H410" s="129"/>
      <c r="J410" s="165"/>
      <c r="K410" s="129"/>
      <c r="M410" s="22"/>
      <c r="N410" s="22"/>
      <c r="O410" s="22"/>
    </row>
    <row r="411" spans="13:15" ht="11.25">
      <c r="M411" s="22"/>
      <c r="N411" s="22"/>
      <c r="O411" s="22"/>
    </row>
  </sheetData>
  <sheetProtection/>
  <mergeCells count="80">
    <mergeCell ref="M374:O374"/>
    <mergeCell ref="D375:F375"/>
    <mergeCell ref="I375:K375"/>
    <mergeCell ref="M375:O375"/>
    <mergeCell ref="C374:F374"/>
    <mergeCell ref="H374:K374"/>
    <mergeCell ref="A372:K372"/>
    <mergeCell ref="A373:K373"/>
    <mergeCell ref="M334:O334"/>
    <mergeCell ref="M335:O335"/>
    <mergeCell ref="A333:K333"/>
    <mergeCell ref="A332:K332"/>
    <mergeCell ref="D335:F335"/>
    <mergeCell ref="I335:K335"/>
    <mergeCell ref="C334:F334"/>
    <mergeCell ref="H334:K334"/>
    <mergeCell ref="D189:F189"/>
    <mergeCell ref="I189:K189"/>
    <mergeCell ref="A1:L1"/>
    <mergeCell ref="A2:L2"/>
    <mergeCell ref="A97:L97"/>
    <mergeCell ref="A98:L98"/>
    <mergeCell ref="C3:F3"/>
    <mergeCell ref="H3:K3"/>
    <mergeCell ref="A153:L153"/>
    <mergeCell ref="A154:L154"/>
    <mergeCell ref="A186:L186"/>
    <mergeCell ref="A187:L187"/>
    <mergeCell ref="M222:O222"/>
    <mergeCell ref="M223:O223"/>
    <mergeCell ref="M155:O155"/>
    <mergeCell ref="M156:O156"/>
    <mergeCell ref="M188:O188"/>
    <mergeCell ref="M189:O189"/>
    <mergeCell ref="C155:F155"/>
    <mergeCell ref="H155:K155"/>
    <mergeCell ref="D156:F156"/>
    <mergeCell ref="I156:K156"/>
    <mergeCell ref="M294:O294"/>
    <mergeCell ref="M295:O295"/>
    <mergeCell ref="M253:O253"/>
    <mergeCell ref="M254:O254"/>
    <mergeCell ref="C188:F188"/>
    <mergeCell ref="H188:K188"/>
    <mergeCell ref="C253:F253"/>
    <mergeCell ref="H253:K253"/>
    <mergeCell ref="A251:L251"/>
    <mergeCell ref="A252:L252"/>
    <mergeCell ref="A220:L220"/>
    <mergeCell ref="A221:L221"/>
    <mergeCell ref="D223:F223"/>
    <mergeCell ref="I223:K223"/>
    <mergeCell ref="C222:F222"/>
    <mergeCell ref="H222:K222"/>
    <mergeCell ref="D254:F254"/>
    <mergeCell ref="I254:K254"/>
    <mergeCell ref="D295:F295"/>
    <mergeCell ref="I295:K295"/>
    <mergeCell ref="A292:L292"/>
    <mergeCell ref="A293:L293"/>
    <mergeCell ref="C294:F294"/>
    <mergeCell ref="H294:K294"/>
    <mergeCell ref="M3:O3"/>
    <mergeCell ref="M4:O4"/>
    <mergeCell ref="D100:F100"/>
    <mergeCell ref="I100:K100"/>
    <mergeCell ref="C99:F99"/>
    <mergeCell ref="H99:K99"/>
    <mergeCell ref="D4:F4"/>
    <mergeCell ref="I4:K4"/>
    <mergeCell ref="M99:O99"/>
    <mergeCell ref="M100:O100"/>
    <mergeCell ref="A45:L45"/>
    <mergeCell ref="A46:L46"/>
    <mergeCell ref="C47:F47"/>
    <mergeCell ref="H47:K47"/>
    <mergeCell ref="M47:O47"/>
    <mergeCell ref="D48:F48"/>
    <mergeCell ref="I48:K48"/>
    <mergeCell ref="M48:O4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5" max="255" man="1"/>
    <brk id="219" max="255" man="1"/>
    <brk id="250" max="255" man="1"/>
    <brk id="291" max="255" man="1"/>
    <brk id="331" max="255" man="1"/>
    <brk id="3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2011-04-07T18:09:21Z</cp:lastPrinted>
  <dcterms:created xsi:type="dcterms:W3CDTF">2004-11-22T15:10:56Z</dcterms:created>
  <dcterms:modified xsi:type="dcterms:W3CDTF">2011-04-07T18:55:23Z</dcterms:modified>
  <cp:category/>
  <cp:version/>
  <cp:contentType/>
  <cp:contentStatus/>
</cp:coreProperties>
</file>