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476" windowWidth="9510" windowHeight="11625" activeTab="0"/>
  </bookViews>
  <sheets>
    <sheet name="portada" sheetId="1" r:id="rId1"/>
    <sheet name="indice " sheetId="2" r:id="rId2"/>
    <sheet name="balanza" sheetId="3" r:id="rId3"/>
    <sheet name="balanza productos_region" sheetId="4" r:id="rId4"/>
    <sheet name="zona economica" sheetId="5" r:id="rId5"/>
    <sheet name="prin paises exp e imp" sheetId="6" r:id="rId6"/>
    <sheet name="prin prod exp e imp" sheetId="7" r:id="rId7"/>
    <sheet name="productos " sheetId="8" r:id="rId8"/>
  </sheets>
  <definedNames>
    <definedName name="_xlnm.Print_Area" localSheetId="2">'balanza'!$A$1:$F$48</definedName>
    <definedName name="_xlnm.Print_Area" localSheetId="3">'balanza productos_region'!$A$1:$G$80</definedName>
    <definedName name="_xlnm.Print_Area" localSheetId="5">'prin paises exp e imp'!$A$1:$F$97</definedName>
    <definedName name="_xlnm.Print_Area" localSheetId="6">'prin prod exp e imp'!$A$1:$G$98</definedName>
    <definedName name="_xlnm.Print_Area" localSheetId="7">'productos '!$A$1:$J$492</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<sst xmlns="http://schemas.openxmlformats.org/spreadsheetml/2006/main" count="869" uniqueCount="535">
  <si>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</si>
  <si>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</si>
  <si>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</si>
  <si>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</si>
  <si>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</si>
  <si>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</si>
  <si>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</si>
  <si>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</si>
  <si>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</si>
  <si>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</si>
  <si>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</si>
  <si>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 xml:space="preserve">MAQUINARIAS  1/ </t>
  </si>
  <si>
    <t>Tractores</t>
  </si>
  <si>
    <t>Cosechadoras-trilladoras</t>
  </si>
  <si>
    <t>Sembradoras, plantadoras y transplantadoras</t>
  </si>
  <si>
    <t>Otras maquinarias y herramientas</t>
  </si>
  <si>
    <t>FUENTE : ODEPA con información del Servicio Nacional de Aduanas. Nota:  1_/ Unidades</t>
  </si>
  <si>
    <t>BOLETIN ESTADISTICO                                           COMERCIO EXTERIOR SILVOAGROPECUARIO</t>
  </si>
  <si>
    <t>Boletín Estadístico de Comercio Exterior Silvoagropecuario</t>
  </si>
  <si>
    <t>Publicación de la Oficina de Estudios y Políticas Agrarias del</t>
  </si>
  <si>
    <t>EXPORTACIONES AGRICOLAS PRIMARIAS</t>
  </si>
  <si>
    <t>EXPORTACIONES PECUARIAS Y FORESTALES PRIMARIAS</t>
  </si>
  <si>
    <t>EXPORTACIONES AGRICOLAS INDUSTRIALES</t>
  </si>
  <si>
    <t>EXPORTACIONES PECUARIAS Y FORESTALES INDUSTRIALES</t>
  </si>
  <si>
    <t>IMPORTACIONES AGRICOLAS-PECUARIAS Y FORESTALES PRIMARIAS</t>
  </si>
  <si>
    <t>IMPORTACIONES DE INSUMOS Y MAQUINARIAS</t>
  </si>
  <si>
    <t>ENERO - JUNIO 2008</t>
  </si>
  <si>
    <t>N° 50</t>
  </si>
  <si>
    <t>Enero - Junio 2008</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</si>
  <si>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</si>
  <si>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</si>
  <si>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</si>
  <si>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</si>
  <si>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</si>
  <si>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</si>
  <si>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</si>
  <si>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</si>
  <si>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</si>
  <si>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</si>
  <si>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</si>
  <si>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</si>
  <si>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</si>
  <si>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</si>
  <si>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</si>
  <si>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</si>
  <si>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</si>
  <si>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</si>
  <si>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</si>
  <si>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</si>
  <si>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</si>
  <si>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</si>
  <si>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</si>
  <si>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</si>
  <si>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</si>
  <si>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</si>
  <si>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</si>
  <si>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</si>
  <si>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</si>
  <si>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</si>
  <si>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</si>
  <si>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</si>
  <si>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</si>
  <si>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</si>
  <si>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</si>
  <si>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</si>
  <si>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</si>
  <si>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</si>
  <si>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</si>
  <si>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</si>
  <si>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</si>
  <si>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</si>
  <si>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</si>
  <si>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</si>
  <si>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</si>
  <si>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</si>
  <si>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</si>
  <si>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</si>
  <si>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</si>
  <si>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</si>
  <si>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</si>
  <si>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</si>
  <si>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</si>
  <si>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</si>
  <si>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</si>
  <si>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</si>
  <si>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</si>
  <si>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</si>
  <si>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</si>
  <si>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</si>
  <si>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</si>
  <si>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</si>
  <si>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</si>
  <si>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</si>
  <si>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</si>
  <si>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</si>
  <si>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</si>
  <si>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</si>
  <si>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</si>
  <si>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</si>
  <si>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</si>
  <si>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</si>
  <si>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</si>
  <si>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</si>
  <si>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</si>
  <si>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</si>
  <si>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</si>
  <si>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</si>
  <si>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</si>
  <si>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</si>
  <si>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</si>
  <si>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</si>
  <si>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</si>
  <si>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</si>
  <si>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Pisco</t>
  </si>
  <si>
    <t>Lana sucia y lavada</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</si>
  <si>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</si>
  <si>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</si>
  <si>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</si>
  <si>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</si>
  <si>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</si>
  <si>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</si>
  <si>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</si>
  <si>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</si>
  <si>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</si>
  <si>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</si>
  <si>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</si>
  <si>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</si>
  <si>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</si>
  <si>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Otros productos pecuarios</t>
  </si>
  <si>
    <t xml:space="preserve">  Nº 10</t>
  </si>
  <si>
    <t>Maderas en plaquitas</t>
  </si>
  <si>
    <t>Otros forestales</t>
  </si>
  <si>
    <t>Maderas elaboradas</t>
  </si>
  <si>
    <t>Maíz consumo</t>
  </si>
  <si>
    <t>Cebada</t>
  </si>
  <si>
    <t>Arroz descascarillado</t>
  </si>
  <si>
    <t>Arroz partido</t>
  </si>
  <si>
    <t>Harina de trigo</t>
  </si>
  <si>
    <t>Mezclas de aceites</t>
  </si>
  <si>
    <t xml:space="preserve">  Nº 11</t>
  </si>
  <si>
    <t xml:space="preserve">  Nº 12</t>
  </si>
  <si>
    <t>No coníferas</t>
  </si>
  <si>
    <t>Maderas en bruto (Metros cúbicos)</t>
  </si>
  <si>
    <t>Celulosa cruda conífera</t>
  </si>
  <si>
    <t>Celulosa cruda no conífera</t>
  </si>
  <si>
    <t>Código</t>
  </si>
  <si>
    <t>UE ( 25 )</t>
  </si>
  <si>
    <t>Manzanas</t>
  </si>
  <si>
    <t>Kiwis</t>
  </si>
  <si>
    <t>Melocotones (duraznos)</t>
  </si>
  <si>
    <t>Cerezas</t>
  </si>
  <si>
    <t>Nueces de nogal con cáscara</t>
  </si>
  <si>
    <t>Aguacates (paltas)</t>
  </si>
  <si>
    <t>Naranjas</t>
  </si>
  <si>
    <t>Vino con denominación de origen</t>
  </si>
  <si>
    <t>Los demás vinos</t>
  </si>
  <si>
    <t>Leche condensada</t>
  </si>
  <si>
    <t>EXPORTACION DE PRODUCTOS SILVOAGROPECUARIOSOR PAIS DE DESTINO</t>
  </si>
  <si>
    <t>Corea del Sur</t>
  </si>
  <si>
    <t>Venezuela</t>
  </si>
  <si>
    <t>08061000</t>
  </si>
  <si>
    <t>08081000</t>
  </si>
  <si>
    <t>08105000</t>
  </si>
  <si>
    <t xml:space="preserve">  Nº 13</t>
  </si>
  <si>
    <t xml:space="preserve">  Nº 14</t>
  </si>
  <si>
    <t>Conservas</t>
  </si>
  <si>
    <t xml:space="preserve">  Nº 15</t>
  </si>
  <si>
    <t>Ajos</t>
  </si>
  <si>
    <t>Espárragos</t>
  </si>
  <si>
    <t>Tomates</t>
  </si>
  <si>
    <t>Otras flores de corte</t>
  </si>
  <si>
    <t>Bulbos de lilium</t>
  </si>
  <si>
    <t>Bulbos de tulipán</t>
  </si>
  <si>
    <t>08104000</t>
  </si>
  <si>
    <t>Gráfico Nº 1</t>
  </si>
  <si>
    <t>Grafico Nº3</t>
  </si>
  <si>
    <t>Grafico Nº2</t>
  </si>
  <si>
    <t>Bananas o plátanos, frescos o secos</t>
  </si>
  <si>
    <t>Guatemala</t>
  </si>
  <si>
    <t>Los demás maíces, excepto para siembra</t>
  </si>
  <si>
    <t>Ministerio de Agricultura, Gobierno de Chile</t>
  </si>
  <si>
    <t>Alemania (desde 1994)</t>
  </si>
  <si>
    <t>Las demás preparaciones alimenticias nencop</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</si>
  <si>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</si>
  <si>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</si>
  <si>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</si>
  <si>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</si>
  <si>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</si>
  <si>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</si>
  <si>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</si>
  <si>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</si>
  <si>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</si>
  <si>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</si>
  <si>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</si>
  <si>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</si>
  <si>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</si>
  <si>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</si>
  <si>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</si>
  <si>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</si>
  <si>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</si>
  <si>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</si>
  <si>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</si>
  <si>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</si>
  <si>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</si>
  <si>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</si>
  <si>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</si>
  <si>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</si>
  <si>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</si>
  <si>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</si>
  <si>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</si>
  <si>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</si>
  <si>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</si>
  <si>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</si>
  <si>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</si>
  <si>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Importación de productos silvoagropecuarios por país de origen *</t>
  </si>
  <si>
    <t>Grafico 4</t>
  </si>
  <si>
    <t>Grafico 5</t>
  </si>
  <si>
    <t>Perú</t>
  </si>
  <si>
    <t>Los demás trigos y morcajo ( tranquillón)</t>
  </si>
  <si>
    <t>Madera simplemente aserrada (desde 2007)</t>
  </si>
  <si>
    <t>Pasta química de maderas distintas a las coníferas</t>
  </si>
  <si>
    <t>Ivan Nazif Astorga</t>
  </si>
  <si>
    <t xml:space="preserve"> 2008-2007</t>
  </si>
  <si>
    <t>Bulbos en reposo vegetativo</t>
  </si>
  <si>
    <t>Var. (%)   2008/2007</t>
  </si>
  <si>
    <t>Uvas frescas (total)</t>
  </si>
  <si>
    <t>02032900</t>
  </si>
  <si>
    <t>Cuadro N° 7</t>
  </si>
  <si>
    <t>Mezclas aceites</t>
  </si>
  <si>
    <t>EXPORTACIONES SILVOAGROPECUARIOS POR CLASE</t>
  </si>
  <si>
    <t>EXPORTACIONES SILVOAGROPECUARIOS POR SUBSECTOR</t>
  </si>
  <si>
    <t>Cuadro N° 3</t>
  </si>
  <si>
    <t>Cuadro N°4</t>
  </si>
  <si>
    <t>Cuadro N° 5</t>
  </si>
  <si>
    <t>Cuadro N° 6</t>
  </si>
  <si>
    <t>Uvas</t>
  </si>
  <si>
    <t>Limones</t>
  </si>
  <si>
    <t>Almendras sin cascara</t>
  </si>
  <si>
    <t>Las demás maderas contrachapadas</t>
  </si>
  <si>
    <t>Pasta química de coníferas semiblanqueada</t>
  </si>
  <si>
    <t>08112020</t>
  </si>
  <si>
    <t>Rusia</t>
  </si>
  <si>
    <t>Tortas y residuos de soja (total)</t>
  </si>
  <si>
    <t>Azúcar refinada (total)</t>
  </si>
  <si>
    <t>Habas de soja, incluso quebrantadas (total)</t>
  </si>
  <si>
    <t>Vino con denominación de origen (total)</t>
  </si>
  <si>
    <t>Manzanas frescas (total)</t>
  </si>
  <si>
    <t>Las demás carnes porcinas congeladas (total)</t>
  </si>
  <si>
    <t>Maíz para la siembra (total)</t>
  </si>
  <si>
    <t xml:space="preserve">Arándanos </t>
  </si>
  <si>
    <t xml:space="preserve">Residuos de la industria del almidón </t>
  </si>
  <si>
    <t>JULIO 2008</t>
  </si>
  <si>
    <t>Julio 2008</t>
  </si>
  <si>
    <t>ene-jun</t>
  </si>
  <si>
    <t>Ene-jun 2007</t>
  </si>
  <si>
    <t>Ene-jun 2008</t>
  </si>
  <si>
    <t>Enero - junio 2007</t>
  </si>
  <si>
    <t>Enero - junio 2008</t>
  </si>
  <si>
    <t>Kiwis frescos</t>
  </si>
  <si>
    <t>Las demás maderas en plaquitas (total)</t>
  </si>
  <si>
    <t>Frambuesas</t>
  </si>
  <si>
    <t>Listones y molduras de madera</t>
  </si>
  <si>
    <t>Pasta química de coníferas cruda</t>
  </si>
  <si>
    <t>Arroz semiblanqueado o blanqueado, incluso pulido (total)</t>
  </si>
  <si>
    <t>Carne bovina deshuesada fresca o refrigerada)</t>
  </si>
  <si>
    <t>Las demás preparaciones alimentar animales</t>
  </si>
  <si>
    <t>Barriles, cubas, tinas y demás manufacturas</t>
  </si>
  <si>
    <t>Té negro (fermentado) y té parcialmente fermentado</t>
  </si>
  <si>
    <t>CUADRO Nº 8</t>
  </si>
  <si>
    <t>EXPORTACIONES AGRICOLAS PRIMARIAS  *</t>
  </si>
  <si>
    <t>Volumen (Toneladas)</t>
  </si>
  <si>
    <t>Valor (Miles de US$ FOB)</t>
  </si>
  <si>
    <t>Part. 2008</t>
  </si>
  <si>
    <t>Productos</t>
  </si>
  <si>
    <t>Ene-Jun 07</t>
  </si>
  <si>
    <t>Ene-Jun 08</t>
  </si>
  <si>
    <t>08/07</t>
  </si>
  <si>
    <t>%</t>
  </si>
  <si>
    <t>AGRICOLAS PRIMARIAS</t>
  </si>
  <si>
    <t>Cereales</t>
  </si>
  <si>
    <t>Avena</t>
  </si>
  <si>
    <t>Maíz para siembra</t>
  </si>
  <si>
    <t xml:space="preserve">Otros </t>
  </si>
  <si>
    <t>Leguminosas secas</t>
  </si>
  <si>
    <t>Garbanzos</t>
  </si>
  <si>
    <t>Lentejas</t>
  </si>
  <si>
    <t>Frejoles consumo</t>
  </si>
  <si>
    <t>Oleaginosas</t>
  </si>
  <si>
    <t>Habas de soja</t>
  </si>
  <si>
    <t>Semilla de girasol</t>
  </si>
  <si>
    <t>Semillas de nabo o de colza</t>
  </si>
  <si>
    <t>Las demás semillas de nabo o de colza</t>
  </si>
  <si>
    <t>Otras semillas</t>
  </si>
  <si>
    <t>Otras en su estado natural</t>
  </si>
  <si>
    <t>Frutas</t>
  </si>
  <si>
    <t xml:space="preserve">Albaricoques (damascos)                                                                                                                                                                                   </t>
  </si>
  <si>
    <t>Almendras con cáscara</t>
  </si>
  <si>
    <t>Arandanos</t>
  </si>
  <si>
    <t xml:space="preserve">Ciruelas                                                                                                                                                               </t>
  </si>
  <si>
    <t>Frambuesas, moras y morasframbuesas</t>
  </si>
  <si>
    <t>Mandarinas, clementinas</t>
  </si>
  <si>
    <t>Nectarines</t>
  </si>
  <si>
    <t>Nueces de nogal sin cáscara</t>
  </si>
  <si>
    <t>Peras</t>
  </si>
  <si>
    <t xml:space="preserve"> Fuente : ODEPA con información del Servicio Nacional de Aduanas   
* Cifras sujetas a revisión por Informes de Variación de Valor (IVV).</t>
  </si>
  <si>
    <t>CUADRO Nº 8 (Continuación)</t>
  </si>
  <si>
    <t>Hortalizas y Tubérculos</t>
  </si>
  <si>
    <t>Ajos frescos</t>
  </si>
  <si>
    <t>Cebollas frescas</t>
  </si>
  <si>
    <t>Espárragos frescos</t>
  </si>
  <si>
    <t>Orégano fresco</t>
  </si>
  <si>
    <t>Radicchios y achicorias frescas</t>
  </si>
  <si>
    <t>Tomates frescos</t>
  </si>
  <si>
    <t>Otras frescas</t>
  </si>
  <si>
    <t>Semilla de pepino</t>
  </si>
  <si>
    <t>Semilla de pimiento</t>
  </si>
  <si>
    <t>Semilla de tomate</t>
  </si>
  <si>
    <t>Semillas de melón y sandia</t>
  </si>
  <si>
    <t>Las demás semillas</t>
  </si>
  <si>
    <t>Flores, plantas y raices</t>
  </si>
  <si>
    <t>Bulbos de cala</t>
  </si>
  <si>
    <t xml:space="preserve">Los demás bulbos   </t>
  </si>
  <si>
    <t>Flores de corte</t>
  </si>
  <si>
    <t>Calas</t>
  </si>
  <si>
    <t>Claveles</t>
  </si>
  <si>
    <t>Lilium</t>
  </si>
  <si>
    <t>Orquideas</t>
  </si>
  <si>
    <t>Peonía</t>
  </si>
  <si>
    <t>Tulipán</t>
  </si>
  <si>
    <t>Las demás flores, plantas y raíces</t>
  </si>
  <si>
    <t>Forrajera</t>
  </si>
  <si>
    <t>Semillas</t>
  </si>
  <si>
    <t>Semilla forrajera de alfalfa</t>
  </si>
  <si>
    <t>Semilla forrajera de trébol</t>
  </si>
  <si>
    <t>Los demás</t>
  </si>
  <si>
    <t xml:space="preserve">Altramuces o lupinos </t>
  </si>
  <si>
    <t>Los demás productos forrajeros</t>
  </si>
  <si>
    <t xml:space="preserve">Semilla de remolacha azucarera                                                                                                                     </t>
  </si>
  <si>
    <t>Tabaco sin desvenar o desnervar</t>
  </si>
  <si>
    <t xml:space="preserve">Tabaco total o parcialmente desvenado o desnervado                                                                                                                         </t>
  </si>
  <si>
    <t>Desperdicios de tabaco</t>
  </si>
  <si>
    <t>CUADRO Nº 9</t>
  </si>
  <si>
    <t>EXPORTACIONES PECUARIAS Y FORESTALES PRIMARIAS  *</t>
  </si>
  <si>
    <t>PECUARIAS  PRIMARIAS</t>
  </si>
  <si>
    <t>En su estado natural</t>
  </si>
  <si>
    <t>Animales vivos    1/</t>
  </si>
  <si>
    <t>Aves</t>
  </si>
  <si>
    <t>Equinos</t>
  </si>
  <si>
    <t>Camélidos</t>
  </si>
  <si>
    <t>Porcinos</t>
  </si>
  <si>
    <t>Otros en su estado natural</t>
  </si>
  <si>
    <t>Miel</t>
  </si>
  <si>
    <t>Curtidos</t>
  </si>
  <si>
    <t xml:space="preserve">Cueros y pieles enteras, en bruto, de bovinos y equinos                                                                                                                                   </t>
  </si>
  <si>
    <t xml:space="preserve">Cueros y pieles en bruto de ovino                                                                                                                      </t>
  </si>
  <si>
    <t>Lanas y fibras</t>
  </si>
  <si>
    <t xml:space="preserve">Los demás </t>
  </si>
  <si>
    <t xml:space="preserve">Tripas, vegijas y estómagos de animales                                                                                                                         </t>
  </si>
  <si>
    <t>FORESTALES  PRIMARIAS</t>
  </si>
  <si>
    <t>Coníferas</t>
  </si>
  <si>
    <t xml:space="preserve"> Fuente : ODEPA con información del Servicio Nacional de Aduanas  
 * Cifras sujetas a revisión por Informes de Variación de Valor (IVV).</t>
  </si>
  <si>
    <t>Nota: 1/ Unidades</t>
  </si>
  <si>
    <t>CUADRO Nº 10</t>
  </si>
  <si>
    <t>EXPORTACIONES AGRICOLAS INDUSTRIALES  *</t>
  </si>
  <si>
    <t>AGRICOLAS INDUSTRIALES</t>
  </si>
  <si>
    <t>Productos y subproductos de la molienda</t>
  </si>
  <si>
    <t>Avena  mondado, perlado</t>
  </si>
  <si>
    <t xml:space="preserve">Granos de avena, aplastados o en copos                                                                                                                                                                                                                     </t>
  </si>
  <si>
    <t xml:space="preserve">Malta (Cebada) sin tostar                                                                                                                                                                                                            </t>
  </si>
  <si>
    <t xml:space="preserve">Descascarados/Descascarillados                </t>
  </si>
  <si>
    <t xml:space="preserve">Arroz semiblanqueado o blanqueado                                      </t>
  </si>
  <si>
    <t>Extracción de aceite</t>
  </si>
  <si>
    <t>Aceite de maiz y sus fracciones, refinados</t>
  </si>
  <si>
    <t>Hortalizas y tubérculos</t>
  </si>
  <si>
    <t>Congelados</t>
  </si>
  <si>
    <t>Guisantes o arvejas congeladas</t>
  </si>
  <si>
    <t>Maíz dulce congelado</t>
  </si>
  <si>
    <t>Coliflor</t>
  </si>
  <si>
    <t>Brócoli</t>
  </si>
  <si>
    <t>Espárrago</t>
  </si>
  <si>
    <t>Ají secos</t>
  </si>
  <si>
    <t>Apio secos</t>
  </si>
  <si>
    <t>Cebollas secas</t>
  </si>
  <si>
    <t>Pimientos secos</t>
  </si>
  <si>
    <t xml:space="preserve">Puerros secos                                                                                                                                                                                    </t>
  </si>
  <si>
    <t>Tomates secos</t>
  </si>
  <si>
    <t>Pastas, pulpas y jugos</t>
  </si>
  <si>
    <t>Pulpa y jugo de tomate</t>
  </si>
  <si>
    <t>Salsa de tomate y ketchup</t>
  </si>
  <si>
    <t>Jugo de tomate</t>
  </si>
  <si>
    <t>Arvejas</t>
  </si>
  <si>
    <t>Papas, preparadas o conservadas, congeladas</t>
  </si>
  <si>
    <t xml:space="preserve">Papas preparadas o conservadas, sin congelar                                                                                                          </t>
  </si>
  <si>
    <t>Los demás preparados y conservados</t>
  </si>
  <si>
    <t>CUADRO Nº 10 (Continuación)</t>
  </si>
  <si>
    <t>Leguminosas</t>
  </si>
  <si>
    <t>Los demás Preprarados y conservados</t>
  </si>
  <si>
    <t>Extracción de aceites</t>
  </si>
  <si>
    <t>Margarina</t>
  </si>
  <si>
    <t>Otros, los demás</t>
  </si>
  <si>
    <t>Frutillas</t>
  </si>
  <si>
    <t>Moras</t>
  </si>
  <si>
    <t>Zarzamoras, mora-frambuesa y grosellas</t>
  </si>
  <si>
    <t>Las demás</t>
  </si>
  <si>
    <t>Ciruelas secas</t>
  </si>
  <si>
    <t>Mosquetas</t>
  </si>
  <si>
    <t>Pasas</t>
  </si>
  <si>
    <t>Aceitunas</t>
  </si>
  <si>
    <t>Damascos</t>
  </si>
  <si>
    <t>Duraznos</t>
  </si>
  <si>
    <t xml:space="preserve">Los demás frutos de cáscara y semillas, incluidas las mezclas, conservados              </t>
  </si>
  <si>
    <t>Mezclas prepraradas o conservadas</t>
  </si>
  <si>
    <t xml:space="preserve">Las demás frutas preparadas o conservadas                                                                                                                      </t>
  </si>
  <si>
    <t>Las demás confituras, jaleas y mermeladas, puré y pastas de frutas</t>
  </si>
  <si>
    <t>Uva (Incluido el mosto)</t>
  </si>
  <si>
    <t>Aceite de oliva, virgen</t>
  </si>
  <si>
    <t>Aceite de rosa mosqueta y sus fracciones</t>
  </si>
  <si>
    <t>Otras frutas</t>
  </si>
  <si>
    <t>Vinos y alcoholes  1/</t>
  </si>
  <si>
    <t>Champagne</t>
  </si>
  <si>
    <t>Vino en recipiente hasta 2 litros.</t>
  </si>
  <si>
    <t>Otros productos agrícolas</t>
  </si>
  <si>
    <t>Coseta de remolacha</t>
  </si>
  <si>
    <t xml:space="preserve"> Nota: 1/ Miles de litros</t>
  </si>
  <si>
    <t>CUADRO Nº 11</t>
  </si>
  <si>
    <t>EXPORTACIONES PECUARIAS  Y FORESTALES  INDUSTRIALES *</t>
  </si>
  <si>
    <t>PECUARIAS INDUSTRIALES</t>
  </si>
  <si>
    <t>Lana cardada y peinada</t>
  </si>
  <si>
    <t>Cueros y pieles</t>
  </si>
  <si>
    <t>Bovinos</t>
  </si>
  <si>
    <t>Ovinos</t>
  </si>
  <si>
    <t>Tocino de cerdo o ave</t>
  </si>
  <si>
    <t>Las demás carnes y despojos comestibles</t>
  </si>
  <si>
    <t>Embutidos y productos similares</t>
  </si>
  <si>
    <t>Preparaciones y conservas de pavo</t>
  </si>
  <si>
    <t>Preparaciones y conservas de carne de gallo o gallina</t>
  </si>
  <si>
    <t>Las demás preparaciones de bovinos</t>
  </si>
  <si>
    <t>CUADRO Nº 11 (Continuación)</t>
  </si>
  <si>
    <t>FORESTALES INDUSTRIALES</t>
  </si>
  <si>
    <t>Pulpas de madera</t>
  </si>
  <si>
    <t>Celulosa cruda</t>
  </si>
  <si>
    <t>Celulosa Blanqueada o semiblanqueada</t>
  </si>
  <si>
    <t>Celulosa Blanqueada semiblaq. conífera</t>
  </si>
  <si>
    <t>Celulosa Blanqueada semiblanq. no conífera</t>
  </si>
  <si>
    <t>Maderas aserradas  1/</t>
  </si>
  <si>
    <t>Maderas aserradas coníferas</t>
  </si>
  <si>
    <t>Maderas aserradas no coníferas</t>
  </si>
  <si>
    <t>Maderas eleboradas coníferas</t>
  </si>
  <si>
    <t>Maderas eleboradas no coníferas</t>
  </si>
  <si>
    <t>Papel prensa (periódico)</t>
  </si>
  <si>
    <t xml:space="preserve"> Nota: 1/ Metros cúbicos</t>
  </si>
  <si>
    <t>CUADRO Nº 12</t>
  </si>
  <si>
    <t xml:space="preserve">IMPORTACIONES AGRICOLAS-PECUARIAS Y FORESTALES PRIMARIAS  </t>
  </si>
  <si>
    <t>Valor (Miles de US$ CIF)</t>
  </si>
  <si>
    <t>Centeno</t>
  </si>
  <si>
    <t>Maíz para la siembra</t>
  </si>
  <si>
    <t>Sorgo para grano</t>
  </si>
  <si>
    <t>Trigo blando</t>
  </si>
  <si>
    <t>Trigo duro</t>
  </si>
  <si>
    <t>Algodón sin cardar ni peinar</t>
  </si>
  <si>
    <t>Habas de soya</t>
  </si>
  <si>
    <t>Manies</t>
  </si>
  <si>
    <t>Avellanas sin cáscara</t>
  </si>
  <si>
    <t>Bananas o plátanos</t>
  </si>
  <si>
    <t>Piñas (ananás)</t>
  </si>
  <si>
    <t>Pistachos</t>
  </si>
  <si>
    <t>Hortalizas</t>
  </si>
  <si>
    <t>Orégano</t>
  </si>
  <si>
    <t>Semillas de tomates</t>
  </si>
  <si>
    <t>Semilla de remolacha azucarera</t>
  </si>
  <si>
    <t>Tabaco total o parcialmente desvenado o desnervado</t>
  </si>
  <si>
    <t>CUADRO Nº 12 (Continuación)</t>
  </si>
  <si>
    <t>PECUARIAS PRIMARIAS</t>
  </si>
  <si>
    <t>Aves vivas  (Miles de Unidades)</t>
  </si>
  <si>
    <t>Semen de bovino</t>
  </si>
  <si>
    <t>FORESTALES PRIMARIAS</t>
  </si>
  <si>
    <t>FUENTE : ODEPA con información del Servicio Nacional de Aduanas</t>
  </si>
  <si>
    <t>CUADRO Nº 13</t>
  </si>
  <si>
    <t>IMPORTACIONES AGRICOLAS INDUSTRIALES</t>
  </si>
  <si>
    <t>Arroz semiblaqueado o blanqueado</t>
  </si>
  <si>
    <t>Maíz almidón</t>
  </si>
  <si>
    <t>Extracción de aceites oleaginosos</t>
  </si>
  <si>
    <t>Aceite maravilla bruto</t>
  </si>
  <si>
    <t>Aceite maravilla refinado</t>
  </si>
  <si>
    <t>Aceite soya bruto</t>
  </si>
  <si>
    <t>Aceite soya refinado</t>
  </si>
  <si>
    <t>Tortas y residuos de soya</t>
  </si>
  <si>
    <t>Torta y demás residuos de girasol</t>
  </si>
  <si>
    <t>Las demás oleaginosas</t>
  </si>
  <si>
    <t>Maníes preparados o conservados</t>
  </si>
  <si>
    <t>Aceitunas, preparadas o conservadas</t>
  </si>
  <si>
    <t>Los demás aceites de oliva</t>
  </si>
  <si>
    <t>Cocos secos</t>
  </si>
  <si>
    <t>Conserva de piña</t>
  </si>
  <si>
    <t>Duraznos en conservas al natural</t>
  </si>
  <si>
    <t>Duraznos, compotas,  jaleas, pastas, pulpas</t>
  </si>
  <si>
    <t>Jugo de piña</t>
  </si>
  <si>
    <t>Jugo naranja</t>
  </si>
  <si>
    <t>Jugos de uva (incluido el mosto)</t>
  </si>
  <si>
    <t>Palmitos en conserva</t>
  </si>
  <si>
    <t>Vinos y alcoholes  1_/</t>
  </si>
  <si>
    <t>Cerveza de malta</t>
  </si>
  <si>
    <t>Ron y aguardiente de caña</t>
  </si>
  <si>
    <t>Whisky</t>
  </si>
  <si>
    <t>Las demas fructosas y jarabes</t>
  </si>
  <si>
    <t>Los demás azúcares, incluidos el azúcar invertido</t>
  </si>
  <si>
    <t>Cacao en polvo sin azucarar</t>
  </si>
  <si>
    <t>FUENTE : ODEPA con información del Servicio Nacional de Aduanas. Nota:  1_/ Miles de Litros</t>
  </si>
  <si>
    <t>CUADRO Nº 14</t>
  </si>
  <si>
    <t>IMPORTACIONES PECUARIAS Y FORESTALES INDUSTRIALES</t>
  </si>
  <si>
    <t>Leche en polvo</t>
  </si>
  <si>
    <t>Lactosuero</t>
  </si>
  <si>
    <t>Mantequilla</t>
  </si>
  <si>
    <t xml:space="preserve">Dulce de leche (manjar)                                                         </t>
  </si>
  <si>
    <t>Carne bovina refrigerada</t>
  </si>
  <si>
    <t>Carne bovina congelada</t>
  </si>
  <si>
    <t>Carne ave</t>
  </si>
  <si>
    <t xml:space="preserve">Conífera </t>
  </si>
  <si>
    <t xml:space="preserve">No conífera </t>
  </si>
  <si>
    <t>Maderas aserradas</t>
  </si>
  <si>
    <t>Conífera  (MCUB)</t>
  </si>
  <si>
    <t>No conífera (MCUB)</t>
  </si>
  <si>
    <t>Conífera</t>
  </si>
  <si>
    <t>No conífera</t>
  </si>
  <si>
    <t>CUADRO Nº 15</t>
  </si>
  <si>
    <t>IMPORTACIONES INSUMOS Y MAQUINARIAS</t>
  </si>
  <si>
    <t>ITEMS</t>
  </si>
  <si>
    <t>INSUMOS</t>
  </si>
  <si>
    <t>Agroquímicos</t>
  </si>
  <si>
    <t>Herbicidas</t>
  </si>
  <si>
    <t>Fungicidas</t>
  </si>
  <si>
    <t>Insecticidas</t>
  </si>
  <si>
    <t>Otros agroquímicos</t>
  </si>
  <si>
    <t>Fertilizantes</t>
  </si>
  <si>
    <t>Urea</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</si>
</sst>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8">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i/>
      <sz val="8"/>
      <name val="Arial"/>
      <family val="2"/>
    </font>
    <font>
      <i/>
      <sz val="8"/>
      <name val="Arial"/>
      <family val="2"/>
    </font>
    <font>
      <b/>
      <sz val="8"/>
      <color indexed="10"/>
      <name val="Arial"/>
      <family val="2"/>
    </font>
  </fonts>
  <fills count="10">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lightDown">
        <fgColor indexed="27"/>
        <bgColor indexed="9"/>
      </patternFill>
    </fill>
    <fill>
      <patternFill patternType="lightGray">
        <fgColor indexed="41"/>
        <bgColor indexed="41"/>
      </patternFill>
    </fill>
    <fill>
      <patternFill patternType="solid">
        <fgColor indexed="41"/>
        <bgColor indexed="64"/>
      </patternFill>
    </fill>
    <fill>
      <patternFill patternType="solid">
        <fgColor indexed="27"/>
        <bgColor indexed="64"/>
      </patternFill>
    </fill>
    <fill>
      <patternFill patternType="solid">
        <fgColor indexed="41"/>
        <bgColor indexed="64"/>
      </patternFill>
    </fill>
  </fills>
  <borders count="11">
    <border>
      <left/>
      <right/>
      <top/>
      <bottom/>
      <diagonal/>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bottom>
        <color indexed="63"/>
      </bottom>
    </border>
    <border>
      <left>
        <color indexed="63"/>
      </left>
      <right>
        <color indexed="63"/>
      </right>
      <top>
        <color indexed="63"/>
      </top>
      <bottom style="thin">
        <color indexed="22"/>
      </bottom>
    </border>
    <border>
      <left>
        <color indexed="63"/>
      </left>
      <right>
        <color indexed="63"/>
      </right>
      <top style="thin">
        <color indexed="55"/>
      </top>
      <bottom style="thin"/>
    </border>
    <border>
      <left>
        <color indexed="63"/>
      </left>
      <right>
        <color indexed="63"/>
      </right>
      <top style="thin">
        <color indexed="23"/>
      </top>
      <bottom style="thin"/>
    </border>
    <border>
      <left>
        <color indexed="63"/>
      </left>
      <right>
        <color indexed="63"/>
      </right>
      <top style="medium">
        <color indexed="55"/>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356">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1" xfId="0" applyBorder="1" applyAlignment="1">
      <alignment/>
    </xf>
    <xf numFmtId="0" fontId="1" fillId="0" borderId="0" xfId="21" applyFont="1" applyFill="1" applyBorder="1" applyProtection="1">
      <alignment/>
      <protection/>
    </xf>
    <xf numFmtId="0" fontId="2" fillId="0" borderId="2" xfId="21" applyFont="1" applyBorder="1" applyAlignment="1" applyProtection="1">
      <alignment horizontal="left"/>
      <protection/>
    </xf>
    <xf numFmtId="0" fontId="2" fillId="0" borderId="2" xfId="21" applyFont="1" applyBorder="1" applyProtection="1">
      <alignment/>
      <protection/>
    </xf>
    <xf numFmtId="0" fontId="2" fillId="0" borderId="2" xfId="21" applyFont="1" applyBorder="1" applyAlignment="1" applyProtection="1">
      <alignment horizontal="right"/>
      <protection/>
    </xf>
    <xf numFmtId="0" fontId="1" fillId="0" borderId="3" xfId="21" applyFont="1" applyBorder="1" applyAlignment="1" applyProtection="1">
      <alignment horizontal="left"/>
      <protection/>
    </xf>
    <xf numFmtId="0" fontId="1" fillId="0" borderId="3" xfId="21" applyFont="1" applyBorder="1" applyProtection="1">
      <alignment/>
      <protection/>
    </xf>
    <xf numFmtId="0" fontId="1" fillId="0" borderId="3"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4" fillId="0" borderId="0" xfId="0" applyFont="1" applyAlignment="1">
      <alignment/>
    </xf>
    <xf numFmtId="0" fontId="2" fillId="0" borderId="0" xfId="0" applyFont="1" applyAlignment="1">
      <alignment/>
    </xf>
    <xf numFmtId="0" fontId="2" fillId="0" borderId="0" xfId="0" applyFont="1" applyAlignment="1">
      <alignment vertical="center"/>
    </xf>
    <xf numFmtId="3" fontId="1" fillId="0" borderId="0" xfId="0" applyNumberFormat="1" applyFont="1" applyBorder="1" applyAlignment="1">
      <alignment vertical="center"/>
    </xf>
    <xf numFmtId="0" fontId="2" fillId="2" borderId="3" xfId="0" applyFont="1" applyFill="1" applyBorder="1" applyAlignment="1" quotePrefix="1">
      <alignment horizontal="center"/>
    </xf>
    <xf numFmtId="0" fontId="2" fillId="2" borderId="3" xfId="0" applyNumberFormat="1" applyFont="1" applyFill="1" applyBorder="1" applyAlignment="1">
      <alignment horizontal="right"/>
    </xf>
    <xf numFmtId="0" fontId="2" fillId="2" borderId="3" xfId="0" applyFont="1" applyFill="1" applyBorder="1" applyAlignment="1">
      <alignment horizontal="right"/>
    </xf>
    <xf numFmtId="0" fontId="2" fillId="2" borderId="3"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3" borderId="0" xfId="0" applyFont="1" applyFill="1" applyAlignment="1">
      <alignment/>
    </xf>
    <xf numFmtId="3" fontId="1" fillId="3" borderId="0" xfId="0" applyNumberFormat="1" applyFont="1" applyFill="1" applyAlignment="1">
      <alignment/>
    </xf>
    <xf numFmtId="10" fontId="1" fillId="3" borderId="0" xfId="0" applyNumberFormat="1" applyFont="1" applyFill="1" applyAlignment="1">
      <alignment/>
    </xf>
    <xf numFmtId="0" fontId="1" fillId="3" borderId="4" xfId="0" applyFont="1" applyFill="1" applyBorder="1" applyAlignment="1">
      <alignment/>
    </xf>
    <xf numFmtId="3" fontId="1" fillId="3" borderId="4" xfId="0" applyNumberFormat="1" applyFont="1" applyFill="1" applyBorder="1" applyAlignment="1">
      <alignment/>
    </xf>
    <xf numFmtId="0" fontId="2" fillId="2" borderId="2" xfId="0" applyFont="1" applyFill="1" applyBorder="1" applyAlignment="1" quotePrefix="1">
      <alignment horizontal="center"/>
    </xf>
    <xf numFmtId="0" fontId="2" fillId="2" borderId="2" xfId="0" applyFont="1" applyFill="1" applyBorder="1" applyAlignment="1">
      <alignment horizontal="right"/>
    </xf>
    <xf numFmtId="0" fontId="2" fillId="2" borderId="4" xfId="0" applyFont="1" applyFill="1" applyBorder="1" applyAlignment="1">
      <alignment horizontal="center"/>
    </xf>
    <xf numFmtId="0" fontId="1" fillId="3" borderId="0" xfId="0" applyFont="1" applyFill="1" applyAlignment="1" quotePrefix="1">
      <alignment horizontal="right"/>
    </xf>
    <xf numFmtId="207" fontId="1" fillId="3" borderId="0" xfId="22" applyNumberFormat="1" applyFont="1" applyFill="1" applyAlignment="1">
      <alignment vertical="top"/>
    </xf>
    <xf numFmtId="0" fontId="1" fillId="3" borderId="0" xfId="0" applyFont="1" applyFill="1" applyAlignment="1">
      <alignment horizontal="right"/>
    </xf>
    <xf numFmtId="0" fontId="1" fillId="3" borderId="0" xfId="0" applyFont="1" applyFill="1" applyAlignment="1">
      <alignment vertical="distributed"/>
    </xf>
    <xf numFmtId="0" fontId="1" fillId="3" borderId="0" xfId="0" applyFont="1" applyFill="1" applyAlignment="1">
      <alignment vertical="center"/>
    </xf>
    <xf numFmtId="0" fontId="1" fillId="3" borderId="0" xfId="0" applyFont="1" applyFill="1" applyAlignment="1" quotePrefix="1">
      <alignment horizontal="right" vertical="center"/>
    </xf>
    <xf numFmtId="207" fontId="1" fillId="3"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3" xfId="0" applyFont="1" applyFill="1" applyBorder="1" applyAlignment="1" quotePrefix="1">
      <alignment horizontal="center"/>
    </xf>
    <xf numFmtId="0" fontId="4" fillId="2" borderId="3" xfId="0" applyNumberFormat="1" applyFont="1" applyFill="1" applyBorder="1" applyAlignment="1">
      <alignment horizontal="right"/>
    </xf>
    <xf numFmtId="0" fontId="4" fillId="2" borderId="3" xfId="0" applyFont="1" applyFill="1" applyBorder="1" applyAlignment="1">
      <alignment horizontal="right"/>
    </xf>
    <xf numFmtId="0" fontId="4" fillId="0" borderId="0" xfId="0" applyFont="1" applyBorder="1" applyAlignment="1">
      <alignment horizontal="center"/>
    </xf>
    <xf numFmtId="0" fontId="4" fillId="2" borderId="3" xfId="0" applyFont="1" applyFill="1" applyBorder="1" applyAlignment="1">
      <alignment horizontal="center"/>
    </xf>
    <xf numFmtId="0" fontId="4" fillId="0" borderId="3"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3"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3" xfId="0" applyFont="1" applyFill="1" applyBorder="1" applyAlignment="1">
      <alignment/>
    </xf>
    <xf numFmtId="3" fontId="4" fillId="2" borderId="3" xfId="0" applyNumberFormat="1" applyFont="1" applyFill="1" applyBorder="1" applyAlignment="1">
      <alignment/>
    </xf>
    <xf numFmtId="206" fontId="4" fillId="2" borderId="3"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3" borderId="0" xfId="0" applyFont="1" applyFill="1" applyAlignment="1">
      <alignment/>
    </xf>
    <xf numFmtId="0" fontId="0" fillId="3" borderId="0" xfId="0" applyFont="1" applyFill="1" applyBorder="1" applyAlignment="1">
      <alignment/>
    </xf>
    <xf numFmtId="0" fontId="4" fillId="3" borderId="0" xfId="0" applyFont="1" applyFill="1" applyBorder="1" applyAlignment="1">
      <alignment/>
    </xf>
    <xf numFmtId="0" fontId="4" fillId="3" borderId="0" xfId="0" applyFont="1" applyFill="1" applyAlignment="1">
      <alignment horizontal="center"/>
    </xf>
    <xf numFmtId="0" fontId="4" fillId="3" borderId="0" xfId="0" applyFont="1" applyFill="1" applyAlignment="1">
      <alignment/>
    </xf>
    <xf numFmtId="0" fontId="20" fillId="3" borderId="0" xfId="0" applyFont="1" applyFill="1" applyBorder="1" applyAlignment="1">
      <alignment/>
    </xf>
    <xf numFmtId="0" fontId="4" fillId="3" borderId="0" xfId="0" applyFont="1" applyFill="1" applyBorder="1" applyAlignment="1">
      <alignment horizontal="center"/>
    </xf>
    <xf numFmtId="3" fontId="0" fillId="3" borderId="0" xfId="0" applyNumberFormat="1" applyFont="1" applyFill="1" applyAlignment="1">
      <alignment/>
    </xf>
    <xf numFmtId="0" fontId="4" fillId="2" borderId="4" xfId="0" applyFont="1" applyFill="1" applyBorder="1" applyAlignment="1">
      <alignment/>
    </xf>
    <xf numFmtId="0" fontId="4" fillId="3" borderId="3" xfId="0" applyFont="1" applyFill="1" applyBorder="1" applyAlignment="1">
      <alignment horizontal="right"/>
    </xf>
    <xf numFmtId="3" fontId="0" fillId="3" borderId="0" xfId="0" applyNumberFormat="1" applyFont="1" applyFill="1" applyBorder="1" applyAlignment="1">
      <alignment/>
    </xf>
    <xf numFmtId="2" fontId="0" fillId="3" borderId="0" xfId="0" applyNumberFormat="1" applyFont="1" applyFill="1" applyAlignment="1">
      <alignment/>
    </xf>
    <xf numFmtId="3" fontId="0" fillId="2" borderId="0" xfId="0" applyNumberFormat="1" applyFont="1" applyFill="1" applyBorder="1" applyAlignment="1">
      <alignment/>
    </xf>
    <xf numFmtId="206" fontId="4" fillId="3" borderId="0" xfId="0" applyNumberFormat="1" applyFont="1" applyFill="1" applyBorder="1" applyAlignment="1">
      <alignment/>
    </xf>
    <xf numFmtId="207" fontId="4" fillId="3" borderId="0" xfId="22" applyNumberFormat="1" applyFont="1" applyFill="1" applyBorder="1" applyAlignment="1">
      <alignment/>
    </xf>
    <xf numFmtId="3" fontId="4" fillId="3" borderId="0" xfId="0" applyNumberFormat="1" applyFont="1" applyFill="1" applyBorder="1" applyAlignment="1">
      <alignment/>
    </xf>
    <xf numFmtId="207" fontId="0" fillId="3" borderId="0" xfId="22" applyNumberFormat="1" applyFont="1" applyFill="1" applyBorder="1" applyAlignment="1">
      <alignment/>
    </xf>
    <xf numFmtId="206" fontId="0" fillId="3" borderId="0" xfId="0" applyNumberFormat="1" applyFont="1" applyFill="1" applyBorder="1" applyAlignment="1">
      <alignment/>
    </xf>
    <xf numFmtId="0" fontId="0" fillId="2" borderId="3" xfId="0" applyFont="1" applyFill="1" applyBorder="1" applyAlignment="1">
      <alignment horizontal="left"/>
    </xf>
    <xf numFmtId="3" fontId="0" fillId="2" borderId="3" xfId="0" applyNumberFormat="1" applyFont="1" applyFill="1" applyBorder="1" applyAlignment="1">
      <alignment/>
    </xf>
    <xf numFmtId="207" fontId="0" fillId="2" borderId="3" xfId="22" applyNumberFormat="1" applyFont="1" applyFill="1" applyBorder="1" applyAlignment="1">
      <alignment/>
    </xf>
    <xf numFmtId="207" fontId="0" fillId="3" borderId="3" xfId="22" applyNumberFormat="1" applyFont="1" applyFill="1" applyBorder="1" applyAlignment="1">
      <alignment/>
    </xf>
    <xf numFmtId="0" fontId="0" fillId="3" borderId="0" xfId="0" applyFont="1" applyFill="1" applyBorder="1" applyAlignment="1">
      <alignment horizontal="left"/>
    </xf>
    <xf numFmtId="0" fontId="20" fillId="3" borderId="0" xfId="0" applyFont="1" applyFill="1" applyAlignment="1">
      <alignment/>
    </xf>
    <xf numFmtId="0" fontId="8" fillId="3" borderId="0" xfId="0" applyFont="1" applyFill="1" applyAlignment="1">
      <alignment/>
    </xf>
    <xf numFmtId="0" fontId="8" fillId="3" borderId="0" xfId="0" applyFont="1" applyFill="1" applyBorder="1" applyAlignment="1">
      <alignment/>
    </xf>
    <xf numFmtId="0" fontId="21" fillId="4" borderId="0" xfId="0" applyFont="1" applyFill="1" applyBorder="1" applyAlignment="1">
      <alignment horizontal="center" vertical="center" wrapText="1"/>
    </xf>
    <xf numFmtId="0" fontId="21" fillId="2" borderId="0" xfId="0" applyFont="1" applyFill="1" applyBorder="1" applyAlignment="1">
      <alignment horizontal="left"/>
    </xf>
    <xf numFmtId="0" fontId="21" fillId="2" borderId="0" xfId="0" applyFont="1" applyFill="1" applyBorder="1" applyAlignment="1">
      <alignment horizontal="right"/>
    </xf>
    <xf numFmtId="3" fontId="8" fillId="3" borderId="0" xfId="0" applyNumberFormat="1" applyFont="1" applyFill="1" applyAlignment="1">
      <alignment/>
    </xf>
    <xf numFmtId="208" fontId="8" fillId="3" borderId="0" xfId="0" applyNumberFormat="1" applyFont="1" applyFill="1" applyAlignment="1">
      <alignment/>
    </xf>
    <xf numFmtId="0" fontId="21" fillId="2" borderId="0" xfId="0" applyFont="1" applyFill="1" applyBorder="1" applyAlignment="1">
      <alignment/>
    </xf>
    <xf numFmtId="0" fontId="21" fillId="2" borderId="0" xfId="0" applyFont="1" applyFill="1" applyBorder="1" applyAlignment="1">
      <alignment horizontal="center"/>
    </xf>
    <xf numFmtId="0" fontId="21" fillId="3" borderId="0" xfId="0" applyFont="1" applyFill="1" applyBorder="1" applyAlignment="1">
      <alignment horizontal="center"/>
    </xf>
    <xf numFmtId="206" fontId="8" fillId="3"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3"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3"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1" fillId="3" borderId="0" xfId="0" applyNumberFormat="1" applyFont="1" applyFill="1" applyBorder="1" applyAlignment="1">
      <alignment horizontal="center"/>
    </xf>
    <xf numFmtId="0" fontId="21" fillId="3" borderId="0" xfId="0" applyFont="1" applyFill="1" applyAlignment="1">
      <alignment/>
    </xf>
    <xf numFmtId="0" fontId="21" fillId="3" borderId="0" xfId="0" applyFont="1" applyFill="1" applyAlignment="1">
      <alignment horizontal="center"/>
    </xf>
    <xf numFmtId="1" fontId="21" fillId="3" borderId="0" xfId="0" applyNumberFormat="1" applyFont="1" applyFill="1" applyBorder="1" applyAlignment="1">
      <alignment/>
    </xf>
    <xf numFmtId="3" fontId="21" fillId="3" borderId="0" xfId="0" applyNumberFormat="1" applyFont="1" applyFill="1" applyBorder="1" applyAlignment="1" quotePrefix="1">
      <alignment/>
    </xf>
    <xf numFmtId="3" fontId="21" fillId="3" borderId="0" xfId="0" applyNumberFormat="1" applyFont="1" applyFill="1" applyBorder="1" applyAlignment="1">
      <alignment/>
    </xf>
    <xf numFmtId="0" fontId="8" fillId="2" borderId="4" xfId="0" applyFont="1" applyFill="1" applyBorder="1" applyAlignment="1">
      <alignment horizontal="right"/>
    </xf>
    <xf numFmtId="206" fontId="8" fillId="2" borderId="4"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4" xfId="0" applyNumberFormat="1" applyFont="1" applyFill="1" applyBorder="1" applyAlignment="1">
      <alignment horizontal="right"/>
    </xf>
    <xf numFmtId="0" fontId="8" fillId="3" borderId="0" xfId="0" applyFont="1" applyFill="1" applyAlignment="1">
      <alignment horizontal="right"/>
    </xf>
    <xf numFmtId="0" fontId="8" fillId="3" borderId="0" xfId="0" applyFont="1" applyFill="1" applyBorder="1" applyAlignment="1">
      <alignment horizontal="right"/>
    </xf>
    <xf numFmtId="0" fontId="1" fillId="0" borderId="0" xfId="0" applyFont="1" applyBorder="1" applyAlignment="1">
      <alignment vertical="center"/>
    </xf>
    <xf numFmtId="17" fontId="0" fillId="0" borderId="0" xfId="0" applyNumberFormat="1" applyFont="1" applyAlignment="1" quotePrefix="1">
      <alignment/>
    </xf>
    <xf numFmtId="0" fontId="2" fillId="3" borderId="3" xfId="0" applyFont="1" applyFill="1" applyBorder="1" applyAlignment="1">
      <alignment horizontal="center"/>
    </xf>
    <xf numFmtId="3" fontId="1" fillId="3" borderId="0" xfId="0" applyNumberFormat="1" applyFont="1" applyFill="1" applyAlignment="1">
      <alignment horizontal="center"/>
    </xf>
    <xf numFmtId="207" fontId="1" fillId="3" borderId="0" xfId="22" applyNumberFormat="1" applyFont="1" applyFill="1" applyAlignment="1">
      <alignment horizontal="center"/>
    </xf>
    <xf numFmtId="0" fontId="1" fillId="3" borderId="4" xfId="0" applyFont="1" applyFill="1" applyBorder="1" applyAlignment="1">
      <alignment horizontal="center"/>
    </xf>
    <xf numFmtId="0" fontId="2" fillId="2" borderId="2" xfId="0" applyFont="1" applyFill="1" applyBorder="1" applyAlignment="1">
      <alignment horizontal="center"/>
    </xf>
    <xf numFmtId="0" fontId="1" fillId="3" borderId="0" xfId="0" applyFont="1" applyFill="1" applyAlignment="1">
      <alignment horizontal="center"/>
    </xf>
    <xf numFmtId="0" fontId="2" fillId="2" borderId="2" xfId="0" applyFont="1" applyFill="1" applyBorder="1" applyAlignment="1" quotePrefix="1">
      <alignment horizontal="right"/>
    </xf>
    <xf numFmtId="0" fontId="2" fillId="2" borderId="3" xfId="0" applyFont="1" applyFill="1" applyBorder="1" applyAlignment="1" quotePrefix="1">
      <alignment horizontal="right"/>
    </xf>
    <xf numFmtId="0" fontId="2" fillId="0" borderId="0" xfId="0" applyFont="1" applyBorder="1" applyAlignment="1">
      <alignment vertical="center"/>
    </xf>
    <xf numFmtId="0" fontId="4" fillId="5" borderId="0"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3" fontId="2" fillId="0" borderId="0" xfId="0" applyNumberFormat="1" applyFont="1" applyAlignment="1">
      <alignment vertical="center"/>
    </xf>
    <xf numFmtId="9" fontId="2" fillId="0" borderId="0" xfId="0" applyNumberFormat="1" applyFont="1" applyAlignment="1">
      <alignment horizontal="center" vertical="center"/>
    </xf>
    <xf numFmtId="1" fontId="2" fillId="0" borderId="5" xfId="0" applyNumberFormat="1" applyFont="1" applyBorder="1" applyAlignment="1" quotePrefix="1">
      <alignment horizontal="right" vertical="center"/>
    </xf>
    <xf numFmtId="1" fontId="2" fillId="0" borderId="5" xfId="0" applyNumberFormat="1" applyFont="1" applyBorder="1" applyAlignment="1">
      <alignment horizontal="right" vertical="center"/>
    </xf>
    <xf numFmtId="16" fontId="2" fillId="0" borderId="0" xfId="0" applyNumberFormat="1" applyFont="1" applyAlignment="1" quotePrefix="1">
      <alignment horizontal="center" vertical="center"/>
    </xf>
    <xf numFmtId="0" fontId="4" fillId="5" borderId="6" xfId="0" applyFont="1" applyFill="1" applyBorder="1" applyAlignment="1">
      <alignment horizontal="center" vertical="center" wrapText="1"/>
    </xf>
    <xf numFmtId="9" fontId="2" fillId="0" borderId="0" xfId="22" applyNumberFormat="1" applyFont="1" applyAlignment="1">
      <alignment horizontal="center" vertical="center"/>
    </xf>
    <xf numFmtId="0" fontId="2" fillId="6" borderId="2" xfId="0" applyFont="1" applyFill="1" applyBorder="1" applyAlignment="1">
      <alignment vertical="center"/>
    </xf>
    <xf numFmtId="3" fontId="2" fillId="6" borderId="2" xfId="0" applyNumberFormat="1" applyFont="1" applyFill="1" applyBorder="1" applyAlignment="1">
      <alignment horizontal="center" vertical="center"/>
    </xf>
    <xf numFmtId="3" fontId="2" fillId="6" borderId="2" xfId="0" applyNumberFormat="1" applyFont="1" applyFill="1" applyBorder="1" applyAlignment="1">
      <alignment horizontal="right" vertical="center"/>
    </xf>
    <xf numFmtId="9" fontId="2" fillId="6" borderId="2" xfId="22" applyFont="1" applyFill="1" applyBorder="1" applyAlignment="1">
      <alignment horizontal="center" vertical="center"/>
    </xf>
    <xf numFmtId="9" fontId="2" fillId="6" borderId="2" xfId="0" applyNumberFormat="1" applyFont="1" applyFill="1" applyBorder="1" applyAlignment="1">
      <alignment horizontal="center" vertical="center"/>
    </xf>
    <xf numFmtId="0" fontId="2" fillId="0" borderId="2" xfId="0" applyFont="1" applyBorder="1" applyAlignment="1">
      <alignment vertical="center"/>
    </xf>
    <xf numFmtId="3" fontId="2" fillId="0" borderId="2" xfId="0" applyNumberFormat="1" applyFont="1" applyBorder="1" applyAlignment="1">
      <alignment vertical="center"/>
    </xf>
    <xf numFmtId="9" fontId="2" fillId="0" borderId="2" xfId="22" applyFont="1" applyBorder="1" applyAlignment="1">
      <alignment vertical="center"/>
    </xf>
    <xf numFmtId="9" fontId="2" fillId="0" borderId="2" xfId="22" applyNumberFormat="1" applyFont="1" applyBorder="1" applyAlignment="1">
      <alignment vertical="center"/>
    </xf>
    <xf numFmtId="9" fontId="1" fillId="0" borderId="0" xfId="22" applyFont="1" applyAlignment="1">
      <alignment vertical="center"/>
    </xf>
    <xf numFmtId="9" fontId="1" fillId="0" borderId="0" xfId="22" applyNumberFormat="1" applyFont="1" applyAlignment="1">
      <alignment vertical="center"/>
    </xf>
    <xf numFmtId="3" fontId="2" fillId="0" borderId="0" xfId="0" applyNumberFormat="1" applyFont="1" applyBorder="1" applyAlignment="1">
      <alignment vertical="center"/>
    </xf>
    <xf numFmtId="3" fontId="25" fillId="0" borderId="0" xfId="0" applyNumberFormat="1" applyFont="1" applyBorder="1" applyAlignment="1">
      <alignment vertical="center"/>
    </xf>
    <xf numFmtId="3" fontId="26" fillId="0" borderId="0" xfId="0" applyNumberFormat="1" applyFont="1" applyBorder="1" applyAlignment="1">
      <alignment vertical="center"/>
    </xf>
    <xf numFmtId="0" fontId="1" fillId="0" borderId="0" xfId="0" applyFont="1" applyBorder="1" applyAlignment="1">
      <alignment vertical="center" wrapText="1"/>
    </xf>
    <xf numFmtId="0" fontId="1" fillId="0" borderId="7" xfId="0" applyFont="1" applyBorder="1" applyAlignment="1">
      <alignment vertical="center"/>
    </xf>
    <xf numFmtId="3" fontId="1" fillId="0" borderId="7" xfId="0" applyNumberFormat="1" applyFont="1" applyBorder="1" applyAlignment="1">
      <alignment vertical="center"/>
    </xf>
    <xf numFmtId="9" fontId="1" fillId="0" borderId="7" xfId="22" applyNumberFormat="1" applyFont="1" applyBorder="1" applyAlignment="1">
      <alignment vertical="center"/>
    </xf>
    <xf numFmtId="0" fontId="2" fillId="0" borderId="6" xfId="0" applyFont="1" applyBorder="1" applyAlignment="1">
      <alignment vertical="center"/>
    </xf>
    <xf numFmtId="9" fontId="2" fillId="0" borderId="6" xfId="0" applyNumberFormat="1" applyFont="1" applyBorder="1" applyAlignment="1">
      <alignment horizontal="center" vertical="center"/>
    </xf>
    <xf numFmtId="0" fontId="2" fillId="0" borderId="3" xfId="0" applyFont="1" applyBorder="1" applyAlignment="1">
      <alignment vertical="center"/>
    </xf>
    <xf numFmtId="1" fontId="2" fillId="0" borderId="8" xfId="0" applyNumberFormat="1" applyFont="1" applyBorder="1" applyAlignment="1" quotePrefix="1">
      <alignment horizontal="right" vertical="center"/>
    </xf>
    <xf numFmtId="16" fontId="2" fillId="0" borderId="3" xfId="0" applyNumberFormat="1" applyFont="1" applyBorder="1" applyAlignment="1" quotePrefix="1">
      <alignment horizontal="center" vertical="center"/>
    </xf>
    <xf numFmtId="9" fontId="2" fillId="0" borderId="3" xfId="22" applyNumberFormat="1" applyFont="1" applyBorder="1" applyAlignment="1">
      <alignment horizontal="center" vertical="center"/>
    </xf>
    <xf numFmtId="9" fontId="1" fillId="0" borderId="7" xfId="22" applyFont="1" applyBorder="1" applyAlignment="1">
      <alignment vertical="center"/>
    </xf>
    <xf numFmtId="9" fontId="2" fillId="0" borderId="2" xfId="22" applyFont="1" applyFill="1" applyBorder="1" applyAlignment="1">
      <alignment vertical="center"/>
    </xf>
    <xf numFmtId="0" fontId="25" fillId="0" borderId="0" xfId="0" applyFont="1" applyBorder="1" applyAlignment="1">
      <alignment vertical="center"/>
    </xf>
    <xf numFmtId="9" fontId="2" fillId="0" borderId="0" xfId="22" applyFont="1" applyAlignment="1">
      <alignment vertical="center"/>
    </xf>
    <xf numFmtId="0" fontId="0" fillId="0" borderId="0" xfId="0" applyFont="1" applyBorder="1" applyAlignment="1">
      <alignment horizontal="justify" vertical="top" wrapText="1"/>
    </xf>
    <xf numFmtId="3" fontId="27" fillId="0" borderId="0" xfId="0" applyNumberFormat="1" applyFont="1" applyAlignment="1">
      <alignment vertical="center"/>
    </xf>
    <xf numFmtId="3" fontId="14" fillId="0" borderId="0" xfId="0" applyNumberFormat="1" applyFont="1" applyAlignment="1">
      <alignment vertical="center"/>
    </xf>
    <xf numFmtId="3" fontId="14" fillId="0" borderId="0" xfId="0" applyNumberFormat="1" applyFont="1" applyBorder="1" applyAlignment="1">
      <alignment vertical="center"/>
    </xf>
    <xf numFmtId="0" fontId="14" fillId="0" borderId="0" xfId="0" applyFont="1" applyAlignment="1">
      <alignment vertical="center"/>
    </xf>
    <xf numFmtId="0" fontId="1" fillId="0" borderId="0" xfId="0" applyFont="1" applyFill="1" applyBorder="1" applyAlignment="1">
      <alignment vertical="center"/>
    </xf>
    <xf numFmtId="3" fontId="1" fillId="0" borderId="0" xfId="0" applyNumberFormat="1" applyFont="1" applyFill="1" applyAlignment="1">
      <alignment vertical="center"/>
    </xf>
    <xf numFmtId="9" fontId="1" fillId="0" borderId="0" xfId="22" applyFont="1" applyFill="1" applyAlignment="1">
      <alignment vertical="center"/>
    </xf>
    <xf numFmtId="9" fontId="1" fillId="0" borderId="0" xfId="22" applyNumberFormat="1" applyFont="1" applyFill="1" applyAlignment="1">
      <alignment vertical="center"/>
    </xf>
    <xf numFmtId="3" fontId="27" fillId="0" borderId="0" xfId="0" applyNumberFormat="1" applyFont="1" applyFill="1" applyAlignment="1">
      <alignment vertical="center"/>
    </xf>
    <xf numFmtId="3" fontId="14" fillId="0" borderId="0" xfId="0" applyNumberFormat="1" applyFont="1" applyFill="1" applyAlignment="1">
      <alignment vertical="center"/>
    </xf>
    <xf numFmtId="3" fontId="14" fillId="0" borderId="0" xfId="0" applyNumberFormat="1" applyFont="1" applyFill="1" applyBorder="1" applyAlignment="1">
      <alignment vertical="center"/>
    </xf>
    <xf numFmtId="0" fontId="14" fillId="0" borderId="0" xfId="0" applyFont="1" applyFill="1" applyAlignment="1">
      <alignment vertical="center"/>
    </xf>
    <xf numFmtId="9" fontId="2" fillId="0" borderId="0" xfId="22" applyFont="1" applyFill="1" applyAlignment="1">
      <alignment vertical="center"/>
    </xf>
    <xf numFmtId="9" fontId="2" fillId="0" borderId="0" xfId="22" applyNumberFormat="1" applyFont="1" applyAlignment="1">
      <alignment vertical="center"/>
    </xf>
    <xf numFmtId="3" fontId="27" fillId="0" borderId="0" xfId="0" applyNumberFormat="1" applyFont="1" applyBorder="1" applyAlignment="1">
      <alignment vertical="center"/>
    </xf>
    <xf numFmtId="0" fontId="27" fillId="0" borderId="0" xfId="0" applyFont="1" applyAlignment="1">
      <alignment vertical="center"/>
    </xf>
    <xf numFmtId="3" fontId="0" fillId="0" borderId="0" xfId="0" applyNumberFormat="1" applyAlignment="1">
      <alignment/>
    </xf>
    <xf numFmtId="0" fontId="25" fillId="0" borderId="0" xfId="0" applyFont="1" applyFill="1" applyBorder="1" applyAlignment="1">
      <alignment vertical="center"/>
    </xf>
    <xf numFmtId="3" fontId="2" fillId="0" borderId="0" xfId="0" applyNumberFormat="1" applyFont="1" applyFill="1" applyBorder="1" applyAlignment="1">
      <alignment vertical="center"/>
    </xf>
    <xf numFmtId="3" fontId="2" fillId="0" borderId="0" xfId="0" applyNumberFormat="1" applyFont="1" applyFill="1" applyAlignment="1">
      <alignment vertical="center"/>
    </xf>
    <xf numFmtId="0" fontId="27" fillId="0" borderId="0" xfId="0" applyFont="1" applyFill="1" applyAlignment="1">
      <alignment vertical="center"/>
    </xf>
    <xf numFmtId="3" fontId="4" fillId="0" borderId="0" xfId="0" applyNumberFormat="1" applyFont="1" applyAlignment="1">
      <alignment/>
    </xf>
    <xf numFmtId="3" fontId="1" fillId="0" borderId="0" xfId="0" applyNumberFormat="1" applyFont="1" applyFill="1" applyBorder="1" applyAlignment="1">
      <alignment vertical="center"/>
    </xf>
    <xf numFmtId="0" fontId="0" fillId="0" borderId="0" xfId="0" applyFont="1" applyFill="1" applyAlignment="1">
      <alignment/>
    </xf>
    <xf numFmtId="1" fontId="0" fillId="0" borderId="0" xfId="0" applyNumberFormat="1" applyFont="1" applyFill="1" applyAlignment="1">
      <alignment/>
    </xf>
    <xf numFmtId="0" fontId="1" fillId="0" borderId="0" xfId="0" applyFont="1" applyFill="1" applyAlignment="1">
      <alignment vertical="center"/>
    </xf>
    <xf numFmtId="9" fontId="1" fillId="0" borderId="7" xfId="22" applyFont="1" applyFill="1" applyBorder="1" applyAlignment="1">
      <alignment vertical="center"/>
    </xf>
    <xf numFmtId="9" fontId="1" fillId="0" borderId="0" xfId="0" applyNumberFormat="1" applyFont="1" applyAlignment="1">
      <alignment vertical="center"/>
    </xf>
    <xf numFmtId="1" fontId="2" fillId="0" borderId="3" xfId="0" applyNumberFormat="1" applyFont="1" applyBorder="1" applyAlignment="1">
      <alignment vertical="center"/>
    </xf>
    <xf numFmtId="1" fontId="2" fillId="0" borderId="8" xfId="0" applyNumberFormat="1" applyFont="1" applyBorder="1" applyAlignment="1">
      <alignment horizontal="right" vertical="center"/>
    </xf>
    <xf numFmtId="1" fontId="2" fillId="0" borderId="9" xfId="0" applyNumberFormat="1" applyFont="1" applyBorder="1" applyAlignment="1">
      <alignment horizontal="right" vertical="center"/>
    </xf>
    <xf numFmtId="1" fontId="2" fillId="0" borderId="0" xfId="0" applyNumberFormat="1" applyFont="1" applyAlignment="1">
      <alignment vertical="center"/>
    </xf>
    <xf numFmtId="1" fontId="1" fillId="0" borderId="0" xfId="0" applyNumberFormat="1" applyFont="1" applyAlignment="1">
      <alignment vertical="center"/>
    </xf>
    <xf numFmtId="9" fontId="1" fillId="7" borderId="2" xfId="22" applyFont="1" applyFill="1" applyBorder="1" applyAlignment="1">
      <alignment vertical="center"/>
    </xf>
    <xf numFmtId="9" fontId="2" fillId="7" borderId="2" xfId="22" applyFont="1" applyFill="1" applyBorder="1" applyAlignment="1">
      <alignment vertical="center"/>
    </xf>
    <xf numFmtId="9" fontId="1" fillId="7" borderId="2" xfId="0" applyNumberFormat="1" applyFont="1" applyFill="1" applyBorder="1" applyAlignment="1">
      <alignment vertical="center"/>
    </xf>
    <xf numFmtId="3" fontId="2" fillId="0" borderId="2" xfId="0" applyNumberFormat="1" applyFont="1" applyBorder="1" applyAlignment="1">
      <alignment horizontal="right" vertical="center"/>
    </xf>
    <xf numFmtId="9" fontId="1" fillId="0" borderId="2" xfId="22" applyFont="1" applyBorder="1" applyAlignment="1">
      <alignment vertical="center"/>
    </xf>
    <xf numFmtId="9" fontId="2" fillId="7" borderId="2" xfId="0" applyNumberFormat="1" applyFont="1" applyFill="1" applyBorder="1" applyAlignment="1">
      <alignment vertical="center"/>
    </xf>
    <xf numFmtId="0" fontId="2" fillId="0" borderId="4" xfId="0" applyFont="1" applyBorder="1" applyAlignment="1">
      <alignment vertical="center"/>
    </xf>
    <xf numFmtId="3" fontId="2" fillId="0" borderId="4" xfId="0" applyNumberFormat="1" applyFont="1" applyBorder="1" applyAlignment="1">
      <alignment vertical="center"/>
    </xf>
    <xf numFmtId="9" fontId="2" fillId="0" borderId="4" xfId="22" applyFont="1" applyBorder="1" applyAlignment="1">
      <alignment vertical="center"/>
    </xf>
    <xf numFmtId="9" fontId="2" fillId="0" borderId="4" xfId="22" applyNumberFormat="1" applyFont="1" applyBorder="1" applyAlignment="1">
      <alignment vertical="center"/>
    </xf>
    <xf numFmtId="3" fontId="1" fillId="0" borderId="0" xfId="0" applyNumberFormat="1" applyFont="1" applyBorder="1" applyAlignment="1">
      <alignment vertical="center" wrapText="1"/>
    </xf>
    <xf numFmtId="1" fontId="2" fillId="0" borderId="0" xfId="0" applyNumberFormat="1" applyFont="1" applyBorder="1" applyAlignment="1">
      <alignment vertical="center"/>
    </xf>
    <xf numFmtId="0" fontId="2" fillId="7" borderId="6" xfId="0" applyFont="1" applyFill="1" applyBorder="1" applyAlignment="1">
      <alignment vertical="center"/>
    </xf>
    <xf numFmtId="3" fontId="2" fillId="7" borderId="6" xfId="0" applyNumberFormat="1" applyFont="1" applyFill="1" applyBorder="1" applyAlignment="1">
      <alignment vertical="center"/>
    </xf>
    <xf numFmtId="3" fontId="1" fillId="7" borderId="6" xfId="0" applyNumberFormat="1" applyFont="1" applyFill="1" applyBorder="1" applyAlignment="1">
      <alignment vertical="center"/>
    </xf>
    <xf numFmtId="9" fontId="2" fillId="7" borderId="6" xfId="22" applyFont="1" applyFill="1" applyBorder="1" applyAlignment="1">
      <alignment vertical="center"/>
    </xf>
    <xf numFmtId="9" fontId="1" fillId="7" borderId="6" xfId="0" applyNumberFormat="1" applyFont="1" applyFill="1" applyBorder="1" applyAlignment="1">
      <alignment vertical="center"/>
    </xf>
    <xf numFmtId="0" fontId="25" fillId="0" borderId="0" xfId="0" applyFont="1" applyBorder="1" applyAlignment="1">
      <alignment vertical="center" wrapText="1"/>
    </xf>
    <xf numFmtId="9" fontId="2" fillId="0" borderId="0" xfId="22" applyFont="1" applyBorder="1" applyAlignment="1">
      <alignment vertical="center"/>
    </xf>
    <xf numFmtId="9" fontId="1" fillId="0" borderId="0" xfId="22" applyNumberFormat="1" applyFont="1" applyBorder="1" applyAlignment="1">
      <alignment vertical="center"/>
    </xf>
    <xf numFmtId="3" fontId="1" fillId="0" borderId="0" xfId="0" applyNumberFormat="1" applyFont="1" applyAlignment="1">
      <alignment/>
    </xf>
    <xf numFmtId="9" fontId="1" fillId="0" borderId="0" xfId="22" applyFont="1" applyBorder="1" applyAlignment="1">
      <alignment vertical="center"/>
    </xf>
    <xf numFmtId="0" fontId="1" fillId="0" borderId="0" xfId="0" applyFont="1" applyFill="1" applyBorder="1" applyAlignment="1">
      <alignment vertical="center" wrapText="1"/>
    </xf>
    <xf numFmtId="3" fontId="1" fillId="0" borderId="0" xfId="0" applyNumberFormat="1" applyFont="1" applyFill="1" applyAlignment="1">
      <alignment/>
    </xf>
    <xf numFmtId="9" fontId="2" fillId="0" borderId="0" xfId="22" applyNumberFormat="1" applyFont="1" applyBorder="1" applyAlignment="1">
      <alignment vertical="center"/>
    </xf>
    <xf numFmtId="3" fontId="2" fillId="0" borderId="0" xfId="0" applyNumberFormat="1" applyFont="1" applyAlignment="1">
      <alignment/>
    </xf>
    <xf numFmtId="0" fontId="25" fillId="0" borderId="7" xfId="0" applyFont="1" applyBorder="1" applyAlignment="1">
      <alignment vertical="center" wrapText="1"/>
    </xf>
    <xf numFmtId="3" fontId="2" fillId="0" borderId="7" xfId="0" applyNumberFormat="1" applyFont="1" applyBorder="1" applyAlignment="1">
      <alignment/>
    </xf>
    <xf numFmtId="9" fontId="2" fillId="0" borderId="7" xfId="22" applyFont="1" applyBorder="1" applyAlignment="1">
      <alignment vertical="center"/>
    </xf>
    <xf numFmtId="9" fontId="2" fillId="0" borderId="7" xfId="22" applyNumberFormat="1" applyFont="1" applyBorder="1" applyAlignment="1">
      <alignment vertical="center"/>
    </xf>
    <xf numFmtId="9" fontId="1" fillId="0" borderId="2" xfId="22" applyNumberFormat="1" applyFont="1" applyBorder="1" applyAlignment="1">
      <alignment vertical="center"/>
    </xf>
    <xf numFmtId="0" fontId="1" fillId="0" borderId="4" xfId="0" applyFont="1" applyBorder="1" applyAlignment="1">
      <alignment vertical="center"/>
    </xf>
    <xf numFmtId="3" fontId="1" fillId="0" borderId="4" xfId="0" applyNumberFormat="1" applyFont="1" applyBorder="1" applyAlignment="1">
      <alignment vertical="center"/>
    </xf>
    <xf numFmtId="9" fontId="1" fillId="0" borderId="4" xfId="0" applyNumberFormat="1" applyFont="1" applyBorder="1" applyAlignment="1">
      <alignment vertical="center"/>
    </xf>
    <xf numFmtId="9" fontId="1" fillId="0" borderId="0" xfId="22" applyFont="1" applyAlignment="1">
      <alignment/>
    </xf>
    <xf numFmtId="0" fontId="25" fillId="0" borderId="7" xfId="0" applyFont="1" applyBorder="1" applyAlignment="1">
      <alignment vertical="center"/>
    </xf>
    <xf numFmtId="3" fontId="25" fillId="0" borderId="7" xfId="0" applyNumberFormat="1" applyFont="1" applyBorder="1" applyAlignment="1">
      <alignment/>
    </xf>
    <xf numFmtId="0" fontId="14" fillId="0" borderId="4" xfId="0" applyFont="1" applyBorder="1" applyAlignment="1">
      <alignment vertical="center"/>
    </xf>
    <xf numFmtId="3" fontId="14" fillId="0" borderId="4" xfId="0" applyNumberFormat="1" applyFont="1" applyBorder="1" applyAlignment="1">
      <alignment vertical="center"/>
    </xf>
    <xf numFmtId="9" fontId="14" fillId="0" borderId="4" xfId="0" applyNumberFormat="1" applyFont="1" applyBorder="1" applyAlignment="1">
      <alignment vertical="center"/>
    </xf>
    <xf numFmtId="0" fontId="2" fillId="7" borderId="2" xfId="0" applyFont="1" applyFill="1" applyBorder="1" applyAlignment="1">
      <alignment vertical="center"/>
    </xf>
    <xf numFmtId="3" fontId="2" fillId="7" borderId="2" xfId="0" applyNumberFormat="1" applyFont="1" applyFill="1" applyBorder="1" applyAlignment="1">
      <alignment vertical="center"/>
    </xf>
    <xf numFmtId="0" fontId="1" fillId="7" borderId="2" xfId="0" applyFont="1" applyFill="1" applyBorder="1" applyAlignment="1">
      <alignment vertical="center"/>
    </xf>
    <xf numFmtId="9" fontId="1" fillId="0" borderId="0" xfId="22" applyFont="1" applyAlignment="1">
      <alignment/>
    </xf>
    <xf numFmtId="3" fontId="1" fillId="0" borderId="7" xfId="0" applyNumberFormat="1" applyFont="1" applyBorder="1" applyAlignment="1">
      <alignment/>
    </xf>
    <xf numFmtId="0" fontId="2" fillId="0" borderId="0" xfId="0" applyFont="1" applyBorder="1" applyAlignment="1">
      <alignment vertical="center" wrapText="1"/>
    </xf>
    <xf numFmtId="3" fontId="2" fillId="0" borderId="2" xfId="0" applyNumberFormat="1" applyFont="1" applyBorder="1" applyAlignment="1">
      <alignment/>
    </xf>
    <xf numFmtId="0" fontId="1" fillId="0" borderId="2" xfId="0" applyFont="1" applyBorder="1" applyAlignment="1">
      <alignment vertical="center"/>
    </xf>
    <xf numFmtId="3" fontId="1" fillId="7" borderId="2" xfId="0" applyNumberFormat="1" applyFont="1" applyFill="1" applyBorder="1" applyAlignment="1">
      <alignment vertical="center"/>
    </xf>
    <xf numFmtId="9" fontId="1" fillId="0" borderId="0" xfId="22" applyNumberFormat="1" applyFont="1" applyFill="1" applyAlignment="1">
      <alignment/>
    </xf>
    <xf numFmtId="3" fontId="2" fillId="0" borderId="0" xfId="0" applyNumberFormat="1" applyFont="1" applyFill="1" applyAlignment="1">
      <alignment/>
    </xf>
    <xf numFmtId="9" fontId="2" fillId="0" borderId="2" xfId="22" applyNumberFormat="1" applyFont="1" applyFill="1" applyBorder="1" applyAlignment="1">
      <alignment/>
    </xf>
    <xf numFmtId="9" fontId="1" fillId="0" borderId="7" xfId="22" applyNumberFormat="1" applyFont="1" applyFill="1" applyBorder="1" applyAlignment="1">
      <alignment/>
    </xf>
    <xf numFmtId="3" fontId="27" fillId="7" borderId="2" xfId="0" applyNumberFormat="1" applyFont="1" applyFill="1" applyBorder="1" applyAlignment="1">
      <alignment vertical="center"/>
    </xf>
    <xf numFmtId="3" fontId="14" fillId="7" borderId="2" xfId="0" applyNumberFormat="1" applyFont="1" applyFill="1" applyBorder="1" applyAlignment="1">
      <alignment vertical="center"/>
    </xf>
    <xf numFmtId="9" fontId="14" fillId="7" borderId="2" xfId="0" applyNumberFormat="1" applyFont="1" applyFill="1" applyBorder="1" applyAlignment="1">
      <alignment vertical="center"/>
    </xf>
    <xf numFmtId="3" fontId="1" fillId="0" borderId="0" xfId="0" applyNumberFormat="1" applyFont="1" applyBorder="1" applyAlignment="1">
      <alignment horizontal="right" vertical="center"/>
    </xf>
    <xf numFmtId="9" fontId="1" fillId="0" borderId="0" xfId="0" applyNumberFormat="1" applyFont="1" applyBorder="1" applyAlignment="1">
      <alignment vertical="center"/>
    </xf>
    <xf numFmtId="3" fontId="1" fillId="0" borderId="7" xfId="0" applyNumberFormat="1" applyFont="1" applyBorder="1" applyAlignment="1">
      <alignment horizontal="right" vertical="center"/>
    </xf>
    <xf numFmtId="9" fontId="1" fillId="0" borderId="7" xfId="22" applyFont="1" applyBorder="1" applyAlignment="1">
      <alignment horizontal="right" vertical="center"/>
    </xf>
    <xf numFmtId="9" fontId="25" fillId="0" borderId="2" xfId="22" applyNumberFormat="1" applyFont="1" applyBorder="1" applyAlignment="1">
      <alignment vertical="center"/>
    </xf>
    <xf numFmtId="9" fontId="1" fillId="0" borderId="0" xfId="22" applyFont="1" applyBorder="1" applyAlignment="1">
      <alignment horizontal="right" vertical="center"/>
    </xf>
    <xf numFmtId="9" fontId="2" fillId="0" borderId="2" xfId="22" applyFont="1" applyBorder="1" applyAlignment="1">
      <alignment horizontal="right" vertical="center"/>
    </xf>
    <xf numFmtId="9" fontId="2" fillId="0" borderId="0" xfId="22" applyFont="1" applyBorder="1" applyAlignment="1">
      <alignment horizontal="right" vertical="center"/>
    </xf>
    <xf numFmtId="3" fontId="25" fillId="0" borderId="0" xfId="0" applyNumberFormat="1" applyFont="1" applyBorder="1" applyAlignment="1">
      <alignment horizontal="right" vertical="center"/>
    </xf>
    <xf numFmtId="9" fontId="1" fillId="0" borderId="0" xfId="22" applyFont="1" applyBorder="1" applyAlignment="1">
      <alignment horizontal="right"/>
    </xf>
    <xf numFmtId="0" fontId="1" fillId="7" borderId="6" xfId="0" applyFont="1" applyFill="1" applyBorder="1" applyAlignment="1">
      <alignment vertical="center"/>
    </xf>
    <xf numFmtId="9" fontId="2" fillId="0" borderId="3" xfId="22" applyFont="1" applyBorder="1" applyAlignment="1">
      <alignment vertical="center"/>
    </xf>
    <xf numFmtId="3" fontId="1" fillId="0" borderId="2" xfId="0" applyNumberFormat="1" applyFont="1" applyBorder="1" applyAlignment="1">
      <alignment/>
    </xf>
    <xf numFmtId="0" fontId="2" fillId="0" borderId="0" xfId="0" applyFont="1" applyFill="1" applyBorder="1" applyAlignment="1">
      <alignment vertical="center"/>
    </xf>
    <xf numFmtId="9" fontId="1" fillId="0" borderId="0" xfId="22" applyFont="1" applyFill="1" applyBorder="1" applyAlignment="1">
      <alignment vertical="center"/>
    </xf>
    <xf numFmtId="9" fontId="1" fillId="0" borderId="0" xfId="0" applyNumberFormat="1" applyFont="1" applyFill="1" applyAlignment="1">
      <alignment vertical="center"/>
    </xf>
    <xf numFmtId="9" fontId="2" fillId="0" borderId="0" xfId="22" applyFont="1" applyFill="1" applyBorder="1" applyAlignment="1">
      <alignment vertical="center"/>
    </xf>
    <xf numFmtId="9" fontId="2" fillId="0" borderId="0" xfId="22" applyNumberFormat="1" applyFont="1" applyFill="1" applyAlignment="1">
      <alignment vertical="center"/>
    </xf>
    <xf numFmtId="0" fontId="2" fillId="0" borderId="0" xfId="0" applyFont="1" applyFill="1" applyAlignment="1">
      <alignment/>
    </xf>
    <xf numFmtId="179" fontId="2" fillId="0" borderId="0" xfId="17" applyFont="1" applyAlignment="1">
      <alignment vertical="center"/>
    </xf>
    <xf numFmtId="9" fontId="1" fillId="0" borderId="0" xfId="22" applyNumberFormat="1" applyFont="1" applyAlignment="1">
      <alignment/>
    </xf>
    <xf numFmtId="0" fontId="0" fillId="0" borderId="10" xfId="0" applyBorder="1" applyAlignment="1">
      <alignment/>
    </xf>
    <xf numFmtId="0" fontId="2" fillId="0" borderId="2" xfId="0" applyFont="1" applyFill="1" applyBorder="1" applyAlignment="1">
      <alignment vertical="center"/>
    </xf>
    <xf numFmtId="3" fontId="2" fillId="0" borderId="2" xfId="0" applyNumberFormat="1" applyFont="1" applyFill="1" applyBorder="1" applyAlignment="1">
      <alignment vertical="center"/>
    </xf>
    <xf numFmtId="9" fontId="2" fillId="0" borderId="2" xfId="22" applyNumberFormat="1" applyFont="1" applyFill="1" applyBorder="1" applyAlignment="1">
      <alignment vertical="center"/>
    </xf>
    <xf numFmtId="0" fontId="2" fillId="0" borderId="0" xfId="0" applyFont="1" applyFill="1" applyAlignment="1">
      <alignment vertical="center"/>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2" fillId="0" borderId="0" xfId="21" applyFont="1" applyBorder="1" applyAlignment="1" applyProtection="1">
      <alignment horizontal="center" vertical="center"/>
      <protection/>
    </xf>
    <xf numFmtId="0" fontId="4" fillId="3" borderId="0" xfId="0" applyNumberFormat="1" applyFont="1" applyFill="1" applyBorder="1" applyAlignment="1">
      <alignment horizont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3" borderId="0" xfId="0" applyFont="1" applyFill="1" applyAlignment="1">
      <alignment horizontal="center"/>
    </xf>
    <xf numFmtId="0" fontId="21" fillId="5" borderId="6"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5" borderId="0"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8" fillId="3" borderId="5" xfId="0" applyFont="1" applyFill="1" applyBorder="1" applyAlignment="1">
      <alignment vertical="top" wrapText="1"/>
    </xf>
    <xf numFmtId="0" fontId="8" fillId="3" borderId="5" xfId="0" applyFont="1" applyFill="1" applyBorder="1" applyAlignment="1">
      <alignment vertical="top"/>
    </xf>
    <xf numFmtId="0" fontId="8" fillId="3" borderId="0" xfId="0" applyFont="1" applyFill="1" applyBorder="1" applyAlignment="1">
      <alignment vertical="top" wrapText="1"/>
    </xf>
    <xf numFmtId="0" fontId="8" fillId="3" borderId="0" xfId="0" applyFont="1" applyFill="1" applyBorder="1" applyAlignment="1">
      <alignment vertical="top"/>
    </xf>
    <xf numFmtId="0" fontId="2" fillId="5" borderId="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3" borderId="0" xfId="0" applyFont="1" applyFill="1" applyBorder="1" applyAlignment="1">
      <alignment vertical="top" wrapText="1"/>
    </xf>
    <xf numFmtId="0" fontId="2" fillId="2" borderId="0" xfId="0" applyFont="1" applyFill="1" applyBorder="1" applyAlignment="1">
      <alignment vertical="center" wrapText="1"/>
    </xf>
    <xf numFmtId="0" fontId="1" fillId="3" borderId="4" xfId="0" applyFont="1" applyFill="1" applyBorder="1" applyAlignment="1">
      <alignment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1" fillId="0" borderId="0" xfId="0" applyFont="1" applyBorder="1" applyAlignment="1">
      <alignment vertical="center" wrapText="1"/>
    </xf>
    <xf numFmtId="0" fontId="2" fillId="8" borderId="0" xfId="0" applyFont="1" applyFill="1" applyBorder="1" applyAlignment="1">
      <alignment horizontal="center" vertical="center"/>
    </xf>
    <xf numFmtId="0" fontId="2" fillId="8" borderId="3" xfId="0" applyFont="1" applyFill="1" applyBorder="1" applyAlignment="1">
      <alignment horizontal="center" vertical="center"/>
    </xf>
    <xf numFmtId="3" fontId="2" fillId="0" borderId="6" xfId="0" applyNumberFormat="1" applyFont="1" applyBorder="1" applyAlignment="1">
      <alignment horizontal="center" vertical="center"/>
    </xf>
    <xf numFmtId="0" fontId="2" fillId="8" borderId="3" xfId="0" applyFont="1" applyFill="1" applyBorder="1" applyAlignment="1">
      <alignment horizontal="center" vertical="center" wrapText="1"/>
    </xf>
    <xf numFmtId="0" fontId="2" fillId="8" borderId="6" xfId="0" applyFont="1" applyFill="1" applyBorder="1" applyAlignment="1">
      <alignment horizontal="center" vertical="center"/>
    </xf>
    <xf numFmtId="3" fontId="2" fillId="0" borderId="0" xfId="0" applyNumberFormat="1" applyFont="1" applyBorder="1" applyAlignment="1">
      <alignment horizontal="center" vertical="center"/>
    </xf>
    <xf numFmtId="0" fontId="2" fillId="9" borderId="6" xfId="0" applyFont="1" applyFill="1" applyBorder="1" applyAlignment="1">
      <alignment horizontal="center" vertical="center"/>
    </xf>
    <xf numFmtId="0" fontId="1" fillId="0" borderId="5" xfId="0" applyFont="1" applyBorder="1" applyAlignment="1">
      <alignment horizontal="left" vertical="center" wrapText="1"/>
    </xf>
    <xf numFmtId="0" fontId="2" fillId="8" borderId="0" xfId="0" applyFont="1" applyFill="1" applyBorder="1" applyAlignment="1">
      <alignment horizontal="center" vertical="center" wrapText="1"/>
    </xf>
    <xf numFmtId="3" fontId="2" fillId="0" borderId="0" xfId="0" applyNumberFormat="1" applyFont="1" applyAlignment="1">
      <alignment/>
    </xf>
    <xf numFmtId="9" fontId="1" fillId="0" borderId="0" xfId="22" applyFont="1" applyBorder="1" applyAlignment="1">
      <alignment/>
    </xf>
    <xf numFmtId="9" fontId="2" fillId="0" borderId="2" xfId="22" applyFont="1" applyBorder="1" applyAlignment="1">
      <alignment/>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62341991"/>
        <c:axId val="24207008"/>
      </c:bar3DChart>
      <c:catAx>
        <c:axId val="62341991"/>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24207008"/>
        <c:crosses val="autoZero"/>
        <c:auto val="1"/>
        <c:lblOffset val="100"/>
        <c:noMultiLvlLbl val="0"/>
      </c:catAx>
      <c:valAx>
        <c:axId val="24207008"/>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62341991"/>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junio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numRef>
          </c:val>
        </c:ser>
        <c:axId val="56998159"/>
        <c:axId val="43221384"/>
      </c:barChart>
      <c:catAx>
        <c:axId val="56998159"/>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221384"/>
        <c:crosses val="autoZero"/>
        <c:auto val="1"/>
        <c:lblOffset val="100"/>
        <c:tickLblSkip val="1"/>
        <c:noMultiLvlLbl val="0"/>
      </c:catAx>
      <c:valAx>
        <c:axId val="43221384"/>
        <c:scaling>
          <c:orientation val="minMax"/>
          <c:max val="95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6998159"/>
        <c:crossesAt val="1"/>
        <c:crossBetween val="between"/>
        <c:dispUnits/>
        <c:majorUnit val="200000"/>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2
Exportaciones silvoagropecuarias por clase
Participación  enero -junio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75"/>
          <c:y val="0.437"/>
          <c:w val="0.708"/>
          <c:h val="0.3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29625"/>
          <c:y val="0.91625"/>
          <c:w val="0.336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3
Exportaciones silvoagropecuarias por sector
Participación enero - junio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5"/>
          <c:y val="0.3575"/>
          <c:w val="0.789"/>
          <c:h val="0.4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725"/>
          <c:y val="0.881"/>
          <c:w val="0.588"/>
          <c:h val="0.0557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productos_region'!#REF!</c:f>
              <c:strCache>
                <c:ptCount val="1"/>
                <c:pt idx="0">
                  <c:v>1</c:v>
                </c:pt>
              </c:strCache>
            </c:strRef>
          </c:cat>
          <c:val>
            <c:numRef>
              <c:f>'balanza productos_region'!#REF!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enero-junio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5"/>
          <c:y val="0.388"/>
          <c:w val="0.6335"/>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junio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junio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6536481"/>
        <c:axId val="14610602"/>
      </c:barChart>
      <c:catAx>
        <c:axId val="16536481"/>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4610602"/>
        <c:crosses val="autoZero"/>
        <c:auto val="1"/>
        <c:lblOffset val="100"/>
        <c:noMultiLvlLbl val="0"/>
      </c:catAx>
      <c:valAx>
        <c:axId val="1461060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536481"/>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-junio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64386555"/>
        <c:axId val="42608084"/>
      </c:barChart>
      <c:catAx>
        <c:axId val="64386555"/>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42608084"/>
        <c:crosses val="autoZero"/>
        <c:auto val="1"/>
        <c:lblOffset val="100"/>
        <c:noMultiLvlLbl val="0"/>
      </c:catAx>
      <c:valAx>
        <c:axId val="42608084"/>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386555"/>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junio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numRef>
          </c:val>
        </c:ser>
        <c:axId val="47928437"/>
        <c:axId val="28702750"/>
      </c:barChart>
      <c:catAx>
        <c:axId val="4792843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702750"/>
        <c:crosses val="autoZero"/>
        <c:auto val="1"/>
        <c:lblOffset val="100"/>
        <c:tickLblSkip val="1"/>
        <c:noMultiLvlLbl val="0"/>
      </c:catAx>
      <c:valAx>
        <c:axId val="28702750"/>
        <c:scaling>
          <c:orientation val="minMax"/>
          <c:max val="23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47928437"/>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191125"/>
          <a:ext cx="1828800" cy="1590675"/>
        </a:xfrm>
        <a:prstGeom prst="rect">
          <a:avLst/>
        </a:prstGeom>
        <a:noFill/>
        <a:ln w="9525" cmpd="sng">
          <a:noFill/>
        </a:ln>
      </xdr:spPr>
    </xdr:pic>
    <xdr:clientData/>
  </xdr:twoCellAnchor>
  <xdr:twoCellAnchor editAs="oneCell">
    <xdr:from>
      <xdr:col>2</xdr:col>
      <xdr:colOff>95250</xdr:colOff>
      <xdr:row>0</xdr:row>
      <xdr:rowOff>85725</xdr:rowOff>
    </xdr:from>
    <xdr:to>
      <xdr:col>4</xdr:col>
      <xdr:colOff>609600</xdr:colOff>
      <xdr:row>6</xdr:row>
      <xdr:rowOff>85725</xdr:rowOff>
    </xdr:to>
    <xdr:pic>
      <xdr:nvPicPr>
        <xdr:cNvPr id="2" name="Picture 2"/>
        <xdr:cNvPicPr preferRelativeResize="1">
          <a:picLocks noChangeAspect="1"/>
        </xdr:cNvPicPr>
      </xdr:nvPicPr>
      <xdr:blipFill>
        <a:blip r:embed="rId2"/>
        <a:stretch>
          <a:fillRect/>
        </a:stretch>
      </xdr:blipFill>
      <xdr:spPr>
        <a:xfrm>
          <a:off x="1619250" y="85725"/>
          <a:ext cx="203835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0.2915</cdr:x>
      <cdr:y>0.6925</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72465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71512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tabSelected="1" view="pageBreakPreview" zoomScaleSheetLayoutView="100" workbookViewId="0" topLeftCell="A1">
      <selection activeCell="K8" sqref="K8"/>
    </sheetView>
  </sheetViews>
  <sheetFormatPr defaultColWidth="11.421875" defaultRowHeight="12.75"/>
  <sheetData>
    <row r="1" spans="1:7" ht="12.75">
      <c r="A1" s="305"/>
      <c r="B1" s="305"/>
      <c r="C1" s="305"/>
      <c r="D1" s="305"/>
      <c r="E1" s="305"/>
      <c r="F1" s="305"/>
      <c r="G1" s="305"/>
    </row>
    <row r="2" spans="1:7" ht="12.75">
      <c r="A2" s="12"/>
      <c r="B2" s="12"/>
      <c r="C2" s="12"/>
      <c r="D2" s="12"/>
      <c r="E2" s="12"/>
      <c r="F2" s="12"/>
      <c r="G2" s="12"/>
    </row>
    <row r="3" spans="1:7" ht="12.75">
      <c r="A3" s="12"/>
      <c r="B3" s="12"/>
      <c r="C3" s="12"/>
      <c r="D3" s="12"/>
      <c r="E3" s="12"/>
      <c r="F3" s="12"/>
      <c r="G3" s="12"/>
    </row>
    <row r="4" spans="1:7" ht="12.75">
      <c r="A4" s="12"/>
      <c r="B4" s="12"/>
      <c r="C4" s="12"/>
      <c r="D4" s="12"/>
      <c r="E4" s="12"/>
      <c r="F4" s="12"/>
      <c r="G4" s="12"/>
    </row>
    <row r="5" spans="1:7" ht="12.75">
      <c r="A5" s="12"/>
      <c r="B5" s="12"/>
      <c r="C5" s="12"/>
      <c r="D5" s="12"/>
      <c r="E5" s="12"/>
      <c r="F5" s="12"/>
      <c r="G5" s="12"/>
    </row>
    <row r="6" spans="1:7" ht="12.75">
      <c r="A6" s="12"/>
      <c r="B6" s="12"/>
      <c r="C6" s="12"/>
      <c r="D6" s="12"/>
      <c r="E6" s="12"/>
      <c r="F6" s="12"/>
      <c r="G6" s="12"/>
    </row>
    <row r="7" spans="1:7" ht="12.75">
      <c r="A7" s="12"/>
      <c r="B7" s="12"/>
      <c r="C7" s="12"/>
      <c r="D7" s="12"/>
      <c r="E7" s="12"/>
      <c r="F7" s="12"/>
      <c r="G7" s="12"/>
    </row>
    <row r="8" spans="1:7" ht="12.75">
      <c r="A8" s="12"/>
      <c r="B8" s="12"/>
      <c r="C8" s="12"/>
      <c r="D8" s="12"/>
      <c r="E8" s="12"/>
      <c r="F8" s="12"/>
      <c r="G8" s="12"/>
    </row>
    <row r="9" spans="1:7" ht="40.5" customHeight="1">
      <c r="A9" s="313" t="s">
        <v>17</v>
      </c>
      <c r="B9" s="313"/>
      <c r="C9" s="313"/>
      <c r="D9" s="313"/>
      <c r="E9" s="313"/>
      <c r="F9" s="313"/>
      <c r="G9" s="313"/>
    </row>
    <row r="10" spans="1:7" ht="20.25">
      <c r="A10" s="13"/>
      <c r="B10" s="12"/>
      <c r="C10" s="12"/>
      <c r="D10" s="12"/>
      <c r="E10" s="12"/>
      <c r="F10" s="12"/>
      <c r="G10" s="12"/>
    </row>
    <row r="11" spans="1:7" ht="20.25">
      <c r="A11" s="13"/>
      <c r="B11" s="12"/>
      <c r="C11" s="12"/>
      <c r="D11" s="12"/>
      <c r="E11" s="12"/>
      <c r="F11" s="12"/>
      <c r="G11" s="12"/>
    </row>
    <row r="12" spans="1:7" ht="20.25">
      <c r="A12" s="312" t="s">
        <v>27</v>
      </c>
      <c r="B12" s="312"/>
      <c r="C12" s="312"/>
      <c r="D12" s="312"/>
      <c r="E12" s="312"/>
      <c r="F12" s="312"/>
      <c r="G12" s="312"/>
    </row>
    <row r="13" spans="1:7" ht="20.25">
      <c r="A13" s="312"/>
      <c r="B13" s="312"/>
      <c r="C13" s="312"/>
      <c r="D13" s="312"/>
      <c r="E13" s="312"/>
      <c r="F13" s="312"/>
      <c r="G13" s="312"/>
    </row>
    <row r="14" spans="1:7" ht="20.25">
      <c r="A14" s="13"/>
      <c r="B14" s="12"/>
      <c r="C14" s="12"/>
      <c r="D14" s="12"/>
      <c r="E14" s="12"/>
      <c r="F14" s="12"/>
      <c r="G14" s="12"/>
    </row>
    <row r="15" spans="1:7" ht="20.25">
      <c r="A15" s="13"/>
      <c r="B15" s="12"/>
      <c r="C15" s="12"/>
      <c r="D15" s="12"/>
      <c r="E15" s="12"/>
      <c r="F15" s="12"/>
      <c r="G15" s="12"/>
    </row>
    <row r="16" spans="1:7" ht="20.25">
      <c r="A16" s="13"/>
      <c r="B16" s="12"/>
      <c r="C16" s="12"/>
      <c r="D16" s="12"/>
      <c r="E16" s="12"/>
      <c r="F16" s="12"/>
      <c r="G16" s="12"/>
    </row>
    <row r="17" spans="1:7" ht="20.25">
      <c r="A17" s="314" t="s">
        <v>26</v>
      </c>
      <c r="B17" s="312"/>
      <c r="C17" s="312"/>
      <c r="D17" s="312"/>
      <c r="E17" s="312"/>
      <c r="F17" s="312"/>
      <c r="G17" s="312"/>
    </row>
    <row r="18" spans="1:7" ht="20.25">
      <c r="A18" s="13"/>
      <c r="B18" s="12"/>
      <c r="C18" s="12"/>
      <c r="D18" s="12"/>
      <c r="E18" s="12"/>
      <c r="F18" s="12"/>
      <c r="G18" s="12"/>
    </row>
    <row r="19" spans="1:7" ht="20.25">
      <c r="A19" s="13"/>
      <c r="B19" s="12"/>
      <c r="C19" s="12"/>
      <c r="D19" s="12"/>
      <c r="E19" s="12"/>
      <c r="F19" s="12"/>
      <c r="G19" s="12"/>
    </row>
    <row r="20" spans="1:7" ht="20.25">
      <c r="A20" s="13"/>
      <c r="B20" s="12"/>
      <c r="C20" s="12"/>
      <c r="D20" s="12"/>
      <c r="E20" s="12"/>
      <c r="F20" s="12"/>
      <c r="G20" s="12"/>
    </row>
    <row r="21" spans="1:7" ht="20.25">
      <c r="A21" s="13"/>
      <c r="G21" s="12"/>
    </row>
    <row r="22" spans="1:7" ht="20.25">
      <c r="A22" s="13"/>
      <c r="G22" s="12"/>
    </row>
    <row r="23" spans="1:7" ht="20.25">
      <c r="A23" s="13"/>
      <c r="G23" s="12"/>
    </row>
    <row r="24" spans="1:7" ht="20.25">
      <c r="A24" s="13"/>
      <c r="B24" s="12"/>
      <c r="C24" s="12"/>
      <c r="D24" s="12"/>
      <c r="E24" s="12"/>
      <c r="F24" s="12"/>
      <c r="G24" s="12"/>
    </row>
    <row r="25" spans="1:7" ht="20.25">
      <c r="A25" s="13"/>
      <c r="B25" s="12"/>
      <c r="C25" s="12"/>
      <c r="D25" s="12"/>
      <c r="E25" s="12"/>
      <c r="F25" s="12"/>
      <c r="G25" s="12"/>
    </row>
    <row r="26" spans="1:7" ht="20.25">
      <c r="A26" s="13"/>
      <c r="B26" s="12"/>
      <c r="C26" s="12"/>
      <c r="D26" s="12"/>
      <c r="E26" s="12"/>
      <c r="F26" s="12"/>
      <c r="G26" s="12"/>
    </row>
    <row r="27" spans="1:7" ht="20.25">
      <c r="A27" s="13"/>
      <c r="B27" s="12"/>
      <c r="C27" s="12"/>
      <c r="D27" s="12"/>
      <c r="E27" s="12"/>
      <c r="F27" s="12"/>
      <c r="G27" s="12"/>
    </row>
    <row r="28" spans="1:7" ht="20.25">
      <c r="A28" s="13"/>
      <c r="B28" s="12"/>
      <c r="C28" s="12"/>
      <c r="D28" s="12"/>
      <c r="E28" s="12"/>
      <c r="F28" s="12"/>
      <c r="G28" s="12"/>
    </row>
    <row r="29" spans="1:7" ht="20.25">
      <c r="A29" s="13"/>
      <c r="B29" s="12"/>
      <c r="C29" s="12"/>
      <c r="D29" s="12"/>
      <c r="E29" s="12"/>
      <c r="F29" s="12"/>
      <c r="G29" s="12"/>
    </row>
    <row r="30" spans="1:7" ht="20.25">
      <c r="A30" s="13"/>
      <c r="B30" s="12"/>
      <c r="C30" s="12"/>
      <c r="D30" s="12"/>
      <c r="E30" s="12"/>
      <c r="F30" s="12"/>
      <c r="G30" s="12"/>
    </row>
    <row r="31" spans="1:7" ht="18">
      <c r="A31" s="310"/>
      <c r="B31" s="311"/>
      <c r="C31" s="311"/>
      <c r="D31" s="311"/>
      <c r="E31" s="311"/>
      <c r="F31" s="311"/>
      <c r="G31" s="311"/>
    </row>
    <row r="32" spans="1:7" ht="18">
      <c r="A32" s="310" t="s">
        <v>251</v>
      </c>
      <c r="B32" s="311"/>
      <c r="C32" s="311"/>
      <c r="D32" s="311"/>
      <c r="E32" s="311"/>
      <c r="F32" s="311"/>
      <c r="G32" s="311"/>
    </row>
    <row r="33" spans="1:7" ht="20.25">
      <c r="A33" s="14"/>
      <c r="B33" s="12"/>
      <c r="C33" s="12"/>
      <c r="D33" s="12"/>
      <c r="E33" s="12"/>
      <c r="F33" s="12"/>
      <c r="G33" s="12"/>
    </row>
    <row r="34" spans="1:7" ht="13.5" thickBot="1">
      <c r="A34" s="17"/>
      <c r="B34" s="17"/>
      <c r="C34" s="17"/>
      <c r="D34" s="17"/>
      <c r="E34" s="17"/>
      <c r="F34" s="17"/>
      <c r="G34" s="17"/>
    </row>
    <row r="40" spans="1:7" ht="12.75">
      <c r="A40" s="316" t="s">
        <v>18</v>
      </c>
      <c r="B40" s="316"/>
      <c r="C40" s="316"/>
      <c r="D40" s="316"/>
      <c r="E40" s="316"/>
      <c r="F40" s="316"/>
      <c r="G40" s="316"/>
    </row>
    <row r="41" spans="1:7" ht="12.75">
      <c r="A41" s="316" t="s">
        <v>28</v>
      </c>
      <c r="B41" s="316"/>
      <c r="C41" s="316"/>
      <c r="D41" s="316"/>
      <c r="E41" s="316"/>
      <c r="F41" s="316"/>
      <c r="G41" s="316"/>
    </row>
    <row r="42" spans="1:7" ht="12.75">
      <c r="A42" s="316" t="s">
        <v>27</v>
      </c>
      <c r="B42" s="316"/>
      <c r="C42" s="316"/>
      <c r="D42" s="316"/>
      <c r="E42" s="316"/>
      <c r="F42" s="316"/>
      <c r="G42" s="316"/>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row r="46" spans="1:7" ht="12.75">
      <c r="A46" s="315"/>
      <c r="B46" s="315"/>
      <c r="C46" s="315"/>
      <c r="D46" s="315"/>
      <c r="E46" s="315"/>
      <c r="F46" s="315"/>
      <c r="G46" s="315"/>
    </row>
    <row r="47" spans="1:7" ht="12.75">
      <c r="A47" s="315"/>
      <c r="B47" s="315"/>
      <c r="C47" s="315"/>
      <c r="D47" s="315"/>
      <c r="E47" s="315"/>
      <c r="F47" s="315"/>
      <c r="G47" s="315"/>
    </row>
    <row r="48" spans="1:7" ht="12.75">
      <c r="A48" s="15"/>
      <c r="B48" s="2"/>
      <c r="C48" s="2"/>
      <c r="D48" s="2"/>
      <c r="E48" s="2"/>
      <c r="F48" s="2"/>
      <c r="G48" s="2"/>
    </row>
    <row r="49" spans="1:7" ht="12.75">
      <c r="A49" s="15"/>
      <c r="B49" s="2"/>
      <c r="C49" s="2"/>
      <c r="D49" s="2"/>
      <c r="E49" s="2"/>
      <c r="F49" s="2"/>
      <c r="G49" s="2"/>
    </row>
    <row r="50" spans="1:7" ht="12.75">
      <c r="A50" s="15"/>
      <c r="B50" s="2"/>
      <c r="C50" s="2"/>
      <c r="D50" s="2"/>
      <c r="E50" s="2"/>
      <c r="F50" s="2"/>
      <c r="G50" s="2"/>
    </row>
    <row r="51" spans="1:7" ht="12.75">
      <c r="A51" s="15"/>
      <c r="B51" s="2"/>
      <c r="C51" s="2"/>
      <c r="D51" s="2"/>
      <c r="E51" s="2"/>
      <c r="F51" s="2"/>
      <c r="G51" s="2"/>
    </row>
    <row r="52" spans="1:7" ht="12.75">
      <c r="A52" s="315" t="s">
        <v>19</v>
      </c>
      <c r="B52" s="315"/>
      <c r="C52" s="315"/>
      <c r="D52" s="315"/>
      <c r="E52" s="315"/>
      <c r="F52" s="315"/>
      <c r="G52" s="315"/>
    </row>
    <row r="53" spans="1:7" ht="12.75">
      <c r="A53" s="315" t="s">
        <v>180</v>
      </c>
      <c r="B53" s="315"/>
      <c r="C53" s="315"/>
      <c r="D53" s="315"/>
      <c r="E53" s="315"/>
      <c r="F53" s="315"/>
      <c r="G53" s="315"/>
    </row>
    <row r="54" spans="1:7" ht="12.75">
      <c r="A54" s="15"/>
      <c r="B54" s="2"/>
      <c r="C54" s="2"/>
      <c r="D54" s="2"/>
      <c r="E54" s="2"/>
      <c r="F54" s="2"/>
      <c r="G54" s="2"/>
    </row>
    <row r="55" spans="1:7" ht="12.75">
      <c r="A55" s="15"/>
      <c r="B55" s="2"/>
      <c r="C55" s="2"/>
      <c r="D55" s="2"/>
      <c r="E55" s="2"/>
      <c r="F55" s="2"/>
      <c r="G55" s="2"/>
    </row>
    <row r="56" spans="1:7" ht="12.75">
      <c r="A56" s="315" t="s">
        <v>102</v>
      </c>
      <c r="B56" s="315"/>
      <c r="C56" s="315"/>
      <c r="D56" s="315"/>
      <c r="E56" s="315"/>
      <c r="F56" s="315"/>
      <c r="G56" s="315"/>
    </row>
    <row r="57" spans="1:7" ht="12.75">
      <c r="A57" s="315" t="s">
        <v>221</v>
      </c>
      <c r="B57" s="315"/>
      <c r="C57" s="315"/>
      <c r="D57" s="315"/>
      <c r="E57" s="315"/>
      <c r="F57" s="315"/>
      <c r="G57" s="315"/>
    </row>
    <row r="58" spans="1:7" ht="12.75">
      <c r="A58" s="15"/>
      <c r="B58" s="2"/>
      <c r="C58" s="2"/>
      <c r="D58" s="2"/>
      <c r="E58" s="2"/>
      <c r="F58" s="2"/>
      <c r="G58" s="2"/>
    </row>
    <row r="59" spans="1:7" ht="12.75">
      <c r="A59" s="15"/>
      <c r="B59" s="2"/>
      <c r="C59" s="2"/>
      <c r="D59" s="2"/>
      <c r="E59" s="2"/>
      <c r="F59" s="2"/>
      <c r="G59" s="2"/>
    </row>
    <row r="60" spans="1:7" ht="12.75">
      <c r="A60" s="15"/>
      <c r="B60" s="2"/>
      <c r="C60" s="2"/>
      <c r="D60" s="2"/>
      <c r="E60" s="2"/>
      <c r="F60" s="2"/>
      <c r="G60" s="2"/>
    </row>
    <row r="61" spans="1:7" ht="12.75">
      <c r="A61" s="15"/>
      <c r="B61" s="2"/>
      <c r="C61" s="2"/>
      <c r="D61" s="2"/>
      <c r="E61" s="2"/>
      <c r="F61" s="2"/>
      <c r="G61" s="2"/>
    </row>
    <row r="62" spans="1:7" ht="12.75">
      <c r="A62" s="15"/>
      <c r="B62" s="2"/>
      <c r="C62" s="2"/>
      <c r="D62" s="2"/>
      <c r="E62" s="2"/>
      <c r="F62" s="2"/>
      <c r="G62" s="2"/>
    </row>
    <row r="63" spans="1:7" ht="12.75">
      <c r="A63" s="15"/>
      <c r="B63" s="2"/>
      <c r="C63" s="2"/>
      <c r="D63" s="2"/>
      <c r="E63" s="2"/>
      <c r="F63" s="2"/>
      <c r="G63" s="2"/>
    </row>
    <row r="65" spans="1:7" ht="12.75">
      <c r="A65" s="15"/>
      <c r="B65" s="2"/>
      <c r="C65" s="2"/>
      <c r="D65" s="2"/>
      <c r="E65" s="2"/>
      <c r="F65" s="2"/>
      <c r="G65" s="2"/>
    </row>
    <row r="73" spans="1:7" ht="12.75" customHeight="1">
      <c r="A73" s="2"/>
      <c r="B73" s="32"/>
      <c r="C73" s="2"/>
      <c r="D73" s="2"/>
      <c r="E73" s="2"/>
      <c r="F73" s="2"/>
      <c r="G73" s="2"/>
    </row>
    <row r="74" ht="12.75" customHeight="1">
      <c r="G74" s="2"/>
    </row>
    <row r="75" spans="1:7" ht="12.75">
      <c r="A75" s="2"/>
      <c r="B75" s="2"/>
      <c r="C75" s="2"/>
      <c r="D75" s="2"/>
      <c r="E75" s="2"/>
      <c r="F75" s="2"/>
      <c r="G75" s="2"/>
    </row>
    <row r="76" spans="1:7" ht="12.75">
      <c r="A76" s="16"/>
      <c r="B76" s="2"/>
      <c r="C76" s="2"/>
      <c r="D76" s="2"/>
      <c r="E76" s="2"/>
      <c r="F76" s="2"/>
      <c r="G76" s="2"/>
    </row>
    <row r="77" spans="1:7" ht="12.75">
      <c r="A77" s="2"/>
      <c r="B77" s="2"/>
      <c r="C77" s="2"/>
      <c r="D77" s="2"/>
      <c r="E77" s="2"/>
      <c r="F77" s="2"/>
      <c r="G77" s="2"/>
    </row>
    <row r="79" spans="1:7" ht="12.75">
      <c r="A79" s="2"/>
      <c r="B79" s="2"/>
      <c r="C79" s="2"/>
      <c r="D79" s="2"/>
      <c r="E79" s="2"/>
      <c r="F79" s="2"/>
      <c r="G79" s="2"/>
    </row>
    <row r="80" spans="1:7" ht="12.75">
      <c r="A80" s="2"/>
      <c r="B80" s="2"/>
      <c r="C80" s="2"/>
      <c r="D80" s="2"/>
      <c r="E80" s="2"/>
      <c r="F80" s="2"/>
      <c r="G80" s="2"/>
    </row>
    <row r="81" spans="1:7" ht="12.75">
      <c r="A81" s="317" t="s">
        <v>252</v>
      </c>
      <c r="B81" s="315"/>
      <c r="C81" s="315"/>
      <c r="D81" s="315"/>
      <c r="E81" s="315"/>
      <c r="F81" s="315"/>
      <c r="G81" s="315"/>
    </row>
    <row r="82" spans="1:7" ht="12.75">
      <c r="A82" s="2"/>
      <c r="B82" s="2"/>
      <c r="C82" s="2"/>
      <c r="D82" s="2"/>
      <c r="E82" s="2"/>
      <c r="F82" s="2"/>
      <c r="G82" s="2"/>
    </row>
    <row r="83" spans="1:7" ht="12.75">
      <c r="A83" s="315" t="s">
        <v>103</v>
      </c>
      <c r="B83" s="315"/>
      <c r="C83" s="315"/>
      <c r="D83" s="315"/>
      <c r="E83" s="315"/>
      <c r="F83" s="315"/>
      <c r="G83" s="315"/>
    </row>
    <row r="84" spans="1:7" ht="12.75">
      <c r="A84" s="315" t="s">
        <v>104</v>
      </c>
      <c r="B84" s="315"/>
      <c r="C84" s="315"/>
      <c r="D84" s="315"/>
      <c r="E84" s="315"/>
      <c r="F84" s="315"/>
      <c r="G84" s="315"/>
    </row>
    <row r="85" spans="1:7" ht="12.75">
      <c r="A85" s="315"/>
      <c r="B85" s="315"/>
      <c r="C85" s="315"/>
      <c r="D85" s="315"/>
      <c r="E85" s="315"/>
      <c r="F85" s="315"/>
      <c r="G85" s="315"/>
    </row>
  </sheetData>
  <mergeCells count="19">
    <mergeCell ref="A84:G84"/>
    <mergeCell ref="A85:G85"/>
    <mergeCell ref="A56:G56"/>
    <mergeCell ref="A57:G57"/>
    <mergeCell ref="A81:G81"/>
    <mergeCell ref="A83:G83"/>
    <mergeCell ref="A47:G47"/>
    <mergeCell ref="A52:G52"/>
    <mergeCell ref="A53:G53"/>
    <mergeCell ref="A40:G40"/>
    <mergeCell ref="A41:G41"/>
    <mergeCell ref="A42:G42"/>
    <mergeCell ref="A46:G46"/>
    <mergeCell ref="A32:G32"/>
    <mergeCell ref="A13:G13"/>
    <mergeCell ref="A9:G9"/>
    <mergeCell ref="A17:G17"/>
    <mergeCell ref="A31:G31"/>
    <mergeCell ref="A12:G12"/>
  </mergeCells>
  <printOptions horizontalCentered="1" verticalCentered="1"/>
  <pageMargins left="0.7874015748031497" right="0.7874015748031497" top="1.3474015748031496" bottom="0.7874015748031497" header="0" footer="0"/>
  <pageSetup horizontalDpi="300" verticalDpi="300" orientation="portrait" paperSize="127" scale="95"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34">
      <selection activeCell="E52" sqref="E52"/>
    </sheetView>
  </sheetViews>
  <sheetFormatPr defaultColWidth="11.421875" defaultRowHeight="12.75"/>
  <cols>
    <col min="6" max="6" width="13.7109375" style="0" customWidth="1"/>
  </cols>
  <sheetData>
    <row r="1" spans="1:7" ht="12.75">
      <c r="A1" s="3"/>
      <c r="B1" s="3"/>
      <c r="C1" s="3"/>
      <c r="D1" s="3"/>
      <c r="E1" s="3"/>
      <c r="F1" s="3"/>
      <c r="G1" s="3"/>
    </row>
    <row r="2" spans="1:7" ht="12.75">
      <c r="A2" s="4"/>
      <c r="B2" s="4"/>
      <c r="C2" s="4"/>
      <c r="D2" s="4"/>
      <c r="E2" s="4"/>
      <c r="F2" s="4"/>
      <c r="G2" s="4"/>
    </row>
    <row r="3" spans="1:7" ht="12.75">
      <c r="A3" s="4"/>
      <c r="B3" s="4"/>
      <c r="C3" s="4"/>
      <c r="D3" s="4"/>
      <c r="E3" s="4"/>
      <c r="F3" s="4"/>
      <c r="G3" s="4"/>
    </row>
    <row r="4" spans="3:7" ht="12.75">
      <c r="C4" s="6"/>
      <c r="E4" s="6"/>
      <c r="F4" s="6"/>
      <c r="G4" s="6"/>
    </row>
    <row r="5" spans="1:7" ht="12.75">
      <c r="A5" s="5"/>
      <c r="B5" s="6"/>
      <c r="C5" s="6"/>
      <c r="D5" s="6"/>
      <c r="E5" s="6"/>
      <c r="F5" s="6"/>
      <c r="G5" s="6"/>
    </row>
    <row r="6" spans="1:7" ht="12.75">
      <c r="A6" s="7"/>
      <c r="B6" s="7"/>
      <c r="C6" s="7"/>
      <c r="D6" s="7"/>
      <c r="E6" s="7"/>
      <c r="F6" s="7"/>
      <c r="G6" s="7"/>
    </row>
    <row r="7" spans="1:7" ht="12.75">
      <c r="A7" s="318" t="s">
        <v>84</v>
      </c>
      <c r="B7" s="318"/>
      <c r="C7" s="318"/>
      <c r="D7" s="318"/>
      <c r="E7" s="318"/>
      <c r="F7" s="318"/>
      <c r="G7" s="318"/>
    </row>
    <row r="8" spans="1:7" ht="12.75">
      <c r="A8" s="7"/>
      <c r="B8" s="7"/>
      <c r="C8" s="7"/>
      <c r="D8" s="7"/>
      <c r="E8" s="7"/>
      <c r="F8" s="7"/>
      <c r="G8" s="7"/>
    </row>
    <row r="9" spans="1:7" ht="12.75">
      <c r="A9" s="7"/>
      <c r="B9" s="7"/>
      <c r="C9" s="7"/>
      <c r="D9" s="7"/>
      <c r="E9" s="7"/>
      <c r="F9" s="7"/>
      <c r="G9" s="7"/>
    </row>
    <row r="10" spans="1:7" ht="12.75">
      <c r="A10" s="19" t="s">
        <v>85</v>
      </c>
      <c r="B10" s="20" t="s">
        <v>86</v>
      </c>
      <c r="C10" s="20"/>
      <c r="D10" s="20"/>
      <c r="E10" s="20"/>
      <c r="F10" s="20"/>
      <c r="G10" s="21" t="s">
        <v>87</v>
      </c>
    </row>
    <row r="11" spans="1:7" ht="12.75">
      <c r="A11" s="7"/>
      <c r="B11" s="7"/>
      <c r="C11" s="7"/>
      <c r="D11" s="7"/>
      <c r="E11" s="7"/>
      <c r="F11" s="7"/>
      <c r="G11" s="8"/>
    </row>
    <row r="12" spans="1:7" ht="12.75">
      <c r="A12" s="9" t="s">
        <v>88</v>
      </c>
      <c r="B12" s="7" t="s">
        <v>89</v>
      </c>
      <c r="C12" s="7"/>
      <c r="D12" s="7"/>
      <c r="E12" s="7"/>
      <c r="F12" s="7"/>
      <c r="G12" s="10">
        <v>4</v>
      </c>
    </row>
    <row r="13" spans="1:7" ht="12.75">
      <c r="A13" s="9" t="s">
        <v>90</v>
      </c>
      <c r="B13" s="7" t="s">
        <v>91</v>
      </c>
      <c r="C13" s="7"/>
      <c r="D13" s="7"/>
      <c r="E13" s="7"/>
      <c r="F13" s="7"/>
      <c r="G13" s="10">
        <v>5</v>
      </c>
    </row>
    <row r="14" spans="1:7" ht="12.75">
      <c r="A14" s="9" t="s">
        <v>92</v>
      </c>
      <c r="B14" s="7" t="s">
        <v>93</v>
      </c>
      <c r="C14" s="7"/>
      <c r="D14" s="7"/>
      <c r="E14" s="7"/>
      <c r="F14" s="7"/>
      <c r="G14" s="10">
        <v>7</v>
      </c>
    </row>
    <row r="15" spans="1:7" ht="12.75">
      <c r="A15" s="9" t="s">
        <v>94</v>
      </c>
      <c r="B15" s="7" t="s">
        <v>95</v>
      </c>
      <c r="C15" s="7"/>
      <c r="D15" s="7"/>
      <c r="E15" s="7"/>
      <c r="F15" s="7"/>
      <c r="G15" s="10">
        <v>9</v>
      </c>
    </row>
    <row r="16" spans="1:7" ht="12.75">
      <c r="A16" s="9" t="s">
        <v>96</v>
      </c>
      <c r="B16" s="7" t="s">
        <v>69</v>
      </c>
      <c r="C16" s="7"/>
      <c r="D16" s="7"/>
      <c r="E16" s="7"/>
      <c r="F16" s="7"/>
      <c r="G16" s="10">
        <v>10</v>
      </c>
    </row>
    <row r="17" spans="1:7" ht="12.75">
      <c r="A17" s="9" t="s">
        <v>98</v>
      </c>
      <c r="B17" s="7" t="s">
        <v>97</v>
      </c>
      <c r="C17" s="7"/>
      <c r="D17" s="7"/>
      <c r="E17" s="7"/>
      <c r="F17" s="7"/>
      <c r="G17" s="10">
        <v>11</v>
      </c>
    </row>
    <row r="18" spans="1:7" ht="12.75">
      <c r="A18" s="9" t="s">
        <v>99</v>
      </c>
      <c r="B18" s="7" t="s">
        <v>71</v>
      </c>
      <c r="C18" s="7"/>
      <c r="D18" s="7"/>
      <c r="E18" s="7"/>
      <c r="F18" s="7"/>
      <c r="G18" s="10">
        <v>12</v>
      </c>
    </row>
    <row r="19" spans="1:7" ht="12.75">
      <c r="A19" s="9" t="s">
        <v>105</v>
      </c>
      <c r="B19" s="18" t="s">
        <v>20</v>
      </c>
      <c r="C19" s="7"/>
      <c r="D19" s="7"/>
      <c r="E19" s="7"/>
      <c r="F19" s="7"/>
      <c r="G19" s="10">
        <v>13</v>
      </c>
    </row>
    <row r="20" spans="1:7" ht="12.75">
      <c r="A20" s="9" t="s">
        <v>106</v>
      </c>
      <c r="B20" s="7" t="s">
        <v>21</v>
      </c>
      <c r="C20" s="7"/>
      <c r="D20" s="7"/>
      <c r="E20" s="7"/>
      <c r="F20" s="7"/>
      <c r="G20" s="10">
        <v>15</v>
      </c>
    </row>
    <row r="21" spans="1:7" ht="12.75">
      <c r="A21" s="9" t="s">
        <v>129</v>
      </c>
      <c r="B21" s="18" t="s">
        <v>22</v>
      </c>
      <c r="C21" s="7"/>
      <c r="D21" s="7"/>
      <c r="E21" s="7"/>
      <c r="F21" s="7"/>
      <c r="G21" s="10">
        <v>16</v>
      </c>
    </row>
    <row r="22" spans="1:7" ht="12.75">
      <c r="A22" s="9" t="s">
        <v>139</v>
      </c>
      <c r="B22" s="7" t="s">
        <v>23</v>
      </c>
      <c r="C22" s="7"/>
      <c r="D22" s="7"/>
      <c r="E22" s="7"/>
      <c r="F22" s="7"/>
      <c r="G22" s="10">
        <v>19</v>
      </c>
    </row>
    <row r="23" spans="1:7" ht="12.75">
      <c r="A23" s="9" t="s">
        <v>140</v>
      </c>
      <c r="B23" s="7" t="s">
        <v>24</v>
      </c>
      <c r="C23" s="7"/>
      <c r="D23" s="7"/>
      <c r="E23" s="7"/>
      <c r="F23" s="7"/>
      <c r="G23" s="10">
        <v>21</v>
      </c>
    </row>
    <row r="24" spans="1:7" ht="12.75">
      <c r="A24" s="9" t="s">
        <v>163</v>
      </c>
      <c r="B24" s="7" t="s">
        <v>478</v>
      </c>
      <c r="C24" s="7"/>
      <c r="D24" s="7"/>
      <c r="E24" s="7"/>
      <c r="F24" s="7"/>
      <c r="G24" s="10">
        <v>23</v>
      </c>
    </row>
    <row r="25" spans="1:7" ht="12.75">
      <c r="A25" s="9" t="s">
        <v>164</v>
      </c>
      <c r="B25" s="7" t="s">
        <v>509</v>
      </c>
      <c r="C25" s="7"/>
      <c r="D25" s="7"/>
      <c r="E25" s="7"/>
      <c r="F25" s="7"/>
      <c r="G25" s="10">
        <v>24</v>
      </c>
    </row>
    <row r="26" spans="1:7" ht="12.75">
      <c r="A26" s="9" t="s">
        <v>166</v>
      </c>
      <c r="B26" s="7" t="s">
        <v>25</v>
      </c>
      <c r="C26" s="7"/>
      <c r="D26" s="7"/>
      <c r="E26" s="7"/>
      <c r="F26" s="7"/>
      <c r="G26" s="10">
        <v>25</v>
      </c>
    </row>
    <row r="27" spans="1:7" ht="12.75">
      <c r="A27" s="9"/>
      <c r="B27" s="7"/>
      <c r="C27" s="7"/>
      <c r="D27" s="7"/>
      <c r="E27" s="7"/>
      <c r="F27" s="7"/>
      <c r="G27" s="10"/>
    </row>
    <row r="28" spans="1:7" ht="12.75">
      <c r="A28" s="9"/>
      <c r="B28" s="7"/>
      <c r="C28" s="7"/>
      <c r="D28" s="7"/>
      <c r="E28" s="7"/>
      <c r="F28" s="7"/>
      <c r="G28" s="10"/>
    </row>
    <row r="29" spans="1:7" ht="12.75">
      <c r="A29" s="9"/>
      <c r="B29" s="7"/>
      <c r="C29" s="7"/>
      <c r="D29" s="7"/>
      <c r="E29" s="7"/>
      <c r="F29" s="7"/>
      <c r="G29" s="10"/>
    </row>
    <row r="30" spans="1:7" ht="12.75">
      <c r="A30" s="9"/>
      <c r="B30" s="7"/>
      <c r="C30" s="7"/>
      <c r="D30" s="7"/>
      <c r="E30" s="7"/>
      <c r="F30" s="7"/>
      <c r="G30" s="10"/>
    </row>
    <row r="31" spans="1:7" ht="12.75">
      <c r="A31" s="19" t="s">
        <v>107</v>
      </c>
      <c r="B31" s="20" t="s">
        <v>86</v>
      </c>
      <c r="C31" s="20"/>
      <c r="D31" s="20"/>
      <c r="E31" s="20"/>
      <c r="F31" s="20"/>
      <c r="G31" s="21" t="s">
        <v>87</v>
      </c>
    </row>
    <row r="32" spans="1:7" ht="12.75">
      <c r="A32" s="11"/>
      <c r="B32" s="7"/>
      <c r="C32" s="7"/>
      <c r="D32" s="7"/>
      <c r="E32" s="7"/>
      <c r="F32" s="7"/>
      <c r="G32" s="10"/>
    </row>
    <row r="33" spans="1:7" ht="12.75">
      <c r="A33" s="9" t="s">
        <v>88</v>
      </c>
      <c r="B33" s="7" t="s">
        <v>89</v>
      </c>
      <c r="C33" s="7"/>
      <c r="D33" s="7"/>
      <c r="E33" s="7"/>
      <c r="F33" s="7"/>
      <c r="G33" s="10">
        <v>4</v>
      </c>
    </row>
    <row r="34" spans="1:7" ht="12.75">
      <c r="A34" s="9" t="s">
        <v>90</v>
      </c>
      <c r="B34" s="7" t="s">
        <v>229</v>
      </c>
      <c r="C34" s="7"/>
      <c r="D34" s="7"/>
      <c r="E34" s="7"/>
      <c r="F34" s="7"/>
      <c r="G34" s="10">
        <v>6</v>
      </c>
    </row>
    <row r="35" spans="1:7" ht="12.75">
      <c r="A35" s="9" t="s">
        <v>92</v>
      </c>
      <c r="B35" s="7" t="s">
        <v>230</v>
      </c>
      <c r="C35" s="7"/>
      <c r="D35" s="7"/>
      <c r="E35" s="7"/>
      <c r="F35" s="7"/>
      <c r="G35" s="10">
        <v>6</v>
      </c>
    </row>
    <row r="36" spans="1:7" ht="12.75">
      <c r="A36" s="9" t="s">
        <v>94</v>
      </c>
      <c r="B36" s="7" t="s">
        <v>100</v>
      </c>
      <c r="C36" s="7"/>
      <c r="D36" s="7"/>
      <c r="E36" s="7"/>
      <c r="F36" s="7"/>
      <c r="G36" s="10">
        <v>8</v>
      </c>
    </row>
    <row r="37" spans="1:7" ht="12.75">
      <c r="A37" s="9" t="s">
        <v>96</v>
      </c>
      <c r="B37" s="7" t="s">
        <v>101</v>
      </c>
      <c r="C37" s="7"/>
      <c r="D37" s="7"/>
      <c r="E37" s="7"/>
      <c r="F37" s="7"/>
      <c r="G37" s="10">
        <v>8</v>
      </c>
    </row>
    <row r="38" spans="1:7" ht="12.75">
      <c r="A38" s="9" t="s">
        <v>98</v>
      </c>
      <c r="B38" s="7" t="s">
        <v>157</v>
      </c>
      <c r="C38" s="7"/>
      <c r="D38" s="7"/>
      <c r="E38" s="7"/>
      <c r="F38" s="7"/>
      <c r="G38" s="10">
        <v>9</v>
      </c>
    </row>
    <row r="39" spans="1:7" ht="12.75">
      <c r="A39" s="9" t="s">
        <v>99</v>
      </c>
      <c r="B39" s="7" t="s">
        <v>69</v>
      </c>
      <c r="C39" s="7"/>
      <c r="D39" s="7"/>
      <c r="E39" s="7"/>
      <c r="F39" s="7"/>
      <c r="G39" s="10">
        <v>10</v>
      </c>
    </row>
    <row r="40" spans="1:7" ht="12.75">
      <c r="A40" s="9" t="s">
        <v>105</v>
      </c>
      <c r="B40" s="7" t="s">
        <v>97</v>
      </c>
      <c r="C40" s="7"/>
      <c r="D40" s="7"/>
      <c r="E40" s="7"/>
      <c r="F40" s="7"/>
      <c r="G40" s="10">
        <v>11</v>
      </c>
    </row>
    <row r="41" spans="1:7" ht="12.75">
      <c r="A41" s="9" t="s">
        <v>106</v>
      </c>
      <c r="B41" s="7" t="s">
        <v>71</v>
      </c>
      <c r="C41" s="7"/>
      <c r="D41" s="7"/>
      <c r="E41" s="7"/>
      <c r="F41" s="7"/>
      <c r="G41" s="10">
        <v>12</v>
      </c>
    </row>
    <row r="42" spans="1:7" ht="12.75">
      <c r="A42" s="22"/>
      <c r="B42" s="23"/>
      <c r="C42" s="23"/>
      <c r="D42" s="23"/>
      <c r="E42" s="23"/>
      <c r="F42" s="23"/>
      <c r="G42" s="24"/>
    </row>
    <row r="43" spans="1:7" ht="12.75">
      <c r="A43" s="9"/>
      <c r="B43" s="7"/>
      <c r="C43" s="7"/>
      <c r="D43" s="7"/>
      <c r="E43" s="7"/>
      <c r="F43" s="7"/>
      <c r="G43" s="10"/>
    </row>
    <row r="44" spans="1:7" ht="81.75" customHeight="1">
      <c r="A44" s="194" t="s">
        <v>108</v>
      </c>
      <c r="B44" s="194"/>
      <c r="C44" s="194"/>
      <c r="D44" s="194"/>
      <c r="E44" s="194"/>
      <c r="F44" s="194"/>
      <c r="G44" s="194"/>
    </row>
    <row r="45" spans="1:7" ht="12.75">
      <c r="A45" s="194"/>
      <c r="B45" s="194"/>
      <c r="C45" s="194"/>
      <c r="D45" s="194"/>
      <c r="E45" s="194"/>
      <c r="F45" s="194"/>
      <c r="G45" s="194"/>
    </row>
    <row r="46" spans="1:7" ht="12.75">
      <c r="A46" s="12"/>
      <c r="B46" s="12"/>
      <c r="C46" s="12"/>
      <c r="D46" s="12"/>
      <c r="E46" s="12"/>
      <c r="F46" s="12"/>
      <c r="G46" s="12"/>
    </row>
    <row r="47" spans="1:7" ht="12.75">
      <c r="A47" s="12"/>
      <c r="B47" s="12"/>
      <c r="C47" s="12"/>
      <c r="D47" s="12"/>
      <c r="E47" s="12"/>
      <c r="F47" s="12"/>
      <c r="G47" s="12"/>
    </row>
    <row r="48" spans="1:7" ht="12.75">
      <c r="A48" s="12"/>
      <c r="B48" s="12"/>
      <c r="C48" s="12"/>
      <c r="D48" s="12"/>
      <c r="E48" s="12"/>
      <c r="F48" s="12"/>
      <c r="G48" s="12"/>
    </row>
    <row r="49" spans="1:7" ht="12.75">
      <c r="A49" s="12"/>
      <c r="B49" s="12"/>
      <c r="C49" s="12"/>
      <c r="D49" s="12"/>
      <c r="E49" s="12"/>
      <c r="F49" s="12"/>
      <c r="G49" s="12"/>
    </row>
  </sheetData>
  <mergeCells count="3">
    <mergeCell ref="A7:G7"/>
    <mergeCell ref="A44:G44"/>
    <mergeCell ref="A45:G45"/>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4">
      <selection activeCell="B9" sqref="B9"/>
    </sheetView>
  </sheetViews>
  <sheetFormatPr defaultColWidth="11.421875" defaultRowHeight="12.75"/>
  <cols>
    <col min="1" max="1" width="22.8515625" style="2" bestFit="1" customWidth="1"/>
    <col min="2" max="2" width="13.421875" style="2" customWidth="1"/>
    <col min="3" max="3" width="13.28125" style="2" bestFit="1" customWidth="1"/>
    <col min="4" max="4" width="12.140625" style="2" customWidth="1"/>
    <col min="5" max="5" width="12.140625" style="2" bestFit="1" customWidth="1"/>
    <col min="6" max="6" width="14.57421875" style="2" bestFit="1" customWidth="1"/>
    <col min="7" max="9" width="11.421875" style="2" customWidth="1"/>
    <col min="10" max="10" width="11.7109375" style="2" bestFit="1" customWidth="1"/>
    <col min="11" max="11" width="13.28125" style="2" bestFit="1" customWidth="1"/>
    <col min="12" max="12" width="12.8515625" style="2" bestFit="1" customWidth="1"/>
    <col min="13" max="13" width="18.8515625" style="58" customWidth="1"/>
    <col min="14" max="17" width="11.421875" style="58" customWidth="1"/>
    <col min="18" max="16384" width="11.421875" style="2" customWidth="1"/>
  </cols>
  <sheetData>
    <row r="1" spans="1:23" ht="15.75" customHeight="1">
      <c r="A1" s="164" t="s">
        <v>183</v>
      </c>
      <c r="B1" s="164"/>
      <c r="C1" s="164"/>
      <c r="D1" s="164"/>
      <c r="E1" s="164"/>
      <c r="F1" s="164"/>
      <c r="T1" s="59"/>
      <c r="U1" s="59"/>
      <c r="V1" s="59"/>
      <c r="W1" s="58"/>
    </row>
    <row r="2" spans="1:23" ht="15.75" customHeight="1">
      <c r="A2" s="155" t="s">
        <v>184</v>
      </c>
      <c r="B2" s="155"/>
      <c r="C2" s="155"/>
      <c r="D2" s="155"/>
      <c r="E2" s="155"/>
      <c r="F2" s="155"/>
      <c r="G2" s="57"/>
      <c r="T2" s="59"/>
      <c r="W2" s="58"/>
    </row>
    <row r="3" spans="1:23" ht="15.75" customHeight="1">
      <c r="A3" s="155" t="s">
        <v>185</v>
      </c>
      <c r="B3" s="155"/>
      <c r="C3" s="155"/>
      <c r="D3" s="155"/>
      <c r="E3" s="155"/>
      <c r="F3" s="155"/>
      <c r="G3" s="57"/>
      <c r="S3" s="32" t="s">
        <v>174</v>
      </c>
      <c r="T3" s="59"/>
      <c r="U3" s="59"/>
      <c r="V3" s="59"/>
      <c r="W3" s="58"/>
    </row>
    <row r="4" spans="1:23" ht="15.75" customHeight="1">
      <c r="A4" s="156" t="s">
        <v>193</v>
      </c>
      <c r="B4" s="156"/>
      <c r="C4" s="156"/>
      <c r="D4" s="156"/>
      <c r="E4" s="156"/>
      <c r="F4" s="156"/>
      <c r="G4" s="57"/>
      <c r="W4" s="58"/>
    </row>
    <row r="5" spans="1:23" ht="12.75">
      <c r="A5" s="60" t="s">
        <v>186</v>
      </c>
      <c r="B5" s="61">
        <v>2007</v>
      </c>
      <c r="C5" s="62">
        <v>2007</v>
      </c>
      <c r="D5" s="62">
        <v>2008</v>
      </c>
      <c r="E5" s="63" t="s">
        <v>202</v>
      </c>
      <c r="F5" s="63" t="s">
        <v>192</v>
      </c>
      <c r="G5" s="64"/>
      <c r="W5" s="58"/>
    </row>
    <row r="6" spans="1:23" ht="12.75">
      <c r="A6" s="65"/>
      <c r="B6" s="65" t="s">
        <v>191</v>
      </c>
      <c r="C6" s="62" t="s">
        <v>253</v>
      </c>
      <c r="D6" s="62" t="str">
        <f>+C6</f>
        <v>ene-jun</v>
      </c>
      <c r="E6" s="63" t="s">
        <v>222</v>
      </c>
      <c r="F6" s="66">
        <v>2008</v>
      </c>
      <c r="G6" s="64"/>
      <c r="T6" s="67">
        <v>2007</v>
      </c>
      <c r="U6" s="145" t="s">
        <v>254</v>
      </c>
      <c r="V6" s="145" t="s">
        <v>255</v>
      </c>
      <c r="W6" s="58"/>
    </row>
    <row r="7" spans="1:23" ht="15.75" customHeight="1">
      <c r="A7" s="155" t="s">
        <v>188</v>
      </c>
      <c r="B7" s="155"/>
      <c r="C7" s="155"/>
      <c r="D7" s="155"/>
      <c r="E7" s="155"/>
      <c r="F7" s="155"/>
      <c r="J7" s="59"/>
      <c r="K7" s="68"/>
      <c r="S7" s="2" t="s">
        <v>34</v>
      </c>
      <c r="T7" s="59">
        <f>+B8/1000</f>
        <v>10932.161</v>
      </c>
      <c r="U7" s="59">
        <f>+C8/1000</f>
        <v>6043.478</v>
      </c>
      <c r="V7" s="59">
        <f>+D8/1000</f>
        <v>6643.553</v>
      </c>
      <c r="W7" s="58"/>
    </row>
    <row r="8" spans="1:23" ht="15.75" customHeight="1">
      <c r="A8" s="60" t="s">
        <v>187</v>
      </c>
      <c r="B8" s="69">
        <v>10932161</v>
      </c>
      <c r="C8" s="69">
        <v>6043478</v>
      </c>
      <c r="D8" s="69">
        <v>6643553</v>
      </c>
      <c r="E8" s="71">
        <f>+(D8-C8)/C8</f>
        <v>0.09929298989753914</v>
      </c>
      <c r="F8" s="72"/>
      <c r="G8" s="73"/>
      <c r="J8" s="59"/>
      <c r="K8" s="68"/>
      <c r="S8" s="2" t="s">
        <v>35</v>
      </c>
      <c r="T8" s="59">
        <f>+B13/1000</f>
        <v>3124.808</v>
      </c>
      <c r="U8" s="59">
        <f>+C13/1000</f>
        <v>1330.156</v>
      </c>
      <c r="V8" s="59">
        <f>+D13/1000</f>
        <v>1879.325</v>
      </c>
      <c r="W8" s="58"/>
    </row>
    <row r="9" spans="1:23" ht="15.75" customHeight="1">
      <c r="A9" s="74" t="s">
        <v>75</v>
      </c>
      <c r="B9" s="75">
        <v>5520209</v>
      </c>
      <c r="C9" s="75">
        <v>3427095</v>
      </c>
      <c r="D9" s="75">
        <v>3627639</v>
      </c>
      <c r="E9" s="76">
        <f aca="true" t="shared" si="0" ref="E9:E21">+(D9-C9)/C9</f>
        <v>0.058517198968805945</v>
      </c>
      <c r="F9" s="76">
        <f>+D9/$D$8</f>
        <v>0.5460389944958669</v>
      </c>
      <c r="G9" s="77"/>
      <c r="J9" s="59"/>
      <c r="K9" s="68"/>
      <c r="S9" s="2" t="s">
        <v>73</v>
      </c>
      <c r="T9" s="59">
        <f>+T7-T8</f>
        <v>7807.353</v>
      </c>
      <c r="U9" s="59">
        <f>+U7-U8</f>
        <v>4713.322</v>
      </c>
      <c r="V9" s="59">
        <f>+V7-V8</f>
        <v>4764.228</v>
      </c>
      <c r="W9" s="58"/>
    </row>
    <row r="10" spans="1:23" ht="15.75" customHeight="1">
      <c r="A10" s="74" t="s">
        <v>76</v>
      </c>
      <c r="B10" s="75">
        <v>912681</v>
      </c>
      <c r="C10" s="75">
        <v>451675</v>
      </c>
      <c r="D10" s="75">
        <v>573407</v>
      </c>
      <c r="E10" s="76">
        <f t="shared" si="0"/>
        <v>0.26951237062046823</v>
      </c>
      <c r="F10" s="76">
        <f>+D10/$D$8</f>
        <v>0.08631029209821912</v>
      </c>
      <c r="G10" s="77"/>
      <c r="J10" s="59"/>
      <c r="K10" s="68"/>
      <c r="W10" s="58"/>
    </row>
    <row r="11" spans="1:23" ht="15.75" customHeight="1">
      <c r="A11" s="74" t="s">
        <v>77</v>
      </c>
      <c r="B11" s="75">
        <v>4499271</v>
      </c>
      <c r="C11" s="75">
        <v>2164708</v>
      </c>
      <c r="D11" s="75">
        <v>2442507</v>
      </c>
      <c r="E11" s="76">
        <f t="shared" si="0"/>
        <v>0.12833093424147737</v>
      </c>
      <c r="F11" s="76">
        <f>+D11/$D$8</f>
        <v>0.367650713405914</v>
      </c>
      <c r="G11" s="77"/>
      <c r="J11" s="59"/>
      <c r="K11" s="68"/>
      <c r="T11" s="59"/>
      <c r="U11" s="59"/>
      <c r="V11" s="59"/>
      <c r="W11" s="58"/>
    </row>
    <row r="12" spans="1:23" ht="15.75" customHeight="1">
      <c r="A12" s="155" t="s">
        <v>190</v>
      </c>
      <c r="B12" s="155"/>
      <c r="C12" s="155"/>
      <c r="D12" s="155"/>
      <c r="E12" s="155"/>
      <c r="F12" s="155"/>
      <c r="J12" s="59"/>
      <c r="K12" s="68"/>
      <c r="T12" s="59"/>
      <c r="U12" s="59"/>
      <c r="V12" s="59"/>
      <c r="W12" s="58"/>
    </row>
    <row r="13" spans="1:23" ht="15.75" customHeight="1">
      <c r="A13" s="78" t="s">
        <v>187</v>
      </c>
      <c r="B13" s="69">
        <v>3124808</v>
      </c>
      <c r="C13" s="69">
        <v>1330156</v>
      </c>
      <c r="D13" s="69">
        <v>1879325</v>
      </c>
      <c r="E13" s="71">
        <f t="shared" si="0"/>
        <v>0.41286059680217957</v>
      </c>
      <c r="F13" s="72"/>
      <c r="G13" s="73"/>
      <c r="J13" s="59"/>
      <c r="K13" s="68"/>
      <c r="T13" s="59"/>
      <c r="U13" s="59"/>
      <c r="V13" s="59"/>
      <c r="W13" s="58"/>
    </row>
    <row r="14" spans="1:23" ht="15.75" customHeight="1">
      <c r="A14" s="74" t="s">
        <v>75</v>
      </c>
      <c r="B14" s="75">
        <v>2385985</v>
      </c>
      <c r="C14" s="75">
        <v>986809</v>
      </c>
      <c r="D14" s="75">
        <v>1449518</v>
      </c>
      <c r="E14" s="76">
        <f t="shared" si="0"/>
        <v>0.4688941831701981</v>
      </c>
      <c r="F14" s="76">
        <f>+D14/$D$13</f>
        <v>0.771297141260825</v>
      </c>
      <c r="G14" s="77"/>
      <c r="J14" s="59"/>
      <c r="K14" s="59"/>
      <c r="T14" s="59"/>
      <c r="U14" s="59"/>
      <c r="V14" s="59"/>
      <c r="W14" s="58"/>
    </row>
    <row r="15" spans="1:23" ht="15.75" customHeight="1">
      <c r="A15" s="74" t="s">
        <v>76</v>
      </c>
      <c r="B15" s="75">
        <v>570716</v>
      </c>
      <c r="C15" s="75">
        <v>256453</v>
      </c>
      <c r="D15" s="75">
        <v>300718</v>
      </c>
      <c r="E15" s="76">
        <f t="shared" si="0"/>
        <v>0.17260472679204378</v>
      </c>
      <c r="F15" s="76">
        <f>+D15/$D$13</f>
        <v>0.16001383475449962</v>
      </c>
      <c r="G15" s="77"/>
      <c r="T15" s="59"/>
      <c r="W15" s="58"/>
    </row>
    <row r="16" spans="1:23" ht="15.75" customHeight="1">
      <c r="A16" s="74" t="s">
        <v>77</v>
      </c>
      <c r="B16" s="75">
        <v>168107</v>
      </c>
      <c r="C16" s="75">
        <v>86894</v>
      </c>
      <c r="D16" s="75">
        <v>129089</v>
      </c>
      <c r="E16" s="76">
        <f t="shared" si="0"/>
        <v>0.48559164038944</v>
      </c>
      <c r="F16" s="76">
        <f>+D16/$D$13</f>
        <v>0.06868902398467534</v>
      </c>
      <c r="G16" s="77"/>
      <c r="W16" s="58"/>
    </row>
    <row r="17" spans="1:6" ht="15.75" customHeight="1">
      <c r="A17" s="155" t="s">
        <v>203</v>
      </c>
      <c r="B17" s="155"/>
      <c r="C17" s="155"/>
      <c r="D17" s="155"/>
      <c r="E17" s="155"/>
      <c r="F17" s="155"/>
    </row>
    <row r="18" spans="1:7" ht="15.75" customHeight="1">
      <c r="A18" s="78" t="s">
        <v>187</v>
      </c>
      <c r="B18" s="69">
        <v>7807353</v>
      </c>
      <c r="C18" s="69">
        <v>4713322</v>
      </c>
      <c r="D18" s="69">
        <v>4764228</v>
      </c>
      <c r="E18" s="71">
        <f t="shared" si="0"/>
        <v>0.010800450298112456</v>
      </c>
      <c r="F18" s="79"/>
      <c r="G18" s="77"/>
    </row>
    <row r="19" spans="1:7" ht="15.75" customHeight="1">
      <c r="A19" s="74" t="s">
        <v>75</v>
      </c>
      <c r="B19" s="75">
        <v>3134224</v>
      </c>
      <c r="C19" s="75">
        <v>2440286</v>
      </c>
      <c r="D19" s="75">
        <v>2178121</v>
      </c>
      <c r="E19" s="76">
        <f t="shared" si="0"/>
        <v>-0.10743207968246345</v>
      </c>
      <c r="F19" s="76">
        <f>+D19/$D$18</f>
        <v>0.4571823598702665</v>
      </c>
      <c r="G19" s="77"/>
    </row>
    <row r="20" spans="1:7" ht="15.75" customHeight="1">
      <c r="A20" s="74" t="s">
        <v>76</v>
      </c>
      <c r="B20" s="75">
        <v>341965</v>
      </c>
      <c r="C20" s="75">
        <v>195222</v>
      </c>
      <c r="D20" s="75">
        <v>272689</v>
      </c>
      <c r="E20" s="76">
        <f t="shared" si="0"/>
        <v>0.3968149081558431</v>
      </c>
      <c r="F20" s="76">
        <f>+D20/$D$18</f>
        <v>0.057236765326932296</v>
      </c>
      <c r="G20" s="77"/>
    </row>
    <row r="21" spans="1:7" ht="15.75" customHeight="1">
      <c r="A21" s="74" t="s">
        <v>77</v>
      </c>
      <c r="B21" s="75">
        <v>4331164</v>
      </c>
      <c r="C21" s="75">
        <v>2077814</v>
      </c>
      <c r="D21" s="75">
        <v>2313418</v>
      </c>
      <c r="E21" s="76">
        <f t="shared" si="0"/>
        <v>0.11339032271416018</v>
      </c>
      <c r="F21" s="76">
        <f>+D21/$D$18</f>
        <v>0.4855808748028012</v>
      </c>
      <c r="G21" s="77"/>
    </row>
    <row r="22" spans="1:7" ht="15.75" customHeight="1">
      <c r="A22" s="80"/>
      <c r="B22" s="81"/>
      <c r="C22" s="81"/>
      <c r="D22" s="81"/>
      <c r="E22" s="82"/>
      <c r="F22" s="82"/>
      <c r="G22" s="73"/>
    </row>
    <row r="23" spans="1:7" ht="33" customHeight="1">
      <c r="A23" s="157" t="s">
        <v>109</v>
      </c>
      <c r="B23" s="158"/>
      <c r="C23" s="158"/>
      <c r="D23" s="158"/>
      <c r="E23" s="158"/>
      <c r="F23" s="83"/>
      <c r="G23" s="84"/>
    </row>
    <row r="24" spans="1:6" ht="12.75">
      <c r="A24" s="85"/>
      <c r="B24" s="85"/>
      <c r="C24" s="85"/>
      <c r="D24" s="85"/>
      <c r="E24" s="85"/>
      <c r="F24" s="85"/>
    </row>
    <row r="25" spans="1:6" ht="12.75">
      <c r="A25" s="85"/>
      <c r="B25" s="85"/>
      <c r="C25" s="85"/>
      <c r="D25" s="85"/>
      <c r="E25" s="85"/>
      <c r="F25" s="85"/>
    </row>
    <row r="26" spans="1:6" ht="12.75">
      <c r="A26" s="85"/>
      <c r="B26" s="85"/>
      <c r="C26" s="85"/>
      <c r="D26" s="85"/>
      <c r="E26" s="85"/>
      <c r="F26" s="85"/>
    </row>
    <row r="27" spans="1:6" ht="12.75">
      <c r="A27" s="85"/>
      <c r="B27" s="85"/>
      <c r="C27" s="85"/>
      <c r="D27" s="85"/>
      <c r="E27" s="85"/>
      <c r="F27" s="85"/>
    </row>
    <row r="28" spans="1:6" ht="12.75">
      <c r="A28" s="85"/>
      <c r="B28" s="85"/>
      <c r="C28" s="85"/>
      <c r="D28" s="85"/>
      <c r="E28" s="85"/>
      <c r="F28" s="85"/>
    </row>
    <row r="29" spans="1:6" ht="12.75">
      <c r="A29" s="85"/>
      <c r="B29" s="85"/>
      <c r="C29" s="85"/>
      <c r="D29" s="85"/>
      <c r="E29" s="85"/>
      <c r="F29" s="85"/>
    </row>
    <row r="30" spans="1:6" ht="12.75">
      <c r="A30" s="85"/>
      <c r="B30" s="85"/>
      <c r="C30" s="85"/>
      <c r="D30" s="85"/>
      <c r="E30" s="85"/>
      <c r="F30" s="85"/>
    </row>
    <row r="31" spans="1:6" ht="12.75">
      <c r="A31" s="85"/>
      <c r="B31" s="85"/>
      <c r="C31" s="85"/>
      <c r="D31" s="85"/>
      <c r="E31" s="85"/>
      <c r="F31" s="85"/>
    </row>
    <row r="32" spans="1:6" ht="12.75">
      <c r="A32" s="85"/>
      <c r="B32" s="85"/>
      <c r="C32" s="85"/>
      <c r="D32" s="85"/>
      <c r="E32" s="85"/>
      <c r="F32" s="85"/>
    </row>
    <row r="33" spans="1:6" ht="12.75">
      <c r="A33" s="85"/>
      <c r="B33" s="85"/>
      <c r="C33" s="85"/>
      <c r="D33" s="85"/>
      <c r="E33" s="85"/>
      <c r="F33" s="85"/>
    </row>
    <row r="34" spans="1:6" ht="12.75">
      <c r="A34" s="85"/>
      <c r="B34" s="85"/>
      <c r="C34" s="85"/>
      <c r="D34" s="85"/>
      <c r="E34" s="85"/>
      <c r="F34" s="85"/>
    </row>
    <row r="35" spans="1:6" ht="12.75">
      <c r="A35" s="85"/>
      <c r="B35" s="85"/>
      <c r="C35" s="85"/>
      <c r="D35" s="85"/>
      <c r="E35" s="85"/>
      <c r="F35" s="85"/>
    </row>
    <row r="36" spans="1:6" ht="12.75">
      <c r="A36" s="85"/>
      <c r="B36" s="85"/>
      <c r="C36" s="85"/>
      <c r="D36" s="85"/>
      <c r="E36" s="85"/>
      <c r="F36" s="85"/>
    </row>
    <row r="37" spans="1:6" ht="12.75">
      <c r="A37" s="85"/>
      <c r="B37" s="85"/>
      <c r="C37" s="85"/>
      <c r="D37" s="85"/>
      <c r="E37" s="85"/>
      <c r="F37" s="85"/>
    </row>
    <row r="38" spans="1:6" ht="12.75">
      <c r="A38" s="85"/>
      <c r="B38" s="85"/>
      <c r="C38" s="85"/>
      <c r="D38" s="85"/>
      <c r="E38" s="85"/>
      <c r="F38" s="85"/>
    </row>
    <row r="39" spans="1:6" ht="12.75">
      <c r="A39" s="85"/>
      <c r="B39" s="85"/>
      <c r="C39" s="85"/>
      <c r="D39" s="85"/>
      <c r="E39" s="85"/>
      <c r="F39" s="85"/>
    </row>
    <row r="40" spans="1:6" ht="12.75">
      <c r="A40" s="85"/>
      <c r="B40" s="85"/>
      <c r="C40" s="85"/>
      <c r="D40" s="85"/>
      <c r="E40" s="85"/>
      <c r="F40" s="85"/>
    </row>
    <row r="41" spans="1:6" ht="12.75">
      <c r="A41" s="85"/>
      <c r="B41" s="85"/>
      <c r="C41" s="85"/>
      <c r="D41" s="85"/>
      <c r="E41" s="85"/>
      <c r="F41" s="85"/>
    </row>
    <row r="42" spans="1:6" ht="12.75">
      <c r="A42" s="85"/>
      <c r="B42" s="85"/>
      <c r="C42" s="85"/>
      <c r="D42" s="85"/>
      <c r="E42" s="85"/>
      <c r="F42" s="85"/>
    </row>
    <row r="43" spans="1:6" ht="12.75">
      <c r="A43" s="85"/>
      <c r="B43" s="85"/>
      <c r="C43" s="85"/>
      <c r="D43" s="85"/>
      <c r="E43" s="85"/>
      <c r="F43" s="85"/>
    </row>
    <row r="44" spans="1:6" ht="12.75">
      <c r="A44" s="85"/>
      <c r="B44" s="85"/>
      <c r="C44" s="85"/>
      <c r="D44" s="85"/>
      <c r="E44" s="85"/>
      <c r="F44" s="85"/>
    </row>
    <row r="45" spans="1:6" ht="12.75">
      <c r="A45" s="85"/>
      <c r="B45" s="85"/>
      <c r="C45" s="85"/>
      <c r="D45" s="85"/>
      <c r="E45" s="85"/>
      <c r="F45" s="85"/>
    </row>
    <row r="46" spans="1:6" ht="12.75">
      <c r="A46" s="85"/>
      <c r="B46" s="85"/>
      <c r="C46" s="85"/>
      <c r="D46" s="85"/>
      <c r="E46" s="85"/>
      <c r="F46" s="85"/>
    </row>
    <row r="47" spans="1:6" ht="12.75">
      <c r="A47" s="85"/>
      <c r="B47" s="85"/>
      <c r="C47" s="85"/>
      <c r="D47" s="85"/>
      <c r="E47" s="85"/>
      <c r="F47" s="85"/>
    </row>
    <row r="48" spans="1:6" ht="12.75">
      <c r="A48" s="85"/>
      <c r="B48" s="85"/>
      <c r="C48" s="85"/>
      <c r="D48" s="85"/>
      <c r="E48" s="85"/>
      <c r="F48" s="85"/>
    </row>
  </sheetData>
  <mergeCells count="8">
    <mergeCell ref="A12:F12"/>
    <mergeCell ref="A17:F17"/>
    <mergeCell ref="A23:E23"/>
    <mergeCell ref="A7:F7"/>
    <mergeCell ref="A1:F1"/>
    <mergeCell ref="A2:F2"/>
    <mergeCell ref="A3:F3"/>
    <mergeCell ref="A4:F4"/>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SheetLayoutView="100" workbookViewId="0" topLeftCell="A6">
      <selection activeCell="B25" sqref="B25:D25"/>
    </sheetView>
  </sheetViews>
  <sheetFormatPr defaultColWidth="11.421875" defaultRowHeight="12.75"/>
  <cols>
    <col min="1" max="1" width="32.140625" style="86" customWidth="1"/>
    <col min="2" max="2" width="14.140625" style="86" bestFit="1" customWidth="1"/>
    <col min="3" max="3" width="13.7109375" style="86" bestFit="1" customWidth="1"/>
    <col min="4" max="4" width="13.421875" style="86" bestFit="1" customWidth="1"/>
    <col min="5" max="5" width="14.57421875" style="86" customWidth="1"/>
    <col min="6" max="6" width="14.00390625" style="86" customWidth="1"/>
    <col min="7" max="7" width="12.421875" style="86" customWidth="1"/>
    <col min="8" max="11" width="11.421875" style="86" customWidth="1"/>
    <col min="12" max="15" width="11.421875" style="87" customWidth="1"/>
    <col min="16" max="16" width="42.57421875" style="87" bestFit="1" customWidth="1"/>
    <col min="17" max="17" width="11.421875" style="87" customWidth="1"/>
    <col min="18" max="18" width="11.421875" style="86" customWidth="1"/>
    <col min="19" max="20" width="11.57421875" style="86" bestFit="1" customWidth="1"/>
    <col min="21" max="16384" width="11.421875" style="86" customWidth="1"/>
  </cols>
  <sheetData>
    <row r="1" spans="1:21" ht="15.75" customHeight="1">
      <c r="A1" s="164" t="s">
        <v>194</v>
      </c>
      <c r="B1" s="164"/>
      <c r="C1" s="164"/>
      <c r="D1" s="164"/>
      <c r="E1" s="164"/>
      <c r="F1" s="164"/>
      <c r="U1" s="88"/>
    </row>
    <row r="2" spans="1:21" ht="15.75" customHeight="1">
      <c r="A2" s="155" t="s">
        <v>195</v>
      </c>
      <c r="B2" s="155"/>
      <c r="C2" s="155"/>
      <c r="D2" s="155"/>
      <c r="E2" s="155"/>
      <c r="F2" s="155"/>
      <c r="G2" s="89"/>
      <c r="H2" s="89"/>
      <c r="U2" s="87"/>
    </row>
    <row r="3" spans="1:21" ht="15.75" customHeight="1">
      <c r="A3" s="155" t="s">
        <v>185</v>
      </c>
      <c r="B3" s="155"/>
      <c r="C3" s="155"/>
      <c r="D3" s="155"/>
      <c r="E3" s="155"/>
      <c r="F3" s="155"/>
      <c r="G3" s="89"/>
      <c r="H3" s="89"/>
      <c r="R3" s="90" t="s">
        <v>176</v>
      </c>
      <c r="U3" s="91"/>
    </row>
    <row r="4" spans="1:21" ht="15.75" customHeight="1">
      <c r="A4" s="156" t="s">
        <v>193</v>
      </c>
      <c r="B4" s="156"/>
      <c r="C4" s="156"/>
      <c r="D4" s="156"/>
      <c r="E4" s="156"/>
      <c r="F4" s="156"/>
      <c r="G4" s="89"/>
      <c r="H4" s="89"/>
      <c r="M4" s="92"/>
      <c r="N4" s="319"/>
      <c r="O4" s="319"/>
      <c r="R4" s="90"/>
      <c r="U4" s="87"/>
    </row>
    <row r="5" spans="1:21" ht="18" customHeight="1">
      <c r="A5" s="78" t="s">
        <v>196</v>
      </c>
      <c r="B5" s="61">
        <f>+balanza!B5</f>
        <v>2007</v>
      </c>
      <c r="C5" s="62">
        <f>+balanza!C5</f>
        <v>2007</v>
      </c>
      <c r="D5" s="62">
        <f>+balanza!D5</f>
        <v>2008</v>
      </c>
      <c r="E5" s="63" t="s">
        <v>201</v>
      </c>
      <c r="F5" s="63" t="s">
        <v>192</v>
      </c>
      <c r="G5" s="92"/>
      <c r="H5" s="92"/>
      <c r="M5" s="92"/>
      <c r="N5" s="70"/>
      <c r="O5" s="70"/>
      <c r="S5" s="93">
        <f>+S6+S7</f>
        <v>6643553</v>
      </c>
      <c r="U5" s="87"/>
    </row>
    <row r="6" spans="1:21" ht="18" customHeight="1">
      <c r="A6" s="94"/>
      <c r="B6" s="65" t="s">
        <v>191</v>
      </c>
      <c r="C6" s="62" t="str">
        <f>+balanza!C6</f>
        <v>ene-jun</v>
      </c>
      <c r="D6" s="62" t="str">
        <f>+C6</f>
        <v>ene-jun</v>
      </c>
      <c r="E6" s="63" t="s">
        <v>222</v>
      </c>
      <c r="F6" s="95">
        <v>2008</v>
      </c>
      <c r="G6" s="92"/>
      <c r="H6" s="92"/>
      <c r="M6" s="96"/>
      <c r="N6" s="96"/>
      <c r="O6" s="96"/>
      <c r="R6" s="86" t="s">
        <v>36</v>
      </c>
      <c r="S6" s="93">
        <f>D9</f>
        <v>2514104</v>
      </c>
      <c r="T6" s="97">
        <f>+S6/S5*100</f>
        <v>37.84276275059445</v>
      </c>
      <c r="U6" s="88"/>
    </row>
    <row r="7" spans="1:21" ht="18" customHeight="1">
      <c r="A7" s="155" t="s">
        <v>199</v>
      </c>
      <c r="B7" s="155"/>
      <c r="C7" s="155"/>
      <c r="D7" s="155"/>
      <c r="E7" s="155"/>
      <c r="F7" s="155"/>
      <c r="G7" s="92"/>
      <c r="H7" s="92"/>
      <c r="M7" s="96"/>
      <c r="N7" s="96"/>
      <c r="O7" s="96"/>
      <c r="R7" s="86" t="s">
        <v>38</v>
      </c>
      <c r="S7" s="93">
        <f>D13</f>
        <v>4129449</v>
      </c>
      <c r="T7" s="97">
        <f>+S7/S5*100</f>
        <v>62.15723724940555</v>
      </c>
      <c r="U7" s="87"/>
    </row>
    <row r="8" spans="1:21" ht="18" customHeight="1">
      <c r="A8" s="83" t="s">
        <v>187</v>
      </c>
      <c r="B8" s="98">
        <f>+balanza!B8</f>
        <v>10932161</v>
      </c>
      <c r="C8" s="98">
        <f>+balanza!C8</f>
        <v>6043478</v>
      </c>
      <c r="D8" s="98">
        <f>+balanza!D8</f>
        <v>6643553</v>
      </c>
      <c r="E8" s="76">
        <f>+(D8-C8)/C8</f>
        <v>0.09929298989753914</v>
      </c>
      <c r="F8" s="83"/>
      <c r="G8" s="99"/>
      <c r="H8" s="99"/>
      <c r="M8" s="96"/>
      <c r="N8" s="96"/>
      <c r="O8" s="96"/>
      <c r="T8" s="97">
        <f>SUM(T6:T7)</f>
        <v>100</v>
      </c>
      <c r="U8" s="87"/>
    </row>
    <row r="9" spans="1:21" s="90" customFormat="1" ht="18" customHeight="1">
      <c r="A9" s="60" t="s">
        <v>198</v>
      </c>
      <c r="B9" s="69">
        <v>3378553</v>
      </c>
      <c r="C9" s="69">
        <v>2455072</v>
      </c>
      <c r="D9" s="69">
        <v>2514104</v>
      </c>
      <c r="E9" s="71">
        <f aca="true" t="shared" si="0" ref="E9:E36">+(D9-C9)/C9</f>
        <v>0.02404491599431707</v>
      </c>
      <c r="F9" s="100">
        <f>+D9/$D$8</f>
        <v>0.3784276275059445</v>
      </c>
      <c r="G9" s="99"/>
      <c r="H9" s="99"/>
      <c r="M9" s="101"/>
      <c r="N9" s="101"/>
      <c r="O9" s="101"/>
      <c r="P9" s="88"/>
      <c r="Q9" s="88"/>
      <c r="R9" s="90" t="s">
        <v>175</v>
      </c>
      <c r="S9" s="93">
        <f>SUM(S10:S12)</f>
        <v>6643553</v>
      </c>
      <c r="T9" s="97"/>
      <c r="U9" s="87"/>
    </row>
    <row r="10" spans="1:21" ht="18" customHeight="1">
      <c r="A10" s="83" t="s">
        <v>37</v>
      </c>
      <c r="B10" s="98">
        <v>3075391</v>
      </c>
      <c r="C10" s="98">
        <v>2299296</v>
      </c>
      <c r="D10" s="98">
        <v>2289304</v>
      </c>
      <c r="E10" s="76">
        <f t="shared" si="0"/>
        <v>-0.0043456779814343175</v>
      </c>
      <c r="F10" s="102">
        <f>+D10/$D$9</f>
        <v>0.9105844467850176</v>
      </c>
      <c r="G10" s="99"/>
      <c r="H10" s="103"/>
      <c r="M10" s="96"/>
      <c r="N10" s="96"/>
      <c r="O10" s="96"/>
      <c r="R10" s="86" t="s">
        <v>41</v>
      </c>
      <c r="S10" s="93">
        <f>D10+D14</f>
        <v>3627638</v>
      </c>
      <c r="T10" s="97">
        <f>+S10/$S9*100</f>
        <v>54.6038843974</v>
      </c>
      <c r="U10" s="88"/>
    </row>
    <row r="11" spans="1:21" ht="18" customHeight="1">
      <c r="A11" s="83" t="s">
        <v>39</v>
      </c>
      <c r="B11" s="98">
        <v>68777</v>
      </c>
      <c r="C11" s="98">
        <v>40436</v>
      </c>
      <c r="D11" s="98">
        <v>54027</v>
      </c>
      <c r="E11" s="76">
        <f t="shared" si="0"/>
        <v>0.33611138589375805</v>
      </c>
      <c r="F11" s="102">
        <f>+D11/$D$9</f>
        <v>0.021489564473068736</v>
      </c>
      <c r="G11" s="99"/>
      <c r="H11" s="103"/>
      <c r="M11" s="96"/>
      <c r="N11" s="96"/>
      <c r="O11" s="96"/>
      <c r="R11" s="86" t="s">
        <v>42</v>
      </c>
      <c r="S11" s="93">
        <f>D11+D15</f>
        <v>573408</v>
      </c>
      <c r="T11" s="97">
        <f>+S11/S9*100</f>
        <v>8.631044262008597</v>
      </c>
      <c r="U11" s="87"/>
    </row>
    <row r="12" spans="1:21" ht="18" customHeight="1">
      <c r="A12" s="83" t="s">
        <v>40</v>
      </c>
      <c r="B12" s="98">
        <v>234385</v>
      </c>
      <c r="C12" s="98">
        <v>115340</v>
      </c>
      <c r="D12" s="98">
        <v>170773</v>
      </c>
      <c r="E12" s="76">
        <f t="shared" si="0"/>
        <v>0.48060516733136815</v>
      </c>
      <c r="F12" s="102">
        <f>+D12/$D$9</f>
        <v>0.06792598874191362</v>
      </c>
      <c r="G12" s="99"/>
      <c r="H12" s="103"/>
      <c r="M12" s="96"/>
      <c r="N12" s="96"/>
      <c r="O12" s="96"/>
      <c r="R12" s="86" t="s">
        <v>43</v>
      </c>
      <c r="S12" s="93">
        <f>D12+D16</f>
        <v>2442507</v>
      </c>
      <c r="T12" s="97">
        <f>+S12/S9*100</f>
        <v>36.7650713405914</v>
      </c>
      <c r="U12" s="87"/>
    </row>
    <row r="13" spans="1:21" s="90" customFormat="1" ht="18" customHeight="1">
      <c r="A13" s="60" t="s">
        <v>197</v>
      </c>
      <c r="B13" s="69">
        <v>7553607</v>
      </c>
      <c r="C13" s="69">
        <v>3588406</v>
      </c>
      <c r="D13" s="69">
        <v>4129449</v>
      </c>
      <c r="E13" s="71">
        <f t="shared" si="0"/>
        <v>0.150775302460201</v>
      </c>
      <c r="F13" s="100">
        <f>+D13/$D$8</f>
        <v>0.6215723724940555</v>
      </c>
      <c r="G13" s="99"/>
      <c r="H13" s="99"/>
      <c r="M13" s="101"/>
      <c r="N13" s="101"/>
      <c r="O13" s="101"/>
      <c r="P13" s="88"/>
      <c r="Q13" s="88"/>
      <c r="R13" s="86"/>
      <c r="S13" s="86"/>
      <c r="T13" s="97">
        <f>SUM(T10:T12)</f>
        <v>100</v>
      </c>
      <c r="U13" s="87"/>
    </row>
    <row r="14" spans="1:21" ht="18" customHeight="1">
      <c r="A14" s="83" t="s">
        <v>37</v>
      </c>
      <c r="B14" s="98">
        <v>2444817</v>
      </c>
      <c r="C14" s="98">
        <v>1127799</v>
      </c>
      <c r="D14" s="98">
        <v>1338334</v>
      </c>
      <c r="E14" s="76">
        <f t="shared" si="0"/>
        <v>0.18667776793559845</v>
      </c>
      <c r="F14" s="102">
        <f>+D14/$D$13</f>
        <v>0.3240950548123975</v>
      </c>
      <c r="G14" s="99"/>
      <c r="H14" s="103"/>
      <c r="M14" s="96"/>
      <c r="N14" s="96"/>
      <c r="O14" s="96"/>
      <c r="T14" s="97"/>
      <c r="U14" s="87"/>
    </row>
    <row r="15" spans="1:21" ht="18" customHeight="1">
      <c r="A15" s="83" t="s">
        <v>39</v>
      </c>
      <c r="B15" s="98">
        <v>843904</v>
      </c>
      <c r="C15" s="98">
        <v>411239</v>
      </c>
      <c r="D15" s="98">
        <v>519381</v>
      </c>
      <c r="E15" s="76">
        <f t="shared" si="0"/>
        <v>0.2629663042658892</v>
      </c>
      <c r="F15" s="102">
        <f>+D15/$D$13</f>
        <v>0.12577489151700386</v>
      </c>
      <c r="G15" s="99"/>
      <c r="H15" s="103"/>
      <c r="U15" s="87"/>
    </row>
    <row r="16" spans="1:15" ht="18" customHeight="1">
      <c r="A16" s="83" t="s">
        <v>40</v>
      </c>
      <c r="B16" s="98">
        <v>4264886</v>
      </c>
      <c r="C16" s="98">
        <v>2049368</v>
      </c>
      <c r="D16" s="98">
        <v>2271734</v>
      </c>
      <c r="E16" s="76">
        <f t="shared" si="0"/>
        <v>0.10850467070823785</v>
      </c>
      <c r="F16" s="102">
        <f>+D16/$D$13</f>
        <v>0.5501300536705986</v>
      </c>
      <c r="G16" s="99"/>
      <c r="H16" s="103"/>
      <c r="M16" s="96"/>
      <c r="N16" s="96"/>
      <c r="O16" s="96"/>
    </row>
    <row r="17" spans="1:15" ht="18" customHeight="1">
      <c r="A17" s="155" t="s">
        <v>200</v>
      </c>
      <c r="B17" s="155"/>
      <c r="C17" s="155"/>
      <c r="D17" s="155"/>
      <c r="E17" s="155"/>
      <c r="F17" s="155"/>
      <c r="G17" s="99"/>
      <c r="H17" s="103"/>
      <c r="M17" s="96"/>
      <c r="N17" s="96"/>
      <c r="O17" s="96"/>
    </row>
    <row r="18" spans="1:15" ht="18" customHeight="1">
      <c r="A18" s="83" t="s">
        <v>187</v>
      </c>
      <c r="B18" s="98">
        <f>+balanza!B13</f>
        <v>3124808</v>
      </c>
      <c r="C18" s="98">
        <f>+balanza!C13</f>
        <v>1330156</v>
      </c>
      <c r="D18" s="98">
        <f>+balanza!D13</f>
        <v>1879325</v>
      </c>
      <c r="E18" s="76">
        <f t="shared" si="0"/>
        <v>0.41286059680217957</v>
      </c>
      <c r="F18" s="99"/>
      <c r="G18" s="99"/>
      <c r="H18" s="99"/>
      <c r="M18" s="96"/>
      <c r="N18" s="96"/>
      <c r="O18" s="96"/>
    </row>
    <row r="19" spans="1:15" ht="18" customHeight="1">
      <c r="A19" s="60" t="s">
        <v>198</v>
      </c>
      <c r="B19" s="69">
        <v>1056241</v>
      </c>
      <c r="C19" s="69">
        <v>433357</v>
      </c>
      <c r="D19" s="69">
        <v>543372</v>
      </c>
      <c r="E19" s="71">
        <f t="shared" si="0"/>
        <v>0.2538669041921557</v>
      </c>
      <c r="F19" s="100">
        <f>+D19/$D$18</f>
        <v>0.28913147007569207</v>
      </c>
      <c r="G19" s="99"/>
      <c r="H19" s="103"/>
      <c r="M19" s="96"/>
      <c r="N19" s="96"/>
      <c r="O19" s="96"/>
    </row>
    <row r="20" spans="1:15" ht="18" customHeight="1">
      <c r="A20" s="83" t="s">
        <v>37</v>
      </c>
      <c r="B20" s="98">
        <v>1002929</v>
      </c>
      <c r="C20" s="98">
        <v>408054</v>
      </c>
      <c r="D20" s="98">
        <v>517551</v>
      </c>
      <c r="E20" s="76">
        <f t="shared" si="0"/>
        <v>0.2683394844799953</v>
      </c>
      <c r="F20" s="102">
        <f>+D20/$D$19</f>
        <v>0.9524800689030719</v>
      </c>
      <c r="G20" s="99"/>
      <c r="H20" s="103"/>
      <c r="M20" s="96"/>
      <c r="N20" s="96"/>
      <c r="O20" s="96"/>
    </row>
    <row r="21" spans="1:15" ht="18" customHeight="1">
      <c r="A21" s="83" t="s">
        <v>39</v>
      </c>
      <c r="B21" s="98">
        <v>42430</v>
      </c>
      <c r="C21" s="98">
        <v>21388</v>
      </c>
      <c r="D21" s="98">
        <v>20109</v>
      </c>
      <c r="E21" s="76">
        <f t="shared" si="0"/>
        <v>-0.059799887787544415</v>
      </c>
      <c r="F21" s="102">
        <f>+D21/$D$19</f>
        <v>0.03700779576422782</v>
      </c>
      <c r="G21" s="99"/>
      <c r="H21" s="103"/>
      <c r="M21" s="96"/>
      <c r="N21" s="96"/>
      <c r="O21" s="96"/>
    </row>
    <row r="22" spans="1:15" ht="18" customHeight="1">
      <c r="A22" s="83" t="s">
        <v>40</v>
      </c>
      <c r="B22" s="98">
        <v>10882</v>
      </c>
      <c r="C22" s="98">
        <v>3915</v>
      </c>
      <c r="D22" s="98">
        <v>5712</v>
      </c>
      <c r="E22" s="76">
        <f t="shared" si="0"/>
        <v>0.4590038314176245</v>
      </c>
      <c r="F22" s="102">
        <f>+D22/$D$19</f>
        <v>0.01051213533270025</v>
      </c>
      <c r="G22" s="99"/>
      <c r="H22" s="103"/>
      <c r="M22" s="96"/>
      <c r="N22" s="96"/>
      <c r="O22" s="96"/>
    </row>
    <row r="23" spans="1:15" ht="18" customHeight="1">
      <c r="A23" s="60" t="s">
        <v>197</v>
      </c>
      <c r="B23" s="69">
        <v>2068567</v>
      </c>
      <c r="C23" s="69">
        <v>896800</v>
      </c>
      <c r="D23" s="69">
        <v>1335952</v>
      </c>
      <c r="E23" s="71">
        <f t="shared" si="0"/>
        <v>0.4896877787689563</v>
      </c>
      <c r="F23" s="100">
        <f>+D23/$D$18</f>
        <v>0.7108679978183656</v>
      </c>
      <c r="G23" s="99"/>
      <c r="H23" s="103"/>
      <c r="M23" s="96"/>
      <c r="N23" s="96"/>
      <c r="O23" s="96"/>
    </row>
    <row r="24" spans="1:15" ht="18" customHeight="1">
      <c r="A24" s="83" t="s">
        <v>37</v>
      </c>
      <c r="B24" s="98">
        <v>1383056</v>
      </c>
      <c r="C24" s="98">
        <v>578755</v>
      </c>
      <c r="D24" s="98">
        <v>931966</v>
      </c>
      <c r="E24" s="76">
        <f t="shared" si="0"/>
        <v>0.6102945114945011</v>
      </c>
      <c r="F24" s="102">
        <f>+D24/$D$23</f>
        <v>0.6976044049486808</v>
      </c>
      <c r="G24" s="99"/>
      <c r="H24" s="103"/>
      <c r="M24" s="96"/>
      <c r="N24" s="96"/>
      <c r="O24" s="96"/>
    </row>
    <row r="25" spans="1:8" ht="18" customHeight="1">
      <c r="A25" s="83" t="s">
        <v>39</v>
      </c>
      <c r="B25" s="98">
        <v>528286</v>
      </c>
      <c r="C25" s="98">
        <v>235065</v>
      </c>
      <c r="D25" s="98">
        <v>280609</v>
      </c>
      <c r="E25" s="76">
        <f t="shared" si="0"/>
        <v>0.19375066470976113</v>
      </c>
      <c r="F25" s="102">
        <f>+D25/$D$23</f>
        <v>0.21004422314574175</v>
      </c>
      <c r="G25" s="99"/>
      <c r="H25" s="103"/>
    </row>
    <row r="26" spans="1:15" ht="18" customHeight="1">
      <c r="A26" s="83" t="s">
        <v>40</v>
      </c>
      <c r="B26" s="98">
        <v>157225</v>
      </c>
      <c r="C26" s="98">
        <v>82980</v>
      </c>
      <c r="D26" s="98">
        <v>123377</v>
      </c>
      <c r="E26" s="76">
        <f t="shared" si="0"/>
        <v>0.48682815136177393</v>
      </c>
      <c r="F26" s="102">
        <f>+D26/$D$23</f>
        <v>0.09235137190557745</v>
      </c>
      <c r="G26" s="99"/>
      <c r="H26" s="103"/>
      <c r="M26" s="96"/>
      <c r="N26" s="96"/>
      <c r="O26" s="96"/>
    </row>
    <row r="27" spans="1:15" ht="18" customHeight="1">
      <c r="A27" s="155" t="s">
        <v>189</v>
      </c>
      <c r="B27" s="155"/>
      <c r="C27" s="155"/>
      <c r="D27" s="155"/>
      <c r="E27" s="155"/>
      <c r="F27" s="155"/>
      <c r="G27" s="99"/>
      <c r="H27" s="103"/>
      <c r="M27" s="96"/>
      <c r="N27" s="96"/>
      <c r="O27" s="96"/>
    </row>
    <row r="28" spans="1:15" ht="18" customHeight="1">
      <c r="A28" s="83" t="s">
        <v>187</v>
      </c>
      <c r="B28" s="98">
        <f>+balanza!B18</f>
        <v>7807353</v>
      </c>
      <c r="C28" s="98">
        <f>+balanza!C18</f>
        <v>4713322</v>
      </c>
      <c r="D28" s="98">
        <f>+balanza!D18</f>
        <v>4764228</v>
      </c>
      <c r="E28" s="76">
        <f t="shared" si="0"/>
        <v>0.010800450298112456</v>
      </c>
      <c r="F28" s="99"/>
      <c r="G28" s="99"/>
      <c r="H28" s="99"/>
      <c r="M28" s="96"/>
      <c r="N28" s="96"/>
      <c r="O28" s="96"/>
    </row>
    <row r="29" spans="1:15" ht="18" customHeight="1">
      <c r="A29" s="60" t="s">
        <v>198</v>
      </c>
      <c r="B29" s="69">
        <v>2322312</v>
      </c>
      <c r="C29" s="69">
        <v>2021715</v>
      </c>
      <c r="D29" s="69">
        <v>1970732</v>
      </c>
      <c r="E29" s="71">
        <f t="shared" si="0"/>
        <v>-0.025217698834900073</v>
      </c>
      <c r="F29" s="100">
        <f>+D29/$D$28</f>
        <v>0.4136519075073653</v>
      </c>
      <c r="G29" s="99"/>
      <c r="H29" s="103"/>
      <c r="M29" s="96"/>
      <c r="N29" s="96"/>
      <c r="O29" s="96"/>
    </row>
    <row r="30" spans="1:15" ht="18" customHeight="1">
      <c r="A30" s="83" t="s">
        <v>37</v>
      </c>
      <c r="B30" s="98">
        <v>2072462</v>
      </c>
      <c r="C30" s="98">
        <v>1891242</v>
      </c>
      <c r="D30" s="98">
        <v>1771753</v>
      </c>
      <c r="E30" s="76">
        <f t="shared" si="0"/>
        <v>-0.06318017472116207</v>
      </c>
      <c r="F30" s="102">
        <f>+D30/$D$29</f>
        <v>0.8990329481634235</v>
      </c>
      <c r="G30" s="99"/>
      <c r="H30" s="103"/>
      <c r="M30" s="96"/>
      <c r="N30" s="96"/>
      <c r="O30" s="96"/>
    </row>
    <row r="31" spans="1:15" ht="18" customHeight="1">
      <c r="A31" s="83" t="s">
        <v>39</v>
      </c>
      <c r="B31" s="98">
        <v>26347</v>
      </c>
      <c r="C31" s="98">
        <v>19048</v>
      </c>
      <c r="D31" s="98">
        <v>33918</v>
      </c>
      <c r="E31" s="76">
        <f t="shared" si="0"/>
        <v>0.7806593868122638</v>
      </c>
      <c r="F31" s="102">
        <f>+D31/$D$29</f>
        <v>0.017210863780564786</v>
      </c>
      <c r="G31" s="99"/>
      <c r="H31" s="103"/>
      <c r="M31" s="96"/>
      <c r="N31" s="96"/>
      <c r="O31" s="96"/>
    </row>
    <row r="32" spans="1:15" ht="18" customHeight="1">
      <c r="A32" s="83" t="s">
        <v>40</v>
      </c>
      <c r="B32" s="98">
        <v>223503</v>
      </c>
      <c r="C32" s="98">
        <v>111425</v>
      </c>
      <c r="D32" s="98">
        <v>165061</v>
      </c>
      <c r="E32" s="76">
        <f t="shared" si="0"/>
        <v>0.48136414628673996</v>
      </c>
      <c r="F32" s="102">
        <f>+D32/$D$29</f>
        <v>0.08375618805601168</v>
      </c>
      <c r="G32" s="99"/>
      <c r="H32" s="103"/>
      <c r="M32" s="96"/>
      <c r="N32" s="96"/>
      <c r="O32" s="96"/>
    </row>
    <row r="33" spans="1:15" ht="18" customHeight="1">
      <c r="A33" s="60" t="s">
        <v>197</v>
      </c>
      <c r="B33" s="69">
        <v>5485040</v>
      </c>
      <c r="C33" s="69">
        <v>2691606</v>
      </c>
      <c r="D33" s="69">
        <v>2793497</v>
      </c>
      <c r="E33" s="71">
        <f t="shared" si="0"/>
        <v>0.037855094690679096</v>
      </c>
      <c r="F33" s="100">
        <f>+D33/$D$28</f>
        <v>0.5863483023902298</v>
      </c>
      <c r="G33" s="99"/>
      <c r="H33" s="103"/>
      <c r="M33" s="96"/>
      <c r="N33" s="96"/>
      <c r="O33" s="96"/>
    </row>
    <row r="34" spans="1:15" ht="18" customHeight="1">
      <c r="A34" s="83" t="s">
        <v>37</v>
      </c>
      <c r="B34" s="98">
        <v>1061761</v>
      </c>
      <c r="C34" s="98">
        <v>549044</v>
      </c>
      <c r="D34" s="98">
        <v>406368</v>
      </c>
      <c r="E34" s="76">
        <f t="shared" si="0"/>
        <v>-0.25986259753316676</v>
      </c>
      <c r="F34" s="102">
        <f>+D34/$D$33</f>
        <v>0.14546928097649647</v>
      </c>
      <c r="G34" s="99"/>
      <c r="H34" s="103"/>
      <c r="M34" s="96"/>
      <c r="N34" s="96"/>
      <c r="O34" s="96"/>
    </row>
    <row r="35" spans="1:15" ht="18" customHeight="1">
      <c r="A35" s="83" t="s">
        <v>39</v>
      </c>
      <c r="B35" s="98">
        <v>315618</v>
      </c>
      <c r="C35" s="98">
        <v>176174</v>
      </c>
      <c r="D35" s="98">
        <v>238772</v>
      </c>
      <c r="E35" s="76">
        <f t="shared" si="0"/>
        <v>0.3553191730902403</v>
      </c>
      <c r="F35" s="102">
        <f>+D35/$D$33</f>
        <v>0.08547422818066387</v>
      </c>
      <c r="G35" s="103"/>
      <c r="H35" s="103"/>
      <c r="M35" s="96"/>
      <c r="N35" s="96"/>
      <c r="O35" s="96"/>
    </row>
    <row r="36" spans="1:15" ht="18" customHeight="1">
      <c r="A36" s="104" t="s">
        <v>40</v>
      </c>
      <c r="B36" s="105">
        <v>4107661</v>
      </c>
      <c r="C36" s="105">
        <v>1966388</v>
      </c>
      <c r="D36" s="105">
        <v>2148357</v>
      </c>
      <c r="E36" s="106">
        <f t="shared" si="0"/>
        <v>0.09253972257763982</v>
      </c>
      <c r="F36" s="107">
        <f>+D36/$D$33</f>
        <v>0.7690564908428397</v>
      </c>
      <c r="G36" s="99"/>
      <c r="H36" s="103"/>
      <c r="M36" s="96"/>
      <c r="N36" s="96"/>
      <c r="O36" s="96"/>
    </row>
    <row r="37" spans="1:15" ht="25.5" customHeight="1">
      <c r="A37" s="157" t="s">
        <v>109</v>
      </c>
      <c r="B37" s="158"/>
      <c r="C37" s="158"/>
      <c r="D37" s="158"/>
      <c r="E37" s="158"/>
      <c r="F37" s="108"/>
      <c r="G37" s="108"/>
      <c r="H37" s="108"/>
      <c r="M37" s="96"/>
      <c r="N37" s="96"/>
      <c r="O37" s="96"/>
    </row>
    <row r="39" spans="1:8" ht="15.75" customHeight="1">
      <c r="A39" s="322"/>
      <c r="B39" s="322"/>
      <c r="C39" s="322"/>
      <c r="D39" s="322"/>
      <c r="E39" s="322"/>
      <c r="F39" s="89"/>
      <c r="G39" s="89"/>
      <c r="H39" s="89"/>
    </row>
    <row r="40" ht="15.75" customHeight="1"/>
    <row r="41" ht="15.75" customHeight="1"/>
    <row r="42" spans="8:11" ht="15.75" customHeight="1">
      <c r="H42" s="109"/>
      <c r="I42" s="93"/>
      <c r="J42" s="93"/>
      <c r="K42" s="93"/>
    </row>
    <row r="43" spans="9:11" ht="15.75" customHeight="1">
      <c r="I43" s="93"/>
      <c r="J43" s="93"/>
      <c r="K43" s="93"/>
    </row>
    <row r="44" spans="9:11" ht="15.75" customHeight="1">
      <c r="I44" s="93"/>
      <c r="J44" s="93"/>
      <c r="K44" s="93"/>
    </row>
    <row r="45" spans="9:11" ht="15.75" customHeight="1">
      <c r="I45" s="93"/>
      <c r="J45" s="93"/>
      <c r="K45" s="93"/>
    </row>
    <row r="46" spans="9:11" ht="15.75" customHeight="1">
      <c r="I46" s="93"/>
      <c r="J46" s="93"/>
      <c r="K46" s="93"/>
    </row>
    <row r="47" spans="9:11" ht="15.75" customHeight="1">
      <c r="I47" s="93"/>
      <c r="J47" s="93"/>
      <c r="K47" s="93"/>
    </row>
    <row r="48" spans="9:11" ht="15.75" customHeight="1">
      <c r="I48" s="93"/>
      <c r="J48" s="93"/>
      <c r="K48" s="93"/>
    </row>
    <row r="49" spans="9:11" ht="15.75" customHeight="1">
      <c r="I49" s="93"/>
      <c r="J49" s="93"/>
      <c r="K49" s="93"/>
    </row>
    <row r="50" spans="9:11" ht="15.75" customHeight="1">
      <c r="I50" s="93"/>
      <c r="J50" s="93"/>
      <c r="K50" s="93"/>
    </row>
    <row r="51" ht="15.75" customHeight="1"/>
    <row r="52" spans="9:11" ht="15.75" customHeight="1">
      <c r="I52" s="93"/>
      <c r="J52" s="93"/>
      <c r="K52" s="93"/>
    </row>
    <row r="53" spans="9:11" ht="15.75" customHeight="1">
      <c r="I53" s="93"/>
      <c r="J53" s="93"/>
      <c r="K53" s="93"/>
    </row>
    <row r="54" spans="9:11" ht="15.75" customHeight="1">
      <c r="I54" s="93"/>
      <c r="J54" s="93"/>
      <c r="K54" s="93"/>
    </row>
    <row r="55" spans="9:11" ht="15.75" customHeight="1">
      <c r="I55" s="93"/>
      <c r="J55" s="93"/>
      <c r="K55" s="93"/>
    </row>
    <row r="56" spans="9:11" ht="15.75" customHeight="1">
      <c r="I56" s="93"/>
      <c r="J56" s="93"/>
      <c r="K56" s="93"/>
    </row>
    <row r="57" spans="9:11" ht="15.75" customHeight="1">
      <c r="I57" s="93"/>
      <c r="J57" s="93"/>
      <c r="K57" s="93"/>
    </row>
    <row r="58" spans="9:11" ht="15.75" customHeight="1">
      <c r="I58" s="93"/>
      <c r="J58" s="93"/>
      <c r="K58" s="93"/>
    </row>
    <row r="59" spans="9:11" ht="15.75" customHeight="1">
      <c r="I59" s="93"/>
      <c r="J59" s="93"/>
      <c r="K59" s="93"/>
    </row>
    <row r="60" spans="9:11" ht="15.75" customHeight="1">
      <c r="I60" s="93"/>
      <c r="J60" s="93"/>
      <c r="K60" s="93"/>
    </row>
    <row r="61" ht="15.75" customHeight="1"/>
    <row r="62" spans="9:11" ht="15.75" customHeight="1">
      <c r="I62" s="93"/>
      <c r="J62" s="93"/>
      <c r="K62" s="93"/>
    </row>
    <row r="63" spans="9:11" ht="15.75" customHeight="1">
      <c r="I63" s="93"/>
      <c r="J63" s="93"/>
      <c r="K63" s="93"/>
    </row>
    <row r="64" spans="9:11" ht="15.75" customHeight="1">
      <c r="I64" s="93"/>
      <c r="J64" s="93"/>
      <c r="K64" s="93"/>
    </row>
    <row r="65" spans="9:11" ht="15.75" customHeight="1">
      <c r="I65" s="93"/>
      <c r="J65" s="93"/>
      <c r="K65" s="93"/>
    </row>
    <row r="66" spans="9:11" ht="15.75" customHeight="1">
      <c r="I66" s="93"/>
      <c r="J66" s="93"/>
      <c r="K66" s="93"/>
    </row>
    <row r="67" spans="9:11" ht="15.75" customHeight="1">
      <c r="I67" s="93"/>
      <c r="J67" s="93"/>
      <c r="K67" s="93"/>
    </row>
    <row r="68" spans="9:11" ht="15.75" customHeight="1">
      <c r="I68" s="93"/>
      <c r="J68" s="93"/>
      <c r="K68" s="93"/>
    </row>
    <row r="69" spans="9:11" ht="15.75" customHeight="1">
      <c r="I69" s="93"/>
      <c r="J69" s="93"/>
      <c r="K69" s="93"/>
    </row>
    <row r="70" spans="9:11" ht="15.75" customHeight="1">
      <c r="I70" s="93"/>
      <c r="J70" s="93"/>
      <c r="K70" s="93"/>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87"/>
      <c r="B79" s="87"/>
      <c r="C79" s="87"/>
      <c r="D79" s="87"/>
      <c r="E79" s="87"/>
    </row>
    <row r="80" spans="1:6" ht="26.25" customHeight="1">
      <c r="A80" s="320" t="s">
        <v>112</v>
      </c>
      <c r="B80" s="321"/>
      <c r="C80" s="321"/>
      <c r="D80" s="321"/>
      <c r="E80" s="321"/>
      <c r="F80" s="87"/>
    </row>
  </sheetData>
  <mergeCells count="11">
    <mergeCell ref="N4:O4"/>
    <mergeCell ref="A17:F17"/>
    <mergeCell ref="A7:F7"/>
    <mergeCell ref="A80:E80"/>
    <mergeCell ref="A37:E37"/>
    <mergeCell ref="A39:E39"/>
    <mergeCell ref="A27:F27"/>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1" manualBreakCount="1">
    <brk id="38"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57">
      <selection activeCell="B7" sqref="B7:D9"/>
    </sheetView>
  </sheetViews>
  <sheetFormatPr defaultColWidth="11.421875" defaultRowHeight="12.75"/>
  <cols>
    <col min="1" max="1" width="34.7109375" style="110" customWidth="1"/>
    <col min="2" max="2" width="12.140625" style="110" bestFit="1" customWidth="1"/>
    <col min="3" max="3" width="12.421875" style="142" bestFit="1" customWidth="1"/>
    <col min="4" max="4" width="11.7109375" style="110" customWidth="1"/>
    <col min="5" max="5" width="12.8515625" style="110" customWidth="1"/>
    <col min="6" max="6" width="12.7109375" style="110" customWidth="1"/>
    <col min="7" max="7" width="14.00390625" style="110" customWidth="1"/>
    <col min="8" max="16384" width="11.421875" style="110" customWidth="1"/>
  </cols>
  <sheetData>
    <row r="1" spans="1:26" ht="15.75" customHeight="1">
      <c r="A1" s="323" t="s">
        <v>231</v>
      </c>
      <c r="B1" s="324"/>
      <c r="C1" s="324"/>
      <c r="D1" s="324"/>
      <c r="U1" s="111"/>
      <c r="V1" s="111"/>
      <c r="W1" s="111"/>
      <c r="X1" s="111"/>
      <c r="Y1" s="111"/>
      <c r="Z1" s="111"/>
    </row>
    <row r="2" spans="1:256" ht="15.75" customHeight="1">
      <c r="A2" s="325" t="s">
        <v>204</v>
      </c>
      <c r="B2" s="326"/>
      <c r="C2" s="326"/>
      <c r="D2" s="326"/>
      <c r="E2" s="111"/>
      <c r="F2" s="111"/>
      <c r="G2" s="111"/>
      <c r="H2" s="111"/>
      <c r="I2" s="111"/>
      <c r="J2" s="111"/>
      <c r="K2" s="111"/>
      <c r="L2" s="111"/>
      <c r="M2" s="111"/>
      <c r="N2" s="111"/>
      <c r="O2" s="111"/>
      <c r="P2" s="111"/>
      <c r="Q2" s="325"/>
      <c r="R2" s="326"/>
      <c r="S2" s="326"/>
      <c r="T2" s="326"/>
      <c r="U2" s="111"/>
      <c r="V2" s="111" t="s">
        <v>215</v>
      </c>
      <c r="W2" s="111"/>
      <c r="X2" s="111"/>
      <c r="Y2" s="111"/>
      <c r="Z2" s="111"/>
      <c r="AA2" s="112"/>
      <c r="AB2" s="112"/>
      <c r="AC2" s="325"/>
      <c r="AD2" s="326"/>
      <c r="AE2" s="326"/>
      <c r="AF2" s="326"/>
      <c r="AG2" s="325"/>
      <c r="AH2" s="326"/>
      <c r="AI2" s="326"/>
      <c r="AJ2" s="326"/>
      <c r="AK2" s="325"/>
      <c r="AL2" s="326"/>
      <c r="AM2" s="326"/>
      <c r="AN2" s="326"/>
      <c r="AO2" s="325"/>
      <c r="AP2" s="326"/>
      <c r="AQ2" s="326"/>
      <c r="AR2" s="326"/>
      <c r="AS2" s="325"/>
      <c r="AT2" s="326"/>
      <c r="AU2" s="326"/>
      <c r="AV2" s="326"/>
      <c r="AW2" s="325"/>
      <c r="AX2" s="326"/>
      <c r="AY2" s="326"/>
      <c r="AZ2" s="326"/>
      <c r="BA2" s="325"/>
      <c r="BB2" s="326"/>
      <c r="BC2" s="326"/>
      <c r="BD2" s="326"/>
      <c r="BE2" s="325"/>
      <c r="BF2" s="326"/>
      <c r="BG2" s="326"/>
      <c r="BH2" s="326"/>
      <c r="BI2" s="325"/>
      <c r="BJ2" s="326"/>
      <c r="BK2" s="326"/>
      <c r="BL2" s="326"/>
      <c r="BM2" s="325"/>
      <c r="BN2" s="326"/>
      <c r="BO2" s="326"/>
      <c r="BP2" s="326"/>
      <c r="BQ2" s="325"/>
      <c r="BR2" s="326"/>
      <c r="BS2" s="326"/>
      <c r="BT2" s="326"/>
      <c r="BU2" s="325"/>
      <c r="BV2" s="326"/>
      <c r="BW2" s="326"/>
      <c r="BX2" s="326"/>
      <c r="BY2" s="325"/>
      <c r="BZ2" s="326"/>
      <c r="CA2" s="326"/>
      <c r="CB2" s="326"/>
      <c r="CC2" s="325"/>
      <c r="CD2" s="326"/>
      <c r="CE2" s="326"/>
      <c r="CF2" s="326"/>
      <c r="CG2" s="325"/>
      <c r="CH2" s="326"/>
      <c r="CI2" s="326"/>
      <c r="CJ2" s="326"/>
      <c r="CK2" s="325"/>
      <c r="CL2" s="326"/>
      <c r="CM2" s="326"/>
      <c r="CN2" s="326"/>
      <c r="CO2" s="325"/>
      <c r="CP2" s="326"/>
      <c r="CQ2" s="326"/>
      <c r="CR2" s="326"/>
      <c r="CS2" s="325"/>
      <c r="CT2" s="326"/>
      <c r="CU2" s="326"/>
      <c r="CV2" s="326"/>
      <c r="CW2" s="325"/>
      <c r="CX2" s="326"/>
      <c r="CY2" s="326"/>
      <c r="CZ2" s="326"/>
      <c r="DA2" s="325"/>
      <c r="DB2" s="326"/>
      <c r="DC2" s="326"/>
      <c r="DD2" s="326"/>
      <c r="DE2" s="325"/>
      <c r="DF2" s="326"/>
      <c r="DG2" s="326"/>
      <c r="DH2" s="326"/>
      <c r="DI2" s="325"/>
      <c r="DJ2" s="326"/>
      <c r="DK2" s="326"/>
      <c r="DL2" s="326"/>
      <c r="DM2" s="325"/>
      <c r="DN2" s="326"/>
      <c r="DO2" s="326"/>
      <c r="DP2" s="326"/>
      <c r="DQ2" s="325"/>
      <c r="DR2" s="326"/>
      <c r="DS2" s="326"/>
      <c r="DT2" s="326"/>
      <c r="DU2" s="325"/>
      <c r="DV2" s="326"/>
      <c r="DW2" s="326"/>
      <c r="DX2" s="326"/>
      <c r="DY2" s="325"/>
      <c r="DZ2" s="326"/>
      <c r="EA2" s="326"/>
      <c r="EB2" s="326"/>
      <c r="EC2" s="325"/>
      <c r="ED2" s="326"/>
      <c r="EE2" s="326"/>
      <c r="EF2" s="326"/>
      <c r="EG2" s="325"/>
      <c r="EH2" s="326"/>
      <c r="EI2" s="326"/>
      <c r="EJ2" s="326"/>
      <c r="EK2" s="325"/>
      <c r="EL2" s="326"/>
      <c r="EM2" s="326"/>
      <c r="EN2" s="326"/>
      <c r="EO2" s="325"/>
      <c r="EP2" s="326"/>
      <c r="EQ2" s="326"/>
      <c r="ER2" s="326"/>
      <c r="ES2" s="325"/>
      <c r="ET2" s="326"/>
      <c r="EU2" s="326"/>
      <c r="EV2" s="326"/>
      <c r="EW2" s="325"/>
      <c r="EX2" s="326"/>
      <c r="EY2" s="326"/>
      <c r="EZ2" s="326"/>
      <c r="FA2" s="325"/>
      <c r="FB2" s="326"/>
      <c r="FC2" s="326"/>
      <c r="FD2" s="326"/>
      <c r="FE2" s="325"/>
      <c r="FF2" s="326"/>
      <c r="FG2" s="326"/>
      <c r="FH2" s="326"/>
      <c r="FI2" s="325"/>
      <c r="FJ2" s="326"/>
      <c r="FK2" s="326"/>
      <c r="FL2" s="326"/>
      <c r="FM2" s="325"/>
      <c r="FN2" s="326"/>
      <c r="FO2" s="326"/>
      <c r="FP2" s="326"/>
      <c r="FQ2" s="325"/>
      <c r="FR2" s="326"/>
      <c r="FS2" s="326"/>
      <c r="FT2" s="326"/>
      <c r="FU2" s="325"/>
      <c r="FV2" s="326"/>
      <c r="FW2" s="326"/>
      <c r="FX2" s="326"/>
      <c r="FY2" s="325"/>
      <c r="FZ2" s="326"/>
      <c r="GA2" s="326"/>
      <c r="GB2" s="326"/>
      <c r="GC2" s="325"/>
      <c r="GD2" s="326"/>
      <c r="GE2" s="326"/>
      <c r="GF2" s="326"/>
      <c r="GG2" s="325"/>
      <c r="GH2" s="326"/>
      <c r="GI2" s="326"/>
      <c r="GJ2" s="326"/>
      <c r="GK2" s="325"/>
      <c r="GL2" s="326"/>
      <c r="GM2" s="326"/>
      <c r="GN2" s="326"/>
      <c r="GO2" s="325"/>
      <c r="GP2" s="326"/>
      <c r="GQ2" s="326"/>
      <c r="GR2" s="326"/>
      <c r="GS2" s="325"/>
      <c r="GT2" s="326"/>
      <c r="GU2" s="326"/>
      <c r="GV2" s="326"/>
      <c r="GW2" s="325"/>
      <c r="GX2" s="326"/>
      <c r="GY2" s="326"/>
      <c r="GZ2" s="326"/>
      <c r="HA2" s="325"/>
      <c r="HB2" s="326"/>
      <c r="HC2" s="326"/>
      <c r="HD2" s="326"/>
      <c r="HE2" s="325"/>
      <c r="HF2" s="326"/>
      <c r="HG2" s="326"/>
      <c r="HH2" s="326"/>
      <c r="HI2" s="325"/>
      <c r="HJ2" s="326"/>
      <c r="HK2" s="326"/>
      <c r="HL2" s="326"/>
      <c r="HM2" s="325"/>
      <c r="HN2" s="326"/>
      <c r="HO2" s="326"/>
      <c r="HP2" s="326"/>
      <c r="HQ2" s="325"/>
      <c r="HR2" s="326"/>
      <c r="HS2" s="326"/>
      <c r="HT2" s="326"/>
      <c r="HU2" s="325"/>
      <c r="HV2" s="326"/>
      <c r="HW2" s="326"/>
      <c r="HX2" s="326"/>
      <c r="HY2" s="325"/>
      <c r="HZ2" s="326"/>
      <c r="IA2" s="326"/>
      <c r="IB2" s="326"/>
      <c r="IC2" s="325"/>
      <c r="ID2" s="326"/>
      <c r="IE2" s="326"/>
      <c r="IF2" s="326"/>
      <c r="IG2" s="325"/>
      <c r="IH2" s="326"/>
      <c r="II2" s="326"/>
      <c r="IJ2" s="326"/>
      <c r="IK2" s="325"/>
      <c r="IL2" s="326"/>
      <c r="IM2" s="326"/>
      <c r="IN2" s="326"/>
      <c r="IO2" s="325"/>
      <c r="IP2" s="326"/>
      <c r="IQ2" s="326"/>
      <c r="IR2" s="326"/>
      <c r="IS2" s="325"/>
      <c r="IT2" s="326"/>
      <c r="IU2" s="326"/>
      <c r="IV2" s="326"/>
    </row>
    <row r="3" spans="1:256" ht="15.75" customHeight="1">
      <c r="A3" s="327" t="s">
        <v>193</v>
      </c>
      <c r="B3" s="328"/>
      <c r="C3" s="328"/>
      <c r="D3" s="328"/>
      <c r="E3" s="111"/>
      <c r="F3" s="111"/>
      <c r="M3" s="111"/>
      <c r="N3" s="111"/>
      <c r="O3" s="111"/>
      <c r="P3" s="111"/>
      <c r="Q3" s="325"/>
      <c r="R3" s="326"/>
      <c r="S3" s="326"/>
      <c r="T3" s="326"/>
      <c r="U3" s="111"/>
      <c r="V3" s="111"/>
      <c r="W3" s="111"/>
      <c r="X3" s="111"/>
      <c r="Y3" s="111"/>
      <c r="Z3" s="111"/>
      <c r="AA3" s="112"/>
      <c r="AB3" s="112"/>
      <c r="AC3" s="325"/>
      <c r="AD3" s="326"/>
      <c r="AE3" s="326"/>
      <c r="AF3" s="326"/>
      <c r="AG3" s="325"/>
      <c r="AH3" s="326"/>
      <c r="AI3" s="326"/>
      <c r="AJ3" s="326"/>
      <c r="AK3" s="325"/>
      <c r="AL3" s="326"/>
      <c r="AM3" s="326"/>
      <c r="AN3" s="326"/>
      <c r="AO3" s="325"/>
      <c r="AP3" s="326"/>
      <c r="AQ3" s="326"/>
      <c r="AR3" s="326"/>
      <c r="AS3" s="325"/>
      <c r="AT3" s="326"/>
      <c r="AU3" s="326"/>
      <c r="AV3" s="326"/>
      <c r="AW3" s="325"/>
      <c r="AX3" s="326"/>
      <c r="AY3" s="326"/>
      <c r="AZ3" s="326"/>
      <c r="BA3" s="325"/>
      <c r="BB3" s="326"/>
      <c r="BC3" s="326"/>
      <c r="BD3" s="326"/>
      <c r="BE3" s="325"/>
      <c r="BF3" s="326"/>
      <c r="BG3" s="326"/>
      <c r="BH3" s="326"/>
      <c r="BI3" s="325"/>
      <c r="BJ3" s="326"/>
      <c r="BK3" s="326"/>
      <c r="BL3" s="326"/>
      <c r="BM3" s="325"/>
      <c r="BN3" s="326"/>
      <c r="BO3" s="326"/>
      <c r="BP3" s="326"/>
      <c r="BQ3" s="325"/>
      <c r="BR3" s="326"/>
      <c r="BS3" s="326"/>
      <c r="BT3" s="326"/>
      <c r="BU3" s="325"/>
      <c r="BV3" s="326"/>
      <c r="BW3" s="326"/>
      <c r="BX3" s="326"/>
      <c r="BY3" s="325"/>
      <c r="BZ3" s="326"/>
      <c r="CA3" s="326"/>
      <c r="CB3" s="326"/>
      <c r="CC3" s="325"/>
      <c r="CD3" s="326"/>
      <c r="CE3" s="326"/>
      <c r="CF3" s="326"/>
      <c r="CG3" s="325"/>
      <c r="CH3" s="326"/>
      <c r="CI3" s="326"/>
      <c r="CJ3" s="326"/>
      <c r="CK3" s="325"/>
      <c r="CL3" s="326"/>
      <c r="CM3" s="326"/>
      <c r="CN3" s="326"/>
      <c r="CO3" s="325"/>
      <c r="CP3" s="326"/>
      <c r="CQ3" s="326"/>
      <c r="CR3" s="326"/>
      <c r="CS3" s="325"/>
      <c r="CT3" s="326"/>
      <c r="CU3" s="326"/>
      <c r="CV3" s="326"/>
      <c r="CW3" s="325"/>
      <c r="CX3" s="326"/>
      <c r="CY3" s="326"/>
      <c r="CZ3" s="326"/>
      <c r="DA3" s="325"/>
      <c r="DB3" s="326"/>
      <c r="DC3" s="326"/>
      <c r="DD3" s="326"/>
      <c r="DE3" s="325"/>
      <c r="DF3" s="326"/>
      <c r="DG3" s="326"/>
      <c r="DH3" s="326"/>
      <c r="DI3" s="325"/>
      <c r="DJ3" s="326"/>
      <c r="DK3" s="326"/>
      <c r="DL3" s="326"/>
      <c r="DM3" s="325"/>
      <c r="DN3" s="326"/>
      <c r="DO3" s="326"/>
      <c r="DP3" s="326"/>
      <c r="DQ3" s="325"/>
      <c r="DR3" s="326"/>
      <c r="DS3" s="326"/>
      <c r="DT3" s="326"/>
      <c r="DU3" s="325"/>
      <c r="DV3" s="326"/>
      <c r="DW3" s="326"/>
      <c r="DX3" s="326"/>
      <c r="DY3" s="325"/>
      <c r="DZ3" s="326"/>
      <c r="EA3" s="326"/>
      <c r="EB3" s="326"/>
      <c r="EC3" s="325"/>
      <c r="ED3" s="326"/>
      <c r="EE3" s="326"/>
      <c r="EF3" s="326"/>
      <c r="EG3" s="325"/>
      <c r="EH3" s="326"/>
      <c r="EI3" s="326"/>
      <c r="EJ3" s="326"/>
      <c r="EK3" s="325"/>
      <c r="EL3" s="326"/>
      <c r="EM3" s="326"/>
      <c r="EN3" s="326"/>
      <c r="EO3" s="325"/>
      <c r="EP3" s="326"/>
      <c r="EQ3" s="326"/>
      <c r="ER3" s="326"/>
      <c r="ES3" s="325"/>
      <c r="ET3" s="326"/>
      <c r="EU3" s="326"/>
      <c r="EV3" s="326"/>
      <c r="EW3" s="325"/>
      <c r="EX3" s="326"/>
      <c r="EY3" s="326"/>
      <c r="EZ3" s="326"/>
      <c r="FA3" s="325"/>
      <c r="FB3" s="326"/>
      <c r="FC3" s="326"/>
      <c r="FD3" s="326"/>
      <c r="FE3" s="325"/>
      <c r="FF3" s="326"/>
      <c r="FG3" s="326"/>
      <c r="FH3" s="326"/>
      <c r="FI3" s="325"/>
      <c r="FJ3" s="326"/>
      <c r="FK3" s="326"/>
      <c r="FL3" s="326"/>
      <c r="FM3" s="325"/>
      <c r="FN3" s="326"/>
      <c r="FO3" s="326"/>
      <c r="FP3" s="326"/>
      <c r="FQ3" s="325"/>
      <c r="FR3" s="326"/>
      <c r="FS3" s="326"/>
      <c r="FT3" s="326"/>
      <c r="FU3" s="325"/>
      <c r="FV3" s="326"/>
      <c r="FW3" s="326"/>
      <c r="FX3" s="326"/>
      <c r="FY3" s="325"/>
      <c r="FZ3" s="326"/>
      <c r="GA3" s="326"/>
      <c r="GB3" s="326"/>
      <c r="GC3" s="325"/>
      <c r="GD3" s="326"/>
      <c r="GE3" s="326"/>
      <c r="GF3" s="326"/>
      <c r="GG3" s="325"/>
      <c r="GH3" s="326"/>
      <c r="GI3" s="326"/>
      <c r="GJ3" s="326"/>
      <c r="GK3" s="325"/>
      <c r="GL3" s="326"/>
      <c r="GM3" s="326"/>
      <c r="GN3" s="326"/>
      <c r="GO3" s="325"/>
      <c r="GP3" s="326"/>
      <c r="GQ3" s="326"/>
      <c r="GR3" s="326"/>
      <c r="GS3" s="325"/>
      <c r="GT3" s="326"/>
      <c r="GU3" s="326"/>
      <c r="GV3" s="326"/>
      <c r="GW3" s="325"/>
      <c r="GX3" s="326"/>
      <c r="GY3" s="326"/>
      <c r="GZ3" s="326"/>
      <c r="HA3" s="325"/>
      <c r="HB3" s="326"/>
      <c r="HC3" s="326"/>
      <c r="HD3" s="326"/>
      <c r="HE3" s="325"/>
      <c r="HF3" s="326"/>
      <c r="HG3" s="326"/>
      <c r="HH3" s="326"/>
      <c r="HI3" s="325"/>
      <c r="HJ3" s="326"/>
      <c r="HK3" s="326"/>
      <c r="HL3" s="326"/>
      <c r="HM3" s="325"/>
      <c r="HN3" s="326"/>
      <c r="HO3" s="326"/>
      <c r="HP3" s="326"/>
      <c r="HQ3" s="325"/>
      <c r="HR3" s="326"/>
      <c r="HS3" s="326"/>
      <c r="HT3" s="326"/>
      <c r="HU3" s="325"/>
      <c r="HV3" s="326"/>
      <c r="HW3" s="326"/>
      <c r="HX3" s="326"/>
      <c r="HY3" s="325"/>
      <c r="HZ3" s="326"/>
      <c r="IA3" s="326"/>
      <c r="IB3" s="326"/>
      <c r="IC3" s="325"/>
      <c r="ID3" s="326"/>
      <c r="IE3" s="326"/>
      <c r="IF3" s="326"/>
      <c r="IG3" s="325"/>
      <c r="IH3" s="326"/>
      <c r="II3" s="326"/>
      <c r="IJ3" s="326"/>
      <c r="IK3" s="325"/>
      <c r="IL3" s="326"/>
      <c r="IM3" s="326"/>
      <c r="IN3" s="326"/>
      <c r="IO3" s="325"/>
      <c r="IP3" s="326"/>
      <c r="IQ3" s="326"/>
      <c r="IR3" s="326"/>
      <c r="IS3" s="325"/>
      <c r="IT3" s="326"/>
      <c r="IU3" s="326"/>
      <c r="IV3" s="326"/>
    </row>
    <row r="4" spans="1:26" s="111" customFormat="1" ht="13.5" customHeight="1">
      <c r="A4" s="113" t="s">
        <v>205</v>
      </c>
      <c r="B4" s="114" t="s">
        <v>34</v>
      </c>
      <c r="C4" s="114" t="s">
        <v>35</v>
      </c>
      <c r="D4" s="114" t="s">
        <v>73</v>
      </c>
      <c r="U4" s="110"/>
      <c r="V4" s="110" t="s">
        <v>72</v>
      </c>
      <c r="W4" s="115">
        <f>SUM(W5:W9)</f>
        <v>6643553</v>
      </c>
      <c r="X4" s="116">
        <f>SUM(X5:X9)</f>
        <v>100</v>
      </c>
      <c r="Y4" s="110"/>
      <c r="Z4" s="110"/>
    </row>
    <row r="5" spans="1:26" s="111" customFormat="1" ht="13.5" customHeight="1">
      <c r="A5" s="117"/>
      <c r="B5" s="118"/>
      <c r="C5" s="114"/>
      <c r="D5" s="118"/>
      <c r="E5" s="119"/>
      <c r="F5" s="119"/>
      <c r="U5" s="110"/>
      <c r="V5" s="110" t="s">
        <v>81</v>
      </c>
      <c r="W5" s="115">
        <f>+B9</f>
        <v>1826786</v>
      </c>
      <c r="X5" s="120">
        <f>+W5/$W$4*100</f>
        <v>27.497123903429383</v>
      </c>
      <c r="Y5" s="110"/>
      <c r="Z5" s="110"/>
    </row>
    <row r="6" spans="1:24" ht="13.5" customHeight="1">
      <c r="A6" s="329" t="s">
        <v>78</v>
      </c>
      <c r="B6" s="330"/>
      <c r="C6" s="330"/>
      <c r="D6" s="330"/>
      <c r="E6" s="111"/>
      <c r="F6" s="111"/>
      <c r="V6" s="110" t="s">
        <v>79</v>
      </c>
      <c r="W6" s="115">
        <f>+B21</f>
        <v>169400</v>
      </c>
      <c r="X6" s="120">
        <f>+W6/$W$4*100</f>
        <v>2.549840424242871</v>
      </c>
    </row>
    <row r="7" spans="1:24" ht="13.5" customHeight="1">
      <c r="A7" s="121">
        <v>2007</v>
      </c>
      <c r="B7" s="122">
        <v>2990124</v>
      </c>
      <c r="C7" s="138">
        <v>119179</v>
      </c>
      <c r="D7" s="122">
        <v>2870945</v>
      </c>
      <c r="E7" s="123"/>
      <c r="F7" s="123"/>
      <c r="V7" s="110" t="s">
        <v>80</v>
      </c>
      <c r="W7" s="115">
        <f>+B27</f>
        <v>2010911</v>
      </c>
      <c r="X7" s="120">
        <f>+W7/$W$4*100</f>
        <v>30.268607776591832</v>
      </c>
    </row>
    <row r="8" spans="1:24" ht="13.5" customHeight="1">
      <c r="A8" s="124" t="s">
        <v>256</v>
      </c>
      <c r="B8" s="122">
        <v>1564169</v>
      </c>
      <c r="C8" s="138">
        <v>54307</v>
      </c>
      <c r="D8" s="122">
        <v>1509862</v>
      </c>
      <c r="E8" s="123"/>
      <c r="F8" s="123"/>
      <c r="V8" s="110" t="s">
        <v>82</v>
      </c>
      <c r="W8" s="115">
        <f>+B15</f>
        <v>1805198</v>
      </c>
      <c r="X8" s="120">
        <f>+W8/$W$4*100</f>
        <v>27.1721772972986</v>
      </c>
    </row>
    <row r="9" spans="1:24" ht="13.5" customHeight="1">
      <c r="A9" s="124" t="s">
        <v>257</v>
      </c>
      <c r="B9" s="122">
        <v>1826786</v>
      </c>
      <c r="C9" s="138">
        <v>93192</v>
      </c>
      <c r="D9" s="122">
        <v>1733594</v>
      </c>
      <c r="E9" s="123"/>
      <c r="F9" s="123"/>
      <c r="V9" s="110" t="s">
        <v>83</v>
      </c>
      <c r="W9" s="115">
        <f>+B33</f>
        <v>831258</v>
      </c>
      <c r="X9" s="120">
        <f>+W9/$W$4*100</f>
        <v>12.512250598437314</v>
      </c>
    </row>
    <row r="10" spans="1:22" ht="13.5" customHeight="1">
      <c r="A10" s="125" t="s">
        <v>224</v>
      </c>
      <c r="B10" s="126">
        <f>+B9/B8*100-100</f>
        <v>16.789554069924662</v>
      </c>
      <c r="C10" s="139">
        <f>+C9/C8*100-100</f>
        <v>71.60218756329755</v>
      </c>
      <c r="D10" s="126">
        <f>+D9/D8*100-100</f>
        <v>14.818042973463804</v>
      </c>
      <c r="E10" s="127"/>
      <c r="F10" s="127"/>
      <c r="V10" s="111" t="s">
        <v>216</v>
      </c>
    </row>
    <row r="11" spans="1:24" ht="13.5" customHeight="1">
      <c r="A11" s="125"/>
      <c r="B11" s="126"/>
      <c r="C11" s="139"/>
      <c r="D11" s="126"/>
      <c r="E11" s="127"/>
      <c r="F11" s="127"/>
      <c r="V11" s="110" t="s">
        <v>74</v>
      </c>
      <c r="W11" s="115">
        <f>SUM(W12:W16)</f>
        <v>1879325</v>
      </c>
      <c r="X11" s="116">
        <f>SUM(X12:X16)</f>
        <v>100</v>
      </c>
    </row>
    <row r="12" spans="1:24" ht="13.5" customHeight="1">
      <c r="A12" s="329" t="s">
        <v>146</v>
      </c>
      <c r="B12" s="330"/>
      <c r="C12" s="330"/>
      <c r="D12" s="330"/>
      <c r="E12" s="111"/>
      <c r="F12" s="111"/>
      <c r="V12" s="110" t="s">
        <v>81</v>
      </c>
      <c r="W12" s="115">
        <f>+C9</f>
        <v>93192</v>
      </c>
      <c r="X12" s="120">
        <f>+W12/$W$11*100</f>
        <v>4.9588016974179565</v>
      </c>
    </row>
    <row r="13" spans="1:24" ht="13.5" customHeight="1">
      <c r="A13" s="121">
        <f>+A7</f>
        <v>2007</v>
      </c>
      <c r="B13" s="122">
        <v>2749863</v>
      </c>
      <c r="C13" s="138">
        <v>252990</v>
      </c>
      <c r="D13" s="122">
        <v>2496873</v>
      </c>
      <c r="E13" s="123"/>
      <c r="F13" s="123"/>
      <c r="V13" s="110" t="s">
        <v>79</v>
      </c>
      <c r="W13" s="115">
        <f>+C21</f>
        <v>1130015</v>
      </c>
      <c r="X13" s="120">
        <f>+W13/$W$11*100</f>
        <v>60.12876963803493</v>
      </c>
    </row>
    <row r="14" spans="1:24" ht="13.5" customHeight="1">
      <c r="A14" s="128" t="str">
        <f>+A8</f>
        <v>Enero - junio 2007</v>
      </c>
      <c r="B14" s="122">
        <v>1525275</v>
      </c>
      <c r="C14" s="138">
        <v>125754</v>
      </c>
      <c r="D14" s="122">
        <v>1399521</v>
      </c>
      <c r="E14" s="123"/>
      <c r="F14" s="123"/>
      <c r="V14" s="110" t="s">
        <v>80</v>
      </c>
      <c r="W14" s="115">
        <f>+C27</f>
        <v>296400</v>
      </c>
      <c r="X14" s="120">
        <f>+W14/$W$11*100</f>
        <v>15.771620129567799</v>
      </c>
    </row>
    <row r="15" spans="1:24" ht="13.5" customHeight="1">
      <c r="A15" s="128" t="str">
        <f>+A9</f>
        <v>Enero - junio 2008</v>
      </c>
      <c r="B15" s="122">
        <v>1805198</v>
      </c>
      <c r="C15" s="138">
        <v>147271</v>
      </c>
      <c r="D15" s="122">
        <v>1657927</v>
      </c>
      <c r="E15" s="123"/>
      <c r="F15" s="123"/>
      <c r="V15" s="110" t="s">
        <v>82</v>
      </c>
      <c r="W15" s="115">
        <f>+C15</f>
        <v>147271</v>
      </c>
      <c r="X15" s="120">
        <f>+W15/$W$11*100</f>
        <v>7.836377422744868</v>
      </c>
    </row>
    <row r="16" spans="1:24" ht="13.5" customHeight="1">
      <c r="A16" s="125" t="str">
        <f>+A10</f>
        <v>Var. (%)   2008/2007</v>
      </c>
      <c r="B16" s="129">
        <f>+B15/B14*100-100</f>
        <v>18.352297126747644</v>
      </c>
      <c r="C16" s="140">
        <f>+C15/C14*100-100</f>
        <v>17.11039012675542</v>
      </c>
      <c r="D16" s="129">
        <f>+D15/D14*100-100</f>
        <v>18.46388871621076</v>
      </c>
      <c r="E16" s="127"/>
      <c r="F16" s="127"/>
      <c r="V16" s="110" t="s">
        <v>83</v>
      </c>
      <c r="W16" s="115">
        <f>+C33</f>
        <v>212447</v>
      </c>
      <c r="X16" s="120">
        <f>+W16/$W$11*100</f>
        <v>11.304431112234447</v>
      </c>
    </row>
    <row r="17" spans="1:6" ht="13.5" customHeight="1">
      <c r="A17" s="125"/>
      <c r="B17" s="129"/>
      <c r="C17" s="140"/>
      <c r="D17" s="129"/>
      <c r="E17" s="127"/>
      <c r="F17" s="127"/>
    </row>
    <row r="18" spans="1:6" ht="13.5" customHeight="1">
      <c r="A18" s="329" t="s">
        <v>79</v>
      </c>
      <c r="B18" s="330"/>
      <c r="C18" s="330"/>
      <c r="D18" s="330"/>
      <c r="E18" s="111"/>
      <c r="F18" s="111"/>
    </row>
    <row r="19" spans="1:6" ht="13.5" customHeight="1">
      <c r="A19" s="121">
        <f>+A7</f>
        <v>2007</v>
      </c>
      <c r="B19" s="122">
        <v>367274</v>
      </c>
      <c r="C19" s="138">
        <v>1893359</v>
      </c>
      <c r="D19" s="122">
        <v>-1526085</v>
      </c>
      <c r="E19" s="123"/>
      <c r="F19" s="123"/>
    </row>
    <row r="20" spans="1:6" ht="13.5" customHeight="1">
      <c r="A20" s="128" t="str">
        <f>+A14</f>
        <v>Enero - junio 2007</v>
      </c>
      <c r="B20" s="122">
        <v>162432</v>
      </c>
      <c r="C20" s="138">
        <v>795093</v>
      </c>
      <c r="D20" s="122">
        <v>-632661</v>
      </c>
      <c r="E20" s="123"/>
      <c r="F20" s="123"/>
    </row>
    <row r="21" spans="1:10" ht="13.5" customHeight="1">
      <c r="A21" s="128" t="str">
        <f>+A15</f>
        <v>Enero - junio 2008</v>
      </c>
      <c r="B21" s="122">
        <v>169400</v>
      </c>
      <c r="C21" s="138">
        <v>1130015</v>
      </c>
      <c r="D21" s="122">
        <v>-960615</v>
      </c>
      <c r="E21" s="123"/>
      <c r="F21" s="123"/>
      <c r="G21" s="115"/>
      <c r="H21" s="115"/>
      <c r="I21" s="115"/>
      <c r="J21" s="115"/>
    </row>
    <row r="22" spans="1:10" ht="13.5" customHeight="1">
      <c r="A22" s="125" t="str">
        <f>+A16</f>
        <v>Var. (%)   2008/2007</v>
      </c>
      <c r="B22" s="129">
        <f>+B21/B20*100-100</f>
        <v>4.2897951142632</v>
      </c>
      <c r="C22" s="140">
        <f>+C21/C20*100-100</f>
        <v>42.12362578968748</v>
      </c>
      <c r="D22" s="129">
        <f>+D21/D20*100-100</f>
        <v>51.837239848829</v>
      </c>
      <c r="E22" s="127"/>
      <c r="F22" s="127"/>
      <c r="G22" s="115"/>
      <c r="H22" s="115"/>
      <c r="I22" s="115"/>
      <c r="J22" s="115"/>
    </row>
    <row r="23" spans="1:10" ht="13.5" customHeight="1">
      <c r="A23" s="125"/>
      <c r="B23" s="129"/>
      <c r="C23" s="140"/>
      <c r="D23" s="129"/>
      <c r="E23" s="127"/>
      <c r="F23" s="127"/>
      <c r="G23" s="115"/>
      <c r="H23" s="115"/>
      <c r="I23" s="115"/>
      <c r="J23" s="115"/>
    </row>
    <row r="24" spans="1:10" ht="13.5" customHeight="1">
      <c r="A24" s="329" t="s">
        <v>80</v>
      </c>
      <c r="B24" s="330"/>
      <c r="C24" s="330"/>
      <c r="D24" s="330"/>
      <c r="E24" s="111"/>
      <c r="F24" s="111"/>
      <c r="G24" s="115"/>
      <c r="H24" s="115"/>
      <c r="I24" s="115"/>
      <c r="J24" s="115"/>
    </row>
    <row r="25" spans="1:10" ht="13.5" customHeight="1">
      <c r="A25" s="121">
        <f>+A19</f>
        <v>2007</v>
      </c>
      <c r="B25" s="122">
        <v>3549340</v>
      </c>
      <c r="C25" s="138">
        <v>571353</v>
      </c>
      <c r="D25" s="122">
        <v>2977987</v>
      </c>
      <c r="E25" s="123"/>
      <c r="F25" s="123"/>
      <c r="G25" s="115"/>
      <c r="H25" s="115"/>
      <c r="I25" s="115"/>
      <c r="J25" s="115"/>
    </row>
    <row r="26" spans="1:6" ht="13.5" customHeight="1">
      <c r="A26" s="128" t="str">
        <f>+A20</f>
        <v>Enero - junio 2007</v>
      </c>
      <c r="B26" s="122">
        <v>2173210</v>
      </c>
      <c r="C26" s="138">
        <v>231775</v>
      </c>
      <c r="D26" s="122">
        <v>1941435</v>
      </c>
      <c r="E26" s="123"/>
      <c r="F26" s="123"/>
    </row>
    <row r="27" spans="1:6" ht="13.5" customHeight="1">
      <c r="A27" s="128" t="str">
        <f>+A21</f>
        <v>Enero - junio 2008</v>
      </c>
      <c r="B27" s="122">
        <v>2010911</v>
      </c>
      <c r="C27" s="138">
        <v>296400</v>
      </c>
      <c r="D27" s="122">
        <v>1714511</v>
      </c>
      <c r="E27" s="123"/>
      <c r="F27" s="123"/>
    </row>
    <row r="28" spans="1:6" ht="13.5" customHeight="1">
      <c r="A28" s="125" t="str">
        <f>+A22</f>
        <v>Var. (%)   2008/2007</v>
      </c>
      <c r="B28" s="129">
        <f>+B27/B26*100-100</f>
        <v>-7.4681692059212</v>
      </c>
      <c r="C28" s="140">
        <f>+C27/C26*100-100</f>
        <v>27.882644806385485</v>
      </c>
      <c r="D28" s="129">
        <f>+D27/D26*100-100</f>
        <v>-11.688467551064036</v>
      </c>
      <c r="E28" s="117"/>
      <c r="F28" s="127"/>
    </row>
    <row r="29" spans="1:8" ht="13.5" customHeight="1">
      <c r="A29" s="125"/>
      <c r="B29" s="129"/>
      <c r="C29" s="140"/>
      <c r="D29" s="129"/>
      <c r="E29" s="127"/>
      <c r="F29" s="130"/>
      <c r="G29" s="131"/>
      <c r="H29" s="132"/>
    </row>
    <row r="30" spans="1:6" ht="13.5" customHeight="1">
      <c r="A30" s="329" t="s">
        <v>206</v>
      </c>
      <c r="B30" s="330"/>
      <c r="C30" s="330"/>
      <c r="D30" s="330"/>
      <c r="E30" s="111"/>
      <c r="F30" s="111"/>
    </row>
    <row r="31" spans="1:8" ht="13.5" customHeight="1">
      <c r="A31" s="121">
        <f>+A25</f>
        <v>2007</v>
      </c>
      <c r="B31" s="122">
        <f>+B37-(B7+B13+B19+B25)</f>
        <v>1275560</v>
      </c>
      <c r="C31" s="138">
        <f>+C37-(C7+C13+C19+C25)</f>
        <v>287927</v>
      </c>
      <c r="D31" s="122">
        <f>+D37-(D7+D13+D19+D25)</f>
        <v>987633</v>
      </c>
      <c r="E31" s="133"/>
      <c r="F31" s="123"/>
      <c r="G31" s="123"/>
      <c r="H31" s="123"/>
    </row>
    <row r="32" spans="1:8" ht="13.5" customHeight="1">
      <c r="A32" s="128" t="str">
        <f>+A26</f>
        <v>Enero - junio 2007</v>
      </c>
      <c r="B32" s="122">
        <f aca="true" t="shared" si="0" ref="B32:D33">+B38-(B8+B14+B20+B26)</f>
        <v>618392</v>
      </c>
      <c r="C32" s="138">
        <f t="shared" si="0"/>
        <v>123227</v>
      </c>
      <c r="D32" s="122">
        <f t="shared" si="0"/>
        <v>495165</v>
      </c>
      <c r="E32" s="134"/>
      <c r="F32" s="123"/>
      <c r="G32" s="123"/>
      <c r="H32" s="123"/>
    </row>
    <row r="33" spans="1:8" ht="13.5" customHeight="1">
      <c r="A33" s="128" t="str">
        <f>+A27</f>
        <v>Enero - junio 2008</v>
      </c>
      <c r="B33" s="122">
        <f t="shared" si="0"/>
        <v>831258</v>
      </c>
      <c r="C33" s="138">
        <f t="shared" si="0"/>
        <v>212447</v>
      </c>
      <c r="D33" s="122">
        <f t="shared" si="0"/>
        <v>618811</v>
      </c>
      <c r="E33" s="134"/>
      <c r="F33" s="123"/>
      <c r="G33" s="123"/>
      <c r="H33" s="123"/>
    </row>
    <row r="34" spans="1:8" ht="13.5" customHeight="1">
      <c r="A34" s="125" t="str">
        <f>+A28</f>
        <v>Var. (%)   2008/2007</v>
      </c>
      <c r="B34" s="129">
        <f>(B33/B32-1)*100</f>
        <v>34.4225022315942</v>
      </c>
      <c r="C34" s="140">
        <f>(C33/C32-1)*100</f>
        <v>72.4029636362161</v>
      </c>
      <c r="D34" s="129">
        <f>(D33/D32-1)*100</f>
        <v>24.970666343542057</v>
      </c>
      <c r="E34" s="127"/>
      <c r="F34" s="123"/>
      <c r="G34" s="123"/>
      <c r="H34" s="123"/>
    </row>
    <row r="35" spans="1:8" ht="13.5" customHeight="1">
      <c r="A35" s="125"/>
      <c r="B35" s="122"/>
      <c r="C35" s="138"/>
      <c r="E35" s="127"/>
      <c r="F35" s="135"/>
      <c r="G35" s="135"/>
      <c r="H35" s="123"/>
    </row>
    <row r="36" spans="1:8" ht="13.5" customHeight="1">
      <c r="A36" s="325" t="s">
        <v>189</v>
      </c>
      <c r="B36" s="326"/>
      <c r="C36" s="326"/>
      <c r="D36" s="326"/>
      <c r="E36" s="131"/>
      <c r="F36" s="131"/>
      <c r="G36" s="131"/>
      <c r="H36" s="132"/>
    </row>
    <row r="37" spans="1:8" ht="13.5" customHeight="1">
      <c r="A37" s="121">
        <f>+A31</f>
        <v>2007</v>
      </c>
      <c r="B37" s="122">
        <f>+balanza!B8</f>
        <v>10932161</v>
      </c>
      <c r="C37" s="138">
        <f>+balanza!B13</f>
        <v>3124808</v>
      </c>
      <c r="D37" s="122">
        <f>+B37-C37</f>
        <v>7807353</v>
      </c>
      <c r="E37" s="133"/>
      <c r="F37" s="123"/>
      <c r="G37" s="123"/>
      <c r="H37" s="123"/>
    </row>
    <row r="38" spans="1:8" ht="13.5" customHeight="1">
      <c r="A38" s="128" t="str">
        <f>+A32</f>
        <v>Enero - junio 2007</v>
      </c>
      <c r="B38" s="122">
        <f>+balanza!C8</f>
        <v>6043478</v>
      </c>
      <c r="C38" s="138">
        <f>+balanza!C13</f>
        <v>1330156</v>
      </c>
      <c r="D38" s="122">
        <f>+B38-C38</f>
        <v>4713322</v>
      </c>
      <c r="E38" s="135"/>
      <c r="F38" s="123"/>
      <c r="G38" s="123"/>
      <c r="H38" s="123"/>
    </row>
    <row r="39" spans="1:8" ht="13.5" customHeight="1">
      <c r="A39" s="128" t="str">
        <f>+A33</f>
        <v>Enero - junio 2008</v>
      </c>
      <c r="B39" s="122">
        <f>+balanza!D8</f>
        <v>6643553</v>
      </c>
      <c r="C39" s="138">
        <f>+balanza!D13</f>
        <v>1879325</v>
      </c>
      <c r="D39" s="122">
        <f>+B39-C39</f>
        <v>4764228</v>
      </c>
      <c r="E39" s="135"/>
      <c r="F39" s="123"/>
      <c r="G39" s="123"/>
      <c r="H39" s="123"/>
    </row>
    <row r="40" spans="1:8" ht="13.5" customHeight="1">
      <c r="A40" s="136" t="str">
        <f>+A34</f>
        <v>Var. (%)   2008/2007</v>
      </c>
      <c r="B40" s="137">
        <f>+B39/B38*100-100</f>
        <v>9.929298989753917</v>
      </c>
      <c r="C40" s="141">
        <f>+C39/C38*100-100</f>
        <v>41.28605968021796</v>
      </c>
      <c r="D40" s="137">
        <f>+D39/D38*100-100</f>
        <v>1.0800450298112452</v>
      </c>
      <c r="E40" s="127"/>
      <c r="F40" s="123"/>
      <c r="G40" s="123"/>
      <c r="H40" s="123"/>
    </row>
    <row r="41" spans="1:8" ht="26.25" customHeight="1">
      <c r="A41" s="333" t="s">
        <v>110</v>
      </c>
      <c r="B41" s="334"/>
      <c r="C41" s="334"/>
      <c r="D41" s="334"/>
      <c r="E41" s="127"/>
      <c r="F41" s="123"/>
      <c r="G41" s="123"/>
      <c r="H41" s="123"/>
    </row>
    <row r="42" spans="5:8" ht="13.5" customHeight="1">
      <c r="E42" s="127"/>
      <c r="F42" s="123"/>
      <c r="G42" s="123"/>
      <c r="H42" s="123"/>
    </row>
    <row r="43" ht="13.5" customHeight="1"/>
    <row r="44" spans="5:8" ht="13.5" customHeight="1">
      <c r="E44" s="133"/>
      <c r="F44" s="115"/>
      <c r="G44" s="115"/>
      <c r="H44" s="115"/>
    </row>
    <row r="45" spans="5:8" ht="13.5" customHeight="1">
      <c r="E45" s="135"/>
      <c r="F45" s="115"/>
      <c r="G45" s="115"/>
      <c r="H45" s="115"/>
    </row>
    <row r="46" spans="5:8" ht="13.5" customHeight="1">
      <c r="E46" s="135"/>
      <c r="F46" s="115"/>
      <c r="G46" s="115"/>
      <c r="H46" s="11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1"/>
      <c r="B82" s="111"/>
      <c r="C82" s="143"/>
      <c r="D82" s="111"/>
    </row>
    <row r="83" spans="1:4" ht="34.5" customHeight="1">
      <c r="A83" s="331" t="s">
        <v>111</v>
      </c>
      <c r="B83" s="332"/>
      <c r="C83" s="332"/>
      <c r="D83" s="332"/>
    </row>
  </sheetData>
  <mergeCells count="127">
    <mergeCell ref="A36:D36"/>
    <mergeCell ref="IG3:IJ3"/>
    <mergeCell ref="IK3:IN3"/>
    <mergeCell ref="IO3:IR3"/>
    <mergeCell ref="HA3:HD3"/>
    <mergeCell ref="HE3:HH3"/>
    <mergeCell ref="HI3:HL3"/>
    <mergeCell ref="HM3:HP3"/>
    <mergeCell ref="GK3:GN3"/>
    <mergeCell ref="GO3:GR3"/>
    <mergeCell ref="IS3:IV3"/>
    <mergeCell ref="HQ3:HT3"/>
    <mergeCell ref="HU3:HX3"/>
    <mergeCell ref="HY3:IB3"/>
    <mergeCell ref="IC3:IF3"/>
    <mergeCell ref="GW3:GZ3"/>
    <mergeCell ref="FU3:FX3"/>
    <mergeCell ref="FY3:GB3"/>
    <mergeCell ref="GC3:GF3"/>
    <mergeCell ref="GG3:GJ3"/>
    <mergeCell ref="FI3:FL3"/>
    <mergeCell ref="FM3:FP3"/>
    <mergeCell ref="FQ3:FT3"/>
    <mergeCell ref="GS3:GV3"/>
    <mergeCell ref="ES3:EV3"/>
    <mergeCell ref="EW3:EZ3"/>
    <mergeCell ref="FA3:FD3"/>
    <mergeCell ref="FE3:FH3"/>
    <mergeCell ref="EC3:EF3"/>
    <mergeCell ref="EG3:EJ3"/>
    <mergeCell ref="EK3:EN3"/>
    <mergeCell ref="EO3:ER3"/>
    <mergeCell ref="DM3:DP3"/>
    <mergeCell ref="DQ3:DT3"/>
    <mergeCell ref="DU3:DX3"/>
    <mergeCell ref="DY3:EB3"/>
    <mergeCell ref="CW3:CZ3"/>
    <mergeCell ref="DA3:DD3"/>
    <mergeCell ref="DE3:DH3"/>
    <mergeCell ref="DI3:DL3"/>
    <mergeCell ref="CG3:CJ3"/>
    <mergeCell ref="CK3:CN3"/>
    <mergeCell ref="CO3:CR3"/>
    <mergeCell ref="CS3:CV3"/>
    <mergeCell ref="BQ3:BT3"/>
    <mergeCell ref="BU3:BX3"/>
    <mergeCell ref="BY3:CB3"/>
    <mergeCell ref="CC3:CF3"/>
    <mergeCell ref="BA3:BD3"/>
    <mergeCell ref="BE3:BH3"/>
    <mergeCell ref="BI3:BL3"/>
    <mergeCell ref="BM3:BP3"/>
    <mergeCell ref="AK3:AN3"/>
    <mergeCell ref="AO3:AR3"/>
    <mergeCell ref="AS3:AV3"/>
    <mergeCell ref="AW3:AZ3"/>
    <mergeCell ref="IK2:IN2"/>
    <mergeCell ref="IO2:IR2"/>
    <mergeCell ref="IS2:IV2"/>
    <mergeCell ref="Q3:T3"/>
    <mergeCell ref="AC3:AF3"/>
    <mergeCell ref="HU2:HX2"/>
    <mergeCell ref="HY2:IB2"/>
    <mergeCell ref="IC2:IF2"/>
    <mergeCell ref="IG2:IJ2"/>
    <mergeCell ref="HE2:HH2"/>
    <mergeCell ref="HI2:HL2"/>
    <mergeCell ref="HM2:HP2"/>
    <mergeCell ref="HQ2:HT2"/>
    <mergeCell ref="GO2:GR2"/>
    <mergeCell ref="GS2:GV2"/>
    <mergeCell ref="GW2:GZ2"/>
    <mergeCell ref="HA2:HD2"/>
    <mergeCell ref="FY2:GB2"/>
    <mergeCell ref="GC2:GF2"/>
    <mergeCell ref="GG2:GJ2"/>
    <mergeCell ref="GK2:GN2"/>
    <mergeCell ref="FI2:FL2"/>
    <mergeCell ref="FM2:FP2"/>
    <mergeCell ref="FQ2:FT2"/>
    <mergeCell ref="FU2:FX2"/>
    <mergeCell ref="ES2:EV2"/>
    <mergeCell ref="EW2:EZ2"/>
    <mergeCell ref="FA2:FD2"/>
    <mergeCell ref="FE2:FH2"/>
    <mergeCell ref="EC2:EF2"/>
    <mergeCell ref="EG2:EJ2"/>
    <mergeCell ref="EK2:EN2"/>
    <mergeCell ref="EO2:ER2"/>
    <mergeCell ref="DM2:DP2"/>
    <mergeCell ref="DQ2:DT2"/>
    <mergeCell ref="DU2:DX2"/>
    <mergeCell ref="DY2:EB2"/>
    <mergeCell ref="CW2:CZ2"/>
    <mergeCell ref="DA2:DD2"/>
    <mergeCell ref="DE2:DH2"/>
    <mergeCell ref="DI2:DL2"/>
    <mergeCell ref="CG2:CJ2"/>
    <mergeCell ref="CK2:CN2"/>
    <mergeCell ref="CO2:CR2"/>
    <mergeCell ref="CS2:CV2"/>
    <mergeCell ref="BQ2:BT2"/>
    <mergeCell ref="BU2:BX2"/>
    <mergeCell ref="BY2:CB2"/>
    <mergeCell ref="CC2:CF2"/>
    <mergeCell ref="BA2:BD2"/>
    <mergeCell ref="BE2:BH2"/>
    <mergeCell ref="BI2:BL2"/>
    <mergeCell ref="BM2:BP2"/>
    <mergeCell ref="AK2:AN2"/>
    <mergeCell ref="AO2:AR2"/>
    <mergeCell ref="AS2:AV2"/>
    <mergeCell ref="AW2:AZ2"/>
    <mergeCell ref="AC2:AF2"/>
    <mergeCell ref="AG2:AJ2"/>
    <mergeCell ref="Q2:T2"/>
    <mergeCell ref="A83:D83"/>
    <mergeCell ref="A41:D41"/>
    <mergeCell ref="A12:D12"/>
    <mergeCell ref="A18:D18"/>
    <mergeCell ref="A24:D24"/>
    <mergeCell ref="A30:D30"/>
    <mergeCell ref="AG3:AJ3"/>
    <mergeCell ref="A1:D1"/>
    <mergeCell ref="A2:D2"/>
    <mergeCell ref="A3:D3"/>
    <mergeCell ref="A6:D6"/>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59">
      <selection activeCell="C65" sqref="C65"/>
    </sheetView>
  </sheetViews>
  <sheetFormatPr defaultColWidth="11.421875" defaultRowHeight="12.75"/>
  <cols>
    <col min="1" max="1" width="30.7109375" style="42" customWidth="1"/>
    <col min="2" max="5" width="11.421875" style="42" customWidth="1"/>
    <col min="6" max="6" width="14.57421875" style="151" bestFit="1" customWidth="1"/>
    <col min="7" max="16384" width="11.421875" style="42" customWidth="1"/>
  </cols>
  <sheetData>
    <row r="1" spans="1:6" ht="15.75" customHeight="1">
      <c r="A1" s="335" t="s">
        <v>232</v>
      </c>
      <c r="B1" s="335"/>
      <c r="C1" s="335"/>
      <c r="D1" s="335"/>
      <c r="E1" s="335"/>
      <c r="F1" s="335"/>
    </row>
    <row r="2" spans="1:6" ht="15.75" customHeight="1">
      <c r="A2" s="336" t="s">
        <v>207</v>
      </c>
      <c r="B2" s="336"/>
      <c r="C2" s="336"/>
      <c r="D2" s="336"/>
      <c r="E2" s="336"/>
      <c r="F2" s="336"/>
    </row>
    <row r="3" spans="1:6" ht="15.75" customHeight="1">
      <c r="A3" s="337" t="s">
        <v>208</v>
      </c>
      <c r="B3" s="337"/>
      <c r="C3" s="337"/>
      <c r="D3" s="337"/>
      <c r="E3" s="337"/>
      <c r="F3" s="337"/>
    </row>
    <row r="4" spans="1:6" ht="12.75" customHeight="1">
      <c r="A4" s="339" t="s">
        <v>59</v>
      </c>
      <c r="B4" s="36">
        <f>+'balanza productos_region'!B5</f>
        <v>2007</v>
      </c>
      <c r="C4" s="37">
        <f>+'balanza productos_region'!C5</f>
        <v>2007</v>
      </c>
      <c r="D4" s="37">
        <f>+'balanza productos_region'!D5</f>
        <v>2008</v>
      </c>
      <c r="E4" s="38" t="s">
        <v>202</v>
      </c>
      <c r="F4" s="39" t="s">
        <v>192</v>
      </c>
    </row>
    <row r="5" spans="1:6" ht="11.25">
      <c r="A5" s="340"/>
      <c r="B5" s="39" t="s">
        <v>191</v>
      </c>
      <c r="C5" s="37" t="str">
        <f>+balanza!C6</f>
        <v>ene-jun</v>
      </c>
      <c r="D5" s="37" t="str">
        <f>+C5</f>
        <v>ene-jun</v>
      </c>
      <c r="E5" s="38" t="str">
        <f>+'balanza productos_region'!E6</f>
        <v> 2008-2007</v>
      </c>
      <c r="F5" s="146">
        <f>+'balanza productos_region'!F6</f>
        <v>2008</v>
      </c>
    </row>
    <row r="6" spans="2:6" ht="11.25">
      <c r="B6" s="43"/>
      <c r="C6" s="43"/>
      <c r="D6" s="43"/>
      <c r="E6" s="43"/>
      <c r="F6" s="147"/>
    </row>
    <row r="7" spans="1:6" ht="12.75" customHeight="1">
      <c r="A7" s="44" t="s">
        <v>44</v>
      </c>
      <c r="B7" s="43">
        <v>2599209</v>
      </c>
      <c r="C7" s="43">
        <v>1673718</v>
      </c>
      <c r="D7" s="43">
        <v>1510206</v>
      </c>
      <c r="E7" s="41">
        <f>+(D7-C7)/C7</f>
        <v>-0.09769387674626191</v>
      </c>
      <c r="F7" s="148">
        <f>+D7/$D$23</f>
        <v>0.22731902643058616</v>
      </c>
    </row>
    <row r="8" spans="1:6" ht="11.25">
      <c r="A8" s="42" t="s">
        <v>49</v>
      </c>
      <c r="B8" s="43">
        <v>835574</v>
      </c>
      <c r="C8" s="43">
        <v>434910</v>
      </c>
      <c r="D8" s="43">
        <v>473905</v>
      </c>
      <c r="E8" s="41">
        <f aca="true" t="shared" si="0" ref="E8:E23">+(D8-C8)/C8</f>
        <v>0.0896622289669127</v>
      </c>
      <c r="F8" s="148">
        <f aca="true" t="shared" si="1" ref="F8:F23">+D8/$D$23</f>
        <v>0.07133306530406244</v>
      </c>
    </row>
    <row r="9" spans="1:6" ht="11.25">
      <c r="A9" s="42" t="s">
        <v>47</v>
      </c>
      <c r="B9" s="43">
        <v>570546</v>
      </c>
      <c r="C9" s="43">
        <v>343668</v>
      </c>
      <c r="D9" s="43">
        <v>442628</v>
      </c>
      <c r="E9" s="41">
        <f t="shared" si="0"/>
        <v>0.28795232608214905</v>
      </c>
      <c r="F9" s="148">
        <f t="shared" si="1"/>
        <v>0.06662519287495712</v>
      </c>
    </row>
    <row r="10" spans="1:6" ht="11.25">
      <c r="A10" s="42" t="s">
        <v>45</v>
      </c>
      <c r="B10" s="43">
        <v>747193</v>
      </c>
      <c r="C10" s="43">
        <v>383006</v>
      </c>
      <c r="D10" s="43">
        <v>424780</v>
      </c>
      <c r="E10" s="41">
        <f t="shared" si="0"/>
        <v>0.10906878743413942</v>
      </c>
      <c r="F10" s="148">
        <f t="shared" si="1"/>
        <v>0.06393867859562496</v>
      </c>
    </row>
    <row r="11" spans="1:6" ht="11.25">
      <c r="A11" s="42" t="s">
        <v>46</v>
      </c>
      <c r="B11" s="43">
        <v>749055</v>
      </c>
      <c r="C11" s="43">
        <v>396288</v>
      </c>
      <c r="D11" s="43">
        <v>384078</v>
      </c>
      <c r="E11" s="41">
        <f t="shared" si="0"/>
        <v>-0.0308109253875969</v>
      </c>
      <c r="F11" s="148">
        <f t="shared" si="1"/>
        <v>0.0578121375715675</v>
      </c>
    </row>
    <row r="12" spans="1:6" ht="11.25">
      <c r="A12" s="42" t="s">
        <v>48</v>
      </c>
      <c r="B12" s="43">
        <v>554242</v>
      </c>
      <c r="C12" s="43">
        <v>322158</v>
      </c>
      <c r="D12" s="43">
        <v>307375</v>
      </c>
      <c r="E12" s="41">
        <f t="shared" si="0"/>
        <v>-0.045887421699911224</v>
      </c>
      <c r="F12" s="148">
        <f t="shared" si="1"/>
        <v>0.04626665881946001</v>
      </c>
    </row>
    <row r="13" spans="1:6" ht="11.25">
      <c r="A13" s="42" t="s">
        <v>158</v>
      </c>
      <c r="B13" s="43">
        <v>440014</v>
      </c>
      <c r="C13" s="43">
        <v>234607</v>
      </c>
      <c r="D13" s="43">
        <v>282678</v>
      </c>
      <c r="E13" s="41">
        <f t="shared" si="0"/>
        <v>0.20490010954489848</v>
      </c>
      <c r="F13" s="148">
        <f t="shared" si="1"/>
        <v>0.0425492202741515</v>
      </c>
    </row>
    <row r="14" spans="1:6" ht="11.25">
      <c r="A14" s="42" t="s">
        <v>50</v>
      </c>
      <c r="B14" s="43">
        <v>420258</v>
      </c>
      <c r="C14" s="43">
        <v>223978</v>
      </c>
      <c r="D14" s="43">
        <v>279967</v>
      </c>
      <c r="E14" s="41">
        <f t="shared" si="0"/>
        <v>0.2499754440168231</v>
      </c>
      <c r="F14" s="148">
        <f t="shared" si="1"/>
        <v>0.04214115549315253</v>
      </c>
    </row>
    <row r="15" spans="1:6" ht="11.25">
      <c r="A15" s="42" t="s">
        <v>159</v>
      </c>
      <c r="B15" s="43">
        <v>292819</v>
      </c>
      <c r="C15" s="43">
        <v>118445</v>
      </c>
      <c r="D15" s="43">
        <v>242309</v>
      </c>
      <c r="E15" s="41">
        <f t="shared" si="0"/>
        <v>1.0457511925366203</v>
      </c>
      <c r="F15" s="148">
        <f t="shared" si="1"/>
        <v>0.03647280303175123</v>
      </c>
    </row>
    <row r="16" spans="1:6" ht="11.25">
      <c r="A16" s="42" t="s">
        <v>51</v>
      </c>
      <c r="B16" s="43">
        <v>243156</v>
      </c>
      <c r="C16" s="43">
        <v>124584</v>
      </c>
      <c r="D16" s="43">
        <v>198657</v>
      </c>
      <c r="E16" s="41">
        <f t="shared" si="0"/>
        <v>0.594562704681179</v>
      </c>
      <c r="F16" s="148">
        <f t="shared" si="1"/>
        <v>0.02990222250052043</v>
      </c>
    </row>
    <row r="17" spans="1:6" ht="11.25">
      <c r="A17" s="42" t="s">
        <v>52</v>
      </c>
      <c r="B17" s="43">
        <v>269659</v>
      </c>
      <c r="C17" s="43">
        <v>153581</v>
      </c>
      <c r="D17" s="43">
        <v>171645</v>
      </c>
      <c r="E17" s="41">
        <f t="shared" si="0"/>
        <v>0.11761871585677916</v>
      </c>
      <c r="F17" s="148">
        <f t="shared" si="1"/>
        <v>0.02583632583348097</v>
      </c>
    </row>
    <row r="18" spans="1:6" ht="11.25">
      <c r="A18" s="42" t="s">
        <v>53</v>
      </c>
      <c r="B18" s="43">
        <v>133690</v>
      </c>
      <c r="C18" s="43">
        <v>92852</v>
      </c>
      <c r="D18" s="43">
        <v>139250</v>
      </c>
      <c r="E18" s="41">
        <f t="shared" si="0"/>
        <v>0.4996984448369448</v>
      </c>
      <c r="F18" s="148">
        <f t="shared" si="1"/>
        <v>0.020960169957250283</v>
      </c>
    </row>
    <row r="19" spans="1:6" ht="11.25">
      <c r="A19" s="42" t="s">
        <v>241</v>
      </c>
      <c r="B19" s="43">
        <v>215498</v>
      </c>
      <c r="C19" s="43">
        <v>94618</v>
      </c>
      <c r="D19" s="43">
        <v>137900</v>
      </c>
      <c r="E19" s="41">
        <f t="shared" si="0"/>
        <v>0.4574393878543195</v>
      </c>
      <c r="F19" s="148">
        <f t="shared" si="1"/>
        <v>0.020756965437018413</v>
      </c>
    </row>
    <row r="20" spans="1:6" ht="11.25">
      <c r="A20" s="42" t="s">
        <v>217</v>
      </c>
      <c r="B20" s="43">
        <v>192818</v>
      </c>
      <c r="C20" s="43">
        <v>99676</v>
      </c>
      <c r="D20" s="43">
        <v>124601</v>
      </c>
      <c r="E20" s="41">
        <f t="shared" si="0"/>
        <v>0.25006019503190335</v>
      </c>
      <c r="F20" s="148">
        <f t="shared" si="1"/>
        <v>0.01875517512993424</v>
      </c>
    </row>
    <row r="21" spans="1:6" ht="11.25">
      <c r="A21" s="42" t="s">
        <v>54</v>
      </c>
      <c r="B21" s="43">
        <v>222815</v>
      </c>
      <c r="C21" s="43">
        <v>118761</v>
      </c>
      <c r="D21" s="43">
        <v>122491</v>
      </c>
      <c r="E21" s="41">
        <f t="shared" si="0"/>
        <v>0.03140761697863777</v>
      </c>
      <c r="F21" s="148">
        <f t="shared" si="1"/>
        <v>0.01843757399090517</v>
      </c>
    </row>
    <row r="22" spans="1:9" ht="11.25">
      <c r="A22" s="42" t="s">
        <v>57</v>
      </c>
      <c r="B22" s="43">
        <v>2445614</v>
      </c>
      <c r="C22" s="43">
        <v>1228629</v>
      </c>
      <c r="D22" s="43">
        <v>1401082</v>
      </c>
      <c r="E22" s="41">
        <f t="shared" si="0"/>
        <v>0.14036214349490367</v>
      </c>
      <c r="F22" s="148">
        <f t="shared" si="1"/>
        <v>0.21089347823371019</v>
      </c>
      <c r="I22" s="43"/>
    </row>
    <row r="23" spans="1:6" ht="11.25">
      <c r="A23" s="42" t="s">
        <v>58</v>
      </c>
      <c r="B23" s="43">
        <f>+balanza!B8</f>
        <v>10932161</v>
      </c>
      <c r="C23" s="43">
        <f>+balanza!C8</f>
        <v>6043478</v>
      </c>
      <c r="D23" s="43">
        <f>+balanza!D8</f>
        <v>6643553</v>
      </c>
      <c r="E23" s="41">
        <f t="shared" si="0"/>
        <v>0.09929298989753914</v>
      </c>
      <c r="F23" s="148">
        <f t="shared" si="1"/>
        <v>1</v>
      </c>
    </row>
    <row r="24" spans="1:6" ht="11.25">
      <c r="A24" s="45"/>
      <c r="B24" s="46"/>
      <c r="C24" s="46"/>
      <c r="D24" s="46"/>
      <c r="E24" s="45"/>
      <c r="F24" s="149"/>
    </row>
    <row r="25" spans="1:6" ht="31.5" customHeight="1">
      <c r="A25" s="338" t="s">
        <v>110</v>
      </c>
      <c r="B25" s="338"/>
      <c r="C25" s="338"/>
      <c r="D25" s="338"/>
      <c r="E25" s="338"/>
      <c r="F25" s="338"/>
    </row>
    <row r="33" ht="11.25">
      <c r="F33" s="42"/>
    </row>
    <row r="34" ht="11.25">
      <c r="F34" s="42"/>
    </row>
    <row r="35" ht="15.75" customHeight="1">
      <c r="F35" s="42"/>
    </row>
    <row r="36" ht="15.75" customHeight="1">
      <c r="F36" s="42"/>
    </row>
    <row r="37" ht="15.75" customHeight="1">
      <c r="F37" s="42"/>
    </row>
    <row r="38" ht="11.25">
      <c r="F38" s="42"/>
    </row>
    <row r="39" ht="11.25">
      <c r="F39" s="42"/>
    </row>
    <row r="50" spans="1:6" ht="15.75" customHeight="1">
      <c r="A50" s="335" t="s">
        <v>233</v>
      </c>
      <c r="B50" s="335"/>
      <c r="C50" s="335"/>
      <c r="D50" s="335"/>
      <c r="E50" s="335"/>
      <c r="F50" s="335"/>
    </row>
    <row r="51" spans="1:6" ht="15.75" customHeight="1">
      <c r="A51" s="336" t="s">
        <v>214</v>
      </c>
      <c r="B51" s="336"/>
      <c r="C51" s="336"/>
      <c r="D51" s="336"/>
      <c r="E51" s="336"/>
      <c r="F51" s="336"/>
    </row>
    <row r="52" spans="1:6" ht="15.75" customHeight="1">
      <c r="A52" s="337" t="s">
        <v>209</v>
      </c>
      <c r="B52" s="337"/>
      <c r="C52" s="337"/>
      <c r="D52" s="337"/>
      <c r="E52" s="337"/>
      <c r="F52" s="337"/>
    </row>
    <row r="53" spans="1:6" ht="12.75" customHeight="1">
      <c r="A53" s="341" t="s">
        <v>59</v>
      </c>
      <c r="B53" s="47">
        <f>+B4</f>
        <v>2007</v>
      </c>
      <c r="C53" s="152">
        <f>+C4</f>
        <v>2007</v>
      </c>
      <c r="D53" s="152">
        <f>+D4</f>
        <v>2008</v>
      </c>
      <c r="E53" s="48" t="s">
        <v>202</v>
      </c>
      <c r="F53" s="150" t="s">
        <v>192</v>
      </c>
    </row>
    <row r="54" spans="1:6" ht="11.25">
      <c r="A54" s="340"/>
      <c r="B54" s="39" t="s">
        <v>191</v>
      </c>
      <c r="C54" s="37" t="str">
        <f>+balanza!C6</f>
        <v>ene-jun</v>
      </c>
      <c r="D54" s="37" t="str">
        <f>+C54</f>
        <v>ene-jun</v>
      </c>
      <c r="E54" s="38" t="str">
        <f>+E5</f>
        <v> 2008-2007</v>
      </c>
      <c r="F54" s="39">
        <f>+F5</f>
        <v>2008</v>
      </c>
    </row>
    <row r="55" spans="2:6" ht="11.25">
      <c r="B55" s="43"/>
      <c r="C55" s="43"/>
      <c r="D55" s="43"/>
      <c r="E55" s="43"/>
      <c r="F55" s="147"/>
    </row>
    <row r="56" spans="1:6" ht="12.75" customHeight="1">
      <c r="A56" s="42" t="s">
        <v>62</v>
      </c>
      <c r="B56" s="43">
        <v>1435265</v>
      </c>
      <c r="C56" s="43">
        <v>597718</v>
      </c>
      <c r="D56" s="43">
        <v>792442</v>
      </c>
      <c r="E56" s="41">
        <f>+(D56-C56)/C56</f>
        <v>0.3257790463061176</v>
      </c>
      <c r="F56" s="148">
        <f>+D56/$D$72</f>
        <v>0.4216630971226371</v>
      </c>
    </row>
    <row r="57" spans="1:6" ht="11.25">
      <c r="A57" s="42" t="s">
        <v>44</v>
      </c>
      <c r="B57" s="43">
        <v>480696</v>
      </c>
      <c r="C57" s="43">
        <v>191093</v>
      </c>
      <c r="D57" s="43">
        <v>220459</v>
      </c>
      <c r="E57" s="41">
        <f aca="true" t="shared" si="2" ref="E57:E72">+(D57-C57)/C57</f>
        <v>0.15367386560470556</v>
      </c>
      <c r="F57" s="148">
        <f aca="true" t="shared" si="3" ref="F57:F72">+D57/$D$72</f>
        <v>0.11730754393199685</v>
      </c>
    </row>
    <row r="58" spans="1:6" ht="11.25">
      <c r="A58" s="42" t="s">
        <v>64</v>
      </c>
      <c r="B58" s="43">
        <v>222931</v>
      </c>
      <c r="C58" s="43">
        <v>86329</v>
      </c>
      <c r="D58" s="43">
        <v>170122</v>
      </c>
      <c r="E58" s="41">
        <f t="shared" si="2"/>
        <v>0.9706240081548495</v>
      </c>
      <c r="F58" s="148">
        <f t="shared" si="3"/>
        <v>0.09052292711478856</v>
      </c>
    </row>
    <row r="59" spans="1:6" ht="11.25">
      <c r="A59" s="42" t="s">
        <v>63</v>
      </c>
      <c r="B59" s="43">
        <v>183431</v>
      </c>
      <c r="C59" s="43">
        <v>84616</v>
      </c>
      <c r="D59" s="43">
        <v>114469</v>
      </c>
      <c r="E59" s="41">
        <f t="shared" si="2"/>
        <v>0.35280561595915666</v>
      </c>
      <c r="F59" s="148">
        <f t="shared" si="3"/>
        <v>0.060909635108350076</v>
      </c>
    </row>
    <row r="60" spans="1:6" ht="11.25">
      <c r="A60" s="42" t="s">
        <v>55</v>
      </c>
      <c r="B60" s="43">
        <v>73284</v>
      </c>
      <c r="C60" s="43">
        <v>32080</v>
      </c>
      <c r="D60" s="43">
        <v>64674</v>
      </c>
      <c r="E60" s="41">
        <f t="shared" si="2"/>
        <v>1.0160224438902743</v>
      </c>
      <c r="F60" s="148">
        <f t="shared" si="3"/>
        <v>0.03441341971186463</v>
      </c>
    </row>
    <row r="61" spans="1:6" ht="11.25">
      <c r="A61" s="42" t="s">
        <v>178</v>
      </c>
      <c r="B61" s="43">
        <v>38678</v>
      </c>
      <c r="C61" s="43">
        <v>21265</v>
      </c>
      <c r="D61" s="43">
        <v>63865</v>
      </c>
      <c r="E61" s="41">
        <f t="shared" si="2"/>
        <v>2.0032917940277453</v>
      </c>
      <c r="F61" s="148">
        <f t="shared" si="3"/>
        <v>0.03398294600454951</v>
      </c>
    </row>
    <row r="62" spans="1:6" ht="11.25">
      <c r="A62" s="42" t="s">
        <v>53</v>
      </c>
      <c r="B62" s="43">
        <v>51731</v>
      </c>
      <c r="C62" s="43">
        <v>26430</v>
      </c>
      <c r="D62" s="43">
        <v>52983</v>
      </c>
      <c r="E62" s="41">
        <f t="shared" si="2"/>
        <v>1.0046538024971623</v>
      </c>
      <c r="F62" s="148">
        <f t="shared" si="3"/>
        <v>0.028192569140515877</v>
      </c>
    </row>
    <row r="63" spans="1:6" ht="11.25">
      <c r="A63" s="42" t="s">
        <v>67</v>
      </c>
      <c r="B63" s="43">
        <v>53562</v>
      </c>
      <c r="C63" s="43">
        <v>32530</v>
      </c>
      <c r="D63" s="43">
        <v>44967</v>
      </c>
      <c r="E63" s="41">
        <f t="shared" si="2"/>
        <v>0.3823240086074393</v>
      </c>
      <c r="F63" s="148">
        <f t="shared" si="3"/>
        <v>0.0239272079070943</v>
      </c>
    </row>
    <row r="64" spans="1:6" ht="11.25">
      <c r="A64" s="42" t="s">
        <v>49</v>
      </c>
      <c r="B64" s="43">
        <v>55731</v>
      </c>
      <c r="C64" s="43">
        <v>20966</v>
      </c>
      <c r="D64" s="43">
        <v>41248</v>
      </c>
      <c r="E64" s="41">
        <f t="shared" si="2"/>
        <v>0.9673757512162549</v>
      </c>
      <c r="F64" s="148">
        <f t="shared" si="3"/>
        <v>0.021948305907706224</v>
      </c>
    </row>
    <row r="65" spans="1:6" ht="11.25">
      <c r="A65" s="42" t="s">
        <v>66</v>
      </c>
      <c r="B65" s="43">
        <v>65796</v>
      </c>
      <c r="C65" s="43">
        <v>29569</v>
      </c>
      <c r="D65" s="43">
        <v>38091</v>
      </c>
      <c r="E65" s="41">
        <f t="shared" si="2"/>
        <v>0.28820724407318477</v>
      </c>
      <c r="F65" s="148">
        <f t="shared" si="3"/>
        <v>0.020268447447886875</v>
      </c>
    </row>
    <row r="66" spans="1:6" ht="11.25">
      <c r="A66" s="42" t="s">
        <v>56</v>
      </c>
      <c r="B66" s="43">
        <v>49110</v>
      </c>
      <c r="C66" s="43">
        <v>22614</v>
      </c>
      <c r="D66" s="43">
        <v>32085</v>
      </c>
      <c r="E66" s="41">
        <f t="shared" si="2"/>
        <v>0.4188113557972937</v>
      </c>
      <c r="F66" s="148">
        <f t="shared" si="3"/>
        <v>0.017072619158474453</v>
      </c>
    </row>
    <row r="67" spans="1:6" ht="11.25">
      <c r="A67" s="42" t="s">
        <v>65</v>
      </c>
      <c r="B67" s="43">
        <v>61327</v>
      </c>
      <c r="C67" s="43">
        <v>22552</v>
      </c>
      <c r="D67" s="43">
        <v>31681</v>
      </c>
      <c r="E67" s="41">
        <f t="shared" si="2"/>
        <v>0.4047978006385243</v>
      </c>
      <c r="F67" s="148">
        <f t="shared" si="3"/>
        <v>0.016857648357788035</v>
      </c>
    </row>
    <row r="68" spans="1:6" ht="11.25">
      <c r="A68" s="42" t="s">
        <v>181</v>
      </c>
      <c r="B68" s="43">
        <v>47086</v>
      </c>
      <c r="C68" s="43">
        <v>17586</v>
      </c>
      <c r="D68" s="43">
        <v>28853</v>
      </c>
      <c r="E68" s="41">
        <f t="shared" si="2"/>
        <v>0.6406800864323894</v>
      </c>
      <c r="F68" s="148">
        <f t="shared" si="3"/>
        <v>0.015352852752983119</v>
      </c>
    </row>
    <row r="69" spans="1:6" ht="11.25">
      <c r="A69" s="42" t="s">
        <v>47</v>
      </c>
      <c r="B69" s="43">
        <v>30609</v>
      </c>
      <c r="C69" s="43">
        <v>15036</v>
      </c>
      <c r="D69" s="43">
        <v>16163</v>
      </c>
      <c r="E69" s="41">
        <f t="shared" si="2"/>
        <v>0.07495344506517691</v>
      </c>
      <c r="F69" s="148">
        <f t="shared" si="3"/>
        <v>0.008600428345283547</v>
      </c>
    </row>
    <row r="70" spans="1:6" ht="11.25">
      <c r="A70" s="42" t="s">
        <v>217</v>
      </c>
      <c r="B70" s="43">
        <v>24663</v>
      </c>
      <c r="C70" s="43">
        <v>10556</v>
      </c>
      <c r="D70" s="43">
        <v>15797</v>
      </c>
      <c r="E70" s="41">
        <f t="shared" si="2"/>
        <v>0.49649488442591894</v>
      </c>
      <c r="F70" s="148">
        <f t="shared" si="3"/>
        <v>0.008405677570404268</v>
      </c>
    </row>
    <row r="71" spans="1:6" ht="11.25">
      <c r="A71" s="42" t="s">
        <v>57</v>
      </c>
      <c r="B71" s="43">
        <v>250908</v>
      </c>
      <c r="C71" s="43">
        <v>119219</v>
      </c>
      <c r="D71" s="43">
        <v>151426</v>
      </c>
      <c r="E71" s="41">
        <f t="shared" si="2"/>
        <v>0.27014989221516705</v>
      </c>
      <c r="F71" s="148">
        <f t="shared" si="3"/>
        <v>0.08057467441767656</v>
      </c>
    </row>
    <row r="72" spans="1:6" ht="12.75" customHeight="1">
      <c r="A72" s="42" t="s">
        <v>58</v>
      </c>
      <c r="B72" s="43">
        <f>+balanza!B13</f>
        <v>3124808</v>
      </c>
      <c r="C72" s="43">
        <f>+balanza!C13</f>
        <v>1330156</v>
      </c>
      <c r="D72" s="43">
        <f>+balanza!D13</f>
        <v>1879325</v>
      </c>
      <c r="E72" s="41">
        <f t="shared" si="2"/>
        <v>0.41286059680217957</v>
      </c>
      <c r="F72" s="148">
        <f t="shared" si="3"/>
        <v>1</v>
      </c>
    </row>
    <row r="73" spans="1:6" ht="11.25">
      <c r="A73" s="45"/>
      <c r="B73" s="46"/>
      <c r="C73" s="46"/>
      <c r="D73" s="46"/>
      <c r="E73" s="45"/>
      <c r="F73" s="149"/>
    </row>
    <row r="74" spans="1:6" ht="22.5" customHeight="1">
      <c r="A74" s="338" t="s">
        <v>70</v>
      </c>
      <c r="B74" s="338"/>
      <c r="C74" s="338"/>
      <c r="D74" s="338"/>
      <c r="E74" s="338"/>
      <c r="F74" s="338"/>
    </row>
  </sheetData>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11.421875" defaultRowHeight="12.75"/>
  <cols>
    <col min="1" max="1" width="37.00390625" style="42" customWidth="1"/>
    <col min="2" max="5" width="10.421875" style="42" bestFit="1" customWidth="1"/>
    <col min="6" max="6" width="11.7109375" style="42" bestFit="1" customWidth="1"/>
    <col min="7" max="7" width="11.00390625" style="42" bestFit="1" customWidth="1"/>
    <col min="8" max="16384" width="11.421875" style="42" customWidth="1"/>
  </cols>
  <sheetData>
    <row r="1" spans="1:7" ht="15.75" customHeight="1">
      <c r="A1" s="335" t="s">
        <v>234</v>
      </c>
      <c r="B1" s="335"/>
      <c r="C1" s="335"/>
      <c r="D1" s="335"/>
      <c r="E1" s="335"/>
      <c r="F1" s="335"/>
      <c r="G1" s="335"/>
    </row>
    <row r="2" spans="1:7" ht="15.75" customHeight="1">
      <c r="A2" s="336" t="s">
        <v>210</v>
      </c>
      <c r="B2" s="336"/>
      <c r="C2" s="336"/>
      <c r="D2" s="336"/>
      <c r="E2" s="336"/>
      <c r="F2" s="336"/>
      <c r="G2" s="336"/>
    </row>
    <row r="3" spans="1:7" ht="15.75" customHeight="1">
      <c r="A3" s="337" t="s">
        <v>211</v>
      </c>
      <c r="B3" s="337"/>
      <c r="C3" s="337"/>
      <c r="D3" s="337"/>
      <c r="E3" s="337"/>
      <c r="F3" s="337"/>
      <c r="G3" s="337"/>
    </row>
    <row r="4" spans="1:7" ht="12.75" customHeight="1">
      <c r="A4" s="339" t="s">
        <v>61</v>
      </c>
      <c r="B4" s="40" t="s">
        <v>145</v>
      </c>
      <c r="C4" s="153">
        <f>+'prin paises exp e imp'!B4</f>
        <v>2007</v>
      </c>
      <c r="D4" s="153">
        <f>+'prin paises exp e imp'!C4</f>
        <v>2007</v>
      </c>
      <c r="E4" s="153">
        <f>+'prin paises exp e imp'!D4</f>
        <v>2008</v>
      </c>
      <c r="F4" s="38" t="s">
        <v>202</v>
      </c>
      <c r="G4" s="38" t="s">
        <v>192</v>
      </c>
    </row>
    <row r="5" spans="1:7" ht="12.75" customHeight="1">
      <c r="A5" s="342"/>
      <c r="B5" s="49" t="s">
        <v>68</v>
      </c>
      <c r="C5" s="39" t="s">
        <v>191</v>
      </c>
      <c r="D5" s="37" t="str">
        <f>+balanza!C6</f>
        <v>ene-jun</v>
      </c>
      <c r="E5" s="37" t="str">
        <f>+D5</f>
        <v>ene-jun</v>
      </c>
      <c r="F5" s="38" t="str">
        <f>+'prin paises exp e imp'!E5</f>
        <v> 2008-2007</v>
      </c>
      <c r="G5" s="38">
        <f>+'prin paises exp e imp'!F5</f>
        <v>2008</v>
      </c>
    </row>
    <row r="6" spans="3:7" ht="11.25">
      <c r="C6" s="43"/>
      <c r="D6" s="43"/>
      <c r="E6" s="43"/>
      <c r="F6" s="43"/>
      <c r="G6" s="43"/>
    </row>
    <row r="7" spans="1:7" ht="12.75" customHeight="1">
      <c r="A7" s="42" t="s">
        <v>225</v>
      </c>
      <c r="B7" s="50" t="s">
        <v>160</v>
      </c>
      <c r="C7" s="43">
        <v>1004326</v>
      </c>
      <c r="D7" s="43">
        <v>946958</v>
      </c>
      <c r="E7" s="43">
        <v>950298</v>
      </c>
      <c r="F7" s="41">
        <f>+(E7-D7)/D7</f>
        <v>0.0035270835665362136</v>
      </c>
      <c r="G7" s="51">
        <f>+E7/$E$23</f>
        <v>0.1430406290128189</v>
      </c>
    </row>
    <row r="8" spans="1:7" ht="12.75" customHeight="1">
      <c r="A8" s="42" t="s">
        <v>239</v>
      </c>
      <c r="B8" s="50">
        <v>47032100</v>
      </c>
      <c r="C8" s="43">
        <v>1226961</v>
      </c>
      <c r="D8" s="43">
        <v>613060</v>
      </c>
      <c r="E8" s="43">
        <v>632273</v>
      </c>
      <c r="F8" s="41">
        <f aca="true" t="shared" si="0" ref="F8:F15">+(E8-D8)/D8</f>
        <v>0.031339509999021305</v>
      </c>
      <c r="G8" s="51">
        <f aca="true" t="shared" si="1" ref="G8:G23">+E8/$E$23</f>
        <v>0.09517091231152969</v>
      </c>
    </row>
    <row r="9" spans="1:7" ht="12.75" customHeight="1">
      <c r="A9" s="42" t="s">
        <v>220</v>
      </c>
      <c r="B9" s="50">
        <v>47032900</v>
      </c>
      <c r="C9" s="43">
        <v>935210</v>
      </c>
      <c r="D9" s="43">
        <v>407845</v>
      </c>
      <c r="E9" s="43">
        <v>619076</v>
      </c>
      <c r="F9" s="41">
        <f t="shared" si="0"/>
        <v>0.5179197979624612</v>
      </c>
      <c r="G9" s="51">
        <f t="shared" si="1"/>
        <v>0.09318447523486303</v>
      </c>
    </row>
    <row r="10" spans="1:7" ht="11.25">
      <c r="A10" s="53" t="s">
        <v>245</v>
      </c>
      <c r="B10" s="52">
        <v>22042110</v>
      </c>
      <c r="C10" s="43">
        <v>1012145</v>
      </c>
      <c r="D10" s="43">
        <v>454433</v>
      </c>
      <c r="E10" s="43">
        <v>503698</v>
      </c>
      <c r="F10" s="41">
        <f t="shared" si="0"/>
        <v>0.10840982058961388</v>
      </c>
      <c r="G10" s="41">
        <f t="shared" si="1"/>
        <v>0.07581756328277955</v>
      </c>
    </row>
    <row r="11" spans="1:7" ht="12" customHeight="1">
      <c r="A11" s="42" t="s">
        <v>246</v>
      </c>
      <c r="B11" s="50" t="s">
        <v>161</v>
      </c>
      <c r="C11" s="43">
        <v>557605</v>
      </c>
      <c r="D11" s="43">
        <v>367764</v>
      </c>
      <c r="E11" s="43">
        <v>341521</v>
      </c>
      <c r="F11" s="41">
        <f t="shared" si="0"/>
        <v>-0.07135826236390728</v>
      </c>
      <c r="G11" s="51">
        <f t="shared" si="1"/>
        <v>0.05140637848452477</v>
      </c>
    </row>
    <row r="12" spans="1:7" ht="11.25">
      <c r="A12" s="42" t="s">
        <v>219</v>
      </c>
      <c r="B12" s="50">
        <v>44071012</v>
      </c>
      <c r="C12" s="43">
        <v>532447</v>
      </c>
      <c r="D12" s="43">
        <v>251922</v>
      </c>
      <c r="E12" s="43">
        <v>264903</v>
      </c>
      <c r="F12" s="41">
        <f t="shared" si="0"/>
        <v>0.05152785385952795</v>
      </c>
      <c r="G12" s="51">
        <f t="shared" si="1"/>
        <v>0.03987369409109855</v>
      </c>
    </row>
    <row r="13" spans="1:7" ht="12.75" customHeight="1">
      <c r="A13" s="42" t="s">
        <v>247</v>
      </c>
      <c r="B13" s="50" t="s">
        <v>226</v>
      </c>
      <c r="C13" s="43">
        <v>341964</v>
      </c>
      <c r="D13" s="43">
        <v>181380</v>
      </c>
      <c r="E13" s="43">
        <v>179228</v>
      </c>
      <c r="F13" s="41">
        <f t="shared" si="0"/>
        <v>-0.0118645936707465</v>
      </c>
      <c r="G13" s="51">
        <f t="shared" si="1"/>
        <v>0.026977733149716725</v>
      </c>
    </row>
    <row r="14" spans="1:7" ht="12.75" customHeight="1">
      <c r="A14" s="42" t="s">
        <v>259</v>
      </c>
      <c r="B14" s="50">
        <v>44012200</v>
      </c>
      <c r="C14" s="43">
        <v>220142</v>
      </c>
      <c r="D14" s="43">
        <v>108134</v>
      </c>
      <c r="E14" s="43">
        <v>164632</v>
      </c>
      <c r="F14" s="41">
        <f t="shared" si="0"/>
        <v>0.5224813657129117</v>
      </c>
      <c r="G14" s="51">
        <f t="shared" si="1"/>
        <v>0.024780715981343116</v>
      </c>
    </row>
    <row r="15" spans="1:7" ht="12.75" customHeight="1">
      <c r="A15" s="42" t="s">
        <v>238</v>
      </c>
      <c r="B15" s="50">
        <v>44123910</v>
      </c>
      <c r="C15" s="43">
        <v>244866</v>
      </c>
      <c r="D15" s="43">
        <v>121361</v>
      </c>
      <c r="E15" s="43">
        <v>148293</v>
      </c>
      <c r="F15" s="41">
        <f t="shared" si="0"/>
        <v>0.22191643114344806</v>
      </c>
      <c r="G15" s="51">
        <f t="shared" si="1"/>
        <v>0.022321339199070134</v>
      </c>
    </row>
    <row r="16" spans="1:7" ht="11.25">
      <c r="A16" s="42" t="s">
        <v>249</v>
      </c>
      <c r="B16" s="50" t="s">
        <v>173</v>
      </c>
      <c r="C16" s="43">
        <v>160074</v>
      </c>
      <c r="D16" s="43">
        <v>136302</v>
      </c>
      <c r="E16" s="43">
        <v>146960</v>
      </c>
      <c r="F16" s="41">
        <f aca="true" t="shared" si="2" ref="F16:F23">+(E16-D16)/D16</f>
        <v>0.07819401035934909</v>
      </c>
      <c r="G16" s="51">
        <f t="shared" si="1"/>
        <v>0.02212069355057452</v>
      </c>
    </row>
    <row r="17" spans="1:7" ht="12.75" customHeight="1">
      <c r="A17" s="42" t="s">
        <v>248</v>
      </c>
      <c r="B17" s="50">
        <v>10051000</v>
      </c>
      <c r="C17" s="43">
        <v>116003</v>
      </c>
      <c r="D17" s="43">
        <v>112910</v>
      </c>
      <c r="E17" s="43">
        <v>119796</v>
      </c>
      <c r="F17" s="41">
        <f t="shared" si="2"/>
        <v>0.06098662651669471</v>
      </c>
      <c r="G17" s="51">
        <f t="shared" si="1"/>
        <v>0.01803191755977562</v>
      </c>
    </row>
    <row r="18" spans="1:7" ht="12.75" customHeight="1">
      <c r="A18" s="42" t="s">
        <v>258</v>
      </c>
      <c r="B18" s="50" t="s">
        <v>162</v>
      </c>
      <c r="C18" s="43">
        <v>144182</v>
      </c>
      <c r="D18" s="43">
        <v>109041</v>
      </c>
      <c r="E18" s="43">
        <v>109493</v>
      </c>
      <c r="F18" s="41">
        <f t="shared" si="2"/>
        <v>0.004145229775955833</v>
      </c>
      <c r="G18" s="51">
        <f t="shared" si="1"/>
        <v>0.016481090765739358</v>
      </c>
    </row>
    <row r="19" spans="1:7" ht="12.75" customHeight="1">
      <c r="A19" s="42" t="s">
        <v>260</v>
      </c>
      <c r="B19" s="50" t="s">
        <v>240</v>
      </c>
      <c r="C19" s="43">
        <v>68110</v>
      </c>
      <c r="D19" s="43">
        <v>48863</v>
      </c>
      <c r="E19" s="43">
        <v>99764</v>
      </c>
      <c r="F19" s="41">
        <f t="shared" si="2"/>
        <v>1.04170845015656</v>
      </c>
      <c r="G19" s="51">
        <f t="shared" si="1"/>
        <v>0.015016663523268348</v>
      </c>
    </row>
    <row r="20" spans="1:7" ht="12.75" customHeight="1">
      <c r="A20" s="42" t="s">
        <v>261</v>
      </c>
      <c r="B20" s="50">
        <v>44091020</v>
      </c>
      <c r="C20" s="43">
        <v>214521</v>
      </c>
      <c r="D20" s="43">
        <v>106602</v>
      </c>
      <c r="E20" s="43">
        <v>90456</v>
      </c>
      <c r="F20" s="41">
        <f t="shared" si="2"/>
        <v>-0.15146057297236448</v>
      </c>
      <c r="G20" s="51">
        <f t="shared" si="1"/>
        <v>0.013615605986736314</v>
      </c>
    </row>
    <row r="21" spans="1:7" ht="12.75" customHeight="1">
      <c r="A21" s="42" t="s">
        <v>262</v>
      </c>
      <c r="B21" s="50">
        <v>47031100</v>
      </c>
      <c r="C21" s="43">
        <v>194096</v>
      </c>
      <c r="D21" s="43">
        <v>99347</v>
      </c>
      <c r="E21" s="43">
        <v>90425</v>
      </c>
      <c r="F21" s="41">
        <f t="shared" si="2"/>
        <v>-0.08980643602725799</v>
      </c>
      <c r="G21" s="51">
        <f t="shared" si="1"/>
        <v>0.013610939808864323</v>
      </c>
    </row>
    <row r="22" spans="1:7" ht="12.75" customHeight="1">
      <c r="A22" s="42" t="s">
        <v>60</v>
      </c>
      <c r="B22" s="54"/>
      <c r="C22" s="43">
        <v>3959510</v>
      </c>
      <c r="D22" s="43">
        <v>1977557</v>
      </c>
      <c r="E22" s="43">
        <v>2182737</v>
      </c>
      <c r="F22" s="41">
        <f t="shared" si="2"/>
        <v>0.10375427863773333</v>
      </c>
      <c r="G22" s="51">
        <f t="shared" si="1"/>
        <v>0.32854964805729703</v>
      </c>
    </row>
    <row r="23" spans="1:7" ht="12.75" customHeight="1">
      <c r="A23" s="54" t="s">
        <v>58</v>
      </c>
      <c r="B23" s="54"/>
      <c r="C23" s="43">
        <f>+balanza!B8</f>
        <v>10932161</v>
      </c>
      <c r="D23" s="43">
        <f>+balanza!C8</f>
        <v>6043478</v>
      </c>
      <c r="E23" s="43">
        <f>+balanza!D8</f>
        <v>6643553</v>
      </c>
      <c r="F23" s="41">
        <f t="shared" si="2"/>
        <v>0.09929298989753914</v>
      </c>
      <c r="G23" s="51">
        <f t="shared" si="1"/>
        <v>1</v>
      </c>
    </row>
    <row r="24" spans="1:7" ht="11.25">
      <c r="A24" s="45"/>
      <c r="B24" s="45"/>
      <c r="C24" s="46"/>
      <c r="D24" s="46"/>
      <c r="E24" s="46"/>
      <c r="F24" s="45"/>
      <c r="G24" s="45"/>
    </row>
    <row r="25" spans="1:7" ht="33.75" customHeight="1">
      <c r="A25" s="338" t="s">
        <v>110</v>
      </c>
      <c r="B25" s="338"/>
      <c r="C25" s="338"/>
      <c r="D25" s="338"/>
      <c r="E25" s="338"/>
      <c r="F25" s="338"/>
      <c r="G25" s="338"/>
    </row>
    <row r="50" spans="1:7" ht="15.75" customHeight="1">
      <c r="A50" s="335" t="s">
        <v>227</v>
      </c>
      <c r="B50" s="335"/>
      <c r="C50" s="335"/>
      <c r="D50" s="335"/>
      <c r="E50" s="335"/>
      <c r="F50" s="335"/>
      <c r="G50" s="335"/>
    </row>
    <row r="51" spans="1:7" ht="15.75" customHeight="1">
      <c r="A51" s="336" t="s">
        <v>212</v>
      </c>
      <c r="B51" s="336"/>
      <c r="C51" s="336"/>
      <c r="D51" s="336"/>
      <c r="E51" s="336"/>
      <c r="F51" s="336"/>
      <c r="G51" s="336"/>
    </row>
    <row r="52" spans="1:7" ht="15.75" customHeight="1">
      <c r="A52" s="337" t="s">
        <v>213</v>
      </c>
      <c r="B52" s="337"/>
      <c r="C52" s="337"/>
      <c r="D52" s="337"/>
      <c r="E52" s="337"/>
      <c r="F52" s="337"/>
      <c r="G52" s="337"/>
    </row>
    <row r="53" spans="1:7" ht="12.75" customHeight="1">
      <c r="A53" s="339" t="s">
        <v>61</v>
      </c>
      <c r="B53" s="40" t="s">
        <v>145</v>
      </c>
      <c r="C53" s="153">
        <f>+C4</f>
        <v>2007</v>
      </c>
      <c r="D53" s="153">
        <f>+D4</f>
        <v>2007</v>
      </c>
      <c r="E53" s="153">
        <f>+E4</f>
        <v>2008</v>
      </c>
      <c r="F53" s="38" t="s">
        <v>202</v>
      </c>
      <c r="G53" s="38" t="s">
        <v>192</v>
      </c>
    </row>
    <row r="54" spans="1:7" ht="12.75" customHeight="1">
      <c r="A54" s="340"/>
      <c r="B54" s="49" t="s">
        <v>68</v>
      </c>
      <c r="C54" s="39" t="s">
        <v>191</v>
      </c>
      <c r="D54" s="37" t="str">
        <f>+balanza!C6</f>
        <v>ene-jun</v>
      </c>
      <c r="E54" s="37" t="str">
        <f>+D54</f>
        <v>ene-jun</v>
      </c>
      <c r="F54" s="38" t="str">
        <f>+F5</f>
        <v> 2008-2007</v>
      </c>
      <c r="G54" s="38">
        <f>+G5</f>
        <v>2008</v>
      </c>
    </row>
    <row r="55" spans="3:7" ht="11.25">
      <c r="C55" s="43"/>
      <c r="D55" s="43"/>
      <c r="E55" s="43"/>
      <c r="F55" s="43"/>
      <c r="G55" s="43"/>
    </row>
    <row r="56" spans="1:7" ht="12.75" customHeight="1">
      <c r="A56" s="42" t="s">
        <v>228</v>
      </c>
      <c r="B56" s="55">
        <v>15179000</v>
      </c>
      <c r="C56" s="43">
        <v>276110</v>
      </c>
      <c r="D56" s="43">
        <v>119947</v>
      </c>
      <c r="E56" s="43">
        <v>221247</v>
      </c>
      <c r="F56" s="41">
        <f>+(E56-D56)/D56</f>
        <v>0.844539671688329</v>
      </c>
      <c r="G56" s="56">
        <f>+E56/$E$72</f>
        <v>0.11772684341452383</v>
      </c>
    </row>
    <row r="57" spans="1:7" ht="12.75" customHeight="1">
      <c r="A57" s="42" t="s">
        <v>179</v>
      </c>
      <c r="B57" s="50">
        <v>10059000</v>
      </c>
      <c r="C57" s="43">
        <v>353285</v>
      </c>
      <c r="D57" s="43">
        <v>129378</v>
      </c>
      <c r="E57" s="43">
        <v>172205</v>
      </c>
      <c r="F57" s="41">
        <f aca="true" t="shared" si="3" ref="F57:F72">+(E57-D57)/D57</f>
        <v>0.33102227581196186</v>
      </c>
      <c r="G57" s="56">
        <f aca="true" t="shared" si="4" ref="G57:G72">+E57/$E$72</f>
        <v>0.0916313037925851</v>
      </c>
    </row>
    <row r="58" spans="1:7" ht="12.75" customHeight="1">
      <c r="A58" s="42" t="s">
        <v>264</v>
      </c>
      <c r="B58" s="50">
        <v>2013000</v>
      </c>
      <c r="C58" s="43">
        <v>345238</v>
      </c>
      <c r="D58" s="43">
        <v>148950</v>
      </c>
      <c r="E58" s="43">
        <v>168708</v>
      </c>
      <c r="F58" s="41">
        <f t="shared" si="3"/>
        <v>0.13264853977844915</v>
      </c>
      <c r="G58" s="56">
        <f t="shared" si="4"/>
        <v>0.08977052931238609</v>
      </c>
    </row>
    <row r="59" spans="1:7" ht="12.75" customHeight="1">
      <c r="A59" s="42" t="s">
        <v>242</v>
      </c>
      <c r="B59" s="52">
        <v>23040000</v>
      </c>
      <c r="C59" s="43">
        <v>224608</v>
      </c>
      <c r="D59" s="43">
        <v>84985</v>
      </c>
      <c r="E59" s="43">
        <v>148853</v>
      </c>
      <c r="F59" s="41">
        <f t="shared" si="3"/>
        <v>0.7515208566217568</v>
      </c>
      <c r="G59" s="56">
        <f t="shared" si="4"/>
        <v>0.07920556582815638</v>
      </c>
    </row>
    <row r="60" spans="1:7" ht="12.75" customHeight="1">
      <c r="A60" s="42" t="s">
        <v>218</v>
      </c>
      <c r="B60" s="52">
        <v>10019000</v>
      </c>
      <c r="C60" s="43">
        <v>259995</v>
      </c>
      <c r="D60" s="43">
        <v>108494</v>
      </c>
      <c r="E60" s="43">
        <v>116632</v>
      </c>
      <c r="F60" s="41">
        <f t="shared" si="3"/>
        <v>0.07500875624458496</v>
      </c>
      <c r="G60" s="56">
        <f t="shared" si="4"/>
        <v>0.06206058026153007</v>
      </c>
    </row>
    <row r="61" spans="1:7" ht="12.75" customHeight="1">
      <c r="A61" s="42" t="s">
        <v>243</v>
      </c>
      <c r="B61" s="52">
        <v>17019900</v>
      </c>
      <c r="C61" s="43">
        <v>168951</v>
      </c>
      <c r="D61" s="43">
        <v>69137</v>
      </c>
      <c r="E61" s="43">
        <v>113439</v>
      </c>
      <c r="F61" s="41">
        <f t="shared" si="3"/>
        <v>0.6407856863907893</v>
      </c>
      <c r="G61" s="56">
        <f t="shared" si="4"/>
        <v>0.06036156598778817</v>
      </c>
    </row>
    <row r="62" spans="1:7" ht="12.75" customHeight="1">
      <c r="A62" s="42" t="s">
        <v>265</v>
      </c>
      <c r="B62" s="52">
        <v>23099090</v>
      </c>
      <c r="C62" s="43">
        <v>96112</v>
      </c>
      <c r="D62" s="43">
        <v>45404</v>
      </c>
      <c r="E62" s="43">
        <v>66054</v>
      </c>
      <c r="F62" s="41">
        <f t="shared" si="3"/>
        <v>0.4548057439873139</v>
      </c>
      <c r="G62" s="56">
        <f t="shared" si="4"/>
        <v>0.03514772591222912</v>
      </c>
    </row>
    <row r="63" spans="1:7" ht="12.75" customHeight="1">
      <c r="A63" s="42" t="s">
        <v>244</v>
      </c>
      <c r="B63" s="50">
        <v>12010000</v>
      </c>
      <c r="C63" s="43">
        <v>71162</v>
      </c>
      <c r="D63" s="43">
        <v>27339</v>
      </c>
      <c r="E63" s="43">
        <v>40060</v>
      </c>
      <c r="F63" s="41">
        <f t="shared" si="3"/>
        <v>0.4653059731519075</v>
      </c>
      <c r="G63" s="56">
        <f t="shared" si="4"/>
        <v>0.021316164048262008</v>
      </c>
    </row>
    <row r="64" spans="1:7" ht="12.75" customHeight="1">
      <c r="A64" s="42" t="s">
        <v>266</v>
      </c>
      <c r="B64" s="50">
        <v>44160000</v>
      </c>
      <c r="C64" s="43">
        <v>31222</v>
      </c>
      <c r="D64" s="43">
        <v>27745</v>
      </c>
      <c r="E64" s="43">
        <v>39084</v>
      </c>
      <c r="F64" s="41">
        <f t="shared" si="3"/>
        <v>0.40868624977473417</v>
      </c>
      <c r="G64" s="56">
        <f t="shared" si="4"/>
        <v>0.020796828648583933</v>
      </c>
    </row>
    <row r="65" spans="1:7" ht="12.75" customHeight="1">
      <c r="A65" s="42" t="s">
        <v>182</v>
      </c>
      <c r="B65" s="50">
        <v>21069090</v>
      </c>
      <c r="C65" s="43">
        <v>53214</v>
      </c>
      <c r="D65" s="43">
        <v>23748</v>
      </c>
      <c r="E65" s="43">
        <v>31653</v>
      </c>
      <c r="F65" s="41">
        <f t="shared" si="3"/>
        <v>0.3328701364325417</v>
      </c>
      <c r="G65" s="56">
        <f t="shared" si="4"/>
        <v>0.01684274939140383</v>
      </c>
    </row>
    <row r="66" spans="1:7" ht="12.75" customHeight="1">
      <c r="A66" s="42" t="s">
        <v>263</v>
      </c>
      <c r="B66" s="50">
        <v>10063000</v>
      </c>
      <c r="C66" s="43">
        <v>38217</v>
      </c>
      <c r="D66" s="43">
        <v>14035</v>
      </c>
      <c r="E66" s="43">
        <v>30639</v>
      </c>
      <c r="F66" s="41">
        <f t="shared" si="3"/>
        <v>1.1830423940149626</v>
      </c>
      <c r="G66" s="56">
        <f t="shared" si="4"/>
        <v>0.016303193965918613</v>
      </c>
    </row>
    <row r="67" spans="1:7" ht="12.75" customHeight="1">
      <c r="A67" s="42" t="s">
        <v>250</v>
      </c>
      <c r="B67" s="50">
        <v>23031000</v>
      </c>
      <c r="C67" s="43">
        <v>58927</v>
      </c>
      <c r="D67" s="43">
        <v>24154</v>
      </c>
      <c r="E67" s="43">
        <v>28145</v>
      </c>
      <c r="F67" s="41">
        <f t="shared" si="3"/>
        <v>0.1652314316469322</v>
      </c>
      <c r="G67" s="56">
        <f t="shared" si="4"/>
        <v>0.014976121745839597</v>
      </c>
    </row>
    <row r="68" spans="1:7" ht="12.75" customHeight="1">
      <c r="A68" s="42" t="s">
        <v>134</v>
      </c>
      <c r="B68" s="50">
        <v>10030000</v>
      </c>
      <c r="C68" s="43">
        <v>19580</v>
      </c>
      <c r="D68" s="43">
        <v>15398</v>
      </c>
      <c r="E68" s="43">
        <v>26451</v>
      </c>
      <c r="F68" s="41">
        <f t="shared" si="3"/>
        <v>0.7178204961683335</v>
      </c>
      <c r="G68" s="56">
        <f t="shared" si="4"/>
        <v>0.014074734279595068</v>
      </c>
    </row>
    <row r="69" spans="1:7" ht="12.75" customHeight="1">
      <c r="A69" s="42" t="s">
        <v>177</v>
      </c>
      <c r="B69" s="50">
        <v>8030000</v>
      </c>
      <c r="C69" s="43">
        <v>39245</v>
      </c>
      <c r="D69" s="43">
        <v>17686</v>
      </c>
      <c r="E69" s="43">
        <v>22972</v>
      </c>
      <c r="F69" s="41">
        <f t="shared" si="3"/>
        <v>0.29888047042858756</v>
      </c>
      <c r="G69" s="56">
        <f t="shared" si="4"/>
        <v>0.012223537706357335</v>
      </c>
    </row>
    <row r="70" spans="1:7" ht="12.75" customHeight="1">
      <c r="A70" s="42" t="s">
        <v>267</v>
      </c>
      <c r="B70" s="50">
        <v>9024000</v>
      </c>
      <c r="C70" s="43">
        <v>22497</v>
      </c>
      <c r="D70" s="43">
        <v>10711</v>
      </c>
      <c r="E70" s="43">
        <v>17907</v>
      </c>
      <c r="F70" s="41">
        <f t="shared" si="3"/>
        <v>0.6718326953599104</v>
      </c>
      <c r="G70" s="56">
        <f t="shared" si="4"/>
        <v>0.00952842110864273</v>
      </c>
    </row>
    <row r="71" spans="1:7" ht="12.75" customHeight="1">
      <c r="A71" s="42" t="s">
        <v>60</v>
      </c>
      <c r="B71" s="54"/>
      <c r="C71" s="43">
        <v>1066447</v>
      </c>
      <c r="D71" s="43">
        <v>463047</v>
      </c>
      <c r="E71" s="43">
        <v>635276</v>
      </c>
      <c r="F71" s="41">
        <f t="shared" si="3"/>
        <v>0.37194712415802283</v>
      </c>
      <c r="G71" s="56">
        <f t="shared" si="4"/>
        <v>0.3380341345961981</v>
      </c>
    </row>
    <row r="72" spans="1:7" ht="12.75" customHeight="1">
      <c r="A72" s="54" t="s">
        <v>58</v>
      </c>
      <c r="B72" s="54"/>
      <c r="C72" s="43">
        <f>+balanza!B13</f>
        <v>3124808</v>
      </c>
      <c r="D72" s="43">
        <f>+balanza!C13</f>
        <v>1330156</v>
      </c>
      <c r="E72" s="43">
        <f>+balanza!D13</f>
        <v>1879325</v>
      </c>
      <c r="F72" s="41">
        <f t="shared" si="3"/>
        <v>0.41286059680217957</v>
      </c>
      <c r="G72" s="56">
        <f t="shared" si="4"/>
        <v>1</v>
      </c>
    </row>
    <row r="73" spans="1:7" ht="11.25">
      <c r="A73" s="45"/>
      <c r="B73" s="45"/>
      <c r="C73" s="46"/>
      <c r="D73" s="46"/>
      <c r="E73" s="46"/>
      <c r="F73" s="45"/>
      <c r="G73" s="45"/>
    </row>
    <row r="74" spans="1:7" ht="12.75" customHeight="1">
      <c r="A74" s="338" t="s">
        <v>70</v>
      </c>
      <c r="B74" s="338"/>
      <c r="C74" s="338"/>
      <c r="D74" s="338"/>
      <c r="E74" s="338"/>
      <c r="F74" s="338"/>
      <c r="G74" s="338"/>
    </row>
  </sheetData>
  <mergeCells count="10">
    <mergeCell ref="A1:G1"/>
    <mergeCell ref="A2:G2"/>
    <mergeCell ref="A3:G3"/>
    <mergeCell ref="A25:G25"/>
    <mergeCell ref="A4:A5"/>
    <mergeCell ref="A50:G50"/>
    <mergeCell ref="A51:G51"/>
    <mergeCell ref="A52:G52"/>
    <mergeCell ref="A74:G74"/>
    <mergeCell ref="A53:A54"/>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Y493"/>
  <sheetViews>
    <sheetView view="pageBreakPreview" zoomScaleSheetLayoutView="100" workbookViewId="0" topLeftCell="A86">
      <selection activeCell="A87" sqref="A87"/>
    </sheetView>
  </sheetViews>
  <sheetFormatPr defaultColWidth="11.421875" defaultRowHeight="12.75"/>
  <cols>
    <col min="1" max="1" width="30.7109375" style="25" customWidth="1"/>
    <col min="2" max="2" width="11.140625" style="26" customWidth="1"/>
    <col min="3" max="4" width="9.8515625" style="26" bestFit="1" customWidth="1"/>
    <col min="5" max="5" width="8.57421875" style="25" bestFit="1" customWidth="1"/>
    <col min="6" max="6" width="11.00390625" style="26" bestFit="1" customWidth="1"/>
    <col min="7" max="7" width="10.57421875" style="26" customWidth="1"/>
    <col min="8" max="8" width="9.8515625" style="26" bestFit="1" customWidth="1"/>
    <col min="9" max="9" width="9.7109375" style="25" customWidth="1"/>
    <col min="10" max="10" width="10.421875" style="222" customWidth="1"/>
    <col min="11" max="13" width="10.8515625" style="159" bestFit="1" customWidth="1"/>
    <col min="14" max="16" width="10.140625" style="159" bestFit="1" customWidth="1"/>
    <col min="17" max="17" width="10.140625" style="26" bestFit="1" customWidth="1"/>
    <col min="18" max="19" width="10.140625" style="25" bestFit="1" customWidth="1"/>
    <col min="20" max="16384" width="11.421875" style="25" customWidth="1"/>
  </cols>
  <sheetData>
    <row r="1" spans="1:10" ht="19.5" customHeight="1">
      <c r="A1" s="348" t="s">
        <v>268</v>
      </c>
      <c r="B1" s="348"/>
      <c r="C1" s="348"/>
      <c r="D1" s="348"/>
      <c r="E1" s="348"/>
      <c r="F1" s="348"/>
      <c r="G1" s="348"/>
      <c r="H1" s="348"/>
      <c r="I1" s="348"/>
      <c r="J1" s="348"/>
    </row>
    <row r="2" spans="1:10" ht="19.5" customHeight="1">
      <c r="A2" s="347" t="s">
        <v>269</v>
      </c>
      <c r="B2" s="347"/>
      <c r="C2" s="347"/>
      <c r="D2" s="347"/>
      <c r="E2" s="347"/>
      <c r="F2" s="347"/>
      <c r="G2" s="347"/>
      <c r="H2" s="347"/>
      <c r="I2" s="347"/>
      <c r="J2" s="347"/>
    </row>
    <row r="3" spans="1:10" ht="11.25">
      <c r="A3" s="154" t="s">
        <v>186</v>
      </c>
      <c r="B3" s="349" t="s">
        <v>270</v>
      </c>
      <c r="C3" s="349"/>
      <c r="D3" s="349"/>
      <c r="E3" s="34" t="s">
        <v>201</v>
      </c>
      <c r="F3" s="349" t="s">
        <v>271</v>
      </c>
      <c r="G3" s="349"/>
      <c r="H3" s="349"/>
      <c r="I3" s="34" t="s">
        <v>201</v>
      </c>
      <c r="J3" s="160" t="s">
        <v>272</v>
      </c>
    </row>
    <row r="4" spans="1:10" ht="11.25">
      <c r="A4" s="154" t="s">
        <v>273</v>
      </c>
      <c r="B4" s="161">
        <v>2007</v>
      </c>
      <c r="C4" s="162" t="s">
        <v>274</v>
      </c>
      <c r="D4" s="162" t="s">
        <v>275</v>
      </c>
      <c r="E4" s="163" t="s">
        <v>276</v>
      </c>
      <c r="F4" s="161">
        <f>+B4</f>
        <v>2007</v>
      </c>
      <c r="G4" s="161" t="str">
        <f>+C4</f>
        <v>Ene-Jun 07</v>
      </c>
      <c r="H4" s="161" t="str">
        <f>+D4</f>
        <v>Ene-Jun 08</v>
      </c>
      <c r="I4" s="163" t="s">
        <v>276</v>
      </c>
      <c r="J4" s="165" t="s">
        <v>277</v>
      </c>
    </row>
    <row r="5" spans="1:10" ht="18.75" customHeight="1">
      <c r="A5" s="166" t="s">
        <v>278</v>
      </c>
      <c r="B5" s="167"/>
      <c r="C5" s="167"/>
      <c r="D5" s="167"/>
      <c r="E5" s="167"/>
      <c r="F5" s="168">
        <f>+F6+F12+F17+F24+F50+F63+F78+F86</f>
        <v>3075391.426</v>
      </c>
      <c r="G5" s="168">
        <f>+G6+G12+G17+G24+G50+G63+G78+G86</f>
        <v>2299295.905</v>
      </c>
      <c r="H5" s="168">
        <f>+H6+H12+H17+H24+H50+H63+H78+H86</f>
        <v>2289304.4089999995</v>
      </c>
      <c r="I5" s="169">
        <f aca="true" t="shared" si="0" ref="I5:I26">+(H5-G5)/G5</f>
        <v>-0.004345458963447455</v>
      </c>
      <c r="J5" s="170"/>
    </row>
    <row r="6" spans="1:10" ht="15" customHeight="1">
      <c r="A6" s="171" t="s">
        <v>279</v>
      </c>
      <c r="B6" s="172">
        <f>SUM(B7:B11)</f>
        <v>110637.643</v>
      </c>
      <c r="C6" s="172">
        <f>SUM(C7:C11)</f>
        <v>102845.777</v>
      </c>
      <c r="D6" s="172">
        <f>SUM(D7:D11)</f>
        <v>88616.72800000002</v>
      </c>
      <c r="E6" s="173">
        <f aca="true" t="shared" si="1" ref="E6:E27">+(D6-C6)/C6</f>
        <v>-0.1383532646167862</v>
      </c>
      <c r="F6" s="172">
        <f>SUM(F7:F11)</f>
        <v>126632.115</v>
      </c>
      <c r="G6" s="172">
        <f>SUM(G7:G11)</f>
        <v>120806.47499999999</v>
      </c>
      <c r="H6" s="172">
        <f>SUM(H7:H11)</f>
        <v>129437.56300000001</v>
      </c>
      <c r="I6" s="173">
        <f t="shared" si="0"/>
        <v>0.07144557441974876</v>
      </c>
      <c r="J6" s="174">
        <f aca="true" t="shared" si="2" ref="J6:J44">+H6/$H$5</f>
        <v>0.05654012742522964</v>
      </c>
    </row>
    <row r="7" spans="1:10" ht="11.25">
      <c r="A7" s="144" t="s">
        <v>280</v>
      </c>
      <c r="B7" s="26">
        <v>35858.05</v>
      </c>
      <c r="C7" s="26">
        <v>30394.24</v>
      </c>
      <c r="D7" s="26">
        <v>16477.471</v>
      </c>
      <c r="E7" s="175">
        <f t="shared" si="1"/>
        <v>-0.4578752092501737</v>
      </c>
      <c r="F7" s="26">
        <v>9646.349</v>
      </c>
      <c r="G7" s="26">
        <v>7401.7</v>
      </c>
      <c r="H7" s="26">
        <v>9353.566</v>
      </c>
      <c r="I7" s="175">
        <f t="shared" si="0"/>
        <v>0.2637050947755247</v>
      </c>
      <c r="J7" s="176">
        <f t="shared" si="2"/>
        <v>0.004085767695736789</v>
      </c>
    </row>
    <row r="8" spans="1:10" ht="11.25">
      <c r="A8" s="144" t="s">
        <v>134</v>
      </c>
      <c r="B8" s="26">
        <v>16.874</v>
      </c>
      <c r="C8" s="26">
        <v>16.874</v>
      </c>
      <c r="D8" s="26">
        <v>390.04</v>
      </c>
      <c r="E8" s="175">
        <f t="shared" si="1"/>
        <v>22.114851250444474</v>
      </c>
      <c r="F8" s="26">
        <v>12.718</v>
      </c>
      <c r="G8" s="26">
        <v>12.718</v>
      </c>
      <c r="H8" s="26">
        <v>189.471</v>
      </c>
      <c r="I8" s="175">
        <f t="shared" si="0"/>
        <v>13.897861298946376</v>
      </c>
      <c r="J8" s="176">
        <f t="shared" si="2"/>
        <v>8.276356750772328E-05</v>
      </c>
    </row>
    <row r="9" spans="1:10" ht="11.25">
      <c r="A9" s="144" t="s">
        <v>133</v>
      </c>
      <c r="B9" s="26">
        <v>1480.736</v>
      </c>
      <c r="C9" s="26">
        <v>958.655</v>
      </c>
      <c r="D9" s="26">
        <v>119.487</v>
      </c>
      <c r="E9" s="175">
        <f t="shared" si="1"/>
        <v>-0.8753597488147457</v>
      </c>
      <c r="F9" s="26">
        <v>777.101</v>
      </c>
      <c r="G9" s="26">
        <v>366.921</v>
      </c>
      <c r="H9" s="26">
        <v>83.703</v>
      </c>
      <c r="I9" s="175">
        <f t="shared" si="0"/>
        <v>-0.7718773250917772</v>
      </c>
      <c r="J9" s="176">
        <f t="shared" si="2"/>
        <v>3.656263434034212E-05</v>
      </c>
    </row>
    <row r="10" spans="1:10" ht="11.25">
      <c r="A10" s="144" t="s">
        <v>281</v>
      </c>
      <c r="B10" s="26">
        <v>73141.223</v>
      </c>
      <c r="C10" s="26">
        <v>71399.06</v>
      </c>
      <c r="D10" s="26">
        <v>71614.744</v>
      </c>
      <c r="E10" s="175">
        <f t="shared" si="1"/>
        <v>0.00302082408367853</v>
      </c>
      <c r="F10" s="26">
        <v>116002.797</v>
      </c>
      <c r="G10" s="26">
        <v>112910.306</v>
      </c>
      <c r="H10" s="26">
        <v>119795.629</v>
      </c>
      <c r="I10" s="175">
        <f t="shared" si="0"/>
        <v>0.06098046532616787</v>
      </c>
      <c r="J10" s="176">
        <f t="shared" si="2"/>
        <v>0.052328396577163115</v>
      </c>
    </row>
    <row r="11" spans="1:10" ht="11.25">
      <c r="A11" s="144" t="s">
        <v>282</v>
      </c>
      <c r="B11" s="26">
        <v>140.76</v>
      </c>
      <c r="C11" s="26">
        <v>76.948</v>
      </c>
      <c r="D11" s="26">
        <v>14.986</v>
      </c>
      <c r="E11" s="175">
        <f t="shared" si="1"/>
        <v>-0.8052451005874096</v>
      </c>
      <c r="F11" s="26">
        <v>193.15</v>
      </c>
      <c r="G11" s="26">
        <v>114.83</v>
      </c>
      <c r="H11" s="26">
        <v>15.194</v>
      </c>
      <c r="I11" s="175">
        <f t="shared" si="0"/>
        <v>-0.8676826613254376</v>
      </c>
      <c r="J11" s="176">
        <f t="shared" si="2"/>
        <v>6.636950481669213E-06</v>
      </c>
    </row>
    <row r="12" spans="1:18" ht="15" customHeight="1">
      <c r="A12" s="171" t="s">
        <v>283</v>
      </c>
      <c r="B12" s="172">
        <f>SUM(B13:B16)</f>
        <v>3696.8459999999995</v>
      </c>
      <c r="C12" s="172">
        <f>SUM(C13:C16)</f>
        <v>2728.596</v>
      </c>
      <c r="D12" s="172">
        <f>SUM(D13:D16)</f>
        <v>2248.075</v>
      </c>
      <c r="E12" s="173">
        <f t="shared" si="1"/>
        <v>-0.17610558690256828</v>
      </c>
      <c r="F12" s="172">
        <f>SUM(F13:F16)</f>
        <v>5053.925</v>
      </c>
      <c r="G12" s="172">
        <f>SUM(G13:G16)</f>
        <v>3669.161</v>
      </c>
      <c r="H12" s="172">
        <f>SUM(H13:H16)</f>
        <v>4264.995</v>
      </c>
      <c r="I12" s="173">
        <f t="shared" si="0"/>
        <v>0.16238971252556098</v>
      </c>
      <c r="J12" s="174">
        <f t="shared" si="2"/>
        <v>0.0018630091233096475</v>
      </c>
      <c r="R12" s="177"/>
    </row>
    <row r="13" spans="1:18" ht="11.25">
      <c r="A13" s="144" t="s">
        <v>284</v>
      </c>
      <c r="B13" s="26">
        <v>21.52</v>
      </c>
      <c r="C13" s="26">
        <v>0.2</v>
      </c>
      <c r="D13" s="26">
        <v>3.02</v>
      </c>
      <c r="E13" s="175">
        <f t="shared" si="1"/>
        <v>14.099999999999998</v>
      </c>
      <c r="F13" s="26">
        <v>22.135</v>
      </c>
      <c r="G13" s="26">
        <v>0.371</v>
      </c>
      <c r="H13" s="26">
        <v>3.196</v>
      </c>
      <c r="I13" s="175">
        <f t="shared" si="0"/>
        <v>7.6145552560646905</v>
      </c>
      <c r="J13" s="176">
        <f t="shared" si="2"/>
        <v>1.3960572422939848E-06</v>
      </c>
      <c r="R13" s="177"/>
    </row>
    <row r="14" spans="1:18" ht="11.25">
      <c r="A14" s="144" t="s">
        <v>285</v>
      </c>
      <c r="B14" s="26">
        <v>1.84</v>
      </c>
      <c r="C14" s="26">
        <v>0.94</v>
      </c>
      <c r="D14" s="26">
        <v>3.83</v>
      </c>
      <c r="E14" s="175">
        <f t="shared" si="1"/>
        <v>3.0744680851063833</v>
      </c>
      <c r="F14" s="26">
        <v>1.883</v>
      </c>
      <c r="G14" s="26">
        <v>0.894</v>
      </c>
      <c r="H14" s="26">
        <v>4.412</v>
      </c>
      <c r="I14" s="175">
        <f t="shared" si="0"/>
        <v>3.9351230425055927</v>
      </c>
      <c r="J14" s="176">
        <f t="shared" si="2"/>
        <v>1.927222951502209E-06</v>
      </c>
      <c r="R14" s="178"/>
    </row>
    <row r="15" spans="1:18" ht="11.25">
      <c r="A15" s="144" t="s">
        <v>286</v>
      </c>
      <c r="B15" s="26">
        <v>1034.9</v>
      </c>
      <c r="C15" s="26">
        <v>830.11</v>
      </c>
      <c r="D15" s="26">
        <v>51.083</v>
      </c>
      <c r="E15" s="175">
        <f t="shared" si="1"/>
        <v>-0.9384623724566624</v>
      </c>
      <c r="F15" s="26">
        <v>825.871</v>
      </c>
      <c r="G15" s="26">
        <v>621.062</v>
      </c>
      <c r="H15" s="26">
        <v>49.199</v>
      </c>
      <c r="I15" s="175">
        <f t="shared" si="0"/>
        <v>-0.9207824661627987</v>
      </c>
      <c r="J15" s="176">
        <f t="shared" si="2"/>
        <v>2.1490807341558748E-05</v>
      </c>
      <c r="R15" s="35"/>
    </row>
    <row r="16" spans="1:18" ht="11.25">
      <c r="A16" s="144" t="s">
        <v>29</v>
      </c>
      <c r="B16" s="26">
        <v>2638.586</v>
      </c>
      <c r="C16" s="26">
        <v>1897.346</v>
      </c>
      <c r="D16" s="26">
        <v>2190.142</v>
      </c>
      <c r="E16" s="175">
        <f t="shared" si="1"/>
        <v>0.1543187167759596</v>
      </c>
      <c r="F16" s="26">
        <v>4204.036</v>
      </c>
      <c r="G16" s="26">
        <v>3046.834</v>
      </c>
      <c r="H16" s="26">
        <v>4208.188</v>
      </c>
      <c r="I16" s="175">
        <f t="shared" si="0"/>
        <v>0.3811674676073591</v>
      </c>
      <c r="J16" s="176">
        <f t="shared" si="2"/>
        <v>0.0018381950357742927</v>
      </c>
      <c r="R16" s="35"/>
    </row>
    <row r="17" spans="1:18" ht="15" customHeight="1">
      <c r="A17" s="171" t="s">
        <v>287</v>
      </c>
      <c r="B17" s="172">
        <f>SUM(B18:B23)</f>
        <v>5747.085</v>
      </c>
      <c r="C17" s="172">
        <f>SUM(C18:C23)</f>
        <v>4857.950000000001</v>
      </c>
      <c r="D17" s="172">
        <f>SUM(D18:D23)</f>
        <v>7575.749000000002</v>
      </c>
      <c r="E17" s="173">
        <f t="shared" si="1"/>
        <v>0.5594538848691322</v>
      </c>
      <c r="F17" s="172">
        <f>SUM(F18:F23)</f>
        <v>14543.863</v>
      </c>
      <c r="G17" s="172">
        <f>SUM(G18:G23)</f>
        <v>12437.911</v>
      </c>
      <c r="H17" s="172">
        <f>SUM(H18:H23)</f>
        <v>14818.424</v>
      </c>
      <c r="I17" s="173">
        <f t="shared" si="0"/>
        <v>0.1913917055685638</v>
      </c>
      <c r="J17" s="174">
        <f t="shared" si="2"/>
        <v>0.006472893662260013</v>
      </c>
      <c r="R17" s="35"/>
    </row>
    <row r="18" spans="1:18" ht="11.25">
      <c r="A18" s="144" t="s">
        <v>288</v>
      </c>
      <c r="B18" s="26">
        <v>1448.53</v>
      </c>
      <c r="C18" s="26">
        <v>1370.4</v>
      </c>
      <c r="D18" s="26">
        <v>3141.511</v>
      </c>
      <c r="E18" s="175">
        <f t="shared" si="1"/>
        <v>1.2924044074722707</v>
      </c>
      <c r="F18" s="26">
        <v>2478.104</v>
      </c>
      <c r="G18" s="26">
        <v>2356.612</v>
      </c>
      <c r="H18" s="26">
        <v>4216.272</v>
      </c>
      <c r="I18" s="175">
        <f t="shared" si="0"/>
        <v>0.789124387043773</v>
      </c>
      <c r="J18" s="176">
        <f t="shared" si="2"/>
        <v>0.0018417262393871539</v>
      </c>
      <c r="R18" s="179"/>
    </row>
    <row r="19" spans="1:10" ht="11.25">
      <c r="A19" s="144" t="s">
        <v>289</v>
      </c>
      <c r="B19" s="35">
        <v>3195.883</v>
      </c>
      <c r="C19" s="35">
        <v>2632.858</v>
      </c>
      <c r="D19" s="35">
        <v>2262.51</v>
      </c>
      <c r="E19" s="175">
        <f t="shared" si="1"/>
        <v>-0.14066387173178346</v>
      </c>
      <c r="F19" s="35">
        <v>9592.782</v>
      </c>
      <c r="G19" s="35">
        <v>7841.746</v>
      </c>
      <c r="H19" s="35">
        <v>6490.569</v>
      </c>
      <c r="I19" s="175">
        <f t="shared" si="0"/>
        <v>-0.17230563193452067</v>
      </c>
      <c r="J19" s="176">
        <f t="shared" si="2"/>
        <v>0.0028351707944489447</v>
      </c>
    </row>
    <row r="20" spans="1:10" ht="11.25">
      <c r="A20" s="144" t="s">
        <v>290</v>
      </c>
      <c r="B20" s="35">
        <v>399.549</v>
      </c>
      <c r="C20" s="35">
        <v>359.474</v>
      </c>
      <c r="D20" s="35">
        <v>1055.006</v>
      </c>
      <c r="E20" s="175">
        <f t="shared" si="1"/>
        <v>1.9348603793320245</v>
      </c>
      <c r="F20" s="35">
        <v>1226.095</v>
      </c>
      <c r="G20" s="35">
        <v>1142.463</v>
      </c>
      <c r="H20" s="35">
        <v>1954.012</v>
      </c>
      <c r="I20" s="175">
        <f t="shared" si="0"/>
        <v>0.7103503570793978</v>
      </c>
      <c r="J20" s="176">
        <f t="shared" si="2"/>
        <v>0.0008535396133070569</v>
      </c>
    </row>
    <row r="21" spans="1:10" ht="11.25">
      <c r="A21" s="144" t="s">
        <v>291</v>
      </c>
      <c r="B21" s="35">
        <v>253.35</v>
      </c>
      <c r="C21" s="35">
        <v>236.724</v>
      </c>
      <c r="D21" s="35">
        <v>888.046</v>
      </c>
      <c r="E21" s="175">
        <f t="shared" si="1"/>
        <v>2.7513982528176277</v>
      </c>
      <c r="F21" s="35">
        <v>456.799</v>
      </c>
      <c r="G21" s="35">
        <v>424.687</v>
      </c>
      <c r="H21" s="35">
        <v>1811.372</v>
      </c>
      <c r="I21" s="175">
        <f t="shared" si="0"/>
        <v>3.2651929538695557</v>
      </c>
      <c r="J21" s="176">
        <f t="shared" si="2"/>
        <v>0.0007912324778124343</v>
      </c>
    </row>
    <row r="22" spans="1:10" ht="11.25">
      <c r="A22" s="144" t="s">
        <v>292</v>
      </c>
      <c r="B22" s="35">
        <v>447.45</v>
      </c>
      <c r="C22" s="35">
        <v>258.224</v>
      </c>
      <c r="D22" s="35">
        <v>228.676</v>
      </c>
      <c r="E22" s="175">
        <f t="shared" si="1"/>
        <v>-0.11442778362971685</v>
      </c>
      <c r="F22" s="35">
        <v>773.143</v>
      </c>
      <c r="G22" s="35">
        <v>670.52</v>
      </c>
      <c r="H22" s="35">
        <v>346.199</v>
      </c>
      <c r="I22" s="175">
        <f t="shared" si="0"/>
        <v>-0.48368579609855034</v>
      </c>
      <c r="J22" s="176">
        <f t="shared" si="2"/>
        <v>0.00015122453730442278</v>
      </c>
    </row>
    <row r="23" spans="1:10" ht="11.25">
      <c r="A23" s="144" t="s">
        <v>293</v>
      </c>
      <c r="B23" s="35">
        <v>2.323</v>
      </c>
      <c r="C23" s="35">
        <v>0.27</v>
      </c>
      <c r="D23" s="35">
        <v>0</v>
      </c>
      <c r="E23" s="175">
        <f t="shared" si="1"/>
        <v>-1</v>
      </c>
      <c r="F23" s="35">
        <v>16.94</v>
      </c>
      <c r="G23" s="35">
        <v>1.883</v>
      </c>
      <c r="H23" s="35">
        <v>0</v>
      </c>
      <c r="I23" s="175">
        <f t="shared" si="0"/>
        <v>-1</v>
      </c>
      <c r="J23" s="176">
        <f t="shared" si="2"/>
        <v>0</v>
      </c>
    </row>
    <row r="24" spans="1:10" ht="15" customHeight="1">
      <c r="A24" s="171" t="s">
        <v>294</v>
      </c>
      <c r="B24" s="172">
        <f>SUM(B25:B44)</f>
        <v>2353452.472</v>
      </c>
      <c r="C24" s="172">
        <f>SUM(C25:C44)</f>
        <v>1833877.4739999997</v>
      </c>
      <c r="D24" s="172">
        <f>SUM(D25:D44)</f>
        <v>1804018.0529999998</v>
      </c>
      <c r="E24" s="173">
        <f t="shared" si="1"/>
        <v>-0.016282124309467287</v>
      </c>
      <c r="F24" s="172">
        <f>SUM(F25:F44)</f>
        <v>2726961.655</v>
      </c>
      <c r="G24" s="172">
        <f>SUM(G25:G44)</f>
        <v>2038719.7070000002</v>
      </c>
      <c r="H24" s="172">
        <f>SUM(H25:H44)</f>
        <v>2014846.6399999997</v>
      </c>
      <c r="I24" s="173">
        <f t="shared" si="0"/>
        <v>-0.011709832851485994</v>
      </c>
      <c r="J24" s="174">
        <f t="shared" si="2"/>
        <v>0.8801130300011579</v>
      </c>
    </row>
    <row r="25" spans="1:10" ht="11.25">
      <c r="A25" s="144" t="s">
        <v>152</v>
      </c>
      <c r="B25" s="35">
        <v>146396.449</v>
      </c>
      <c r="C25" s="35">
        <v>56683.762</v>
      </c>
      <c r="D25" s="35">
        <v>26566.922</v>
      </c>
      <c r="E25" s="175">
        <f t="shared" si="1"/>
        <v>-0.5313133591944728</v>
      </c>
      <c r="F25" s="35">
        <v>197189.885</v>
      </c>
      <c r="G25" s="35">
        <v>57781.292</v>
      </c>
      <c r="H25" s="35">
        <v>37345.331</v>
      </c>
      <c r="I25" s="175">
        <f t="shared" si="0"/>
        <v>-0.35367781322716013</v>
      </c>
      <c r="J25" s="176">
        <f t="shared" si="2"/>
        <v>0.01631295988999251</v>
      </c>
    </row>
    <row r="26" spans="1:10" ht="11.25">
      <c r="A26" s="144" t="s">
        <v>295</v>
      </c>
      <c r="B26" s="35">
        <v>2698.474</v>
      </c>
      <c r="C26" s="35">
        <v>1049.376</v>
      </c>
      <c r="D26" s="35">
        <v>1061.084</v>
      </c>
      <c r="E26" s="175">
        <f t="shared" si="1"/>
        <v>0.011157106699600605</v>
      </c>
      <c r="F26" s="35">
        <v>4276.642</v>
      </c>
      <c r="G26" s="35">
        <v>1320.473</v>
      </c>
      <c r="H26" s="35">
        <v>1671.594</v>
      </c>
      <c r="I26" s="175">
        <f t="shared" si="0"/>
        <v>0.2659054747806279</v>
      </c>
      <c r="J26" s="176">
        <f t="shared" si="2"/>
        <v>0.0007301755037156356</v>
      </c>
    </row>
    <row r="27" spans="1:10" ht="11.25">
      <c r="A27" s="144" t="s">
        <v>296</v>
      </c>
      <c r="B27" s="35">
        <v>34.27</v>
      </c>
      <c r="C27" s="35">
        <v>0</v>
      </c>
      <c r="D27" s="35">
        <v>36</v>
      </c>
      <c r="E27" s="175"/>
      <c r="F27" s="35">
        <v>132.183</v>
      </c>
      <c r="G27" s="35">
        <v>0</v>
      </c>
      <c r="H27" s="35">
        <v>139.62</v>
      </c>
      <c r="I27" s="175"/>
      <c r="J27" s="176">
        <f t="shared" si="2"/>
        <v>6.098795749971407E-05</v>
      </c>
    </row>
    <row r="28" spans="1:10" ht="11.25">
      <c r="A28" s="144" t="s">
        <v>237</v>
      </c>
      <c r="B28" s="26">
        <v>5083.605</v>
      </c>
      <c r="C28" s="26">
        <v>1099.021</v>
      </c>
      <c r="D28" s="26">
        <v>1357.762</v>
      </c>
      <c r="E28" s="175">
        <f aca="true" t="shared" si="3" ref="E28:E44">+(D28-C28)/C28</f>
        <v>0.2354286223830118</v>
      </c>
      <c r="F28" s="26">
        <v>31981.229</v>
      </c>
      <c r="G28" s="26">
        <v>7381.348</v>
      </c>
      <c r="H28" s="26">
        <v>8508.236</v>
      </c>
      <c r="I28" s="175">
        <f aca="true" t="shared" si="4" ref="I28:I44">+(H28-G28)/G28</f>
        <v>0.15266696543774944</v>
      </c>
      <c r="J28" s="176">
        <f t="shared" si="2"/>
        <v>0.0037165157969168976</v>
      </c>
    </row>
    <row r="29" spans="1:10" ht="11.25">
      <c r="A29" s="144" t="s">
        <v>297</v>
      </c>
      <c r="B29" s="26">
        <v>20872.322</v>
      </c>
      <c r="C29" s="26">
        <v>17051.36</v>
      </c>
      <c r="D29" s="26">
        <v>26202.414</v>
      </c>
      <c r="E29" s="175">
        <f t="shared" si="3"/>
        <v>0.5366759015116682</v>
      </c>
      <c r="F29" s="26">
        <v>160074.138</v>
      </c>
      <c r="G29" s="26">
        <v>136302.226</v>
      </c>
      <c r="H29" s="26">
        <v>146960.305</v>
      </c>
      <c r="I29" s="175">
        <f t="shared" si="4"/>
        <v>0.07819446030177085</v>
      </c>
      <c r="J29" s="176">
        <f t="shared" si="2"/>
        <v>0.06419430479505096</v>
      </c>
    </row>
    <row r="30" spans="1:10" ht="11.25">
      <c r="A30" s="144" t="s">
        <v>150</v>
      </c>
      <c r="B30" s="26">
        <v>26884.527</v>
      </c>
      <c r="C30" s="26">
        <v>10029.773</v>
      </c>
      <c r="D30" s="26">
        <v>26656.054</v>
      </c>
      <c r="E30" s="175">
        <f t="shared" si="3"/>
        <v>1.6576926516681887</v>
      </c>
      <c r="F30" s="26">
        <v>113644.773</v>
      </c>
      <c r="G30" s="26">
        <v>49705.574</v>
      </c>
      <c r="H30" s="26">
        <v>88475.688</v>
      </c>
      <c r="I30" s="175">
        <f t="shared" si="4"/>
        <v>0.7799952979116587</v>
      </c>
      <c r="J30" s="176">
        <f t="shared" si="2"/>
        <v>0.03864741082582697</v>
      </c>
    </row>
    <row r="31" spans="1:10" ht="11.25">
      <c r="A31" s="144" t="s">
        <v>298</v>
      </c>
      <c r="B31" s="26">
        <v>105054.947</v>
      </c>
      <c r="C31" s="26">
        <v>103771.009</v>
      </c>
      <c r="D31" s="26">
        <v>86688.558</v>
      </c>
      <c r="E31" s="175">
        <f t="shared" si="3"/>
        <v>-0.16461679581433</v>
      </c>
      <c r="F31" s="26">
        <v>108805.29</v>
      </c>
      <c r="G31" s="26">
        <v>107191.764</v>
      </c>
      <c r="H31" s="26">
        <v>87738.88</v>
      </c>
      <c r="I31" s="175">
        <f t="shared" si="4"/>
        <v>-0.18147741276092808</v>
      </c>
      <c r="J31" s="176">
        <f t="shared" si="2"/>
        <v>0.038325562845670486</v>
      </c>
    </row>
    <row r="32" spans="1:10" ht="11.25">
      <c r="A32" s="180" t="s">
        <v>299</v>
      </c>
      <c r="B32" s="26">
        <v>4156.938</v>
      </c>
      <c r="C32" s="26">
        <v>3855.212</v>
      </c>
      <c r="D32" s="26">
        <v>2223.642</v>
      </c>
      <c r="E32" s="175">
        <f t="shared" si="3"/>
        <v>-0.42321148616470383</v>
      </c>
      <c r="F32" s="26">
        <v>27930.883</v>
      </c>
      <c r="G32" s="26">
        <v>26184.647</v>
      </c>
      <c r="H32" s="26">
        <v>14200.696</v>
      </c>
      <c r="I32" s="175">
        <f t="shared" si="4"/>
        <v>-0.457670901578318</v>
      </c>
      <c r="J32" s="176">
        <f t="shared" si="2"/>
        <v>0.006203061481982234</v>
      </c>
    </row>
    <row r="33" spans="1:10" ht="11.25">
      <c r="A33" s="144" t="s">
        <v>148</v>
      </c>
      <c r="B33" s="26">
        <v>160186.237</v>
      </c>
      <c r="C33" s="26">
        <v>123939.728</v>
      </c>
      <c r="D33" s="26">
        <v>115766.665</v>
      </c>
      <c r="E33" s="175">
        <f t="shared" si="3"/>
        <v>-0.06594385135329657</v>
      </c>
      <c r="F33" s="26">
        <v>144181.635</v>
      </c>
      <c r="G33" s="26">
        <v>109040.988</v>
      </c>
      <c r="H33" s="26">
        <v>109492.694</v>
      </c>
      <c r="I33" s="175">
        <f t="shared" si="4"/>
        <v>0.004142533998316354</v>
      </c>
      <c r="J33" s="176">
        <f t="shared" si="2"/>
        <v>0.04782793130068183</v>
      </c>
    </row>
    <row r="34" spans="1:10" ht="11.25">
      <c r="A34" s="144" t="s">
        <v>236</v>
      </c>
      <c r="B34" s="26">
        <v>46903.965</v>
      </c>
      <c r="C34" s="26">
        <v>16161.971</v>
      </c>
      <c r="D34" s="26">
        <v>4915.007</v>
      </c>
      <c r="E34" s="175">
        <f t="shared" si="3"/>
        <v>-0.6958906187865329</v>
      </c>
      <c r="F34" s="26">
        <v>44196.048</v>
      </c>
      <c r="G34" s="26">
        <v>15738.343</v>
      </c>
      <c r="H34" s="26">
        <v>4478.675</v>
      </c>
      <c r="I34" s="175">
        <f t="shared" si="4"/>
        <v>-0.7154290639109848</v>
      </c>
      <c r="J34" s="176">
        <f t="shared" si="2"/>
        <v>0.001956347518658014</v>
      </c>
    </row>
    <row r="35" spans="1:10" ht="11.25">
      <c r="A35" s="144" t="s">
        <v>300</v>
      </c>
      <c r="B35" s="26">
        <v>26423.652</v>
      </c>
      <c r="C35" s="26">
        <v>11937.91</v>
      </c>
      <c r="D35" s="26">
        <v>3556.36</v>
      </c>
      <c r="E35" s="175">
        <f t="shared" si="3"/>
        <v>-0.7020952578801481</v>
      </c>
      <c r="F35" s="26">
        <v>27227.085</v>
      </c>
      <c r="G35" s="26">
        <v>13294.059</v>
      </c>
      <c r="H35" s="26">
        <v>3743.642</v>
      </c>
      <c r="I35" s="175">
        <f t="shared" si="4"/>
        <v>-0.7183973683282133</v>
      </c>
      <c r="J35" s="176">
        <f t="shared" si="2"/>
        <v>0.0016352748831839604</v>
      </c>
    </row>
    <row r="36" spans="1:10" ht="11.25">
      <c r="A36" s="144" t="s">
        <v>147</v>
      </c>
      <c r="B36" s="26">
        <v>774634.4</v>
      </c>
      <c r="C36" s="26">
        <v>532790.477</v>
      </c>
      <c r="D36" s="26">
        <v>499872.121</v>
      </c>
      <c r="E36" s="175">
        <f t="shared" si="3"/>
        <v>-0.061784805511829695</v>
      </c>
      <c r="F36" s="26">
        <v>557604.643</v>
      </c>
      <c r="G36" s="26">
        <v>367763.675</v>
      </c>
      <c r="H36" s="26">
        <v>341521.309</v>
      </c>
      <c r="I36" s="175">
        <f t="shared" si="4"/>
        <v>-0.07135660149143327</v>
      </c>
      <c r="J36" s="176">
        <f t="shared" si="2"/>
        <v>0.14918125682952812</v>
      </c>
    </row>
    <row r="37" spans="1:10" ht="11.25">
      <c r="A37" s="144" t="s">
        <v>149</v>
      </c>
      <c r="B37" s="26">
        <v>45350.74</v>
      </c>
      <c r="C37" s="26">
        <v>41203.29</v>
      </c>
      <c r="D37" s="26">
        <v>41498.279</v>
      </c>
      <c r="E37" s="175">
        <f t="shared" si="3"/>
        <v>0.007159355478652345</v>
      </c>
      <c r="F37" s="26">
        <v>43786.188</v>
      </c>
      <c r="G37" s="26">
        <v>37767.262</v>
      </c>
      <c r="H37" s="26">
        <v>38376.999</v>
      </c>
      <c r="I37" s="175">
        <f t="shared" si="4"/>
        <v>0.016144591048194094</v>
      </c>
      <c r="J37" s="176">
        <f t="shared" si="2"/>
        <v>0.016763606818353885</v>
      </c>
    </row>
    <row r="38" spans="1:10" ht="11.25">
      <c r="A38" s="144" t="s">
        <v>153</v>
      </c>
      <c r="B38" s="26">
        <v>19885.027</v>
      </c>
      <c r="C38" s="26">
        <v>875.705</v>
      </c>
      <c r="D38" s="26">
        <v>107.631</v>
      </c>
      <c r="E38" s="175">
        <f t="shared" si="3"/>
        <v>-0.8770921714504314</v>
      </c>
      <c r="F38" s="26">
        <v>14091.062</v>
      </c>
      <c r="G38" s="26">
        <v>677.145</v>
      </c>
      <c r="H38" s="26">
        <v>89.184</v>
      </c>
      <c r="I38" s="175">
        <f t="shared" si="4"/>
        <v>-0.8682940876769377</v>
      </c>
      <c r="J38" s="176">
        <f t="shared" si="2"/>
        <v>3.8956811356929516E-05</v>
      </c>
    </row>
    <row r="39" spans="1:10" ht="11.25">
      <c r="A39" s="144" t="s">
        <v>301</v>
      </c>
      <c r="B39" s="26">
        <v>52213.813</v>
      </c>
      <c r="C39" s="26">
        <v>48331.944</v>
      </c>
      <c r="D39" s="26">
        <v>55091.767</v>
      </c>
      <c r="E39" s="175">
        <f t="shared" si="3"/>
        <v>0.13986242721790781</v>
      </c>
      <c r="F39" s="26">
        <v>58580.183</v>
      </c>
      <c r="G39" s="26">
        <v>53191.866</v>
      </c>
      <c r="H39" s="26">
        <v>54051.335</v>
      </c>
      <c r="I39" s="175">
        <f t="shared" si="4"/>
        <v>0.01615790278912188</v>
      </c>
      <c r="J39" s="176">
        <f t="shared" si="2"/>
        <v>0.023610374744182833</v>
      </c>
    </row>
    <row r="40" spans="1:10" ht="11.25">
      <c r="A40" s="144" t="s">
        <v>151</v>
      </c>
      <c r="B40" s="26">
        <v>5866.375</v>
      </c>
      <c r="C40" s="26">
        <v>1495.745</v>
      </c>
      <c r="D40" s="26">
        <v>1834.385</v>
      </c>
      <c r="E40" s="175">
        <f t="shared" si="3"/>
        <v>0.22640222765244084</v>
      </c>
      <c r="F40" s="26">
        <v>18320.481</v>
      </c>
      <c r="G40" s="26">
        <v>4567.122</v>
      </c>
      <c r="H40" s="26">
        <v>8146.468</v>
      </c>
      <c r="I40" s="175">
        <f t="shared" si="4"/>
        <v>0.7837202509589188</v>
      </c>
      <c r="J40" s="176">
        <f t="shared" si="2"/>
        <v>0.0035584905039162057</v>
      </c>
    </row>
    <row r="41" spans="1:10" ht="11.25">
      <c r="A41" s="144" t="s">
        <v>302</v>
      </c>
      <c r="B41" s="26">
        <v>7056.571</v>
      </c>
      <c r="C41" s="26">
        <v>1503.328</v>
      </c>
      <c r="D41" s="26">
        <v>1151.127</v>
      </c>
      <c r="E41" s="175">
        <f t="shared" si="3"/>
        <v>-0.23428087549756277</v>
      </c>
      <c r="F41" s="26">
        <v>57798.612</v>
      </c>
      <c r="G41" s="26">
        <v>12209.642</v>
      </c>
      <c r="H41" s="26">
        <v>14662.467</v>
      </c>
      <c r="I41" s="175">
        <f t="shared" si="4"/>
        <v>0.2008924585995233</v>
      </c>
      <c r="J41" s="176">
        <f t="shared" si="2"/>
        <v>0.00640476947598453</v>
      </c>
    </row>
    <row r="42" spans="1:10" ht="11.25">
      <c r="A42" s="144" t="s">
        <v>303</v>
      </c>
      <c r="B42" s="26">
        <v>119256.614</v>
      </c>
      <c r="C42" s="26">
        <v>99355.536</v>
      </c>
      <c r="D42" s="26">
        <v>108967.749</v>
      </c>
      <c r="E42" s="175">
        <f t="shared" si="3"/>
        <v>0.09674562069696856</v>
      </c>
      <c r="F42" s="26">
        <v>96689.123</v>
      </c>
      <c r="G42" s="26">
        <v>80878.455</v>
      </c>
      <c r="H42" s="26">
        <v>82750.27</v>
      </c>
      <c r="I42" s="175">
        <f t="shared" si="4"/>
        <v>0.023143555351051184</v>
      </c>
      <c r="J42" s="176">
        <f t="shared" si="2"/>
        <v>0.03614646862806091</v>
      </c>
    </row>
    <row r="43" spans="1:10" ht="11.25">
      <c r="A43" s="144" t="s">
        <v>235</v>
      </c>
      <c r="B43" s="26">
        <v>776370.276</v>
      </c>
      <c r="C43" s="26">
        <v>756615.633</v>
      </c>
      <c r="D43" s="26">
        <v>792783.106</v>
      </c>
      <c r="E43" s="175">
        <f t="shared" si="3"/>
        <v>0.0478016464669056</v>
      </c>
      <c r="F43" s="26">
        <v>1004326.065</v>
      </c>
      <c r="G43" s="26">
        <v>946958.333</v>
      </c>
      <c r="H43" s="26">
        <v>950297.923</v>
      </c>
      <c r="I43" s="175">
        <f t="shared" si="4"/>
        <v>0.0035266493610336784</v>
      </c>
      <c r="J43" s="176">
        <f t="shared" si="2"/>
        <v>0.4151033472281231</v>
      </c>
    </row>
    <row r="44" spans="1:10" ht="11.25">
      <c r="A44" s="181" t="s">
        <v>206</v>
      </c>
      <c r="B44" s="182">
        <v>8123.27</v>
      </c>
      <c r="C44" s="182">
        <v>6126.694</v>
      </c>
      <c r="D44" s="182">
        <v>7681.42</v>
      </c>
      <c r="E44" s="190">
        <f t="shared" si="3"/>
        <v>0.25376263283265</v>
      </c>
      <c r="F44" s="182">
        <v>16125.507</v>
      </c>
      <c r="G44" s="182">
        <v>10765.493</v>
      </c>
      <c r="H44" s="182">
        <v>22195.324</v>
      </c>
      <c r="I44" s="190">
        <f t="shared" si="4"/>
        <v>1.061709946771597</v>
      </c>
      <c r="J44" s="183">
        <f t="shared" si="2"/>
        <v>0.009695226162472308</v>
      </c>
    </row>
    <row r="45" spans="1:10" ht="22.5" customHeight="1">
      <c r="A45" s="343" t="s">
        <v>304</v>
      </c>
      <c r="B45" s="343"/>
      <c r="C45" s="343"/>
      <c r="D45" s="343"/>
      <c r="E45" s="343"/>
      <c r="F45" s="343"/>
      <c r="G45" s="343"/>
      <c r="H45" s="343"/>
      <c r="I45" s="175"/>
      <c r="J45" s="176"/>
    </row>
    <row r="46" spans="1:10" ht="19.5" customHeight="1">
      <c r="A46" s="344" t="s">
        <v>305</v>
      </c>
      <c r="B46" s="344"/>
      <c r="C46" s="344"/>
      <c r="D46" s="344"/>
      <c r="E46" s="344"/>
      <c r="F46" s="344"/>
      <c r="G46" s="344"/>
      <c r="H46" s="344"/>
      <c r="I46" s="344"/>
      <c r="J46" s="344"/>
    </row>
    <row r="47" spans="1:10" ht="19.5" customHeight="1">
      <c r="A47" s="347" t="s">
        <v>269</v>
      </c>
      <c r="B47" s="347"/>
      <c r="C47" s="347"/>
      <c r="D47" s="347"/>
      <c r="E47" s="347"/>
      <c r="F47" s="347"/>
      <c r="G47" s="347"/>
      <c r="H47" s="347"/>
      <c r="I47" s="347"/>
      <c r="J47" s="347"/>
    </row>
    <row r="48" spans="1:10" ht="11.25">
      <c r="A48" s="184" t="s">
        <v>186</v>
      </c>
      <c r="B48" s="346" t="s">
        <v>270</v>
      </c>
      <c r="C48" s="346"/>
      <c r="D48" s="346"/>
      <c r="E48" s="184" t="s">
        <v>201</v>
      </c>
      <c r="F48" s="346" t="s">
        <v>271</v>
      </c>
      <c r="G48" s="346"/>
      <c r="H48" s="346"/>
      <c r="I48" s="184" t="s">
        <v>201</v>
      </c>
      <c r="J48" s="185" t="s">
        <v>272</v>
      </c>
    </row>
    <row r="49" spans="1:10" ht="11.25">
      <c r="A49" s="186" t="s">
        <v>273</v>
      </c>
      <c r="B49" s="187">
        <f>+B4</f>
        <v>2007</v>
      </c>
      <c r="C49" s="187" t="str">
        <f>+C4</f>
        <v>Ene-Jun 07</v>
      </c>
      <c r="D49" s="187" t="str">
        <f>+D4</f>
        <v>Ene-Jun 08</v>
      </c>
      <c r="E49" s="188" t="s">
        <v>276</v>
      </c>
      <c r="F49" s="187">
        <f>+F4</f>
        <v>2007</v>
      </c>
      <c r="G49" s="187" t="str">
        <f>+G4</f>
        <v>Ene-Jun 07</v>
      </c>
      <c r="H49" s="187" t="str">
        <f>+H4</f>
        <v>Ene-Jun 08</v>
      </c>
      <c r="I49" s="188" t="s">
        <v>276</v>
      </c>
      <c r="J49" s="189" t="s">
        <v>277</v>
      </c>
    </row>
    <row r="50" spans="1:10" ht="15" customHeight="1">
      <c r="A50" s="171" t="s">
        <v>306</v>
      </c>
      <c r="B50" s="172">
        <f>SUM(B51:B62)</f>
        <v>82396.29300000002</v>
      </c>
      <c r="C50" s="172">
        <f>SUM(C51:C62)</f>
        <v>77641.418</v>
      </c>
      <c r="D50" s="172">
        <f>SUM(D51:D62)</f>
        <v>83782.26000000002</v>
      </c>
      <c r="E50" s="173">
        <f aca="true" t="shared" si="5" ref="E50:E66">+(D50-C50)/C50</f>
        <v>0.07909234733451183</v>
      </c>
      <c r="F50" s="172">
        <f>SUM(F51:F62)</f>
        <v>116087.58499999999</v>
      </c>
      <c r="G50" s="172">
        <f>SUM(G51:G62)</f>
        <v>88654.503</v>
      </c>
      <c r="H50" s="172">
        <f>SUM(H51:H62)</f>
        <v>86079.93600000002</v>
      </c>
      <c r="I50" s="173">
        <f aca="true" t="shared" si="6" ref="I50:I66">+(H50-G50)/G50</f>
        <v>-0.029040453816541963</v>
      </c>
      <c r="J50" s="174">
        <f aca="true" t="shared" si="7" ref="J50:J91">+H50/$H$5</f>
        <v>0.03760091303786068</v>
      </c>
    </row>
    <row r="51" spans="1:10" ht="11.25">
      <c r="A51" s="144" t="s">
        <v>307</v>
      </c>
      <c r="B51" s="26">
        <v>3814.658</v>
      </c>
      <c r="C51" s="26">
        <v>2850.398</v>
      </c>
      <c r="D51" s="26">
        <v>3228.79</v>
      </c>
      <c r="E51" s="175">
        <f t="shared" si="5"/>
        <v>0.13275058430436726</v>
      </c>
      <c r="F51" s="26">
        <v>4984.38</v>
      </c>
      <c r="G51" s="26">
        <v>3672.011</v>
      </c>
      <c r="H51" s="26">
        <v>4652.436</v>
      </c>
      <c r="I51" s="175">
        <f t="shared" si="6"/>
        <v>0.26699947249613354</v>
      </c>
      <c r="J51" s="176">
        <f t="shared" si="7"/>
        <v>0.002032248739708779</v>
      </c>
    </row>
    <row r="52" spans="1:10" ht="11.25">
      <c r="A52" s="144" t="s">
        <v>308</v>
      </c>
      <c r="B52" s="26">
        <v>67266.812</v>
      </c>
      <c r="C52" s="26">
        <v>67101.061</v>
      </c>
      <c r="D52" s="26">
        <v>75460.289</v>
      </c>
      <c r="E52" s="175">
        <f t="shared" si="5"/>
        <v>0.12457668888424883</v>
      </c>
      <c r="F52" s="26">
        <v>34740.601</v>
      </c>
      <c r="G52" s="26">
        <v>34674.001</v>
      </c>
      <c r="H52" s="26">
        <v>27421.672</v>
      </c>
      <c r="I52" s="175">
        <f t="shared" si="6"/>
        <v>-0.2091575471777831</v>
      </c>
      <c r="J52" s="176">
        <f t="shared" si="7"/>
        <v>0.011978167644371145</v>
      </c>
    </row>
    <row r="53" spans="1:10" ht="11.25">
      <c r="A53" s="144" t="s">
        <v>309</v>
      </c>
      <c r="B53" s="26">
        <v>374.088</v>
      </c>
      <c r="C53" s="26">
        <v>27.782</v>
      </c>
      <c r="D53" s="26">
        <v>15.894</v>
      </c>
      <c r="E53" s="175">
        <f t="shared" si="5"/>
        <v>-0.42790295875026996</v>
      </c>
      <c r="F53" s="26">
        <v>768.933</v>
      </c>
      <c r="G53" s="26">
        <v>68.611</v>
      </c>
      <c r="H53" s="26">
        <v>47.696</v>
      </c>
      <c r="I53" s="175">
        <f t="shared" si="6"/>
        <v>-0.30483450175627824</v>
      </c>
      <c r="J53" s="176">
        <f t="shared" si="7"/>
        <v>2.0834276041443647E-05</v>
      </c>
    </row>
    <row r="54" spans="1:10" ht="11.25">
      <c r="A54" s="144" t="s">
        <v>310</v>
      </c>
      <c r="B54" s="26">
        <v>1840.592</v>
      </c>
      <c r="C54" s="26">
        <v>838.89</v>
      </c>
      <c r="D54" s="26">
        <v>799.57</v>
      </c>
      <c r="E54" s="175">
        <f t="shared" si="5"/>
        <v>-0.04687146109740244</v>
      </c>
      <c r="F54" s="26">
        <v>4931.91</v>
      </c>
      <c r="G54" s="26">
        <v>2179.214</v>
      </c>
      <c r="H54" s="26">
        <v>2608.367</v>
      </c>
      <c r="I54" s="175">
        <f t="shared" si="6"/>
        <v>0.19693017757778733</v>
      </c>
      <c r="J54" s="176">
        <f t="shared" si="7"/>
        <v>0.0011393709765052048</v>
      </c>
    </row>
    <row r="55" spans="1:10" ht="11.25">
      <c r="A55" s="144" t="s">
        <v>311</v>
      </c>
      <c r="B55" s="26">
        <v>4301.257</v>
      </c>
      <c r="C55" s="26">
        <v>4293.672</v>
      </c>
      <c r="D55" s="26">
        <v>2124.778</v>
      </c>
      <c r="E55" s="175">
        <f t="shared" si="5"/>
        <v>-0.5051373276766367</v>
      </c>
      <c r="F55" s="26">
        <v>3535.881</v>
      </c>
      <c r="G55" s="26">
        <v>3513.319</v>
      </c>
      <c r="H55" s="26">
        <v>1776.241</v>
      </c>
      <c r="I55" s="175">
        <f t="shared" si="6"/>
        <v>-0.49442649528835836</v>
      </c>
      <c r="J55" s="176">
        <f t="shared" si="7"/>
        <v>0.0007758867684948404</v>
      </c>
    </row>
    <row r="56" spans="1:10" ht="11.25">
      <c r="A56" s="144" t="s">
        <v>312</v>
      </c>
      <c r="B56" s="26">
        <v>410.947</v>
      </c>
      <c r="C56" s="26">
        <v>116.984</v>
      </c>
      <c r="D56" s="26">
        <v>117.801</v>
      </c>
      <c r="E56" s="175">
        <f t="shared" si="5"/>
        <v>0.0069838610408261585</v>
      </c>
      <c r="F56" s="26">
        <v>443.619</v>
      </c>
      <c r="G56" s="26">
        <v>107.511</v>
      </c>
      <c r="H56" s="26">
        <v>149.919</v>
      </c>
      <c r="I56" s="175">
        <f t="shared" si="6"/>
        <v>0.39445266065797935</v>
      </c>
      <c r="J56" s="176">
        <f t="shared" si="7"/>
        <v>6.548670391347683E-05</v>
      </c>
    </row>
    <row r="57" spans="1:10" ht="11.25">
      <c r="A57" s="144" t="s">
        <v>313</v>
      </c>
      <c r="B57" s="26">
        <v>1844.392</v>
      </c>
      <c r="C57" s="26">
        <v>1372.506</v>
      </c>
      <c r="D57" s="26">
        <v>781.166</v>
      </c>
      <c r="E57" s="175">
        <f t="shared" si="5"/>
        <v>-0.4308469325452858</v>
      </c>
      <c r="F57" s="26">
        <v>2016.301</v>
      </c>
      <c r="G57" s="26">
        <v>1601.002</v>
      </c>
      <c r="H57" s="26">
        <v>595.892</v>
      </c>
      <c r="I57" s="175">
        <f t="shared" si="6"/>
        <v>-0.6278005898805873</v>
      </c>
      <c r="J57" s="176">
        <f t="shared" si="7"/>
        <v>0.00026029391183512117</v>
      </c>
    </row>
    <row r="58" spans="1:10" ht="11.25">
      <c r="A58" s="144" t="s">
        <v>314</v>
      </c>
      <c r="B58" s="26">
        <v>237.367</v>
      </c>
      <c r="C58" s="26">
        <v>80.677</v>
      </c>
      <c r="D58" s="26">
        <v>101.376</v>
      </c>
      <c r="E58" s="175">
        <f t="shared" si="5"/>
        <v>0.25656630762175087</v>
      </c>
      <c r="F58" s="26">
        <v>7804.41</v>
      </c>
      <c r="G58" s="26">
        <v>2609.725</v>
      </c>
      <c r="H58" s="26">
        <v>3243.322</v>
      </c>
      <c r="I58" s="175">
        <f t="shared" si="6"/>
        <v>0.24278305185412266</v>
      </c>
      <c r="J58" s="176">
        <f t="shared" si="7"/>
        <v>0.0014167281499347345</v>
      </c>
    </row>
    <row r="59" spans="1:10" ht="11.25">
      <c r="A59" s="144" t="s">
        <v>315</v>
      </c>
      <c r="B59" s="26">
        <v>50.225</v>
      </c>
      <c r="C59" s="26">
        <v>22.797</v>
      </c>
      <c r="D59" s="26">
        <v>18.778</v>
      </c>
      <c r="E59" s="175">
        <f t="shared" si="5"/>
        <v>-0.17629512655173935</v>
      </c>
      <c r="F59" s="26">
        <v>10337.783</v>
      </c>
      <c r="G59" s="26">
        <v>6845.258</v>
      </c>
      <c r="H59" s="26">
        <v>5432.843</v>
      </c>
      <c r="I59" s="175">
        <f t="shared" si="6"/>
        <v>-0.20633480870991275</v>
      </c>
      <c r="J59" s="176">
        <f t="shared" si="7"/>
        <v>0.0023731413693354755</v>
      </c>
    </row>
    <row r="60" spans="1:10" ht="11.25">
      <c r="A60" s="144" t="s">
        <v>316</v>
      </c>
      <c r="B60" s="26">
        <v>8.83</v>
      </c>
      <c r="C60" s="26">
        <v>4.686</v>
      </c>
      <c r="D60" s="26">
        <v>4.513</v>
      </c>
      <c r="E60" s="175">
        <f t="shared" si="5"/>
        <v>-0.03691848058045242</v>
      </c>
      <c r="F60" s="26">
        <v>5459.625</v>
      </c>
      <c r="G60" s="26">
        <v>4516.157</v>
      </c>
      <c r="H60" s="26">
        <v>6071.828</v>
      </c>
      <c r="I60" s="175">
        <f t="shared" si="6"/>
        <v>0.3444678739025238</v>
      </c>
      <c r="J60" s="176">
        <f t="shared" si="7"/>
        <v>0.0026522589028045687</v>
      </c>
    </row>
    <row r="61" spans="1:10" ht="11.25">
      <c r="A61" s="144" t="s">
        <v>317</v>
      </c>
      <c r="B61" s="26">
        <v>48.153</v>
      </c>
      <c r="C61" s="26">
        <v>28.405</v>
      </c>
      <c r="D61" s="26">
        <v>30.491</v>
      </c>
      <c r="E61" s="175">
        <f t="shared" si="5"/>
        <v>0.07343777503960565</v>
      </c>
      <c r="F61" s="26">
        <v>7752.894</v>
      </c>
      <c r="G61" s="26">
        <v>5921.075</v>
      </c>
      <c r="H61" s="26">
        <v>6746.104</v>
      </c>
      <c r="I61" s="175">
        <f t="shared" si="6"/>
        <v>0.13933770472422669</v>
      </c>
      <c r="J61" s="176">
        <f t="shared" si="7"/>
        <v>0.0029467920358161514</v>
      </c>
    </row>
    <row r="62" spans="1:10" ht="11.25">
      <c r="A62" s="181" t="s">
        <v>318</v>
      </c>
      <c r="B62" s="182">
        <v>2198.972</v>
      </c>
      <c r="C62" s="182">
        <v>903.56</v>
      </c>
      <c r="D62" s="182">
        <v>1098.814</v>
      </c>
      <c r="E62" s="190">
        <f t="shared" si="5"/>
        <v>0.21609411660542757</v>
      </c>
      <c r="F62" s="182">
        <v>33311.248</v>
      </c>
      <c r="G62" s="182">
        <v>22946.619</v>
      </c>
      <c r="H62" s="182">
        <v>27333.616</v>
      </c>
      <c r="I62" s="190">
        <f t="shared" si="6"/>
        <v>0.19118271846497312</v>
      </c>
      <c r="J62" s="183">
        <f t="shared" si="7"/>
        <v>0.011939703559099731</v>
      </c>
    </row>
    <row r="63" spans="1:18" s="309" customFormat="1" ht="19.5" customHeight="1">
      <c r="A63" s="306" t="s">
        <v>319</v>
      </c>
      <c r="B63" s="307">
        <f>+B64+B69+B77</f>
        <v>26383.031</v>
      </c>
      <c r="C63" s="307">
        <f>+C64+C69+C77</f>
        <v>11689.231</v>
      </c>
      <c r="D63" s="307">
        <f>+D64+D69+D77</f>
        <v>13140.634</v>
      </c>
      <c r="E63" s="191">
        <f t="shared" si="5"/>
        <v>0.12416582408201192</v>
      </c>
      <c r="F63" s="307">
        <f>+F64+F69+F77</f>
        <v>66908.599</v>
      </c>
      <c r="G63" s="307">
        <f>+G64+G69+G77</f>
        <v>26818.777</v>
      </c>
      <c r="H63" s="307">
        <f>+H64+H69+H77</f>
        <v>31495.181000000004</v>
      </c>
      <c r="I63" s="191">
        <f t="shared" si="6"/>
        <v>0.17437051659738273</v>
      </c>
      <c r="J63" s="308">
        <f t="shared" si="7"/>
        <v>0.01375753302015329</v>
      </c>
      <c r="K63" s="214"/>
      <c r="L63" s="214"/>
      <c r="M63" s="214"/>
      <c r="N63" s="214"/>
      <c r="O63" s="214"/>
      <c r="P63" s="214"/>
      <c r="Q63" s="214"/>
      <c r="R63" s="213"/>
    </row>
    <row r="64" spans="1:18" s="198" customFormat="1" ht="11.25">
      <c r="A64" s="192" t="s">
        <v>223</v>
      </c>
      <c r="B64" s="177">
        <f>SUM(B65:B68)</f>
        <v>9307.663999999999</v>
      </c>
      <c r="C64" s="177">
        <f>SUM(C65:C68)</f>
        <v>450.559</v>
      </c>
      <c r="D64" s="177">
        <f>SUM(D65:D68)</f>
        <v>834.8340000000001</v>
      </c>
      <c r="E64" s="193">
        <f t="shared" si="5"/>
        <v>0.8528849717795006</v>
      </c>
      <c r="F64" s="177">
        <f>SUM(F65:F68)</f>
        <v>25311.545000000002</v>
      </c>
      <c r="G64" s="177">
        <f>SUM(G65:G68)</f>
        <v>2592.3940000000002</v>
      </c>
      <c r="H64" s="177">
        <f>SUM(H65:H68)</f>
        <v>4366.8820000000005</v>
      </c>
      <c r="I64" s="193">
        <f t="shared" si="6"/>
        <v>0.6844978039603549</v>
      </c>
      <c r="J64" s="176">
        <f t="shared" si="7"/>
        <v>0.0019075147817093998</v>
      </c>
      <c r="K64" s="195"/>
      <c r="L64" s="195"/>
      <c r="M64" s="195"/>
      <c r="N64" s="195"/>
      <c r="O64" s="195"/>
      <c r="P64" s="195"/>
      <c r="Q64" s="196"/>
      <c r="R64" s="197"/>
    </row>
    <row r="65" spans="1:18" s="206" customFormat="1" ht="11.25">
      <c r="A65" s="199" t="s">
        <v>171</v>
      </c>
      <c r="B65" s="200">
        <v>8658.085</v>
      </c>
      <c r="C65" s="200">
        <v>113.783</v>
      </c>
      <c r="D65" s="200">
        <v>311.854</v>
      </c>
      <c r="E65" s="201">
        <f t="shared" si="5"/>
        <v>1.7407784994243425</v>
      </c>
      <c r="F65" s="200">
        <v>22253.914</v>
      </c>
      <c r="G65" s="200">
        <v>1181.26</v>
      </c>
      <c r="H65" s="200">
        <v>2066.632</v>
      </c>
      <c r="I65" s="201">
        <f t="shared" si="6"/>
        <v>0.7495149247413779</v>
      </c>
      <c r="J65" s="202">
        <f t="shared" si="7"/>
        <v>0.0009027335953556015</v>
      </c>
      <c r="K65" s="203"/>
      <c r="L65" s="203"/>
      <c r="M65" s="203"/>
      <c r="N65" s="203"/>
      <c r="O65" s="203"/>
      <c r="P65" s="203"/>
      <c r="Q65" s="204"/>
      <c r="R65" s="205"/>
    </row>
    <row r="66" spans="1:18" s="206" customFormat="1" ht="11.25">
      <c r="A66" s="199" t="s">
        <v>172</v>
      </c>
      <c r="B66" s="200">
        <v>459.891</v>
      </c>
      <c r="C66" s="200">
        <v>322.548</v>
      </c>
      <c r="D66" s="200">
        <v>474.372</v>
      </c>
      <c r="E66" s="201">
        <f t="shared" si="5"/>
        <v>0.4707020350459467</v>
      </c>
      <c r="F66" s="200">
        <v>1934.237</v>
      </c>
      <c r="G66" s="200">
        <v>1394.16</v>
      </c>
      <c r="H66" s="200">
        <v>2141.371</v>
      </c>
      <c r="I66" s="201">
        <f t="shared" si="6"/>
        <v>0.5359578527572157</v>
      </c>
      <c r="J66" s="202">
        <f t="shared" si="7"/>
        <v>0.0009353806298461554</v>
      </c>
      <c r="K66" s="203"/>
      <c r="L66" s="203"/>
      <c r="M66" s="203"/>
      <c r="N66" s="203"/>
      <c r="O66" s="203"/>
      <c r="P66" s="203"/>
      <c r="Q66" s="204"/>
      <c r="R66" s="205"/>
    </row>
    <row r="67" spans="1:18" s="206" customFormat="1" ht="11.25">
      <c r="A67" s="199" t="s">
        <v>320</v>
      </c>
      <c r="B67" s="200">
        <v>42.9</v>
      </c>
      <c r="C67" s="200">
        <v>0</v>
      </c>
      <c r="D67" s="200">
        <v>5.595</v>
      </c>
      <c r="E67" s="201"/>
      <c r="F67" s="200">
        <v>564.398</v>
      </c>
      <c r="G67" s="200">
        <v>0</v>
      </c>
      <c r="H67" s="200">
        <v>16.543</v>
      </c>
      <c r="I67" s="201"/>
      <c r="J67" s="202">
        <f t="shared" si="7"/>
        <v>7.226212440322087E-06</v>
      </c>
      <c r="K67" s="203"/>
      <c r="L67" s="203"/>
      <c r="M67" s="203"/>
      <c r="N67" s="203"/>
      <c r="O67" s="203"/>
      <c r="P67" s="203"/>
      <c r="Q67" s="204"/>
      <c r="R67" s="205"/>
    </row>
    <row r="68" spans="1:18" s="206" customFormat="1" ht="11.25">
      <c r="A68" s="199" t="s">
        <v>321</v>
      </c>
      <c r="B68" s="200">
        <v>146.788</v>
      </c>
      <c r="C68" s="200">
        <v>14.228</v>
      </c>
      <c r="D68" s="200">
        <v>43.013</v>
      </c>
      <c r="E68" s="201">
        <f>+(D68-C68)/C68</f>
        <v>2.023123418611189</v>
      </c>
      <c r="F68" s="200">
        <v>558.996</v>
      </c>
      <c r="G68" s="200">
        <v>16.974</v>
      </c>
      <c r="H68" s="200">
        <v>142.336</v>
      </c>
      <c r="I68" s="201">
        <f>+(H68-G68)/G68</f>
        <v>7.385530811829858</v>
      </c>
      <c r="J68" s="202">
        <f t="shared" si="7"/>
        <v>6.21743440673206E-05</v>
      </c>
      <c r="K68" s="203"/>
      <c r="L68" s="203"/>
      <c r="M68" s="203"/>
      <c r="N68" s="203"/>
      <c r="O68" s="203"/>
      <c r="P68" s="203"/>
      <c r="Q68" s="204"/>
      <c r="R68" s="205"/>
    </row>
    <row r="69" spans="1:18" s="210" customFormat="1" ht="11.25">
      <c r="A69" s="192" t="s">
        <v>322</v>
      </c>
      <c r="B69" s="178">
        <f>SUM(B70:B76)</f>
        <v>494.75800000000004</v>
      </c>
      <c r="C69" s="178">
        <f>SUM(C70:C76)</f>
        <v>362.77</v>
      </c>
      <c r="D69" s="178">
        <f>SUM(D70:D76)</f>
        <v>237.527</v>
      </c>
      <c r="E69" s="207">
        <f>+(D69-C69)/C69</f>
        <v>-0.3452407861730573</v>
      </c>
      <c r="F69" s="178">
        <f>SUM(F70:F76)</f>
        <v>3640.093</v>
      </c>
      <c r="G69" s="178">
        <f>SUM(G70:G76)</f>
        <v>2356.321</v>
      </c>
      <c r="H69" s="178">
        <f>SUM(H70:H76)</f>
        <v>1707.8399999999997</v>
      </c>
      <c r="I69" s="207">
        <f>+(H69-G69)/G69</f>
        <v>-0.2752091077573897</v>
      </c>
      <c r="J69" s="208">
        <f t="shared" si="7"/>
        <v>0.000746008260537972</v>
      </c>
      <c r="K69" s="195"/>
      <c r="L69" s="195"/>
      <c r="M69" s="195"/>
      <c r="N69" s="195"/>
      <c r="O69" s="195"/>
      <c r="P69" s="195"/>
      <c r="Q69" s="195"/>
      <c r="R69" s="209"/>
    </row>
    <row r="70" spans="1:18" s="198" customFormat="1" ht="11.25">
      <c r="A70" s="144" t="s">
        <v>323</v>
      </c>
      <c r="B70" s="26">
        <v>57.303</v>
      </c>
      <c r="C70" s="26">
        <v>32.251</v>
      </c>
      <c r="D70" s="26">
        <v>26.1</v>
      </c>
      <c r="E70" s="201">
        <f>+(D70-C70)/C70</f>
        <v>-0.1907227682862546</v>
      </c>
      <c r="F70" s="26">
        <v>836.583</v>
      </c>
      <c r="G70" s="26">
        <v>694.668</v>
      </c>
      <c r="H70" s="26">
        <v>442.154</v>
      </c>
      <c r="I70" s="201">
        <f>+(H70-G70)/G70</f>
        <v>-0.36350314106882714</v>
      </c>
      <c r="J70" s="176">
        <f t="shared" si="7"/>
        <v>0.00019313901561616225</v>
      </c>
      <c r="K70" s="195"/>
      <c r="L70" s="195"/>
      <c r="M70" s="195"/>
      <c r="N70" s="195"/>
      <c r="O70" s="195"/>
      <c r="P70" s="195"/>
      <c r="Q70" s="196"/>
      <c r="R70" s="197"/>
    </row>
    <row r="71" spans="1:18" s="198" customFormat="1" ht="11.25">
      <c r="A71" s="144" t="s">
        <v>324</v>
      </c>
      <c r="B71" s="26">
        <v>15.135</v>
      </c>
      <c r="C71" s="26">
        <v>0</v>
      </c>
      <c r="D71" s="26">
        <v>0</v>
      </c>
      <c r="E71" s="201"/>
      <c r="F71" s="26">
        <v>27.48</v>
      </c>
      <c r="G71" s="26">
        <v>0</v>
      </c>
      <c r="H71" s="26">
        <v>0</v>
      </c>
      <c r="I71" s="201"/>
      <c r="J71" s="176">
        <f t="shared" si="7"/>
        <v>0</v>
      </c>
      <c r="K71" s="195"/>
      <c r="L71" s="195"/>
      <c r="M71" s="195"/>
      <c r="N71" s="195"/>
      <c r="O71" s="195"/>
      <c r="P71" s="195"/>
      <c r="Q71" s="196"/>
      <c r="R71" s="197"/>
    </row>
    <row r="72" spans="1:18" s="198" customFormat="1" ht="11.25">
      <c r="A72" s="144" t="s">
        <v>325</v>
      </c>
      <c r="B72" s="26">
        <v>145.514</v>
      </c>
      <c r="C72" s="26">
        <v>145.011</v>
      </c>
      <c r="D72" s="26">
        <v>85.764</v>
      </c>
      <c r="E72" s="201">
        <f>+(D72-C72)/C72</f>
        <v>-0.4085690051099572</v>
      </c>
      <c r="F72" s="26">
        <v>814.467</v>
      </c>
      <c r="G72" s="26">
        <v>811.062</v>
      </c>
      <c r="H72" s="26">
        <v>519.347</v>
      </c>
      <c r="I72" s="201">
        <f>+(H72-G72)/G72</f>
        <v>-0.3596704074411081</v>
      </c>
      <c r="J72" s="176">
        <f t="shared" si="7"/>
        <v>0.00022685799143105573</v>
      </c>
      <c r="K72" s="195"/>
      <c r="L72" s="195"/>
      <c r="M72" s="195"/>
      <c r="N72" s="195"/>
      <c r="O72" s="195"/>
      <c r="P72" s="195"/>
      <c r="Q72" s="196"/>
      <c r="R72" s="197"/>
    </row>
    <row r="73" spans="1:18" s="198" customFormat="1" ht="11.25">
      <c r="A73" s="144" t="s">
        <v>326</v>
      </c>
      <c r="B73" s="26">
        <v>0.922</v>
      </c>
      <c r="C73" s="26">
        <v>0.922</v>
      </c>
      <c r="D73" s="26">
        <v>0</v>
      </c>
      <c r="E73" s="201">
        <f>+(D73-C73)/C73</f>
        <v>-1</v>
      </c>
      <c r="F73" s="26">
        <v>19.579</v>
      </c>
      <c r="G73" s="26">
        <v>19.579</v>
      </c>
      <c r="H73" s="26">
        <v>0</v>
      </c>
      <c r="I73" s="201">
        <f>+(H73-G73)/G73</f>
        <v>-1</v>
      </c>
      <c r="J73" s="176">
        <f t="shared" si="7"/>
        <v>0</v>
      </c>
      <c r="K73" s="195"/>
      <c r="L73" s="195"/>
      <c r="M73" s="195"/>
      <c r="N73" s="195"/>
      <c r="O73" s="195"/>
      <c r="P73" s="195"/>
      <c r="Q73" s="196"/>
      <c r="R73" s="197"/>
    </row>
    <row r="74" spans="1:18" s="198" customFormat="1" ht="11.25">
      <c r="A74" s="144" t="s">
        <v>327</v>
      </c>
      <c r="B74" s="26">
        <v>58.14</v>
      </c>
      <c r="C74" s="26">
        <v>12.695</v>
      </c>
      <c r="D74" s="26">
        <v>28.598</v>
      </c>
      <c r="E74" s="201">
        <f>+(D74-C74)/C74</f>
        <v>1.2526979125640014</v>
      </c>
      <c r="F74" s="26">
        <v>694.521</v>
      </c>
      <c r="G74" s="26">
        <v>147.345</v>
      </c>
      <c r="H74" s="26">
        <v>314.081</v>
      </c>
      <c r="I74" s="201">
        <f>+(H74-G74)/G74</f>
        <v>1.1316027011435748</v>
      </c>
      <c r="J74" s="176">
        <f t="shared" si="7"/>
        <v>0.00013719494828439834</v>
      </c>
      <c r="K74" s="195"/>
      <c r="L74" s="195"/>
      <c r="M74" s="195"/>
      <c r="N74" s="195"/>
      <c r="O74" s="195"/>
      <c r="P74" s="195"/>
      <c r="Q74" s="196"/>
      <c r="R74" s="197"/>
    </row>
    <row r="75" spans="1:19" s="198" customFormat="1" ht="12.75">
      <c r="A75" s="144" t="s">
        <v>328</v>
      </c>
      <c r="B75" s="26">
        <v>13.901</v>
      </c>
      <c r="C75" s="26">
        <v>12.561</v>
      </c>
      <c r="D75" s="26">
        <v>3.032</v>
      </c>
      <c r="E75" s="201">
        <f aca="true" t="shared" si="8" ref="E75:E90">+(D75-C75)/C75</f>
        <v>-0.7586179444311758</v>
      </c>
      <c r="F75" s="26">
        <v>144.73</v>
      </c>
      <c r="G75" s="26">
        <v>133.067</v>
      </c>
      <c r="H75" s="26">
        <v>29.512</v>
      </c>
      <c r="I75" s="201">
        <f aca="true" t="shared" si="9" ref="I75:I90">+(H75-G75)/G75</f>
        <v>-0.7782169884343977</v>
      </c>
      <c r="J75" s="176">
        <f t="shared" si="7"/>
        <v>1.2891251982033818E-05</v>
      </c>
      <c r="K75"/>
      <c r="L75"/>
      <c r="M75"/>
      <c r="N75" s="211"/>
      <c r="O75" s="211"/>
      <c r="P75" s="211"/>
      <c r="Q75" s="211"/>
      <c r="R75" s="211"/>
      <c r="S75" s="211"/>
    </row>
    <row r="76" spans="1:19" s="198" customFormat="1" ht="12.75">
      <c r="A76" s="144" t="s">
        <v>170</v>
      </c>
      <c r="B76" s="27">
        <v>203.843</v>
      </c>
      <c r="C76" s="27">
        <v>159.33</v>
      </c>
      <c r="D76" s="27">
        <v>94.033</v>
      </c>
      <c r="E76" s="201">
        <f t="shared" si="8"/>
        <v>-0.4098223812213645</v>
      </c>
      <c r="F76" s="26">
        <v>1102.733</v>
      </c>
      <c r="G76" s="27">
        <v>550.6</v>
      </c>
      <c r="H76" s="27">
        <v>402.746</v>
      </c>
      <c r="I76" s="201">
        <f t="shared" si="9"/>
        <v>-0.2685325099891029</v>
      </c>
      <c r="J76" s="176">
        <f t="shared" si="7"/>
        <v>0.000175925053224322</v>
      </c>
      <c r="K76"/>
      <c r="L76"/>
      <c r="M76"/>
      <c r="N76" s="211"/>
      <c r="O76" s="211"/>
      <c r="P76" s="211"/>
      <c r="Q76" s="211"/>
      <c r="R76" s="211"/>
      <c r="S76" s="211"/>
    </row>
    <row r="77" spans="1:19" s="215" customFormat="1" ht="11.25">
      <c r="A77" s="212" t="s">
        <v>329</v>
      </c>
      <c r="B77" s="213">
        <v>16580.609</v>
      </c>
      <c r="C77" s="213">
        <v>10875.902</v>
      </c>
      <c r="D77" s="213">
        <v>12068.273</v>
      </c>
      <c r="E77" s="201">
        <f t="shared" si="8"/>
        <v>0.10963421700563311</v>
      </c>
      <c r="F77" s="213">
        <v>37956.960999999996</v>
      </c>
      <c r="G77" s="214">
        <v>21870.061999999998</v>
      </c>
      <c r="H77" s="214">
        <v>25420.459000000003</v>
      </c>
      <c r="I77" s="201">
        <f t="shared" si="9"/>
        <v>0.16234050913984627</v>
      </c>
      <c r="J77" s="202">
        <f t="shared" si="7"/>
        <v>0.011104009977905917</v>
      </c>
      <c r="M77" s="203"/>
      <c r="N77" s="203"/>
      <c r="O77" s="203"/>
      <c r="P77" s="203"/>
      <c r="Q77" s="203"/>
      <c r="R77" s="203"/>
      <c r="S77" s="203"/>
    </row>
    <row r="78" spans="1:19" s="34" customFormat="1" ht="19.5" customHeight="1">
      <c r="A78" s="171" t="s">
        <v>330</v>
      </c>
      <c r="B78" s="172">
        <f>+B79+B83</f>
        <v>18617.734</v>
      </c>
      <c r="C78" s="172">
        <f>+C79+C83</f>
        <v>7319.808999999999</v>
      </c>
      <c r="D78" s="172">
        <f>+D79+D83</f>
        <v>7301.366</v>
      </c>
      <c r="E78" s="173">
        <f t="shared" si="8"/>
        <v>-0.0025196012628197406</v>
      </c>
      <c r="F78" s="172">
        <f>+F79+F83</f>
        <v>12618.339</v>
      </c>
      <c r="G78" s="172">
        <f>+G79+G83</f>
        <v>4304.727</v>
      </c>
      <c r="H78" s="172">
        <f>+H79+H83</f>
        <v>5964.4490000000005</v>
      </c>
      <c r="I78" s="191">
        <f t="shared" si="9"/>
        <v>0.3855580156418748</v>
      </c>
      <c r="J78" s="174">
        <f t="shared" si="7"/>
        <v>0.002605354262435268</v>
      </c>
      <c r="K78" s="159"/>
      <c r="L78" s="159"/>
      <c r="M78" s="159"/>
      <c r="N78" s="159"/>
      <c r="O78" s="159"/>
      <c r="P78" s="159"/>
      <c r="Q78" s="159"/>
      <c r="R78" s="159"/>
      <c r="S78" s="159"/>
    </row>
    <row r="79" spans="1:19" ht="11.25">
      <c r="A79" s="192" t="s">
        <v>331</v>
      </c>
      <c r="B79" s="178">
        <f>SUM(B80:B82)</f>
        <v>2987.832</v>
      </c>
      <c r="C79" s="178">
        <f>SUM(C80:C82)</f>
        <v>776.083</v>
      </c>
      <c r="D79" s="178">
        <f>SUM(D80:D82)</f>
        <v>1002.761</v>
      </c>
      <c r="E79" s="193">
        <f t="shared" si="8"/>
        <v>0.29207958427126995</v>
      </c>
      <c r="F79" s="178">
        <f>SUM(F80:F82)</f>
        <v>5618.746999999999</v>
      </c>
      <c r="G79" s="178">
        <f>SUM(G80:G82)</f>
        <v>1633.7419999999997</v>
      </c>
      <c r="H79" s="178">
        <f>SUM(H80:H82)</f>
        <v>2694.5640000000003</v>
      </c>
      <c r="I79" s="207">
        <f t="shared" si="9"/>
        <v>0.6493203945298589</v>
      </c>
      <c r="J79" s="176">
        <f t="shared" si="7"/>
        <v>0.0011770230247261106</v>
      </c>
      <c r="R79" s="26"/>
      <c r="S79" s="26"/>
    </row>
    <row r="80" spans="1:10" ht="11.25">
      <c r="A80" s="144" t="s">
        <v>332</v>
      </c>
      <c r="B80" s="26">
        <v>222.05</v>
      </c>
      <c r="C80" s="26">
        <v>27.65</v>
      </c>
      <c r="D80" s="26">
        <v>104</v>
      </c>
      <c r="E80" s="201">
        <f t="shared" si="8"/>
        <v>2.7613019891500903</v>
      </c>
      <c r="F80" s="26">
        <v>1026.322</v>
      </c>
      <c r="G80" s="26">
        <v>123.714</v>
      </c>
      <c r="H80" s="26">
        <v>500.781</v>
      </c>
      <c r="I80" s="201">
        <f t="shared" si="9"/>
        <v>3.0478927203065136</v>
      </c>
      <c r="J80" s="176">
        <f t="shared" si="7"/>
        <v>0.00021874810445970713</v>
      </c>
    </row>
    <row r="81" spans="1:10" ht="11.25">
      <c r="A81" s="144" t="s">
        <v>333</v>
      </c>
      <c r="B81" s="26">
        <v>1702.994</v>
      </c>
      <c r="C81" s="26">
        <v>631.483</v>
      </c>
      <c r="D81" s="26">
        <v>747.913</v>
      </c>
      <c r="E81" s="201">
        <f t="shared" si="8"/>
        <v>0.18437550971285066</v>
      </c>
      <c r="F81" s="26">
        <v>4019.641</v>
      </c>
      <c r="G81" s="26">
        <v>1419.322</v>
      </c>
      <c r="H81" s="26">
        <v>2024.142</v>
      </c>
      <c r="I81" s="201">
        <f t="shared" si="9"/>
        <v>0.4261330409871757</v>
      </c>
      <c r="J81" s="176">
        <f t="shared" si="7"/>
        <v>0.0008841733725067056</v>
      </c>
    </row>
    <row r="82" spans="1:18" ht="12.75">
      <c r="A82" s="144" t="s">
        <v>206</v>
      </c>
      <c r="B82" s="35">
        <v>1062.788</v>
      </c>
      <c r="C82" s="35">
        <v>116.95</v>
      </c>
      <c r="D82" s="35">
        <v>150.848</v>
      </c>
      <c r="E82" s="201">
        <f t="shared" si="8"/>
        <v>0.28985036340316384</v>
      </c>
      <c r="F82" s="35">
        <v>572.784</v>
      </c>
      <c r="G82" s="35">
        <v>90.706</v>
      </c>
      <c r="H82" s="35">
        <v>169.641</v>
      </c>
      <c r="I82" s="201">
        <f t="shared" si="9"/>
        <v>0.8702290917910611</v>
      </c>
      <c r="J82" s="176">
        <f t="shared" si="7"/>
        <v>7.410154775969771E-05</v>
      </c>
      <c r="K82" s="2"/>
      <c r="L82" s="59"/>
      <c r="M82" s="59"/>
      <c r="N82" s="59"/>
      <c r="O82" s="59"/>
      <c r="P82" s="59"/>
      <c r="Q82" s="59"/>
      <c r="R82" s="59"/>
    </row>
    <row r="83" spans="1:18" s="34" customFormat="1" ht="12.75">
      <c r="A83" s="192" t="s">
        <v>334</v>
      </c>
      <c r="B83" s="178">
        <f>SUM(B84:B85)</f>
        <v>15629.902</v>
      </c>
      <c r="C83" s="178">
        <f>SUM(C84:C85)</f>
        <v>6543.726</v>
      </c>
      <c r="D83" s="178">
        <f>SUM(D84:D85)</f>
        <v>6298.6050000000005</v>
      </c>
      <c r="E83" s="193">
        <f t="shared" si="8"/>
        <v>-0.03745893394680633</v>
      </c>
      <c r="F83" s="178">
        <f>SUM(F84:F85)</f>
        <v>6999.592</v>
      </c>
      <c r="G83" s="178">
        <f>SUM(G84:G85)</f>
        <v>2670.985</v>
      </c>
      <c r="H83" s="178">
        <f>SUM(H84:H85)</f>
        <v>3269.8849999999998</v>
      </c>
      <c r="I83" s="207">
        <f t="shared" si="9"/>
        <v>0.22422439661772703</v>
      </c>
      <c r="J83" s="208">
        <f t="shared" si="7"/>
        <v>0.0014283312377091572</v>
      </c>
      <c r="K83" s="32"/>
      <c r="L83" s="216"/>
      <c r="M83" s="32"/>
      <c r="N83" s="216"/>
      <c r="O83" s="216"/>
      <c r="P83" s="216"/>
      <c r="Q83" s="32"/>
      <c r="R83" s="216"/>
    </row>
    <row r="84" spans="1:18" s="220" customFormat="1" ht="12.75">
      <c r="A84" s="199" t="s">
        <v>335</v>
      </c>
      <c r="B84" s="217">
        <v>15444.843</v>
      </c>
      <c r="C84" s="217">
        <v>6415.316</v>
      </c>
      <c r="D84" s="217">
        <v>6122.425</v>
      </c>
      <c r="E84" s="201">
        <f t="shared" si="8"/>
        <v>-0.045654960722121815</v>
      </c>
      <c r="F84" s="217">
        <v>6950.526</v>
      </c>
      <c r="G84" s="217">
        <v>2644.708</v>
      </c>
      <c r="H84" s="217">
        <v>3149.453</v>
      </c>
      <c r="I84" s="201">
        <f t="shared" si="9"/>
        <v>0.1908509370410646</v>
      </c>
      <c r="J84" s="202">
        <f t="shared" si="7"/>
        <v>0.0013757248654300742</v>
      </c>
      <c r="K84" s="218"/>
      <c r="L84" s="219"/>
      <c r="M84" s="219"/>
      <c r="N84" s="219"/>
      <c r="O84" s="219"/>
      <c r="P84" s="219"/>
      <c r="Q84" s="219"/>
      <c r="R84" s="219"/>
    </row>
    <row r="85" spans="1:18" s="220" customFormat="1" ht="12" customHeight="1">
      <c r="A85" s="199" t="s">
        <v>336</v>
      </c>
      <c r="B85" s="217">
        <v>185.059</v>
      </c>
      <c r="C85" s="217">
        <v>128.41</v>
      </c>
      <c r="D85" s="217">
        <v>176.18</v>
      </c>
      <c r="E85" s="201">
        <f t="shared" si="8"/>
        <v>0.37201152558211986</v>
      </c>
      <c r="F85" s="217">
        <v>49.066</v>
      </c>
      <c r="G85" s="217">
        <v>26.277</v>
      </c>
      <c r="H85" s="217">
        <v>120.432</v>
      </c>
      <c r="I85" s="201">
        <f t="shared" si="9"/>
        <v>3.583171594930928</v>
      </c>
      <c r="J85" s="202">
        <f t="shared" si="7"/>
        <v>5.260637227908297E-05</v>
      </c>
      <c r="L85" s="219"/>
      <c r="M85" s="219"/>
      <c r="N85" s="219"/>
      <c r="O85" s="219"/>
      <c r="P85" s="219"/>
      <c r="Q85" s="219"/>
      <c r="R85" s="219"/>
    </row>
    <row r="86" spans="1:18" s="34" customFormat="1" ht="19.5" customHeight="1">
      <c r="A86" s="171" t="s">
        <v>334</v>
      </c>
      <c r="B86" s="172">
        <f>SUM(B87:B91)</f>
        <v>951.915</v>
      </c>
      <c r="C86" s="172">
        <f>SUM(C87:C91)</f>
        <v>591.586</v>
      </c>
      <c r="D86" s="172">
        <f>SUM(D87:D91)</f>
        <v>325.88800000000003</v>
      </c>
      <c r="E86" s="173">
        <f t="shared" si="8"/>
        <v>-0.449128275517</v>
      </c>
      <c r="F86" s="172">
        <f>SUM(F87:F91)</f>
        <v>6585.344999999999</v>
      </c>
      <c r="G86" s="172">
        <f>SUM(G87:G91)</f>
        <v>3884.6440000000002</v>
      </c>
      <c r="H86" s="172">
        <f>SUM(H87:H91)</f>
        <v>2397.221</v>
      </c>
      <c r="I86" s="191">
        <f t="shared" si="9"/>
        <v>-0.38289814974036235</v>
      </c>
      <c r="J86" s="174">
        <f t="shared" si="7"/>
        <v>0.001047139467593626</v>
      </c>
      <c r="K86" s="32"/>
      <c r="L86" s="216"/>
      <c r="M86" s="216"/>
      <c r="N86" s="216"/>
      <c r="O86" s="216"/>
      <c r="P86" s="216"/>
      <c r="Q86" s="216"/>
      <c r="R86" s="216"/>
    </row>
    <row r="87" spans="1:17" ht="12.75" customHeight="1">
      <c r="A87" s="180" t="s">
        <v>337</v>
      </c>
      <c r="B87" s="35">
        <v>138.032</v>
      </c>
      <c r="C87" s="35">
        <v>138.032</v>
      </c>
      <c r="D87" s="35">
        <v>88.849</v>
      </c>
      <c r="E87" s="175">
        <f t="shared" si="8"/>
        <v>-0.35631592674162516</v>
      </c>
      <c r="F87" s="35">
        <v>570.981</v>
      </c>
      <c r="G87" s="35">
        <v>570.981</v>
      </c>
      <c r="H87" s="35">
        <v>515.969</v>
      </c>
      <c r="I87" s="201">
        <f t="shared" si="9"/>
        <v>-0.09634646336743244</v>
      </c>
      <c r="J87" s="176">
        <f t="shared" si="7"/>
        <v>0.00022538243405794276</v>
      </c>
      <c r="K87" s="177"/>
      <c r="L87" s="177"/>
      <c r="M87" s="177"/>
      <c r="N87" s="177"/>
      <c r="O87" s="177"/>
      <c r="P87" s="177"/>
      <c r="Q87" s="35"/>
    </row>
    <row r="88" spans="1:17" ht="12.75" customHeight="1">
      <c r="A88" s="180" t="s">
        <v>338</v>
      </c>
      <c r="B88" s="35">
        <v>1.019</v>
      </c>
      <c r="C88" s="35">
        <v>1.019</v>
      </c>
      <c r="D88" s="35">
        <v>0</v>
      </c>
      <c r="E88" s="201">
        <f t="shared" si="8"/>
        <v>-1</v>
      </c>
      <c r="F88" s="35">
        <v>0.3</v>
      </c>
      <c r="G88" s="35">
        <v>0.3</v>
      </c>
      <c r="H88" s="35">
        <v>0</v>
      </c>
      <c r="I88" s="201">
        <f t="shared" si="9"/>
        <v>-1</v>
      </c>
      <c r="J88" s="176">
        <f t="shared" si="7"/>
        <v>0</v>
      </c>
      <c r="K88" s="177"/>
      <c r="L88" s="177"/>
      <c r="M88" s="177"/>
      <c r="N88" s="177"/>
      <c r="O88" s="177"/>
      <c r="P88" s="177"/>
      <c r="Q88" s="35"/>
    </row>
    <row r="89" spans="1:17" ht="22.5" customHeight="1">
      <c r="A89" s="180" t="s">
        <v>339</v>
      </c>
      <c r="B89" s="35">
        <v>23.621</v>
      </c>
      <c r="C89" s="35">
        <v>0</v>
      </c>
      <c r="D89" s="35">
        <v>0.8</v>
      </c>
      <c r="E89" s="201"/>
      <c r="F89" s="35">
        <v>98.616</v>
      </c>
      <c r="G89" s="35">
        <v>0</v>
      </c>
      <c r="H89" s="35">
        <v>2.375</v>
      </c>
      <c r="I89" s="201"/>
      <c r="J89" s="176">
        <f t="shared" si="7"/>
        <v>1.0374330257973134E-06</v>
      </c>
      <c r="K89" s="177"/>
      <c r="L89" s="177"/>
      <c r="M89" s="177"/>
      <c r="N89" s="177"/>
      <c r="O89" s="177"/>
      <c r="P89" s="177"/>
      <c r="Q89" s="35"/>
    </row>
    <row r="90" spans="1:17" ht="11.25">
      <c r="A90" s="144" t="s">
        <v>340</v>
      </c>
      <c r="B90" s="35">
        <v>1.015</v>
      </c>
      <c r="C90" s="35">
        <v>1.015</v>
      </c>
      <c r="D90" s="35">
        <v>0</v>
      </c>
      <c r="E90" s="201">
        <f t="shared" si="8"/>
        <v>-1</v>
      </c>
      <c r="F90" s="35">
        <v>1.298</v>
      </c>
      <c r="G90" s="35">
        <v>1.298</v>
      </c>
      <c r="H90" s="35">
        <v>0</v>
      </c>
      <c r="I90" s="201">
        <f t="shared" si="9"/>
        <v>-1</v>
      </c>
      <c r="J90" s="176">
        <f t="shared" si="7"/>
        <v>0</v>
      </c>
      <c r="K90" s="177"/>
      <c r="L90" s="177"/>
      <c r="M90" s="177"/>
      <c r="N90" s="177"/>
      <c r="O90" s="177"/>
      <c r="P90" s="177"/>
      <c r="Q90" s="35"/>
    </row>
    <row r="91" spans="1:17" ht="11.25">
      <c r="A91" s="181" t="s">
        <v>282</v>
      </c>
      <c r="B91" s="182">
        <v>788.228</v>
      </c>
      <c r="C91" s="182">
        <v>451.52</v>
      </c>
      <c r="D91" s="182">
        <v>236.239</v>
      </c>
      <c r="E91" s="190">
        <f>+(D91-C91)/C91</f>
        <v>-0.47679172572643513</v>
      </c>
      <c r="F91" s="182">
        <v>5914.15</v>
      </c>
      <c r="G91" s="182">
        <v>3312.065</v>
      </c>
      <c r="H91" s="182">
        <v>1878.877</v>
      </c>
      <c r="I91" s="221">
        <f>+(H91-G91)/G91</f>
        <v>-0.4327173530712713</v>
      </c>
      <c r="J91" s="183">
        <f t="shared" si="7"/>
        <v>0.0008207196005098859</v>
      </c>
      <c r="K91" s="177"/>
      <c r="L91" s="177"/>
      <c r="M91" s="177"/>
      <c r="N91" s="177"/>
      <c r="O91" s="177"/>
      <c r="P91" s="177"/>
      <c r="Q91" s="35"/>
    </row>
    <row r="92" spans="1:9" ht="21.75" customHeight="1">
      <c r="A92" s="343" t="s">
        <v>304</v>
      </c>
      <c r="B92" s="343"/>
      <c r="C92" s="343"/>
      <c r="D92" s="343"/>
      <c r="E92" s="343"/>
      <c r="F92" s="343"/>
      <c r="G92" s="343"/>
      <c r="H92" s="343"/>
      <c r="I92" s="175"/>
    </row>
    <row r="93" spans="1:10" ht="19.5" customHeight="1">
      <c r="A93" s="344" t="s">
        <v>341</v>
      </c>
      <c r="B93" s="344"/>
      <c r="C93" s="344"/>
      <c r="D93" s="344"/>
      <c r="E93" s="344"/>
      <c r="F93" s="344"/>
      <c r="G93" s="344"/>
      <c r="H93" s="344"/>
      <c r="I93" s="344"/>
      <c r="J93" s="344"/>
    </row>
    <row r="94" spans="1:10" ht="19.5" customHeight="1">
      <c r="A94" s="352" t="s">
        <v>342</v>
      </c>
      <c r="B94" s="352"/>
      <c r="C94" s="352"/>
      <c r="D94" s="352"/>
      <c r="E94" s="352"/>
      <c r="F94" s="352"/>
      <c r="G94" s="352"/>
      <c r="H94" s="352"/>
      <c r="I94" s="352"/>
      <c r="J94" s="352"/>
    </row>
    <row r="95" spans="1:10" ht="11.25">
      <c r="A95" s="184" t="s">
        <v>186</v>
      </c>
      <c r="B95" s="346" t="s">
        <v>270</v>
      </c>
      <c r="C95" s="346"/>
      <c r="D95" s="346"/>
      <c r="E95" s="184" t="s">
        <v>201</v>
      </c>
      <c r="F95" s="346" t="s">
        <v>271</v>
      </c>
      <c r="G95" s="346"/>
      <c r="H95" s="346"/>
      <c r="I95" s="184" t="s">
        <v>201</v>
      </c>
      <c r="J95" s="185" t="s">
        <v>272</v>
      </c>
    </row>
    <row r="96" spans="1:16" s="227" customFormat="1" ht="11.25">
      <c r="A96" s="223" t="s">
        <v>273</v>
      </c>
      <c r="B96" s="224">
        <f>+B4</f>
        <v>2007</v>
      </c>
      <c r="C96" s="224" t="str">
        <f>+C4</f>
        <v>Ene-Jun 07</v>
      </c>
      <c r="D96" s="224" t="str">
        <f>+D4</f>
        <v>Ene-Jun 08</v>
      </c>
      <c r="E96" s="188" t="s">
        <v>276</v>
      </c>
      <c r="F96" s="225">
        <f>+F4</f>
        <v>2007</v>
      </c>
      <c r="G96" s="225" t="str">
        <f>+G4</f>
        <v>Ene-Jun 07</v>
      </c>
      <c r="H96" s="225" t="str">
        <f>+H4</f>
        <v>Ene-Jun 08</v>
      </c>
      <c r="I96" s="188" t="s">
        <v>276</v>
      </c>
      <c r="J96" s="189" t="s">
        <v>277</v>
      </c>
      <c r="K96" s="226"/>
      <c r="L96" s="226"/>
      <c r="M96" s="226"/>
      <c r="N96" s="226"/>
      <c r="O96" s="226"/>
      <c r="P96" s="226"/>
    </row>
    <row r="97" spans="1:10" ht="26.25" customHeight="1">
      <c r="A97" s="166" t="s">
        <v>343</v>
      </c>
      <c r="B97" s="167"/>
      <c r="C97" s="167"/>
      <c r="D97" s="167"/>
      <c r="E97" s="228"/>
      <c r="F97" s="168">
        <f>+F98+F108+F112+F115</f>
        <v>68776.796</v>
      </c>
      <c r="G97" s="168">
        <f>+G98+G108+G112+G115</f>
        <v>40435.591</v>
      </c>
      <c r="H97" s="168">
        <f>+H98+H108+H112+H115</f>
        <v>54025.954</v>
      </c>
      <c r="I97" s="229">
        <f aca="true" t="shared" si="10" ref="I97:I103">+(H97-G97)/G97</f>
        <v>0.33609903216203757</v>
      </c>
      <c r="J97" s="230"/>
    </row>
    <row r="98" spans="1:17" s="34" customFormat="1" ht="19.5" customHeight="1">
      <c r="A98" s="171" t="s">
        <v>344</v>
      </c>
      <c r="B98" s="172"/>
      <c r="C98" s="172"/>
      <c r="D98" s="172"/>
      <c r="E98" s="173"/>
      <c r="F98" s="172">
        <f>+F99+F105</f>
        <v>23821.769</v>
      </c>
      <c r="G98" s="172">
        <f>+G99+G105</f>
        <v>16208.91</v>
      </c>
      <c r="H98" s="172">
        <f>+H99+H105</f>
        <v>28079.434999999998</v>
      </c>
      <c r="I98" s="173">
        <f t="shared" si="10"/>
        <v>0.7323456666734529</v>
      </c>
      <c r="J98" s="174">
        <f aca="true" t="shared" si="11" ref="J98:J117">+H98/$H$97</f>
        <v>0.5197397347208343</v>
      </c>
      <c r="K98" s="159"/>
      <c r="L98" s="159"/>
      <c r="M98" s="159"/>
      <c r="N98" s="159"/>
      <c r="O98" s="159"/>
      <c r="P98" s="159"/>
      <c r="Q98" s="159"/>
    </row>
    <row r="99" spans="1:10" ht="11.25">
      <c r="A99" s="192" t="s">
        <v>345</v>
      </c>
      <c r="B99" s="178"/>
      <c r="C99" s="178"/>
      <c r="D99" s="178"/>
      <c r="E99" s="175"/>
      <c r="F99" s="178">
        <f>SUM(F100:F104)</f>
        <v>8752.965</v>
      </c>
      <c r="G99" s="178">
        <f>SUM(G100:G104)</f>
        <v>5141.313999999999</v>
      </c>
      <c r="H99" s="178">
        <f>SUM(H100:H104)</f>
        <v>4857.5779999999995</v>
      </c>
      <c r="I99" s="193">
        <f t="shared" si="10"/>
        <v>-0.05518744818931501</v>
      </c>
      <c r="J99" s="176">
        <f t="shared" si="11"/>
        <v>0.08991193380870238</v>
      </c>
    </row>
    <row r="100" spans="1:10" ht="11.25">
      <c r="A100" s="144" t="s">
        <v>346</v>
      </c>
      <c r="B100" s="26">
        <v>1054490</v>
      </c>
      <c r="C100" s="26">
        <v>586190</v>
      </c>
      <c r="D100" s="26">
        <v>586240</v>
      </c>
      <c r="E100" s="175">
        <f>+(D100-C100)/C100</f>
        <v>8.529657619543151E-05</v>
      </c>
      <c r="F100" s="26">
        <v>2052.626</v>
      </c>
      <c r="G100" s="26">
        <v>1123.345</v>
      </c>
      <c r="H100" s="26">
        <v>1248.037</v>
      </c>
      <c r="I100" s="175">
        <f t="shared" si="10"/>
        <v>0.11100062758992117</v>
      </c>
      <c r="J100" s="176">
        <f t="shared" si="11"/>
        <v>0.02310069341857434</v>
      </c>
    </row>
    <row r="101" spans="1:10" ht="11.25">
      <c r="A101" s="144" t="s">
        <v>347</v>
      </c>
      <c r="B101" s="26">
        <v>493</v>
      </c>
      <c r="C101" s="26">
        <v>220</v>
      </c>
      <c r="D101" s="26">
        <v>225</v>
      </c>
      <c r="E101" s="175">
        <f>+(D101-C101)/C101</f>
        <v>0.022727272727272728</v>
      </c>
      <c r="F101" s="26">
        <v>4383.606</v>
      </c>
      <c r="G101" s="26">
        <v>2552.586</v>
      </c>
      <c r="H101" s="26">
        <v>2475.066</v>
      </c>
      <c r="I101" s="175">
        <f t="shared" si="10"/>
        <v>-0.030369202056267638</v>
      </c>
      <c r="J101" s="176">
        <f t="shared" si="11"/>
        <v>0.0458125366930124</v>
      </c>
    </row>
    <row r="102" spans="1:10" ht="11.25">
      <c r="A102" s="144" t="s">
        <v>348</v>
      </c>
      <c r="B102" s="26">
        <v>2318</v>
      </c>
      <c r="C102" s="26">
        <v>366</v>
      </c>
      <c r="D102" s="26">
        <v>546</v>
      </c>
      <c r="E102" s="175">
        <f>+(D102-C102)/C102</f>
        <v>0.4918032786885246</v>
      </c>
      <c r="F102" s="26">
        <v>1058.088</v>
      </c>
      <c r="G102" s="26">
        <v>482.692</v>
      </c>
      <c r="H102" s="26">
        <v>571.882</v>
      </c>
      <c r="I102" s="175">
        <f t="shared" si="10"/>
        <v>0.1847762134031638</v>
      </c>
      <c r="J102" s="176">
        <f t="shared" si="11"/>
        <v>0.01058531978907767</v>
      </c>
    </row>
    <row r="103" spans="1:10" ht="11.25">
      <c r="A103" s="144" t="s">
        <v>349</v>
      </c>
      <c r="B103" s="26">
        <v>365</v>
      </c>
      <c r="C103" s="26">
        <v>265</v>
      </c>
      <c r="D103" s="26">
        <v>0</v>
      </c>
      <c r="E103" s="175">
        <f>+(D103-C103)/C103</f>
        <v>-1</v>
      </c>
      <c r="F103" s="26">
        <v>653.175</v>
      </c>
      <c r="G103" s="26">
        <v>533.575</v>
      </c>
      <c r="H103" s="26">
        <v>0</v>
      </c>
      <c r="I103" s="175">
        <f t="shared" si="10"/>
        <v>-1</v>
      </c>
      <c r="J103" s="176">
        <f t="shared" si="11"/>
        <v>0</v>
      </c>
    </row>
    <row r="104" spans="1:10" ht="11.25">
      <c r="A104" s="144" t="s">
        <v>29</v>
      </c>
      <c r="E104" s="175"/>
      <c r="F104" s="26">
        <v>605.47</v>
      </c>
      <c r="G104" s="26">
        <v>449.116</v>
      </c>
      <c r="H104" s="26">
        <v>562.593</v>
      </c>
      <c r="I104" s="175">
        <f aca="true" t="shared" si="12" ref="I104:I113">+(H104-G104)/G104</f>
        <v>0.2526674623037255</v>
      </c>
      <c r="J104" s="176">
        <f t="shared" si="11"/>
        <v>0.010413383908037976</v>
      </c>
    </row>
    <row r="105" spans="1:10" ht="11.25">
      <c r="A105" s="192" t="s">
        <v>350</v>
      </c>
      <c r="B105" s="178"/>
      <c r="C105" s="178"/>
      <c r="D105" s="178"/>
      <c r="E105" s="175"/>
      <c r="F105" s="178">
        <f>SUM(F106:F107)</f>
        <v>15068.804</v>
      </c>
      <c r="G105" s="178">
        <f>SUM(G106:G107)</f>
        <v>11067.596</v>
      </c>
      <c r="H105" s="178">
        <f>SUM(H106:H107)</f>
        <v>23221.857</v>
      </c>
      <c r="I105" s="193">
        <f t="shared" si="12"/>
        <v>1.098184375360286</v>
      </c>
      <c r="J105" s="176">
        <f t="shared" si="11"/>
        <v>0.42982780091213196</v>
      </c>
    </row>
    <row r="106" spans="1:18" ht="11.25">
      <c r="A106" s="144" t="s">
        <v>351</v>
      </c>
      <c r="B106" s="26">
        <v>7316.268</v>
      </c>
      <c r="C106" s="26">
        <v>5874.655</v>
      </c>
      <c r="D106" s="26">
        <v>7593.71</v>
      </c>
      <c r="E106" s="175">
        <f aca="true" t="shared" si="13" ref="E106:E113">+(D106-C106)/C106</f>
        <v>0.29262229016001795</v>
      </c>
      <c r="F106" s="26">
        <v>12777.134</v>
      </c>
      <c r="G106" s="26">
        <v>10041.865</v>
      </c>
      <c r="H106" s="26">
        <v>21297.479</v>
      </c>
      <c r="I106" s="175">
        <f t="shared" si="12"/>
        <v>1.120868882423733</v>
      </c>
      <c r="J106" s="176">
        <f t="shared" si="11"/>
        <v>0.39420829107432326</v>
      </c>
      <c r="R106" s="26"/>
    </row>
    <row r="107" spans="1:18" ht="11.25">
      <c r="A107" s="144" t="s">
        <v>29</v>
      </c>
      <c r="B107" s="35">
        <v>4155.495</v>
      </c>
      <c r="C107" s="35">
        <v>2202.044</v>
      </c>
      <c r="D107" s="35">
        <v>2224.603</v>
      </c>
      <c r="E107" s="175">
        <f t="shared" si="13"/>
        <v>0.010244572769663184</v>
      </c>
      <c r="F107" s="26">
        <v>2291.67</v>
      </c>
      <c r="G107" s="26">
        <v>1025.731</v>
      </c>
      <c r="H107" s="26">
        <v>1924.378</v>
      </c>
      <c r="I107" s="175">
        <f t="shared" si="12"/>
        <v>0.8761039687793388</v>
      </c>
      <c r="J107" s="176">
        <f t="shared" si="11"/>
        <v>0.0356195098378087</v>
      </c>
      <c r="R107" s="26"/>
    </row>
    <row r="108" spans="1:18" s="34" customFormat="1" ht="12" customHeight="1">
      <c r="A108" s="171" t="s">
        <v>352</v>
      </c>
      <c r="B108" s="231">
        <f>SUM(B109:B111)</f>
        <v>9260.217</v>
      </c>
      <c r="C108" s="231">
        <f>SUM(C109:C111)</f>
        <v>4363.437</v>
      </c>
      <c r="D108" s="231">
        <f>SUM(D109:D111)</f>
        <v>2880.696</v>
      </c>
      <c r="E108" s="173">
        <f t="shared" si="13"/>
        <v>-0.3398103375847984</v>
      </c>
      <c r="F108" s="231">
        <f>SUM(F109:F111)</f>
        <v>14322.703</v>
      </c>
      <c r="G108" s="231">
        <f>SUM(G109:G111)</f>
        <v>6285.159000000001</v>
      </c>
      <c r="H108" s="231">
        <f>SUM(H109:H111)</f>
        <v>4080.632</v>
      </c>
      <c r="I108" s="173">
        <f t="shared" si="12"/>
        <v>-0.3507511902244637</v>
      </c>
      <c r="J108" s="174">
        <f t="shared" si="11"/>
        <v>0.07553095684344603</v>
      </c>
      <c r="K108" s="159"/>
      <c r="L108" s="159"/>
      <c r="M108" s="159"/>
      <c r="N108" s="159"/>
      <c r="O108" s="159"/>
      <c r="P108" s="159"/>
      <c r="Q108" s="159"/>
      <c r="R108" s="159"/>
    </row>
    <row r="109" spans="1:18" ht="22.5" customHeight="1">
      <c r="A109" s="180" t="s">
        <v>353</v>
      </c>
      <c r="B109" s="26">
        <v>5919.389</v>
      </c>
      <c r="C109" s="26">
        <v>2537.236</v>
      </c>
      <c r="D109" s="26">
        <v>1104.573</v>
      </c>
      <c r="E109" s="175">
        <f t="shared" si="13"/>
        <v>-0.5646550025303124</v>
      </c>
      <c r="F109" s="26">
        <v>10211.17</v>
      </c>
      <c r="G109" s="26">
        <v>4168.904</v>
      </c>
      <c r="H109" s="26">
        <v>1734.426</v>
      </c>
      <c r="I109" s="175">
        <f t="shared" si="12"/>
        <v>-0.5839611562175575</v>
      </c>
      <c r="J109" s="176">
        <f t="shared" si="11"/>
        <v>0.03210357007300602</v>
      </c>
      <c r="R109" s="26"/>
    </row>
    <row r="110" spans="1:18" ht="12.75" customHeight="1">
      <c r="A110" s="180" t="s">
        <v>354</v>
      </c>
      <c r="B110" s="26">
        <v>2146.08</v>
      </c>
      <c r="C110" s="26">
        <v>1315.371</v>
      </c>
      <c r="D110" s="26">
        <v>995.188</v>
      </c>
      <c r="E110" s="175">
        <f t="shared" si="13"/>
        <v>-0.24341649618244593</v>
      </c>
      <c r="F110" s="26">
        <v>2557.259</v>
      </c>
      <c r="G110" s="26">
        <v>1444.054</v>
      </c>
      <c r="H110" s="26">
        <v>1290.597</v>
      </c>
      <c r="I110" s="175">
        <f t="shared" si="12"/>
        <v>-0.10626818664675981</v>
      </c>
      <c r="J110" s="176">
        <f t="shared" si="11"/>
        <v>0.023888462941348523</v>
      </c>
      <c r="R110" s="26"/>
    </row>
    <row r="111" spans="1:10" ht="11.25">
      <c r="A111" s="144" t="s">
        <v>29</v>
      </c>
      <c r="B111" s="26">
        <v>1194.748</v>
      </c>
      <c r="C111" s="26">
        <v>510.83</v>
      </c>
      <c r="D111" s="26">
        <v>780.935</v>
      </c>
      <c r="E111" s="175">
        <f t="shared" si="13"/>
        <v>0.5287571207642464</v>
      </c>
      <c r="F111" s="26">
        <v>1554.274</v>
      </c>
      <c r="G111" s="26">
        <v>672.201</v>
      </c>
      <c r="H111" s="26">
        <v>1055.609</v>
      </c>
      <c r="I111" s="175">
        <f t="shared" si="12"/>
        <v>0.5703770152082486</v>
      </c>
      <c r="J111" s="176">
        <f t="shared" si="11"/>
        <v>0.019538923829091476</v>
      </c>
    </row>
    <row r="112" spans="1:10" ht="15.75" customHeight="1">
      <c r="A112" s="171" t="s">
        <v>355</v>
      </c>
      <c r="B112" s="172">
        <f>SUM(B113:B114)</f>
        <v>4317.448</v>
      </c>
      <c r="C112" s="172">
        <f>SUM(C113:C114)</f>
        <v>3395.333</v>
      </c>
      <c r="D112" s="172">
        <f>SUM(D113:D114)</f>
        <v>2513.769</v>
      </c>
      <c r="E112" s="232">
        <f t="shared" si="13"/>
        <v>-0.2596399233889578</v>
      </c>
      <c r="F112" s="172">
        <f>SUM(F113:F114)</f>
        <v>8504.489</v>
      </c>
      <c r="G112" s="172">
        <f>SUM(G113:G114)</f>
        <v>6631.77</v>
      </c>
      <c r="H112" s="172">
        <f>SUM(H113:H114)</f>
        <v>6943.747</v>
      </c>
      <c r="I112" s="173">
        <f t="shared" si="12"/>
        <v>0.04704279551311337</v>
      </c>
      <c r="J112" s="174">
        <f t="shared" si="11"/>
        <v>0.12852613393925447</v>
      </c>
    </row>
    <row r="113" spans="1:10" ht="11.25">
      <c r="A113" s="144" t="s">
        <v>114</v>
      </c>
      <c r="B113" s="26">
        <v>4316.626</v>
      </c>
      <c r="C113" s="26">
        <v>3395.333</v>
      </c>
      <c r="D113" s="26">
        <v>2513.769</v>
      </c>
      <c r="E113" s="175">
        <f t="shared" si="13"/>
        <v>-0.2596399233889578</v>
      </c>
      <c r="F113" s="26">
        <v>8463.687</v>
      </c>
      <c r="G113" s="26">
        <v>6631.77</v>
      </c>
      <c r="H113" s="26">
        <v>6943.747</v>
      </c>
      <c r="I113" s="175">
        <f t="shared" si="12"/>
        <v>0.04704279551311337</v>
      </c>
      <c r="J113" s="176">
        <f t="shared" si="11"/>
        <v>0.12852613393925447</v>
      </c>
    </row>
    <row r="114" spans="1:10" ht="11.25">
      <c r="A114" s="144" t="s">
        <v>29</v>
      </c>
      <c r="B114" s="26">
        <v>0.822</v>
      </c>
      <c r="C114" s="26">
        <v>0</v>
      </c>
      <c r="D114" s="26">
        <v>0</v>
      </c>
      <c r="E114" s="175"/>
      <c r="F114" s="26">
        <v>40.802</v>
      </c>
      <c r="G114" s="26">
        <v>0</v>
      </c>
      <c r="H114" s="26">
        <v>0</v>
      </c>
      <c r="I114" s="175"/>
      <c r="J114" s="176">
        <f t="shared" si="11"/>
        <v>0</v>
      </c>
    </row>
    <row r="115" spans="1:10" ht="19.5" customHeight="1">
      <c r="A115" s="171" t="s">
        <v>356</v>
      </c>
      <c r="B115" s="172"/>
      <c r="C115" s="172"/>
      <c r="D115" s="172"/>
      <c r="E115" s="232"/>
      <c r="F115" s="172">
        <f>SUM(F116:F117)</f>
        <v>22127.835</v>
      </c>
      <c r="G115" s="172">
        <f>SUM(G116:G117)</f>
        <v>11309.752</v>
      </c>
      <c r="H115" s="172">
        <f>SUM(H116:H117)</f>
        <v>14922.14</v>
      </c>
      <c r="I115" s="173">
        <f aca="true" t="shared" si="14" ref="I115:I125">+(H115-G115)/G115</f>
        <v>0.31940470489538575</v>
      </c>
      <c r="J115" s="174">
        <f t="shared" si="11"/>
        <v>0.27620317449646514</v>
      </c>
    </row>
    <row r="116" spans="1:10" ht="12.75" customHeight="1">
      <c r="A116" s="180" t="s">
        <v>357</v>
      </c>
      <c r="B116" s="35">
        <v>5756.565</v>
      </c>
      <c r="C116" s="35">
        <v>2833.699</v>
      </c>
      <c r="D116" s="35">
        <v>3537.792</v>
      </c>
      <c r="E116" s="175">
        <f>+(D116-C116)/C116</f>
        <v>0.24847134434532384</v>
      </c>
      <c r="F116" s="35">
        <v>16631.268</v>
      </c>
      <c r="G116" s="35">
        <v>7909.32</v>
      </c>
      <c r="H116" s="35">
        <v>12683.701</v>
      </c>
      <c r="I116" s="175">
        <f t="shared" si="14"/>
        <v>0.6036398830746511</v>
      </c>
      <c r="J116" s="176">
        <f t="shared" si="11"/>
        <v>0.23477051418657038</v>
      </c>
    </row>
    <row r="117" spans="1:10" ht="11.25">
      <c r="A117" s="180" t="s">
        <v>29</v>
      </c>
      <c r="B117" s="35">
        <v>4062.51</v>
      </c>
      <c r="C117" s="35">
        <v>2305.207</v>
      </c>
      <c r="D117" s="35">
        <v>2008.565</v>
      </c>
      <c r="E117" s="175">
        <f>+(D117-C117)/C117</f>
        <v>-0.12868345445766902</v>
      </c>
      <c r="F117" s="35">
        <v>5496.567</v>
      </c>
      <c r="G117" s="35">
        <v>3400.432</v>
      </c>
      <c r="H117" s="35">
        <v>2238.439</v>
      </c>
      <c r="I117" s="175">
        <f t="shared" si="14"/>
        <v>-0.34171922861565823</v>
      </c>
      <c r="J117" s="176">
        <f t="shared" si="11"/>
        <v>0.04143266030989476</v>
      </c>
    </row>
    <row r="118" spans="1:17" s="34" customFormat="1" ht="26.25" customHeight="1">
      <c r="A118" s="166" t="s">
        <v>358</v>
      </c>
      <c r="B118" s="167"/>
      <c r="C118" s="167"/>
      <c r="D118" s="167"/>
      <c r="E118" s="229"/>
      <c r="F118" s="168">
        <f>+F119+F122+F125</f>
        <v>234384.791</v>
      </c>
      <c r="G118" s="168">
        <f>+G119+G122+G125</f>
        <v>115339.931</v>
      </c>
      <c r="H118" s="168">
        <f>+H119+H122+H125</f>
        <v>170772.843</v>
      </c>
      <c r="I118" s="229">
        <f t="shared" si="14"/>
        <v>0.48060469188246696</v>
      </c>
      <c r="J118" s="233"/>
      <c r="K118" s="159"/>
      <c r="L118" s="159"/>
      <c r="M118" s="159"/>
      <c r="N118" s="159"/>
      <c r="O118" s="159"/>
      <c r="P118" s="159"/>
      <c r="Q118" s="159"/>
    </row>
    <row r="119" spans="1:20" s="34" customFormat="1" ht="19.5" customHeight="1">
      <c r="A119" s="154" t="s">
        <v>142</v>
      </c>
      <c r="B119" s="177">
        <f>SUM(B120:B121)</f>
        <v>3029706.4760000003</v>
      </c>
      <c r="C119" s="177">
        <f>SUM(C120:C121)</f>
        <v>1517934.3320000002</v>
      </c>
      <c r="D119" s="177">
        <f>SUM(D120:D121)</f>
        <v>1974012.057</v>
      </c>
      <c r="E119" s="193">
        <f aca="true" t="shared" si="15" ref="E119:E124">+(D119-C119)/C119</f>
        <v>0.3004594568982974</v>
      </c>
      <c r="F119" s="177">
        <f>SUM(F120:F121)</f>
        <v>222705.59</v>
      </c>
      <c r="G119" s="177">
        <f>SUM(G120:G121)</f>
        <v>108760.7</v>
      </c>
      <c r="H119" s="177">
        <f>SUM(H120:H121)</f>
        <v>165979.758</v>
      </c>
      <c r="I119" s="193">
        <f t="shared" si="14"/>
        <v>0.5261004940203585</v>
      </c>
      <c r="J119" s="208">
        <f aca="true" t="shared" si="16" ref="J119:J125">+H119/$H$118</f>
        <v>0.9719329788284897</v>
      </c>
      <c r="K119" s="29"/>
      <c r="L119" s="29"/>
      <c r="M119" s="30"/>
      <c r="N119" s="30"/>
      <c r="O119" s="30"/>
      <c r="P119" s="29"/>
      <c r="Q119" s="29"/>
      <c r="R119" s="29"/>
      <c r="S119" s="29"/>
      <c r="T119" s="30"/>
    </row>
    <row r="120" spans="1:20" ht="11.25">
      <c r="A120" s="144" t="s">
        <v>359</v>
      </c>
      <c r="B120" s="27">
        <v>35796.22</v>
      </c>
      <c r="C120" s="27">
        <v>18192.59</v>
      </c>
      <c r="D120" s="27">
        <v>18142.47</v>
      </c>
      <c r="E120" s="175">
        <f t="shared" si="15"/>
        <v>-0.0027549678193153904</v>
      </c>
      <c r="F120" s="27">
        <v>2563.456</v>
      </c>
      <c r="G120" s="27">
        <v>627.056</v>
      </c>
      <c r="H120" s="27">
        <v>1347.39</v>
      </c>
      <c r="I120" s="175">
        <f t="shared" si="14"/>
        <v>1.1487554540583298</v>
      </c>
      <c r="J120" s="176">
        <f t="shared" si="16"/>
        <v>0.007889954727754929</v>
      </c>
      <c r="M120" s="30"/>
      <c r="N120" s="30"/>
      <c r="O120" s="30"/>
      <c r="P120" s="30"/>
      <c r="T120" s="31"/>
    </row>
    <row r="121" spans="1:20" ht="11.25">
      <c r="A121" s="144" t="s">
        <v>141</v>
      </c>
      <c r="B121" s="27">
        <v>2993910.256</v>
      </c>
      <c r="C121" s="27">
        <v>1499741.742</v>
      </c>
      <c r="D121" s="27">
        <v>1955869.587</v>
      </c>
      <c r="E121" s="175">
        <f t="shared" si="15"/>
        <v>0.3041375939778303</v>
      </c>
      <c r="F121" s="27">
        <v>220142.134</v>
      </c>
      <c r="G121" s="27">
        <v>108133.644</v>
      </c>
      <c r="H121" s="27">
        <v>164632.368</v>
      </c>
      <c r="I121" s="175">
        <f t="shared" si="14"/>
        <v>0.5224897812562387</v>
      </c>
      <c r="J121" s="176">
        <f t="shared" si="16"/>
        <v>0.9640430241007347</v>
      </c>
      <c r="M121" s="30"/>
      <c r="N121" s="30"/>
      <c r="O121" s="30"/>
      <c r="P121" s="30"/>
      <c r="T121" s="31"/>
    </row>
    <row r="122" spans="1:20" s="34" customFormat="1" ht="19.5" customHeight="1">
      <c r="A122" s="154" t="s">
        <v>130</v>
      </c>
      <c r="B122" s="177">
        <f>SUM(B123:B124)</f>
        <v>105763</v>
      </c>
      <c r="C122" s="177">
        <f>SUM(C123:C124)</f>
        <v>51540</v>
      </c>
      <c r="D122" s="177">
        <f>SUM(D123:D124)</f>
        <v>13231</v>
      </c>
      <c r="E122" s="193">
        <f t="shared" si="15"/>
        <v>-0.7432867675591773</v>
      </c>
      <c r="F122" s="177">
        <f>SUM(F123:F124)</f>
        <v>7761.794</v>
      </c>
      <c r="G122" s="177">
        <f>SUM(G123:G124)</f>
        <v>4715.7</v>
      </c>
      <c r="H122" s="177">
        <f>SUM(H123:H124)</f>
        <v>2756.273</v>
      </c>
      <c r="I122" s="193">
        <f t="shared" si="14"/>
        <v>-0.41551137688996326</v>
      </c>
      <c r="J122" s="208">
        <f t="shared" si="16"/>
        <v>0.01613999598285074</v>
      </c>
      <c r="K122" s="29"/>
      <c r="L122" s="29"/>
      <c r="M122" s="30"/>
      <c r="N122" s="30"/>
      <c r="O122" s="30"/>
      <c r="P122" s="30"/>
      <c r="Q122" s="29"/>
      <c r="R122" s="29"/>
      <c r="S122" s="29"/>
      <c r="T122" s="30"/>
    </row>
    <row r="123" spans="1:20" ht="11.25">
      <c r="A123" s="144" t="s">
        <v>359</v>
      </c>
      <c r="B123" s="27">
        <v>55106</v>
      </c>
      <c r="C123" s="27">
        <v>41985</v>
      </c>
      <c r="D123" s="27">
        <v>12515</v>
      </c>
      <c r="E123" s="175">
        <f t="shared" si="15"/>
        <v>-0.7019173514350363</v>
      </c>
      <c r="F123" s="27">
        <v>6157.886</v>
      </c>
      <c r="G123" s="27">
        <v>3910.381</v>
      </c>
      <c r="H123" s="27">
        <v>2337.184</v>
      </c>
      <c r="I123" s="175">
        <f t="shared" si="14"/>
        <v>-0.40231297154931955</v>
      </c>
      <c r="J123" s="176">
        <f t="shared" si="16"/>
        <v>0.01368592311834968</v>
      </c>
      <c r="M123" s="30"/>
      <c r="N123" s="30"/>
      <c r="O123" s="30"/>
      <c r="P123" s="30"/>
      <c r="T123" s="31"/>
    </row>
    <row r="124" spans="1:20" ht="11.25">
      <c r="A124" s="144" t="s">
        <v>141</v>
      </c>
      <c r="B124" s="27">
        <v>50657</v>
      </c>
      <c r="C124" s="27">
        <v>9555</v>
      </c>
      <c r="D124" s="27">
        <v>716</v>
      </c>
      <c r="E124" s="175">
        <f t="shared" si="15"/>
        <v>-0.9250654107796965</v>
      </c>
      <c r="F124" s="27">
        <v>1603.908</v>
      </c>
      <c r="G124" s="27">
        <v>805.319</v>
      </c>
      <c r="H124" s="27">
        <v>419.089</v>
      </c>
      <c r="I124" s="175">
        <f t="shared" si="14"/>
        <v>-0.4795987676932992</v>
      </c>
      <c r="J124" s="176">
        <f t="shared" si="16"/>
        <v>0.0024540728645010613</v>
      </c>
      <c r="M124" s="30"/>
      <c r="N124" s="30"/>
      <c r="O124" s="30"/>
      <c r="P124" s="30"/>
      <c r="T124" s="31"/>
    </row>
    <row r="125" spans="1:17" s="34" customFormat="1" ht="12.75" customHeight="1">
      <c r="A125" s="234" t="s">
        <v>131</v>
      </c>
      <c r="B125" s="235"/>
      <c r="C125" s="235"/>
      <c r="D125" s="235"/>
      <c r="E125" s="235"/>
      <c r="F125" s="235">
        <v>3917.407</v>
      </c>
      <c r="G125" s="235">
        <v>1863.531</v>
      </c>
      <c r="H125" s="235">
        <v>2036.812</v>
      </c>
      <c r="I125" s="236">
        <f t="shared" si="14"/>
        <v>0.09298530585216987</v>
      </c>
      <c r="J125" s="237">
        <f t="shared" si="16"/>
        <v>0.011927025188659533</v>
      </c>
      <c r="K125" s="159"/>
      <c r="L125" s="159"/>
      <c r="M125" s="159"/>
      <c r="N125" s="159"/>
      <c r="O125" s="159"/>
      <c r="P125" s="159"/>
      <c r="Q125" s="159"/>
    </row>
    <row r="126" spans="1:8" ht="22.5" customHeight="1">
      <c r="A126" s="343" t="s">
        <v>360</v>
      </c>
      <c r="B126" s="343"/>
      <c r="C126" s="343"/>
      <c r="D126" s="343"/>
      <c r="E126" s="343"/>
      <c r="F126" s="343"/>
      <c r="G126" s="343"/>
      <c r="H126" s="343"/>
    </row>
    <row r="127" spans="1:8" ht="11.25">
      <c r="A127" s="144" t="s">
        <v>361</v>
      </c>
      <c r="B127" s="238"/>
      <c r="C127" s="238"/>
      <c r="D127" s="238"/>
      <c r="F127" s="238"/>
      <c r="G127" s="238"/>
      <c r="H127" s="238"/>
    </row>
    <row r="128" spans="1:10" ht="19.5" customHeight="1">
      <c r="A128" s="348" t="s">
        <v>362</v>
      </c>
      <c r="B128" s="348"/>
      <c r="C128" s="348"/>
      <c r="D128" s="348"/>
      <c r="E128" s="348"/>
      <c r="F128" s="348"/>
      <c r="G128" s="348"/>
      <c r="H128" s="348"/>
      <c r="I128" s="348"/>
      <c r="J128" s="348"/>
    </row>
    <row r="129" spans="1:10" ht="19.5" customHeight="1">
      <c r="A129" s="345" t="s">
        <v>363</v>
      </c>
      <c r="B129" s="345"/>
      <c r="C129" s="345"/>
      <c r="D129" s="345"/>
      <c r="E129" s="345"/>
      <c r="F129" s="345"/>
      <c r="G129" s="345"/>
      <c r="H129" s="345"/>
      <c r="I129" s="345"/>
      <c r="J129" s="345"/>
    </row>
    <row r="130" spans="1:10" ht="11.25">
      <c r="A130" s="154" t="s">
        <v>186</v>
      </c>
      <c r="B130" s="349" t="s">
        <v>270</v>
      </c>
      <c r="C130" s="349"/>
      <c r="D130" s="349"/>
      <c r="E130" s="34" t="s">
        <v>201</v>
      </c>
      <c r="F130" s="349" t="s">
        <v>271</v>
      </c>
      <c r="G130" s="349"/>
      <c r="H130" s="349"/>
      <c r="I130" s="34" t="s">
        <v>201</v>
      </c>
      <c r="J130" s="160" t="s">
        <v>272</v>
      </c>
    </row>
    <row r="131" spans="1:16" s="227" customFormat="1" ht="11.25">
      <c r="A131" s="239" t="s">
        <v>273</v>
      </c>
      <c r="B131" s="162">
        <f>+B4</f>
        <v>2007</v>
      </c>
      <c r="C131" s="162" t="str">
        <f>+C4</f>
        <v>Ene-Jun 07</v>
      </c>
      <c r="D131" s="162" t="str">
        <f>+D4</f>
        <v>Ene-Jun 08</v>
      </c>
      <c r="E131" s="163" t="s">
        <v>276</v>
      </c>
      <c r="F131" s="162">
        <f>+F4</f>
        <v>2007</v>
      </c>
      <c r="G131" s="162" t="str">
        <f>+G4</f>
        <v>Ene-Jun 07</v>
      </c>
      <c r="H131" s="162" t="str">
        <f>+H4</f>
        <v>Ene-Jun 08</v>
      </c>
      <c r="I131" s="163" t="s">
        <v>276</v>
      </c>
      <c r="J131" s="165" t="s">
        <v>277</v>
      </c>
      <c r="K131" s="226"/>
      <c r="L131" s="226"/>
      <c r="M131" s="226"/>
      <c r="N131" s="226"/>
      <c r="O131" s="226"/>
      <c r="P131" s="226"/>
    </row>
    <row r="132" spans="1:10" ht="18.75" customHeight="1">
      <c r="A132" s="240" t="s">
        <v>364</v>
      </c>
      <c r="B132" s="241"/>
      <c r="C132" s="241"/>
      <c r="D132" s="241"/>
      <c r="E132" s="242"/>
      <c r="F132" s="241">
        <f>+F133+F144+F177+F179+F184+F225+F232</f>
        <v>2444817</v>
      </c>
      <c r="G132" s="241">
        <f>+G133+G144+G177+G179+G184+G225+G232</f>
        <v>1127799</v>
      </c>
      <c r="H132" s="241">
        <f>(H133+H144+H177+H179+H184+H225+H232)</f>
        <v>1338334</v>
      </c>
      <c r="I132" s="243">
        <f aca="true" t="shared" si="17" ref="I132:I142">+(H132-G132)/G132</f>
        <v>0.18667776793559845</v>
      </c>
      <c r="J132" s="244"/>
    </row>
    <row r="133" spans="1:17" s="34" customFormat="1" ht="11.25">
      <c r="A133" s="171" t="s">
        <v>279</v>
      </c>
      <c r="B133" s="172">
        <f>+B134+B139+B142</f>
        <v>78972.841</v>
      </c>
      <c r="C133" s="172">
        <f>+C134+C139+C142</f>
        <v>39047.195999999996</v>
      </c>
      <c r="D133" s="172">
        <f>+D134+D139+D142</f>
        <v>39887.03300000001</v>
      </c>
      <c r="E133" s="173">
        <f aca="true" t="shared" si="18" ref="E133:E143">+(D133-C133)/C133</f>
        <v>0.021508253755276412</v>
      </c>
      <c r="F133" s="172">
        <f>+F134+F139+F142</f>
        <v>36716.39</v>
      </c>
      <c r="G133" s="172">
        <f>+G134+G139+G142</f>
        <v>14610.591</v>
      </c>
      <c r="H133" s="172">
        <f>+H134+H139+H142</f>
        <v>26470.204000000005</v>
      </c>
      <c r="I133" s="173">
        <f t="shared" si="17"/>
        <v>0.8117134344531309</v>
      </c>
      <c r="J133" s="174">
        <f aca="true" t="shared" si="19" ref="J133:J171">+H133/$H$132</f>
        <v>0.019778473833886014</v>
      </c>
      <c r="K133" s="159"/>
      <c r="L133" s="159"/>
      <c r="M133" s="159"/>
      <c r="N133" s="159"/>
      <c r="O133" s="159"/>
      <c r="P133" s="159"/>
      <c r="Q133" s="159"/>
    </row>
    <row r="134" spans="1:10" ht="21" customHeight="1">
      <c r="A134" s="245" t="s">
        <v>365</v>
      </c>
      <c r="B134" s="178">
        <f>+B135+B136+B137+B138</f>
        <v>78940.853</v>
      </c>
      <c r="C134" s="178">
        <f>+C135+C136+C137+C138</f>
        <v>39045.318</v>
      </c>
      <c r="D134" s="178">
        <f>+D135+D136+D137+D138</f>
        <v>39875.12100000001</v>
      </c>
      <c r="E134" s="246">
        <f t="shared" si="18"/>
        <v>0.021252304821797255</v>
      </c>
      <c r="F134" s="178">
        <f>+F135+F136+F137+F138</f>
        <v>36695.708</v>
      </c>
      <c r="G134" s="178">
        <f>+G135+G136+G137+G138</f>
        <v>14609.328</v>
      </c>
      <c r="H134" s="178">
        <f>+H135+H136+H137+H138</f>
        <v>26461.102000000003</v>
      </c>
      <c r="I134" s="246">
        <f t="shared" si="17"/>
        <v>0.811247033402221</v>
      </c>
      <c r="J134" s="247">
        <f t="shared" si="19"/>
        <v>0.019771672841009794</v>
      </c>
    </row>
    <row r="135" spans="1:10" ht="11.25">
      <c r="A135" s="144" t="s">
        <v>366</v>
      </c>
      <c r="B135" s="248">
        <v>4706.95</v>
      </c>
      <c r="C135" s="248">
        <v>3698.85</v>
      </c>
      <c r="D135" s="248">
        <v>800.5</v>
      </c>
      <c r="E135" s="249">
        <f t="shared" si="18"/>
        <v>-0.7835813834029496</v>
      </c>
      <c r="F135" s="248">
        <v>1962.571</v>
      </c>
      <c r="G135" s="248">
        <v>1405.163</v>
      </c>
      <c r="H135" s="248">
        <v>605.088</v>
      </c>
      <c r="I135" s="249">
        <f t="shared" si="17"/>
        <v>-0.5693823421197399</v>
      </c>
      <c r="J135" s="247">
        <f t="shared" si="19"/>
        <v>0.0004521203227296026</v>
      </c>
    </row>
    <row r="136" spans="1:10" ht="12.75" customHeight="1">
      <c r="A136" s="180" t="s">
        <v>367</v>
      </c>
      <c r="B136" s="248">
        <v>9109.914</v>
      </c>
      <c r="C136" s="248">
        <v>6253.726</v>
      </c>
      <c r="D136" s="248">
        <v>3007.211</v>
      </c>
      <c r="E136" s="249">
        <f t="shared" si="18"/>
        <v>-0.5191329137221554</v>
      </c>
      <c r="F136" s="248">
        <v>4289.561</v>
      </c>
      <c r="G136" s="248">
        <v>2475.453</v>
      </c>
      <c r="H136" s="248">
        <v>2311.155</v>
      </c>
      <c r="I136" s="249">
        <f t="shared" si="17"/>
        <v>-0.06637088242030843</v>
      </c>
      <c r="J136" s="247">
        <f t="shared" si="19"/>
        <v>0.00172688955073995</v>
      </c>
    </row>
    <row r="137" spans="1:10" ht="11.25">
      <c r="A137" s="144" t="s">
        <v>368</v>
      </c>
      <c r="B137" s="248">
        <v>59475.024</v>
      </c>
      <c r="C137" s="248">
        <v>25887.925</v>
      </c>
      <c r="D137" s="248">
        <v>33508.01</v>
      </c>
      <c r="E137" s="249">
        <f t="shared" si="18"/>
        <v>0.2943490063417598</v>
      </c>
      <c r="F137" s="248">
        <v>28073.211</v>
      </c>
      <c r="G137" s="248">
        <v>9586.536</v>
      </c>
      <c r="H137" s="248">
        <v>21826.693</v>
      </c>
      <c r="I137" s="249">
        <f t="shared" si="17"/>
        <v>1.276807076090884</v>
      </c>
      <c r="J137" s="247">
        <f t="shared" si="19"/>
        <v>0.016308853395340776</v>
      </c>
    </row>
    <row r="138" spans="1:10" ht="11.25">
      <c r="A138" s="144" t="s">
        <v>29</v>
      </c>
      <c r="B138" s="248">
        <v>5648.965</v>
      </c>
      <c r="C138" s="248">
        <v>3204.817</v>
      </c>
      <c r="D138" s="248">
        <v>2559.4</v>
      </c>
      <c r="E138" s="249">
        <f t="shared" si="18"/>
        <v>-0.20138965813024579</v>
      </c>
      <c r="F138" s="248">
        <v>2370.365</v>
      </c>
      <c r="G138" s="248">
        <v>1142.176</v>
      </c>
      <c r="H138" s="248">
        <v>1718.166</v>
      </c>
      <c r="I138" s="249">
        <f t="shared" si="17"/>
        <v>0.5042918079175189</v>
      </c>
      <c r="J138" s="247">
        <f t="shared" si="19"/>
        <v>0.0012838095721994659</v>
      </c>
    </row>
    <row r="139" spans="1:10" ht="11.25">
      <c r="A139" s="192" t="s">
        <v>369</v>
      </c>
      <c r="B139" s="178">
        <f>+B140+B141</f>
        <v>31.988000000000003</v>
      </c>
      <c r="C139" s="178">
        <f>+C140+C141</f>
        <v>1.878</v>
      </c>
      <c r="D139" s="178">
        <f>+D140+D141</f>
        <v>11.864</v>
      </c>
      <c r="E139" s="246">
        <f t="shared" si="18"/>
        <v>5.317358892438765</v>
      </c>
      <c r="F139" s="178">
        <f>+F140+F141</f>
        <v>20.682</v>
      </c>
      <c r="G139" s="178">
        <f>+G140+G141</f>
        <v>1.263</v>
      </c>
      <c r="H139" s="178">
        <f>+H140+H141</f>
        <v>8.898</v>
      </c>
      <c r="I139" s="246">
        <f t="shared" si="17"/>
        <v>6.045130641330166</v>
      </c>
      <c r="J139" s="247">
        <f t="shared" si="19"/>
        <v>6.648564558622885E-06</v>
      </c>
    </row>
    <row r="140" spans="1:10" ht="12.75" customHeight="1">
      <c r="A140" s="180" t="s">
        <v>370</v>
      </c>
      <c r="B140" s="248">
        <v>31.818</v>
      </c>
      <c r="C140" s="248">
        <v>1.878</v>
      </c>
      <c r="D140" s="248">
        <v>3.216</v>
      </c>
      <c r="E140" s="249">
        <f t="shared" si="18"/>
        <v>0.7124600638977637</v>
      </c>
      <c r="F140" s="248">
        <v>20.56</v>
      </c>
      <c r="G140" s="248">
        <v>1.263</v>
      </c>
      <c r="H140" s="248">
        <v>4.998</v>
      </c>
      <c r="I140" s="249">
        <f t="shared" si="17"/>
        <v>2.957244655581948</v>
      </c>
      <c r="J140" s="247">
        <f t="shared" si="19"/>
        <v>3.7344937810740817E-06</v>
      </c>
    </row>
    <row r="141" spans="1:10" ht="11.25">
      <c r="A141" s="144" t="s">
        <v>29</v>
      </c>
      <c r="B141" s="248">
        <v>0.17</v>
      </c>
      <c r="C141" s="248">
        <v>0</v>
      </c>
      <c r="D141" s="248">
        <v>8.648</v>
      </c>
      <c r="E141" s="249"/>
      <c r="F141" s="248">
        <v>0.122</v>
      </c>
      <c r="G141" s="248">
        <v>0</v>
      </c>
      <c r="H141" s="248">
        <v>3.9</v>
      </c>
      <c r="I141" s="249"/>
      <c r="J141" s="247">
        <f t="shared" si="19"/>
        <v>2.914070777548803E-06</v>
      </c>
    </row>
    <row r="142" spans="1:10" ht="11.25">
      <c r="A142" s="192" t="s">
        <v>371</v>
      </c>
      <c r="B142" s="178">
        <f>+B143</f>
        <v>0</v>
      </c>
      <c r="C142" s="178">
        <f>+C143</f>
        <v>0</v>
      </c>
      <c r="D142" s="178">
        <f>+D143</f>
        <v>0.048</v>
      </c>
      <c r="E142" s="249"/>
      <c r="F142" s="178">
        <f>+F143</f>
        <v>0</v>
      </c>
      <c r="G142" s="178">
        <f>+G143</f>
        <v>0</v>
      </c>
      <c r="H142" s="178">
        <f>+H143</f>
        <v>0.204</v>
      </c>
      <c r="I142" s="249"/>
      <c r="J142" s="247">
        <f t="shared" si="19"/>
        <v>1.5242831759486047E-07</v>
      </c>
    </row>
    <row r="143" spans="1:18" s="220" customFormat="1" ht="12.75" customHeight="1">
      <c r="A143" s="250" t="s">
        <v>372</v>
      </c>
      <c r="B143" s="251">
        <v>0</v>
      </c>
      <c r="C143" s="251">
        <v>0</v>
      </c>
      <c r="D143" s="251">
        <v>0.048</v>
      </c>
      <c r="E143" s="249"/>
      <c r="F143" s="251">
        <v>0</v>
      </c>
      <c r="G143" s="251">
        <v>0</v>
      </c>
      <c r="H143" s="251">
        <v>0.204</v>
      </c>
      <c r="I143" s="249"/>
      <c r="J143" s="247">
        <f t="shared" si="19"/>
        <v>1.5242831759486047E-07</v>
      </c>
      <c r="K143" s="214"/>
      <c r="L143" s="214"/>
      <c r="M143" s="214"/>
      <c r="N143" s="214"/>
      <c r="O143" s="214"/>
      <c r="P143" s="214"/>
      <c r="Q143" s="214"/>
      <c r="R143" s="214"/>
    </row>
    <row r="144" spans="1:17" s="34" customFormat="1" ht="11.25">
      <c r="A144" s="171" t="s">
        <v>373</v>
      </c>
      <c r="B144" s="172">
        <f>(B145+B152+B160+B164+B171)</f>
        <v>128703.835</v>
      </c>
      <c r="C144" s="172">
        <f>(C145+C152+C160+C164+C171)</f>
        <v>58700.153999999995</v>
      </c>
      <c r="D144" s="172">
        <f>(D145+D152+D160+D164+D171)</f>
        <v>56544.503000000004</v>
      </c>
      <c r="E144" s="173">
        <f aca="true" t="shared" si="20" ref="E144:E171">+(D144-C144)/C144</f>
        <v>-0.03672308934657975</v>
      </c>
      <c r="F144" s="172">
        <f>(F145+F152+F160+F164+F171)</f>
        <v>157258.952</v>
      </c>
      <c r="G144" s="172">
        <f>(G145+G152+G160+G164+G171)</f>
        <v>68212.16399999999</v>
      </c>
      <c r="H144" s="172">
        <f>(H145+H152+H160+H164+H171)</f>
        <v>89946.473</v>
      </c>
      <c r="I144" s="173">
        <f aca="true" t="shared" si="21" ref="I144:I171">+(H144-G144)/G144</f>
        <v>0.3186280529085694</v>
      </c>
      <c r="J144" s="174">
        <f t="shared" si="19"/>
        <v>0.06720779192638011</v>
      </c>
      <c r="K144" s="159"/>
      <c r="L144" s="159"/>
      <c r="M144" s="159"/>
      <c r="N144" s="159"/>
      <c r="O144" s="159"/>
      <c r="P144" s="159"/>
      <c r="Q144" s="159"/>
    </row>
    <row r="145" spans="1:17" s="34" customFormat="1" ht="11.25">
      <c r="A145" s="192" t="s">
        <v>374</v>
      </c>
      <c r="B145" s="178">
        <f>SUM(B146:B151)</f>
        <v>24477.489</v>
      </c>
      <c r="C145" s="178">
        <f>SUM(C146:C151)</f>
        <v>12244.474999999999</v>
      </c>
      <c r="D145" s="178">
        <f>SUM(D146:D151)</f>
        <v>11477.580999999998</v>
      </c>
      <c r="E145" s="246">
        <f t="shared" si="20"/>
        <v>-0.06263184007480928</v>
      </c>
      <c r="F145" s="178">
        <f>SUM(F146:F151)</f>
        <v>41032.744000000006</v>
      </c>
      <c r="G145" s="178">
        <f>SUM(G146:G151)</f>
        <v>18705.311</v>
      </c>
      <c r="H145" s="178">
        <f>SUM(H146:H151)</f>
        <v>21296.858999999997</v>
      </c>
      <c r="I145" s="246">
        <f t="shared" si="21"/>
        <v>0.1385461059695824</v>
      </c>
      <c r="J145" s="252">
        <f t="shared" si="19"/>
        <v>0.015912962683455698</v>
      </c>
      <c r="K145" s="159"/>
      <c r="L145" s="159"/>
      <c r="M145" s="159"/>
      <c r="N145" s="159"/>
      <c r="O145" s="159"/>
      <c r="P145" s="159"/>
      <c r="Q145" s="159"/>
    </row>
    <row r="146" spans="1:17" s="220" customFormat="1" ht="11.25">
      <c r="A146" s="199" t="s">
        <v>375</v>
      </c>
      <c r="B146" s="251">
        <v>3876.356</v>
      </c>
      <c r="C146" s="251">
        <v>2133.298</v>
      </c>
      <c r="D146" s="251">
        <v>1991.153</v>
      </c>
      <c r="E146" s="249">
        <f t="shared" si="20"/>
        <v>-0.0666315723354167</v>
      </c>
      <c r="F146" s="200">
        <v>3717.909</v>
      </c>
      <c r="G146" s="251">
        <v>2005.858</v>
      </c>
      <c r="H146" s="251">
        <v>2527.321</v>
      </c>
      <c r="I146" s="249">
        <f t="shared" si="21"/>
        <v>0.2599700477301982</v>
      </c>
      <c r="J146" s="247">
        <f t="shared" si="19"/>
        <v>0.0018884082747654919</v>
      </c>
      <c r="K146" s="214"/>
      <c r="L146" s="214"/>
      <c r="M146" s="214"/>
      <c r="N146" s="214"/>
      <c r="O146" s="214"/>
      <c r="P146" s="214"/>
      <c r="Q146" s="200"/>
    </row>
    <row r="147" spans="1:17" s="220" customFormat="1" ht="11.25">
      <c r="A147" s="199" t="s">
        <v>376</v>
      </c>
      <c r="B147" s="251">
        <v>4173.683</v>
      </c>
      <c r="C147" s="251">
        <v>2401.977</v>
      </c>
      <c r="D147" s="251">
        <v>2129.016</v>
      </c>
      <c r="E147" s="249">
        <f t="shared" si="20"/>
        <v>-0.11364013893555176</v>
      </c>
      <c r="F147" s="200">
        <v>4267.201</v>
      </c>
      <c r="G147" s="251">
        <v>2539.88</v>
      </c>
      <c r="H147" s="251">
        <v>2451.965</v>
      </c>
      <c r="I147" s="249">
        <f t="shared" si="21"/>
        <v>-0.03461384002393812</v>
      </c>
      <c r="J147" s="247">
        <f t="shared" si="19"/>
        <v>0.0018321024497621671</v>
      </c>
      <c r="K147" s="214"/>
      <c r="L147" s="214"/>
      <c r="M147" s="214"/>
      <c r="N147" s="214"/>
      <c r="O147" s="214"/>
      <c r="P147" s="214"/>
      <c r="Q147" s="200"/>
    </row>
    <row r="148" spans="1:17" s="220" customFormat="1" ht="11.25">
      <c r="A148" s="199" t="s">
        <v>377</v>
      </c>
      <c r="B148" s="217">
        <v>26.658</v>
      </c>
      <c r="C148" s="217">
        <v>13.486</v>
      </c>
      <c r="D148" s="217">
        <v>12.405</v>
      </c>
      <c r="E148" s="249">
        <f t="shared" si="20"/>
        <v>-0.08015720005932087</v>
      </c>
      <c r="F148" s="200">
        <v>31.744</v>
      </c>
      <c r="G148" s="217">
        <v>15.613</v>
      </c>
      <c r="H148" s="217">
        <v>17.275</v>
      </c>
      <c r="I148" s="249">
        <f t="shared" si="21"/>
        <v>0.1064497534106193</v>
      </c>
      <c r="J148" s="247">
        <f t="shared" si="19"/>
        <v>1.290783914927066E-05</v>
      </c>
      <c r="K148" s="214"/>
      <c r="L148" s="214"/>
      <c r="M148" s="214"/>
      <c r="N148" s="214"/>
      <c r="O148" s="214"/>
      <c r="P148" s="214"/>
      <c r="Q148" s="200"/>
    </row>
    <row r="149" spans="1:17" s="220" customFormat="1" ht="11.25">
      <c r="A149" s="199" t="s">
        <v>378</v>
      </c>
      <c r="B149" s="217">
        <v>328.655</v>
      </c>
      <c r="C149" s="217">
        <v>184.854</v>
      </c>
      <c r="D149" s="217">
        <v>98.158</v>
      </c>
      <c r="E149" s="249">
        <f t="shared" si="20"/>
        <v>-0.4689971545111277</v>
      </c>
      <c r="F149" s="200">
        <v>331.827</v>
      </c>
      <c r="G149" s="217">
        <v>181.097</v>
      </c>
      <c r="H149" s="217">
        <v>123.431</v>
      </c>
      <c r="I149" s="249">
        <f t="shared" si="21"/>
        <v>-0.31842603687526577</v>
      </c>
      <c r="J149" s="247">
        <f t="shared" si="19"/>
        <v>9.222735131887854E-05</v>
      </c>
      <c r="K149" s="214"/>
      <c r="L149" s="214"/>
      <c r="M149" s="214"/>
      <c r="N149" s="214"/>
      <c r="O149" s="214"/>
      <c r="P149" s="214"/>
      <c r="Q149" s="200"/>
    </row>
    <row r="150" spans="1:17" s="220" customFormat="1" ht="11.25">
      <c r="A150" s="199" t="s">
        <v>379</v>
      </c>
      <c r="B150" s="217">
        <v>5243.701</v>
      </c>
      <c r="C150" s="217">
        <v>2682.49</v>
      </c>
      <c r="D150" s="217">
        <v>2516.427</v>
      </c>
      <c r="E150" s="249">
        <f t="shared" si="20"/>
        <v>-0.06190628856025546</v>
      </c>
      <c r="F150" s="200">
        <v>14857.342</v>
      </c>
      <c r="G150" s="217">
        <v>7127.597</v>
      </c>
      <c r="H150" s="217">
        <v>7635.316</v>
      </c>
      <c r="I150" s="249">
        <f t="shared" si="21"/>
        <v>0.07123284327102108</v>
      </c>
      <c r="J150" s="247">
        <f t="shared" si="19"/>
        <v>0.005705090059730979</v>
      </c>
      <c r="K150" s="214"/>
      <c r="L150" s="214"/>
      <c r="M150" s="214"/>
      <c r="N150" s="214"/>
      <c r="O150" s="214"/>
      <c r="P150" s="214"/>
      <c r="Q150" s="200"/>
    </row>
    <row r="151" spans="1:17" s="220" customFormat="1" ht="11.25">
      <c r="A151" s="199" t="s">
        <v>206</v>
      </c>
      <c r="B151" s="217">
        <v>10828.436</v>
      </c>
      <c r="C151" s="217">
        <v>4828.37</v>
      </c>
      <c r="D151" s="217">
        <v>4730.422</v>
      </c>
      <c r="E151" s="249">
        <f t="shared" si="20"/>
        <v>-0.020285935004981045</v>
      </c>
      <c r="F151" s="200">
        <v>17826.721</v>
      </c>
      <c r="G151" s="217">
        <v>6835.266</v>
      </c>
      <c r="H151" s="217">
        <v>8541.551</v>
      </c>
      <c r="I151" s="249">
        <f t="shared" si="21"/>
        <v>0.24962964133363647</v>
      </c>
      <c r="J151" s="247">
        <f t="shared" si="19"/>
        <v>0.006382226708728912</v>
      </c>
      <c r="K151" s="214"/>
      <c r="L151" s="214"/>
      <c r="M151" s="214"/>
      <c r="N151" s="214"/>
      <c r="O151" s="214"/>
      <c r="P151" s="214"/>
      <c r="Q151" s="200"/>
    </row>
    <row r="152" spans="1:17" s="34" customFormat="1" ht="11.25">
      <c r="A152" s="192" t="s">
        <v>30</v>
      </c>
      <c r="B152" s="178">
        <f>SUM(B153:B159)</f>
        <v>5539.341999999999</v>
      </c>
      <c r="C152" s="178">
        <f>SUM(C153:C159)</f>
        <v>2549.321</v>
      </c>
      <c r="D152" s="178">
        <f>SUM(D153:D159)</f>
        <v>2454.1760000000004</v>
      </c>
      <c r="E152" s="246">
        <f t="shared" si="20"/>
        <v>-0.037321702523926775</v>
      </c>
      <c r="F152" s="178">
        <f>SUM(F153:F159)</f>
        <v>25777.843</v>
      </c>
      <c r="G152" s="178">
        <f>SUM(G153:G159)</f>
        <v>11561.363</v>
      </c>
      <c r="H152" s="178">
        <f>SUM(H153:H159)</f>
        <v>12044.119000000002</v>
      </c>
      <c r="I152" s="246">
        <f t="shared" si="21"/>
        <v>0.041755976349847596</v>
      </c>
      <c r="J152" s="252">
        <f t="shared" si="19"/>
        <v>0.008999337235697518</v>
      </c>
      <c r="K152" s="159"/>
      <c r="L152" s="159"/>
      <c r="M152" s="159"/>
      <c r="N152" s="159"/>
      <c r="O152" s="159"/>
      <c r="P152" s="159"/>
      <c r="Q152" s="159"/>
    </row>
    <row r="153" spans="1:18" ht="11.25">
      <c r="A153" s="144" t="s">
        <v>380</v>
      </c>
      <c r="B153" s="248">
        <v>725.27</v>
      </c>
      <c r="C153" s="248">
        <v>342.615</v>
      </c>
      <c r="D153" s="248">
        <v>468.366</v>
      </c>
      <c r="E153" s="249">
        <f t="shared" si="20"/>
        <v>0.36703296703296695</v>
      </c>
      <c r="F153" s="26">
        <v>3085.653</v>
      </c>
      <c r="G153" s="248">
        <v>1478.921</v>
      </c>
      <c r="H153" s="248">
        <v>2517.264</v>
      </c>
      <c r="I153" s="249">
        <f t="shared" si="21"/>
        <v>0.7020949732947196</v>
      </c>
      <c r="J153" s="247">
        <f t="shared" si="19"/>
        <v>0.0018808937081475924</v>
      </c>
      <c r="K153" s="253"/>
      <c r="L153" s="253"/>
      <c r="P153" s="253"/>
      <c r="Q153" s="248"/>
      <c r="R153" s="248"/>
    </row>
    <row r="154" spans="1:18" ht="11.25">
      <c r="A154" s="144" t="s">
        <v>381</v>
      </c>
      <c r="B154" s="248">
        <v>215.919</v>
      </c>
      <c r="C154" s="248">
        <v>2.75</v>
      </c>
      <c r="D154" s="248">
        <v>24.41</v>
      </c>
      <c r="E154" s="249">
        <f t="shared" si="20"/>
        <v>7.876363636363636</v>
      </c>
      <c r="F154" s="248">
        <v>1274.092</v>
      </c>
      <c r="G154" s="248">
        <v>11.912</v>
      </c>
      <c r="H154" s="248">
        <v>117.59</v>
      </c>
      <c r="I154" s="249">
        <f t="shared" si="21"/>
        <v>8.87155809267965</v>
      </c>
      <c r="J154" s="247">
        <f t="shared" si="19"/>
        <v>8.786296993127277E-05</v>
      </c>
      <c r="K154" s="1"/>
      <c r="L154" s="1"/>
      <c r="M154" s="253"/>
      <c r="N154" s="253"/>
      <c r="O154" s="253"/>
      <c r="P154" s="253"/>
      <c r="Q154" s="248"/>
      <c r="R154" s="248"/>
    </row>
    <row r="155" spans="1:18" ht="11.25">
      <c r="A155" s="144" t="s">
        <v>382</v>
      </c>
      <c r="B155" s="248">
        <v>202.63</v>
      </c>
      <c r="C155" s="248">
        <v>85.95</v>
      </c>
      <c r="D155" s="248">
        <v>122.455</v>
      </c>
      <c r="E155" s="249">
        <f t="shared" si="20"/>
        <v>0.42472367655613724</v>
      </c>
      <c r="F155" s="248">
        <v>494.986</v>
      </c>
      <c r="G155" s="248">
        <v>202.107</v>
      </c>
      <c r="H155" s="248">
        <v>304.021</v>
      </c>
      <c r="I155" s="249">
        <f t="shared" si="21"/>
        <v>0.504257645702524</v>
      </c>
      <c r="J155" s="247">
        <f t="shared" si="19"/>
        <v>0.00022716377227209353</v>
      </c>
      <c r="K155" s="253"/>
      <c r="L155" s="253"/>
      <c r="M155" s="253"/>
      <c r="N155" s="253"/>
      <c r="O155" s="253"/>
      <c r="P155" s="253"/>
      <c r="Q155" s="248"/>
      <c r="R155" s="248"/>
    </row>
    <row r="156" spans="1:18" ht="11.25">
      <c r="A156" s="144" t="s">
        <v>383</v>
      </c>
      <c r="B156" s="248">
        <v>3417.589</v>
      </c>
      <c r="C156" s="248">
        <v>1568.401</v>
      </c>
      <c r="D156" s="248">
        <v>1497.43</v>
      </c>
      <c r="E156" s="249">
        <f t="shared" si="20"/>
        <v>-0.04525054498179994</v>
      </c>
      <c r="F156" s="248">
        <v>15567.89</v>
      </c>
      <c r="G156" s="248">
        <v>6835.516</v>
      </c>
      <c r="H156" s="248">
        <v>7028.175</v>
      </c>
      <c r="I156" s="249">
        <f t="shared" si="21"/>
        <v>0.02818499729939928</v>
      </c>
      <c r="J156" s="247">
        <f t="shared" si="19"/>
        <v>0.005251435740256169</v>
      </c>
      <c r="K156" s="253"/>
      <c r="L156" s="253"/>
      <c r="M156" s="253"/>
      <c r="N156" s="253"/>
      <c r="O156" s="253"/>
      <c r="P156" s="253"/>
      <c r="Q156" s="248"/>
      <c r="R156" s="248"/>
    </row>
    <row r="157" spans="1:18" ht="11.25">
      <c r="A157" s="144" t="s">
        <v>384</v>
      </c>
      <c r="B157" s="248">
        <v>113.674</v>
      </c>
      <c r="C157" s="248">
        <v>51.672</v>
      </c>
      <c r="D157" s="248">
        <v>58.818</v>
      </c>
      <c r="E157" s="249">
        <f t="shared" si="20"/>
        <v>0.13829540176497912</v>
      </c>
      <c r="F157" s="248">
        <v>581.016</v>
      </c>
      <c r="G157" s="248">
        <v>287.198</v>
      </c>
      <c r="H157" s="248">
        <v>347.661</v>
      </c>
      <c r="I157" s="249">
        <f t="shared" si="21"/>
        <v>0.21052723208378898</v>
      </c>
      <c r="J157" s="247">
        <f t="shared" si="19"/>
        <v>0.00025977147707522937</v>
      </c>
      <c r="K157" s="253"/>
      <c r="L157" s="253"/>
      <c r="M157" s="253"/>
      <c r="N157" s="253"/>
      <c r="O157" s="253"/>
      <c r="P157" s="253"/>
      <c r="Q157" s="248"/>
      <c r="R157" s="248"/>
    </row>
    <row r="158" spans="1:18" ht="11.25">
      <c r="A158" s="144" t="s">
        <v>385</v>
      </c>
      <c r="B158" s="248">
        <v>319.655</v>
      </c>
      <c r="C158" s="248">
        <v>152.419</v>
      </c>
      <c r="D158" s="248">
        <v>105.885</v>
      </c>
      <c r="E158" s="249">
        <f t="shared" si="20"/>
        <v>-0.30530314462107744</v>
      </c>
      <c r="F158" s="248">
        <v>2004.002</v>
      </c>
      <c r="G158" s="248">
        <v>941.445</v>
      </c>
      <c r="H158" s="248">
        <v>729.102</v>
      </c>
      <c r="I158" s="249">
        <f t="shared" si="21"/>
        <v>-0.22555008524130465</v>
      </c>
      <c r="J158" s="247">
        <f t="shared" si="19"/>
        <v>0.000544783290269843</v>
      </c>
      <c r="K158" s="253"/>
      <c r="L158" s="253"/>
      <c r="M158" s="253"/>
      <c r="N158" s="253"/>
      <c r="O158" s="253"/>
      <c r="P158" s="253"/>
      <c r="Q158" s="248"/>
      <c r="R158" s="248"/>
    </row>
    <row r="159" spans="1:18" ht="11.25">
      <c r="A159" s="144" t="s">
        <v>29</v>
      </c>
      <c r="B159" s="248">
        <v>544.605</v>
      </c>
      <c r="C159" s="248">
        <v>345.514</v>
      </c>
      <c r="D159" s="248">
        <v>176.812</v>
      </c>
      <c r="E159" s="249">
        <f t="shared" si="20"/>
        <v>-0.4882638619563896</v>
      </c>
      <c r="F159" s="26">
        <v>2770.204</v>
      </c>
      <c r="G159" s="26">
        <v>1804.264</v>
      </c>
      <c r="H159" s="248">
        <v>1000.306</v>
      </c>
      <c r="I159" s="249">
        <f t="shared" si="21"/>
        <v>-0.4455877853795231</v>
      </c>
      <c r="J159" s="247">
        <f t="shared" si="19"/>
        <v>0.0007474262777453163</v>
      </c>
      <c r="R159" s="26"/>
    </row>
    <row r="160" spans="1:17" s="34" customFormat="1" ht="11.25">
      <c r="A160" s="192" t="s">
        <v>386</v>
      </c>
      <c r="B160" s="178">
        <f>+B161+B162+B163</f>
        <v>89553.99100000001</v>
      </c>
      <c r="C160" s="178">
        <f>+C161+C162+C163</f>
        <v>40320.331</v>
      </c>
      <c r="D160" s="178">
        <f>+D161+D162+D163</f>
        <v>37778.283</v>
      </c>
      <c r="E160" s="246">
        <f t="shared" si="20"/>
        <v>-0.06304630782916924</v>
      </c>
      <c r="F160" s="178">
        <f>+F161+F162+F163</f>
        <v>73755.71800000001</v>
      </c>
      <c r="G160" s="178">
        <f>+G161+G162+G163</f>
        <v>31866.188</v>
      </c>
      <c r="H160" s="178">
        <f>+H161+H162+H163</f>
        <v>40435.767</v>
      </c>
      <c r="I160" s="246">
        <f t="shared" si="21"/>
        <v>0.2689238825804957</v>
      </c>
      <c r="J160" s="252">
        <f t="shared" si="19"/>
        <v>0.03021350948268519</v>
      </c>
      <c r="K160" s="159"/>
      <c r="L160" s="159"/>
      <c r="M160" s="159"/>
      <c r="N160" s="159"/>
      <c r="O160" s="159"/>
      <c r="P160" s="159"/>
      <c r="Q160" s="159"/>
    </row>
    <row r="161" spans="1:10" ht="11.25">
      <c r="A161" s="144" t="s">
        <v>387</v>
      </c>
      <c r="B161" s="248">
        <v>84517.979</v>
      </c>
      <c r="C161" s="248">
        <v>38059.098</v>
      </c>
      <c r="D161" s="248">
        <v>35806.03</v>
      </c>
      <c r="E161" s="249">
        <f t="shared" si="20"/>
        <v>-0.0591991959452113</v>
      </c>
      <c r="F161" s="26">
        <v>69285.178</v>
      </c>
      <c r="G161" s="248">
        <v>29900.26</v>
      </c>
      <c r="H161" s="248">
        <v>38511.818</v>
      </c>
      <c r="I161" s="249">
        <f t="shared" si="21"/>
        <v>0.2880094688139836</v>
      </c>
      <c r="J161" s="247">
        <f t="shared" si="19"/>
        <v>0.028775939339507176</v>
      </c>
    </row>
    <row r="162" spans="1:10" ht="11.25">
      <c r="A162" s="144" t="s">
        <v>388</v>
      </c>
      <c r="B162" s="248">
        <v>5035.916</v>
      </c>
      <c r="C162" s="248">
        <v>2261.185</v>
      </c>
      <c r="D162" s="248">
        <v>1972.222</v>
      </c>
      <c r="E162" s="249">
        <f t="shared" si="20"/>
        <v>-0.12779272814917841</v>
      </c>
      <c r="F162" s="26">
        <v>4469.97</v>
      </c>
      <c r="G162" s="248">
        <v>1965.672</v>
      </c>
      <c r="H162" s="248">
        <v>1923.607</v>
      </c>
      <c r="I162" s="249">
        <f t="shared" si="21"/>
        <v>-0.021399806274902452</v>
      </c>
      <c r="J162" s="247">
        <f t="shared" si="19"/>
        <v>0.0014373146015867488</v>
      </c>
    </row>
    <row r="163" spans="1:10" ht="11.25">
      <c r="A163" s="144" t="s">
        <v>389</v>
      </c>
      <c r="B163" s="248">
        <v>0.096</v>
      </c>
      <c r="C163" s="248">
        <v>0.048</v>
      </c>
      <c r="D163" s="248">
        <v>0.031</v>
      </c>
      <c r="E163" s="249">
        <f t="shared" si="20"/>
        <v>-0.3541666666666667</v>
      </c>
      <c r="F163" s="26">
        <v>0.57</v>
      </c>
      <c r="G163" s="248">
        <v>0.256</v>
      </c>
      <c r="H163" s="248">
        <v>0.342</v>
      </c>
      <c r="I163" s="249">
        <f t="shared" si="21"/>
        <v>0.33593750000000006</v>
      </c>
      <c r="J163" s="247">
        <f t="shared" si="19"/>
        <v>2.55541591261972E-07</v>
      </c>
    </row>
    <row r="164" spans="1:17" s="34" customFormat="1" ht="11.25">
      <c r="A164" s="192" t="s">
        <v>165</v>
      </c>
      <c r="B164" s="178">
        <f>SUM(B165:B170)</f>
        <v>7798.581999999999</v>
      </c>
      <c r="C164" s="178">
        <f>SUM(C165:C170)</f>
        <v>2721.136</v>
      </c>
      <c r="D164" s="178">
        <f>SUM(D165:D170)</f>
        <v>4094.9210000000003</v>
      </c>
      <c r="E164" s="246">
        <f t="shared" si="20"/>
        <v>0.5048571625967979</v>
      </c>
      <c r="F164" s="178">
        <f>SUM(F165:F170)</f>
        <v>14562.187000000002</v>
      </c>
      <c r="G164" s="178">
        <f>SUM(G165:G170)</f>
        <v>4867.768</v>
      </c>
      <c r="H164" s="178">
        <f>SUM(H165:H170)</f>
        <v>14730.203999999998</v>
      </c>
      <c r="I164" s="246">
        <f t="shared" si="21"/>
        <v>2.0260694429151096</v>
      </c>
      <c r="J164" s="252">
        <f t="shared" si="19"/>
        <v>0.011006373595828843</v>
      </c>
      <c r="K164" s="159"/>
      <c r="L164" s="159"/>
      <c r="M164" s="159"/>
      <c r="N164" s="159"/>
      <c r="O164" s="159"/>
      <c r="P164" s="159"/>
      <c r="Q164" s="159"/>
    </row>
    <row r="165" spans="1:10" ht="11.25">
      <c r="A165" s="144" t="s">
        <v>390</v>
      </c>
      <c r="B165" s="248">
        <v>9.184</v>
      </c>
      <c r="C165" s="248">
        <v>6.234</v>
      </c>
      <c r="D165" s="248">
        <v>2.937</v>
      </c>
      <c r="E165" s="249">
        <f t="shared" si="20"/>
        <v>-0.528873917228104</v>
      </c>
      <c r="F165" s="248">
        <v>7.009</v>
      </c>
      <c r="G165" s="248">
        <v>4.585</v>
      </c>
      <c r="H165" s="248">
        <v>6.071</v>
      </c>
      <c r="I165" s="249">
        <f t="shared" si="21"/>
        <v>0.32410032715376225</v>
      </c>
      <c r="J165" s="247">
        <f t="shared" si="19"/>
        <v>4.536236843717637E-06</v>
      </c>
    </row>
    <row r="166" spans="1:10" ht="11.25" customHeight="1">
      <c r="A166" s="144" t="s">
        <v>168</v>
      </c>
      <c r="B166" s="248">
        <v>0.051</v>
      </c>
      <c r="C166" s="248">
        <v>0.023</v>
      </c>
      <c r="D166" s="248">
        <v>0.144</v>
      </c>
      <c r="E166" s="249">
        <f t="shared" si="20"/>
        <v>5.260869565217392</v>
      </c>
      <c r="F166" s="248">
        <v>0.274</v>
      </c>
      <c r="G166" s="248">
        <v>0.076</v>
      </c>
      <c r="H166" s="248">
        <v>0.415</v>
      </c>
      <c r="I166" s="249">
        <f t="shared" si="21"/>
        <v>4.4605263157894735</v>
      </c>
      <c r="J166" s="247">
        <f t="shared" si="19"/>
        <v>3.100870186366034E-07</v>
      </c>
    </row>
    <row r="167" spans="1:10" ht="19.5" customHeight="1">
      <c r="A167" s="180" t="s">
        <v>391</v>
      </c>
      <c r="B167" s="248">
        <v>449.123</v>
      </c>
      <c r="C167" s="248">
        <v>351.911</v>
      </c>
      <c r="D167" s="248">
        <v>697.902</v>
      </c>
      <c r="E167" s="249">
        <f t="shared" si="20"/>
        <v>0.9831775647820047</v>
      </c>
      <c r="F167" s="248">
        <v>417.351</v>
      </c>
      <c r="G167" s="248">
        <v>316.736</v>
      </c>
      <c r="H167" s="248">
        <v>7556.482</v>
      </c>
      <c r="I167" s="249">
        <f t="shared" si="21"/>
        <v>22.85735123257224</v>
      </c>
      <c r="J167" s="247">
        <f t="shared" si="19"/>
        <v>0.005646185481352189</v>
      </c>
    </row>
    <row r="168" spans="1:10" ht="19.5" customHeight="1">
      <c r="A168" s="180" t="s">
        <v>392</v>
      </c>
      <c r="B168" s="248">
        <v>703.029</v>
      </c>
      <c r="C168" s="248">
        <v>349.39</v>
      </c>
      <c r="D168" s="248">
        <v>234.303</v>
      </c>
      <c r="E168" s="249">
        <f t="shared" si="20"/>
        <v>-0.32939408683705884</v>
      </c>
      <c r="F168" s="248">
        <v>3061.92</v>
      </c>
      <c r="G168" s="248">
        <v>1414.812</v>
      </c>
      <c r="H168" s="248">
        <v>1164.473</v>
      </c>
      <c r="I168" s="249">
        <f t="shared" si="21"/>
        <v>-0.17694153004074037</v>
      </c>
      <c r="J168" s="247">
        <f t="shared" si="19"/>
        <v>0.0008700914719345096</v>
      </c>
    </row>
    <row r="169" spans="1:10" ht="11.25">
      <c r="A169" s="144" t="s">
        <v>169</v>
      </c>
      <c r="B169" s="248">
        <v>1703.281</v>
      </c>
      <c r="C169" s="248">
        <v>559.14</v>
      </c>
      <c r="D169" s="248">
        <v>727.686</v>
      </c>
      <c r="E169" s="249">
        <f t="shared" si="20"/>
        <v>0.301437922523876</v>
      </c>
      <c r="F169" s="248">
        <v>1272.451</v>
      </c>
      <c r="G169" s="248">
        <v>304.091</v>
      </c>
      <c r="H169" s="248">
        <v>900.505</v>
      </c>
      <c r="I169" s="249">
        <f t="shared" si="21"/>
        <v>1.961301057907008</v>
      </c>
      <c r="J169" s="247">
        <f t="shared" si="19"/>
        <v>0.0006728552065478423</v>
      </c>
    </row>
    <row r="170" spans="1:10" ht="11.25">
      <c r="A170" s="144" t="s">
        <v>206</v>
      </c>
      <c r="B170" s="248">
        <v>4933.914</v>
      </c>
      <c r="C170" s="248">
        <v>1454.438</v>
      </c>
      <c r="D170" s="248">
        <v>2431.949</v>
      </c>
      <c r="E170" s="249">
        <f t="shared" si="20"/>
        <v>0.6720884630352066</v>
      </c>
      <c r="F170" s="248">
        <v>9803.182</v>
      </c>
      <c r="G170" s="248">
        <v>2827.468</v>
      </c>
      <c r="H170" s="248">
        <v>5102.258</v>
      </c>
      <c r="I170" s="249">
        <f t="shared" si="21"/>
        <v>0.8045325358235708</v>
      </c>
      <c r="J170" s="247">
        <f t="shared" si="19"/>
        <v>0.003812395112131949</v>
      </c>
    </row>
    <row r="171" spans="1:17" s="34" customFormat="1" ht="11.25">
      <c r="A171" s="254" t="s">
        <v>393</v>
      </c>
      <c r="B171" s="255">
        <v>1334.431</v>
      </c>
      <c r="C171" s="255">
        <v>864.891</v>
      </c>
      <c r="D171" s="255">
        <v>739.542</v>
      </c>
      <c r="E171" s="256">
        <f t="shared" si="20"/>
        <v>-0.14493040163442553</v>
      </c>
      <c r="F171" s="255">
        <v>2130.46</v>
      </c>
      <c r="G171" s="255">
        <v>1211.534</v>
      </c>
      <c r="H171" s="255">
        <v>1439.524</v>
      </c>
      <c r="I171" s="256">
        <f t="shared" si="21"/>
        <v>0.18818291521327488</v>
      </c>
      <c r="J171" s="257">
        <f t="shared" si="19"/>
        <v>0.0010756089287128623</v>
      </c>
      <c r="K171" s="159"/>
      <c r="L171" s="159"/>
      <c r="M171" s="159"/>
      <c r="N171" s="159"/>
      <c r="O171" s="159"/>
      <c r="P171" s="159"/>
      <c r="Q171" s="159"/>
    </row>
    <row r="172" spans="1:12" ht="24.75" customHeight="1">
      <c r="A172" s="343" t="s">
        <v>304</v>
      </c>
      <c r="B172" s="343"/>
      <c r="C172" s="343"/>
      <c r="D172" s="343"/>
      <c r="E172" s="343"/>
      <c r="F172" s="343"/>
      <c r="G172" s="343"/>
      <c r="H172" s="343"/>
      <c r="I172" s="26"/>
      <c r="K172" s="26"/>
      <c r="L172" s="26"/>
    </row>
    <row r="173" spans="1:10" ht="19.5" customHeight="1">
      <c r="A173" s="348" t="s">
        <v>394</v>
      </c>
      <c r="B173" s="348"/>
      <c r="C173" s="348"/>
      <c r="D173" s="348"/>
      <c r="E173" s="348"/>
      <c r="F173" s="348"/>
      <c r="G173" s="348"/>
      <c r="H173" s="348"/>
      <c r="I173" s="348"/>
      <c r="J173" s="348"/>
    </row>
    <row r="174" spans="1:10" ht="19.5" customHeight="1">
      <c r="A174" s="345" t="s">
        <v>363</v>
      </c>
      <c r="B174" s="345"/>
      <c r="C174" s="345"/>
      <c r="D174" s="345"/>
      <c r="E174" s="345"/>
      <c r="F174" s="345"/>
      <c r="G174" s="345"/>
      <c r="H174" s="345"/>
      <c r="I174" s="345"/>
      <c r="J174" s="345"/>
    </row>
    <row r="175" spans="1:10" ht="11.25">
      <c r="A175" s="184" t="s">
        <v>186</v>
      </c>
      <c r="B175" s="346" t="s">
        <v>270</v>
      </c>
      <c r="C175" s="346"/>
      <c r="D175" s="346"/>
      <c r="E175" s="184" t="s">
        <v>201</v>
      </c>
      <c r="F175" s="346" t="s">
        <v>271</v>
      </c>
      <c r="G175" s="346"/>
      <c r="H175" s="346"/>
      <c r="I175" s="184" t="s">
        <v>201</v>
      </c>
      <c r="J175" s="185" t="s">
        <v>272</v>
      </c>
    </row>
    <row r="176" spans="1:16" s="227" customFormat="1" ht="11.25">
      <c r="A176" s="223" t="s">
        <v>273</v>
      </c>
      <c r="B176" s="224">
        <f>+B4</f>
        <v>2007</v>
      </c>
      <c r="C176" s="224" t="str">
        <f>+C4</f>
        <v>Ene-Jun 07</v>
      </c>
      <c r="D176" s="224" t="str">
        <f>+D4</f>
        <v>Ene-Jun 08</v>
      </c>
      <c r="E176" s="188" t="s">
        <v>276</v>
      </c>
      <c r="F176" s="224">
        <f>+F4</f>
        <v>2007</v>
      </c>
      <c r="G176" s="224" t="str">
        <f>+G4</f>
        <v>Ene-Jun 07</v>
      </c>
      <c r="H176" s="224" t="str">
        <f>+H4</f>
        <v>Ene-Jun 08</v>
      </c>
      <c r="I176" s="188" t="s">
        <v>276</v>
      </c>
      <c r="J176" s="189" t="s">
        <v>277</v>
      </c>
      <c r="K176" s="226"/>
      <c r="L176" s="226"/>
      <c r="M176" s="226"/>
      <c r="N176" s="226"/>
      <c r="O176" s="226"/>
      <c r="P176" s="226"/>
    </row>
    <row r="177" spans="1:17" s="34" customFormat="1" ht="12.75" customHeight="1">
      <c r="A177" s="171" t="s">
        <v>395</v>
      </c>
      <c r="B177" s="231">
        <f>+B178</f>
        <v>1.982</v>
      </c>
      <c r="C177" s="231">
        <f>+C178</f>
        <v>0.102</v>
      </c>
      <c r="D177" s="231">
        <f>+D178</f>
        <v>2.419</v>
      </c>
      <c r="E177" s="173">
        <f>+(D177-C177)/C177</f>
        <v>22.715686274509807</v>
      </c>
      <c r="F177" s="231">
        <f>+F178</f>
        <v>1.938</v>
      </c>
      <c r="G177" s="231">
        <f>+G178</f>
        <v>0.025</v>
      </c>
      <c r="H177" s="231">
        <f>+H178</f>
        <v>10.211</v>
      </c>
      <c r="I177" s="173">
        <f>+(H177-G177)/G177</f>
        <v>407.44</v>
      </c>
      <c r="J177" s="174">
        <f aca="true" t="shared" si="22" ref="J177:J182">+H177/$H$132</f>
        <v>7.629635053730982E-06</v>
      </c>
      <c r="K177" s="159"/>
      <c r="L177" s="159"/>
      <c r="M177" s="159"/>
      <c r="N177" s="159"/>
      <c r="O177" s="159"/>
      <c r="P177" s="159"/>
      <c r="Q177" s="159"/>
    </row>
    <row r="178" spans="1:11" ht="23.25" customHeight="1">
      <c r="A178" s="245" t="s">
        <v>396</v>
      </c>
      <c r="B178" s="353">
        <v>1.982</v>
      </c>
      <c r="C178" s="353">
        <v>0.102</v>
      </c>
      <c r="D178" s="353">
        <v>2.419</v>
      </c>
      <c r="E178" s="354">
        <f>+(D178-C178)/C178</f>
        <v>22.715686274509807</v>
      </c>
      <c r="F178" s="353">
        <v>1.938</v>
      </c>
      <c r="G178" s="353">
        <v>0.025</v>
      </c>
      <c r="H178" s="353">
        <v>10.211</v>
      </c>
      <c r="I178" s="355">
        <f>+(H178-G178)/G178</f>
        <v>407.44</v>
      </c>
      <c r="J178" s="247">
        <f t="shared" si="22"/>
        <v>7.629635053730982E-06</v>
      </c>
      <c r="K178" s="33"/>
    </row>
    <row r="179" spans="1:17" s="34" customFormat="1" ht="12.75" customHeight="1">
      <c r="A179" s="171" t="s">
        <v>287</v>
      </c>
      <c r="B179" s="231">
        <f>SUM(B180:B182)</f>
        <v>6593.351</v>
      </c>
      <c r="C179" s="231">
        <f>SUM(C180:C182)</f>
        <v>2709.022</v>
      </c>
      <c r="D179" s="231">
        <f>SUM(D180:D182)</f>
        <v>3467.806</v>
      </c>
      <c r="E179" s="173">
        <f>+(D179-C179)/C179</f>
        <v>0.28009517825990343</v>
      </c>
      <c r="F179" s="231">
        <f>SUM(F180:F182)</f>
        <v>12078.826000000001</v>
      </c>
      <c r="G179" s="231">
        <f>SUM(G180:G182)</f>
        <v>5057.69</v>
      </c>
      <c r="H179" s="231">
        <f>SUM(H180:H182)</f>
        <v>7805.282</v>
      </c>
      <c r="I179" s="173">
        <f>+(H179-G179)/G179</f>
        <v>0.5432503771484612</v>
      </c>
      <c r="J179" s="174">
        <f t="shared" si="22"/>
        <v>0.005832088253007097</v>
      </c>
      <c r="K179" s="159"/>
      <c r="L179" s="159"/>
      <c r="M179" s="159"/>
      <c r="N179" s="159"/>
      <c r="O179" s="159"/>
      <c r="P179" s="159"/>
      <c r="Q179" s="159"/>
    </row>
    <row r="180" spans="1:16" ht="12.75" customHeight="1">
      <c r="A180" s="144" t="s">
        <v>397</v>
      </c>
      <c r="B180" s="248">
        <v>2969.901</v>
      </c>
      <c r="C180" s="248">
        <v>1203.567</v>
      </c>
      <c r="D180" s="248">
        <v>1950.119</v>
      </c>
      <c r="E180" s="249">
        <f>+(D180-C180)/C180</f>
        <v>0.6202828758182967</v>
      </c>
      <c r="F180" s="248">
        <v>6423.279</v>
      </c>
      <c r="G180" s="248">
        <v>2762.796</v>
      </c>
      <c r="H180" s="248">
        <v>5026.865</v>
      </c>
      <c r="I180" s="249">
        <f>+(H180-G180)/G180</f>
        <v>0.8194846814603757</v>
      </c>
      <c r="J180" s="247">
        <f t="shared" si="22"/>
        <v>0.003756061640816119</v>
      </c>
      <c r="K180" s="1"/>
      <c r="L180" s="26"/>
      <c r="M180" s="26"/>
      <c r="N180" s="26"/>
      <c r="O180" s="26"/>
      <c r="P180" s="26"/>
    </row>
    <row r="181" spans="1:16" ht="12.75" customHeight="1">
      <c r="A181" s="144" t="s">
        <v>398</v>
      </c>
      <c r="B181" s="248">
        <v>2372.993</v>
      </c>
      <c r="C181" s="248">
        <v>1151.996</v>
      </c>
      <c r="D181" s="248">
        <v>501.293</v>
      </c>
      <c r="E181" s="249">
        <f>+(D181-C181)/C181</f>
        <v>-0.5648483154455398</v>
      </c>
      <c r="F181" s="248">
        <v>3187.822</v>
      </c>
      <c r="G181" s="248">
        <v>1438.311</v>
      </c>
      <c r="H181" s="248">
        <v>820.806</v>
      </c>
      <c r="I181" s="249">
        <f>+(H181-G181)/G181</f>
        <v>-0.42932648085149866</v>
      </c>
      <c r="J181" s="247">
        <f t="shared" si="22"/>
        <v>0.0006133043022145444</v>
      </c>
      <c r="K181" s="33"/>
      <c r="L181" s="33"/>
      <c r="M181" s="33"/>
      <c r="N181" s="33"/>
      <c r="O181" s="33"/>
      <c r="P181" s="33"/>
    </row>
    <row r="182" spans="1:10" ht="12.75" customHeight="1">
      <c r="A182" s="144" t="s">
        <v>399</v>
      </c>
      <c r="B182" s="248">
        <v>1250.4569999999994</v>
      </c>
      <c r="C182" s="248">
        <v>353.45899999999983</v>
      </c>
      <c r="D182" s="248">
        <v>1016.3940000000002</v>
      </c>
      <c r="E182" s="249">
        <f>+(D182-C182)/C182</f>
        <v>1.8755640682511994</v>
      </c>
      <c r="F182" s="248">
        <v>2467.725</v>
      </c>
      <c r="G182" s="248">
        <v>856.5829999999996</v>
      </c>
      <c r="H182" s="248">
        <v>1957.6109999999999</v>
      </c>
      <c r="I182" s="249">
        <f>+(H182-G182)/G182</f>
        <v>1.2853722289608838</v>
      </c>
      <c r="J182" s="247">
        <f t="shared" si="22"/>
        <v>0.0014627223099764333</v>
      </c>
    </row>
    <row r="183" spans="1:10" ht="12.75" customHeight="1">
      <c r="A183" s="259"/>
      <c r="B183" s="260"/>
      <c r="C183" s="260"/>
      <c r="D183" s="260"/>
      <c r="E183" s="260"/>
      <c r="F183" s="260"/>
      <c r="G183" s="260"/>
      <c r="H183" s="260"/>
      <c r="I183" s="260"/>
      <c r="J183" s="261"/>
    </row>
    <row r="184" spans="1:17" s="34" customFormat="1" ht="11.25">
      <c r="A184" s="171" t="s">
        <v>294</v>
      </c>
      <c r="B184" s="172">
        <f>+B185+B191+B197+B207+B212+B216+B220</f>
        <v>504913.091</v>
      </c>
      <c r="C184" s="172">
        <f>+C185+C191+C197+C207+C212+C216+C220</f>
        <v>256970.51099999997</v>
      </c>
      <c r="D184" s="172">
        <f>+D185+D191+D197+D207+D212+D216+D220</f>
        <v>234502.57899999997</v>
      </c>
      <c r="E184" s="173">
        <f aca="true" t="shared" si="23" ref="E184:E220">+(D184-C184)/C184</f>
        <v>-0.08743389236596102</v>
      </c>
      <c r="F184" s="172">
        <f>+F185+F191+F197+F207+F212+F216+F220</f>
        <v>730812.564</v>
      </c>
      <c r="G184" s="172">
        <f>+G185+G191+G197+G207+G212+G216+G220</f>
        <v>361565.306</v>
      </c>
      <c r="H184" s="172">
        <f>+H185+H191+H197+H207+H212+H216+H220</f>
        <v>441455.6450000001</v>
      </c>
      <c r="I184" s="173">
        <f aca="true" t="shared" si="24" ref="I184:I220">+(H184-G184)/G184</f>
        <v>0.22095687189633206</v>
      </c>
      <c r="J184" s="174">
        <f aca="true" t="shared" si="25" ref="J184:J220">+H184/$H$132</f>
        <v>0.3298546140201176</v>
      </c>
      <c r="K184" s="159"/>
      <c r="L184" s="159"/>
      <c r="M184" s="159"/>
      <c r="N184" s="159"/>
      <c r="O184" s="159"/>
      <c r="P184" s="159"/>
      <c r="Q184" s="159"/>
    </row>
    <row r="185" spans="1:10" ht="11.25">
      <c r="A185" s="192" t="s">
        <v>374</v>
      </c>
      <c r="B185" s="178">
        <f>SUM(B186:B190)</f>
        <v>101914.679</v>
      </c>
      <c r="C185" s="178">
        <f>SUM(C186:C190)</f>
        <v>73827.827</v>
      </c>
      <c r="D185" s="178">
        <f>SUM(D186:D190)</f>
        <v>73814.19399999999</v>
      </c>
      <c r="E185" s="193">
        <f t="shared" si="23"/>
        <v>-0.00018465936969831417</v>
      </c>
      <c r="F185" s="178">
        <f>SUM(F186:F190)</f>
        <v>174307.786</v>
      </c>
      <c r="G185" s="178">
        <f>SUM(G186:G190)</f>
        <v>123505.103</v>
      </c>
      <c r="H185" s="178">
        <f>SUM(H186:H190)</f>
        <v>178227.32100000003</v>
      </c>
      <c r="I185" s="246">
        <f t="shared" si="24"/>
        <v>0.4430765747387784</v>
      </c>
      <c r="J185" s="247">
        <f t="shared" si="25"/>
        <v>0.13317103279151543</v>
      </c>
    </row>
    <row r="186" spans="1:12" ht="11.25">
      <c r="A186" s="144" t="s">
        <v>260</v>
      </c>
      <c r="B186" s="248">
        <v>37953.825</v>
      </c>
      <c r="C186" s="248">
        <v>27810.514</v>
      </c>
      <c r="D186" s="248">
        <v>33275.496</v>
      </c>
      <c r="E186" s="175">
        <f t="shared" si="23"/>
        <v>0.19650776681078244</v>
      </c>
      <c r="F186" s="248">
        <v>68110.443</v>
      </c>
      <c r="G186" s="248">
        <v>48862.528</v>
      </c>
      <c r="H186" s="248">
        <v>99763.826</v>
      </c>
      <c r="I186" s="249">
        <f t="shared" si="24"/>
        <v>1.0417246115469099</v>
      </c>
      <c r="J186" s="247">
        <f t="shared" si="25"/>
        <v>0.07454329487258039</v>
      </c>
      <c r="K186" s="33"/>
      <c r="L186" s="33"/>
    </row>
    <row r="187" spans="1:12" ht="11.25">
      <c r="A187" s="144" t="s">
        <v>400</v>
      </c>
      <c r="B187" s="248">
        <v>23648.679</v>
      </c>
      <c r="C187" s="248">
        <v>15098.104</v>
      </c>
      <c r="D187" s="248">
        <v>15100.571</v>
      </c>
      <c r="E187" s="175">
        <f t="shared" si="23"/>
        <v>0.00016339800017277356</v>
      </c>
      <c r="F187" s="248">
        <v>37569.472</v>
      </c>
      <c r="G187" s="248">
        <v>22571.241</v>
      </c>
      <c r="H187" s="248">
        <v>24802.824</v>
      </c>
      <c r="I187" s="249">
        <f t="shared" si="24"/>
        <v>0.0988684228749318</v>
      </c>
      <c r="J187" s="247">
        <f t="shared" si="25"/>
        <v>0.018532611440791314</v>
      </c>
      <c r="K187" s="33"/>
      <c r="L187" s="33"/>
    </row>
    <row r="188" spans="1:12" ht="11.25">
      <c r="A188" s="144" t="s">
        <v>401</v>
      </c>
      <c r="B188" s="248">
        <v>20489.474</v>
      </c>
      <c r="C188" s="248">
        <v>16637.81</v>
      </c>
      <c r="D188" s="248">
        <v>13422.98</v>
      </c>
      <c r="E188" s="175">
        <f t="shared" si="23"/>
        <v>-0.1932243486372306</v>
      </c>
      <c r="F188" s="248">
        <v>34712.563</v>
      </c>
      <c r="G188" s="248">
        <v>27950.236</v>
      </c>
      <c r="H188" s="248">
        <v>26665.336</v>
      </c>
      <c r="I188" s="249">
        <f t="shared" si="24"/>
        <v>-0.04597098929683461</v>
      </c>
      <c r="J188" s="247">
        <f t="shared" si="25"/>
        <v>0.019924276002851307</v>
      </c>
      <c r="K188" s="33"/>
      <c r="L188" s="33"/>
    </row>
    <row r="189" spans="1:12" ht="12.75" customHeight="1">
      <c r="A189" s="180" t="s">
        <v>402</v>
      </c>
      <c r="B189" s="248">
        <v>1524.459</v>
      </c>
      <c r="C189" s="248">
        <v>1351.398</v>
      </c>
      <c r="D189" s="248">
        <v>761.128</v>
      </c>
      <c r="E189" s="175">
        <f t="shared" si="23"/>
        <v>-0.43678472219138986</v>
      </c>
      <c r="F189" s="248">
        <v>2883.511</v>
      </c>
      <c r="G189" s="248">
        <v>2521.419</v>
      </c>
      <c r="H189" s="248">
        <v>1319.828</v>
      </c>
      <c r="I189" s="249">
        <f t="shared" si="24"/>
        <v>-0.4765534804013137</v>
      </c>
      <c r="J189" s="247">
        <f t="shared" si="25"/>
        <v>0.0009861723605617133</v>
      </c>
      <c r="K189" s="33"/>
      <c r="L189" s="33"/>
    </row>
    <row r="190" spans="1:12" ht="11.25">
      <c r="A190" s="144" t="s">
        <v>403</v>
      </c>
      <c r="B190" s="248">
        <v>18298.242</v>
      </c>
      <c r="C190" s="248">
        <v>12930.001</v>
      </c>
      <c r="D190" s="248">
        <v>11254.019</v>
      </c>
      <c r="E190" s="175">
        <f t="shared" si="23"/>
        <v>-0.12961963421348535</v>
      </c>
      <c r="F190" s="248">
        <v>31031.797</v>
      </c>
      <c r="G190" s="248">
        <v>21599.679</v>
      </c>
      <c r="H190" s="248">
        <v>25675.507</v>
      </c>
      <c r="I190" s="249">
        <f t="shared" si="24"/>
        <v>0.1886985450107847</v>
      </c>
      <c r="J190" s="247">
        <f t="shared" si="25"/>
        <v>0.019184678114730704</v>
      </c>
      <c r="K190" s="33"/>
      <c r="L190" s="33"/>
    </row>
    <row r="191" spans="1:17" s="34" customFormat="1" ht="11.25">
      <c r="A191" s="192" t="s">
        <v>30</v>
      </c>
      <c r="B191" s="178">
        <f>+B192+B193+B194+B195+B196</f>
        <v>117388.961</v>
      </c>
      <c r="C191" s="178">
        <f>+C192+C193+C194+C195+C196</f>
        <v>42544.039000000004</v>
      </c>
      <c r="D191" s="178">
        <f>+D192+D193+D194+D195+D196</f>
        <v>41086.741</v>
      </c>
      <c r="E191" s="193">
        <f t="shared" si="23"/>
        <v>-0.03425387044234334</v>
      </c>
      <c r="F191" s="178">
        <f>+F192+F193+F194+F195+F196</f>
        <v>229938.64</v>
      </c>
      <c r="G191" s="178">
        <f>+G192+G193+G194+G195+G196</f>
        <v>81280.31199999999</v>
      </c>
      <c r="H191" s="178">
        <f>+H192+H193+H194+H195+H196</f>
        <v>96165.253</v>
      </c>
      <c r="I191" s="246">
        <f t="shared" si="24"/>
        <v>0.18313095304063312</v>
      </c>
      <c r="J191" s="252">
        <f t="shared" si="25"/>
        <v>0.07185444963663778</v>
      </c>
      <c r="K191" s="159"/>
      <c r="L191" s="159"/>
      <c r="M191" s="159"/>
      <c r="N191" s="159"/>
      <c r="O191" s="159"/>
      <c r="P191" s="159"/>
      <c r="Q191" s="159"/>
    </row>
    <row r="192" spans="1:10" ht="11.25">
      <c r="A192" s="144" t="s">
        <v>404</v>
      </c>
      <c r="B192" s="248">
        <v>40940.714</v>
      </c>
      <c r="C192" s="248">
        <v>13078.473</v>
      </c>
      <c r="D192" s="248">
        <v>12587.41</v>
      </c>
      <c r="E192" s="175">
        <f t="shared" si="23"/>
        <v>-0.03754742621711266</v>
      </c>
      <c r="F192" s="248">
        <v>93599.677</v>
      </c>
      <c r="G192" s="248">
        <v>28989.502</v>
      </c>
      <c r="H192" s="248">
        <v>32365.171</v>
      </c>
      <c r="I192" s="249">
        <f t="shared" si="24"/>
        <v>0.11644453223101238</v>
      </c>
      <c r="J192" s="247">
        <f t="shared" si="25"/>
        <v>0.024183179236274353</v>
      </c>
    </row>
    <row r="193" spans="1:10" ht="11.25">
      <c r="A193" s="144" t="s">
        <v>147</v>
      </c>
      <c r="B193" s="248">
        <v>7688.67</v>
      </c>
      <c r="C193" s="248">
        <v>3039.609</v>
      </c>
      <c r="D193" s="248">
        <v>2449.307</v>
      </c>
      <c r="E193" s="175">
        <f t="shared" si="23"/>
        <v>-0.1942032675913251</v>
      </c>
      <c r="F193" s="248">
        <v>30306.047</v>
      </c>
      <c r="G193" s="248">
        <v>11173.728</v>
      </c>
      <c r="H193" s="248">
        <v>11445.01</v>
      </c>
      <c r="I193" s="249">
        <f t="shared" si="24"/>
        <v>0.024278557702496525</v>
      </c>
      <c r="J193" s="247">
        <f t="shared" si="25"/>
        <v>0.008551684407629188</v>
      </c>
    </row>
    <row r="194" spans="1:10" ht="11.25">
      <c r="A194" s="144" t="s">
        <v>405</v>
      </c>
      <c r="B194" s="248">
        <v>7133.4</v>
      </c>
      <c r="C194" s="248">
        <v>3741.633</v>
      </c>
      <c r="D194" s="248">
        <v>3643.995</v>
      </c>
      <c r="E194" s="175">
        <f t="shared" si="23"/>
        <v>-0.02609502321579907</v>
      </c>
      <c r="F194" s="248">
        <v>17672.413</v>
      </c>
      <c r="G194" s="248">
        <v>8245.322</v>
      </c>
      <c r="H194" s="248">
        <v>14323.637</v>
      </c>
      <c r="I194" s="249">
        <f t="shared" si="24"/>
        <v>0.7371834599061141</v>
      </c>
      <c r="J194" s="247">
        <f t="shared" si="25"/>
        <v>0.010702587694850463</v>
      </c>
    </row>
    <row r="195" spans="1:10" ht="11.25">
      <c r="A195" s="144" t="s">
        <v>406</v>
      </c>
      <c r="B195" s="248">
        <v>61284.054</v>
      </c>
      <c r="C195" s="248">
        <v>22518.691</v>
      </c>
      <c r="D195" s="248">
        <v>22222.557</v>
      </c>
      <c r="E195" s="175">
        <f t="shared" si="23"/>
        <v>-0.013150586772561434</v>
      </c>
      <c r="F195" s="248">
        <v>87185.738</v>
      </c>
      <c r="G195" s="248">
        <v>32240.383</v>
      </c>
      <c r="H195" s="248">
        <v>37056.239</v>
      </c>
      <c r="I195" s="249">
        <f t="shared" si="24"/>
        <v>0.14937341159998005</v>
      </c>
      <c r="J195" s="247">
        <f t="shared" si="25"/>
        <v>0.027688334152760074</v>
      </c>
    </row>
    <row r="196" spans="1:10" ht="11.25">
      <c r="A196" s="144" t="s">
        <v>206</v>
      </c>
      <c r="B196" s="248">
        <v>342.123</v>
      </c>
      <c r="C196" s="248">
        <v>165.633</v>
      </c>
      <c r="D196" s="248">
        <v>183.472</v>
      </c>
      <c r="E196" s="175">
        <f t="shared" si="23"/>
        <v>0.10770196760307425</v>
      </c>
      <c r="F196" s="248">
        <v>1174.765</v>
      </c>
      <c r="G196" s="248">
        <v>631.377</v>
      </c>
      <c r="H196" s="248">
        <v>975.196</v>
      </c>
      <c r="I196" s="249">
        <f t="shared" si="24"/>
        <v>0.5445542045402352</v>
      </c>
      <c r="J196" s="247">
        <f t="shared" si="25"/>
        <v>0.0007286641451237136</v>
      </c>
    </row>
    <row r="197" spans="1:17" s="34" customFormat="1" ht="11.25">
      <c r="A197" s="192" t="s">
        <v>165</v>
      </c>
      <c r="B197" s="178">
        <f>SUM(B198:B206)</f>
        <v>83294.793</v>
      </c>
      <c r="C197" s="178">
        <f>SUM(C198:C206)</f>
        <v>42850.348999999995</v>
      </c>
      <c r="D197" s="178">
        <f>SUM(D198:D206)</f>
        <v>35762.729</v>
      </c>
      <c r="E197" s="193">
        <f t="shared" si="23"/>
        <v>-0.1654040203966599</v>
      </c>
      <c r="F197" s="178">
        <f>SUM(F198:F206)</f>
        <v>109368.17</v>
      </c>
      <c r="G197" s="178">
        <f>SUM(G198:G206)</f>
        <v>54588.831999999995</v>
      </c>
      <c r="H197" s="178">
        <f>SUM(H198:H206)</f>
        <v>55536.33000000001</v>
      </c>
      <c r="I197" s="246">
        <f t="shared" si="24"/>
        <v>0.017356993459761407</v>
      </c>
      <c r="J197" s="252">
        <f t="shared" si="25"/>
        <v>0.0414966144475146</v>
      </c>
      <c r="K197" s="159"/>
      <c r="L197" s="159"/>
      <c r="M197" s="159"/>
      <c r="N197" s="159"/>
      <c r="O197" s="159"/>
      <c r="P197" s="159"/>
      <c r="Q197" s="159"/>
    </row>
    <row r="198" spans="1:10" ht="11.25">
      <c r="A198" s="144" t="s">
        <v>407</v>
      </c>
      <c r="B198" s="248">
        <v>3516.031</v>
      </c>
      <c r="C198" s="248">
        <v>1268.953</v>
      </c>
      <c r="D198" s="248">
        <v>767.869</v>
      </c>
      <c r="E198" s="175">
        <f t="shared" si="23"/>
        <v>-0.3948798734074469</v>
      </c>
      <c r="F198" s="248">
        <v>6331.825</v>
      </c>
      <c r="G198" s="248">
        <v>2439.921</v>
      </c>
      <c r="H198" s="248">
        <v>1381.807</v>
      </c>
      <c r="I198" s="249">
        <f t="shared" si="24"/>
        <v>-0.4336673195566577</v>
      </c>
      <c r="J198" s="247">
        <f t="shared" si="25"/>
        <v>0.001032482922798046</v>
      </c>
    </row>
    <row r="199" spans="1:10" ht="11.25">
      <c r="A199" s="144" t="s">
        <v>150</v>
      </c>
      <c r="B199" s="248">
        <v>4587.632</v>
      </c>
      <c r="C199" s="248">
        <v>2295.214</v>
      </c>
      <c r="D199" s="248">
        <v>2027.101</v>
      </c>
      <c r="E199" s="175">
        <f t="shared" si="23"/>
        <v>-0.11681394414638453</v>
      </c>
      <c r="F199" s="248">
        <v>10656.045</v>
      </c>
      <c r="G199" s="248">
        <v>5174.922</v>
      </c>
      <c r="H199" s="248">
        <v>4723.336</v>
      </c>
      <c r="I199" s="249">
        <f t="shared" si="24"/>
        <v>-0.08726431045723962</v>
      </c>
      <c r="J199" s="247">
        <f t="shared" si="25"/>
        <v>0.0035292654897805783</v>
      </c>
    </row>
    <row r="200" spans="1:10" ht="11.25">
      <c r="A200" s="144" t="s">
        <v>408</v>
      </c>
      <c r="B200" s="248">
        <v>505.63</v>
      </c>
      <c r="C200" s="248">
        <v>370.68</v>
      </c>
      <c r="D200" s="248">
        <v>235.68</v>
      </c>
      <c r="E200" s="175">
        <f t="shared" si="23"/>
        <v>-0.3641955325348009</v>
      </c>
      <c r="F200" s="248">
        <v>518.149</v>
      </c>
      <c r="G200" s="248">
        <v>376.56</v>
      </c>
      <c r="H200" s="248">
        <v>309.965</v>
      </c>
      <c r="I200" s="249">
        <f t="shared" si="24"/>
        <v>-0.17685096664542177</v>
      </c>
      <c r="J200" s="247">
        <f t="shared" si="25"/>
        <v>0.00023160511501613197</v>
      </c>
    </row>
    <row r="201" spans="1:10" ht="11.25">
      <c r="A201" s="144" t="s">
        <v>409</v>
      </c>
      <c r="B201" s="248">
        <v>57493.535</v>
      </c>
      <c r="C201" s="248">
        <v>30854.435</v>
      </c>
      <c r="D201" s="248">
        <v>24948.089</v>
      </c>
      <c r="E201" s="175">
        <f t="shared" si="23"/>
        <v>-0.19142615964285203</v>
      </c>
      <c r="F201" s="248">
        <v>62978.236</v>
      </c>
      <c r="G201" s="248">
        <v>33570.853</v>
      </c>
      <c r="H201" s="248">
        <v>34516.785</v>
      </c>
      <c r="I201" s="249">
        <f t="shared" si="24"/>
        <v>0.028177180961115305</v>
      </c>
      <c r="J201" s="247">
        <f t="shared" si="25"/>
        <v>0.025790860129085866</v>
      </c>
    </row>
    <row r="202" spans="1:10" ht="11.25">
      <c r="A202" s="144" t="s">
        <v>303</v>
      </c>
      <c r="B202" s="248">
        <v>395.159</v>
      </c>
      <c r="C202" s="248">
        <v>40.267</v>
      </c>
      <c r="D202" s="248">
        <v>285.665</v>
      </c>
      <c r="E202" s="175">
        <f t="shared" si="23"/>
        <v>6.094270742791864</v>
      </c>
      <c r="F202" s="248">
        <v>400.113</v>
      </c>
      <c r="G202" s="248">
        <v>44.928</v>
      </c>
      <c r="H202" s="248">
        <v>299.237</v>
      </c>
      <c r="I202" s="249">
        <f t="shared" si="24"/>
        <v>5.660367699430201</v>
      </c>
      <c r="J202" s="247">
        <f t="shared" si="25"/>
        <v>0.000223589178784967</v>
      </c>
    </row>
    <row r="203" spans="1:10" ht="22.5" customHeight="1">
      <c r="A203" s="180" t="s">
        <v>410</v>
      </c>
      <c r="B203" s="248">
        <v>1300.809</v>
      </c>
      <c r="C203" s="248">
        <v>616.797</v>
      </c>
      <c r="D203" s="248">
        <v>603.612</v>
      </c>
      <c r="E203" s="262">
        <f t="shared" si="23"/>
        <v>-0.02137656311557945</v>
      </c>
      <c r="F203" s="248">
        <v>10314.03</v>
      </c>
      <c r="G203" s="248">
        <v>4986.808</v>
      </c>
      <c r="H203" s="248">
        <v>4651.024</v>
      </c>
      <c r="I203" s="262">
        <f t="shared" si="24"/>
        <v>-0.06733445522666998</v>
      </c>
      <c r="J203" s="247">
        <f t="shared" si="25"/>
        <v>0.0034752341343790116</v>
      </c>
    </row>
    <row r="204" spans="1:10" ht="11.25" customHeight="1">
      <c r="A204" s="144" t="s">
        <v>411</v>
      </c>
      <c r="B204" s="248">
        <v>12859.683</v>
      </c>
      <c r="C204" s="248">
        <v>5347.668</v>
      </c>
      <c r="D204" s="248">
        <v>5326.208</v>
      </c>
      <c r="E204" s="175">
        <f t="shared" si="23"/>
        <v>-0.004012964155590818</v>
      </c>
      <c r="F204" s="248">
        <v>15042.847</v>
      </c>
      <c r="G204" s="248">
        <v>6111.396</v>
      </c>
      <c r="H204" s="248">
        <v>7903.351</v>
      </c>
      <c r="I204" s="249">
        <f t="shared" si="24"/>
        <v>0.29321533083439527</v>
      </c>
      <c r="J204" s="247">
        <f t="shared" si="25"/>
        <v>0.005905365177900285</v>
      </c>
    </row>
    <row r="205" spans="1:10" ht="11.25" customHeight="1">
      <c r="A205" s="180" t="s">
        <v>412</v>
      </c>
      <c r="B205" s="248">
        <v>2337.966</v>
      </c>
      <c r="C205" s="248">
        <v>1871.089</v>
      </c>
      <c r="D205" s="248">
        <v>1456.49</v>
      </c>
      <c r="E205" s="175">
        <f t="shared" si="23"/>
        <v>-0.22158165645781677</v>
      </c>
      <c r="F205" s="248">
        <v>2515.365</v>
      </c>
      <c r="G205" s="248">
        <v>1475.734</v>
      </c>
      <c r="H205" s="248">
        <v>1497.275</v>
      </c>
      <c r="I205" s="249">
        <f t="shared" si="24"/>
        <v>0.014596804031078886</v>
      </c>
      <c r="J205" s="247">
        <f t="shared" si="25"/>
        <v>0.001118760339347278</v>
      </c>
    </row>
    <row r="206" spans="1:10" ht="11.25">
      <c r="A206" s="144" t="s">
        <v>29</v>
      </c>
      <c r="B206" s="248">
        <v>298.348</v>
      </c>
      <c r="C206" s="248">
        <v>185.246</v>
      </c>
      <c r="D206" s="248">
        <v>112.015</v>
      </c>
      <c r="E206" s="175">
        <f t="shared" si="23"/>
        <v>-0.3953175777074809</v>
      </c>
      <c r="F206" s="248">
        <v>611.56</v>
      </c>
      <c r="G206" s="248">
        <v>407.71</v>
      </c>
      <c r="H206" s="248">
        <v>253.55</v>
      </c>
      <c r="I206" s="249">
        <f t="shared" si="24"/>
        <v>-0.37811189325746236</v>
      </c>
      <c r="J206" s="247">
        <f t="shared" si="25"/>
        <v>0.00018945196042243566</v>
      </c>
    </row>
    <row r="207" spans="1:17" s="34" customFormat="1" ht="11.25" customHeight="1">
      <c r="A207" s="192" t="s">
        <v>31</v>
      </c>
      <c r="B207" s="253">
        <f>SUM(B208:B211)</f>
        <v>125987.473</v>
      </c>
      <c r="C207" s="253">
        <f>SUM(C208:C211)</f>
        <v>62533.986000000004</v>
      </c>
      <c r="D207" s="253">
        <f>SUM(D208:D211)</f>
        <v>60201.731999999996</v>
      </c>
      <c r="E207" s="175">
        <f t="shared" si="23"/>
        <v>-0.03729578344805987</v>
      </c>
      <c r="F207" s="253">
        <f>SUM(F208:F211)</f>
        <v>112106.04800000001</v>
      </c>
      <c r="G207" s="253">
        <f>SUM(G208:G211)</f>
        <v>55764.537</v>
      </c>
      <c r="H207" s="253">
        <f>SUM(H208:H211)</f>
        <v>69849.889</v>
      </c>
      <c r="I207" s="246">
        <f t="shared" si="24"/>
        <v>0.2525861911128214</v>
      </c>
      <c r="J207" s="252">
        <f t="shared" si="25"/>
        <v>0.052191671884596814</v>
      </c>
      <c r="K207" s="159"/>
      <c r="L207" s="159"/>
      <c r="M207" s="159"/>
      <c r="N207" s="159"/>
      <c r="O207" s="159"/>
      <c r="P207" s="159"/>
      <c r="Q207" s="159"/>
    </row>
    <row r="208" spans="1:10" ht="11.25">
      <c r="A208" s="144" t="s">
        <v>408</v>
      </c>
      <c r="B208" s="248">
        <v>2113.141</v>
      </c>
      <c r="C208" s="248">
        <v>973.201</v>
      </c>
      <c r="D208" s="248">
        <v>1572.184</v>
      </c>
      <c r="E208" s="175">
        <f t="shared" si="23"/>
        <v>0.6154771727525967</v>
      </c>
      <c r="F208" s="248">
        <v>2626.278</v>
      </c>
      <c r="G208" s="248">
        <v>1136.81</v>
      </c>
      <c r="H208" s="248">
        <v>2543.613</v>
      </c>
      <c r="I208" s="249">
        <f t="shared" si="24"/>
        <v>1.2375005497840448</v>
      </c>
      <c r="J208" s="247">
        <f t="shared" si="25"/>
        <v>0.0019005816186392932</v>
      </c>
    </row>
    <row r="209" spans="1:15" ht="11.25">
      <c r="A209" s="144" t="s">
        <v>409</v>
      </c>
      <c r="B209" s="248">
        <v>44576.109</v>
      </c>
      <c r="C209" s="248">
        <v>24301.457</v>
      </c>
      <c r="D209" s="248">
        <v>20531.084</v>
      </c>
      <c r="E209" s="175">
        <f t="shared" si="23"/>
        <v>-0.15515008009602058</v>
      </c>
      <c r="F209" s="248">
        <v>58321.678</v>
      </c>
      <c r="G209" s="248">
        <v>31714.313</v>
      </c>
      <c r="H209" s="248">
        <v>33063.419</v>
      </c>
      <c r="I209" s="249">
        <f t="shared" si="24"/>
        <v>0.04253934177921507</v>
      </c>
      <c r="J209" s="247">
        <f t="shared" si="25"/>
        <v>0.02470490849070561</v>
      </c>
      <c r="K209" s="33"/>
      <c r="L209" s="33"/>
      <c r="M209" s="33"/>
      <c r="N209" s="33"/>
      <c r="O209" s="33"/>
    </row>
    <row r="210" spans="1:15" ht="22.5" customHeight="1">
      <c r="A210" s="180" t="s">
        <v>413</v>
      </c>
      <c r="B210" s="248">
        <v>79257.113</v>
      </c>
      <c r="C210" s="248">
        <v>37245.714</v>
      </c>
      <c r="D210" s="248">
        <v>38070.872</v>
      </c>
      <c r="E210" s="175">
        <f t="shared" si="23"/>
        <v>0.02215444171643489</v>
      </c>
      <c r="F210" s="248">
        <v>51045.848</v>
      </c>
      <c r="G210" s="248">
        <v>22875.212</v>
      </c>
      <c r="H210" s="248">
        <v>34168.388</v>
      </c>
      <c r="I210" s="249">
        <f t="shared" si="24"/>
        <v>0.49368617873355664</v>
      </c>
      <c r="J210" s="247">
        <f t="shared" si="25"/>
        <v>0.025530538714551076</v>
      </c>
      <c r="K210" s="33"/>
      <c r="L210" s="33"/>
      <c r="M210" s="33"/>
      <c r="N210" s="33"/>
      <c r="O210" s="33"/>
    </row>
    <row r="211" spans="1:15" ht="11.25">
      <c r="A211" s="144" t="s">
        <v>206</v>
      </c>
      <c r="B211" s="248">
        <v>41.11</v>
      </c>
      <c r="C211" s="248">
        <v>13.614</v>
      </c>
      <c r="D211" s="248">
        <v>27.592</v>
      </c>
      <c r="E211" s="175">
        <f t="shared" si="23"/>
        <v>1.0267371823123252</v>
      </c>
      <c r="F211" s="248">
        <v>112.244</v>
      </c>
      <c r="G211" s="248">
        <v>38.202</v>
      </c>
      <c r="H211" s="248">
        <v>74.469</v>
      </c>
      <c r="I211" s="249">
        <f t="shared" si="24"/>
        <v>0.9493482016648342</v>
      </c>
      <c r="J211" s="247">
        <f t="shared" si="25"/>
        <v>5.564306070084149E-05</v>
      </c>
      <c r="K211" s="33"/>
      <c r="L211" s="33"/>
      <c r="M211" s="33"/>
      <c r="N211" s="33"/>
      <c r="O211" s="33"/>
    </row>
    <row r="212" spans="1:17" s="34" customFormat="1" ht="11.25">
      <c r="A212" s="192" t="s">
        <v>32</v>
      </c>
      <c r="B212" s="178">
        <f>+B213+B214+B215</f>
        <v>71218.206</v>
      </c>
      <c r="C212" s="178">
        <f>+C213+C214+C215</f>
        <v>32943.422</v>
      </c>
      <c r="D212" s="178">
        <f>+D213+D214+D215</f>
        <v>20692.431</v>
      </c>
      <c r="E212" s="193">
        <f t="shared" si="23"/>
        <v>-0.3718797336840113</v>
      </c>
      <c r="F212" s="178">
        <f>+F213+F214+F215</f>
        <v>89827.454</v>
      </c>
      <c r="G212" s="178">
        <f>+G213+G214+G215</f>
        <v>39600.842000000004</v>
      </c>
      <c r="H212" s="178">
        <f>+H213+H214+H215</f>
        <v>31938.314000000002</v>
      </c>
      <c r="I212" s="246">
        <f t="shared" si="24"/>
        <v>-0.19349406762613788</v>
      </c>
      <c r="J212" s="252">
        <f t="shared" si="25"/>
        <v>0.023864232695276367</v>
      </c>
      <c r="K212" s="159"/>
      <c r="L212" s="159"/>
      <c r="M212" s="159"/>
      <c r="N212" s="159"/>
      <c r="O212" s="159"/>
      <c r="P212" s="159"/>
      <c r="Q212" s="159"/>
    </row>
    <row r="213" spans="1:10" ht="11.25">
      <c r="A213" s="144" t="s">
        <v>414</v>
      </c>
      <c r="B213" s="248">
        <v>34861.981</v>
      </c>
      <c r="C213" s="248">
        <v>13033.566</v>
      </c>
      <c r="D213" s="248">
        <v>11232.8</v>
      </c>
      <c r="E213" s="175">
        <f t="shared" si="23"/>
        <v>-0.1381637228061761</v>
      </c>
      <c r="F213" s="248">
        <v>47504.374</v>
      </c>
      <c r="G213" s="248">
        <v>17219.76</v>
      </c>
      <c r="H213" s="248">
        <v>17008.915</v>
      </c>
      <c r="I213" s="249">
        <f t="shared" si="24"/>
        <v>-0.012244363452219865</v>
      </c>
      <c r="J213" s="247">
        <f t="shared" si="25"/>
        <v>0.01270902106649013</v>
      </c>
    </row>
    <row r="214" spans="1:10" ht="11.25">
      <c r="A214" s="144" t="s">
        <v>147</v>
      </c>
      <c r="B214" s="248">
        <v>35824.372</v>
      </c>
      <c r="C214" s="248">
        <v>19637.796</v>
      </c>
      <c r="D214" s="248">
        <v>9310.431</v>
      </c>
      <c r="E214" s="175">
        <f t="shared" si="23"/>
        <v>-0.5258922640809589</v>
      </c>
      <c r="F214" s="248">
        <v>41807.967</v>
      </c>
      <c r="G214" s="248">
        <v>22142.809</v>
      </c>
      <c r="H214" s="248">
        <v>14777.214</v>
      </c>
      <c r="I214" s="249">
        <f t="shared" si="24"/>
        <v>-0.3326404974183718</v>
      </c>
      <c r="J214" s="247">
        <f t="shared" si="25"/>
        <v>0.011041499356662836</v>
      </c>
    </row>
    <row r="215" spans="1:10" ht="11.25">
      <c r="A215" s="144" t="s">
        <v>29</v>
      </c>
      <c r="B215" s="248">
        <v>531.853</v>
      </c>
      <c r="C215" s="248">
        <v>272.06</v>
      </c>
      <c r="D215" s="248">
        <v>149.2</v>
      </c>
      <c r="E215" s="175">
        <f t="shared" si="23"/>
        <v>-0.45159156068514306</v>
      </c>
      <c r="F215" s="248">
        <v>515.113</v>
      </c>
      <c r="G215" s="248">
        <v>238.273</v>
      </c>
      <c r="H215" s="248">
        <v>152.185</v>
      </c>
      <c r="I215" s="249">
        <f t="shared" si="24"/>
        <v>-0.36129985352935495</v>
      </c>
      <c r="J215" s="247">
        <f t="shared" si="25"/>
        <v>0.00011371227212340119</v>
      </c>
    </row>
    <row r="216" spans="1:17" s="34" customFormat="1" ht="11.25">
      <c r="A216" s="192" t="s">
        <v>397</v>
      </c>
      <c r="B216" s="178">
        <f>SUM(B217:B219)</f>
        <v>807.899</v>
      </c>
      <c r="C216" s="178">
        <f>SUM(C217:C219)</f>
        <v>381.531</v>
      </c>
      <c r="D216" s="178">
        <f>SUM(D217:D219)</f>
        <v>490.34099999999995</v>
      </c>
      <c r="E216" s="193">
        <f t="shared" si="23"/>
        <v>0.2851930773646177</v>
      </c>
      <c r="F216" s="178">
        <f>SUM(F217:F219)</f>
        <v>6363.691999999999</v>
      </c>
      <c r="G216" s="178">
        <f>SUM(G217:G219)</f>
        <v>2899.388</v>
      </c>
      <c r="H216" s="178">
        <f>SUM(H217:H219)</f>
        <v>3886.295</v>
      </c>
      <c r="I216" s="246">
        <f t="shared" si="24"/>
        <v>0.34038459150689737</v>
      </c>
      <c r="J216" s="252">
        <f t="shared" si="25"/>
        <v>0.0029038304339574425</v>
      </c>
      <c r="K216" s="159"/>
      <c r="L216" s="159"/>
      <c r="M216" s="159"/>
      <c r="N216" s="159"/>
      <c r="O216" s="159"/>
      <c r="P216" s="159"/>
      <c r="Q216" s="159"/>
    </row>
    <row r="217" spans="1:10" ht="11.25">
      <c r="A217" s="144" t="s">
        <v>415</v>
      </c>
      <c r="B217" s="248">
        <v>561.769</v>
      </c>
      <c r="C217" s="248">
        <v>267.446</v>
      </c>
      <c r="D217" s="248">
        <v>357.676</v>
      </c>
      <c r="E217" s="175">
        <f t="shared" si="23"/>
        <v>0.3373765171286912</v>
      </c>
      <c r="F217" s="248">
        <v>3149.307</v>
      </c>
      <c r="G217" s="248">
        <v>1398.926</v>
      </c>
      <c r="H217" s="248">
        <v>2144.168</v>
      </c>
      <c r="I217" s="249">
        <f t="shared" si="24"/>
        <v>0.5327243899963259</v>
      </c>
      <c r="J217" s="247">
        <f t="shared" si="25"/>
        <v>0.001602117259219298</v>
      </c>
    </row>
    <row r="218" spans="1:10" ht="10.5" customHeight="1">
      <c r="A218" s="180" t="s">
        <v>416</v>
      </c>
      <c r="B218" s="248">
        <v>229.144</v>
      </c>
      <c r="C218" s="248">
        <v>105.827</v>
      </c>
      <c r="D218" s="248">
        <v>106.441</v>
      </c>
      <c r="E218" s="175">
        <f t="shared" si="23"/>
        <v>0.00580192200478143</v>
      </c>
      <c r="F218" s="248">
        <v>3132.601</v>
      </c>
      <c r="G218" s="248">
        <v>1467.312</v>
      </c>
      <c r="H218" s="248">
        <v>1408.03</v>
      </c>
      <c r="I218" s="249">
        <f t="shared" si="24"/>
        <v>-0.040401768676327825</v>
      </c>
      <c r="J218" s="247">
        <f t="shared" si="25"/>
        <v>0.0010520766863877028</v>
      </c>
    </row>
    <row r="219" spans="1:10" ht="11.25">
      <c r="A219" s="144" t="s">
        <v>29</v>
      </c>
      <c r="B219" s="248">
        <v>16.986</v>
      </c>
      <c r="C219" s="248">
        <v>8.258</v>
      </c>
      <c r="D219" s="248">
        <v>26.224</v>
      </c>
      <c r="E219" s="175">
        <f t="shared" si="23"/>
        <v>2.175587309275854</v>
      </c>
      <c r="F219" s="248">
        <v>81.784</v>
      </c>
      <c r="G219" s="248">
        <v>33.15</v>
      </c>
      <c r="H219" s="248">
        <v>334.097</v>
      </c>
      <c r="I219" s="249">
        <f t="shared" si="24"/>
        <v>9.078340874811463</v>
      </c>
      <c r="J219" s="247">
        <f t="shared" si="25"/>
        <v>0.00024963648835044165</v>
      </c>
    </row>
    <row r="220" spans="1:10" ht="11.25">
      <c r="A220" s="263" t="s">
        <v>417</v>
      </c>
      <c r="B220" s="264">
        <v>4301.08</v>
      </c>
      <c r="C220" s="264">
        <v>1889.357</v>
      </c>
      <c r="D220" s="264">
        <v>2454.411</v>
      </c>
      <c r="E220" s="256">
        <f t="shared" si="23"/>
        <v>0.29907211818624013</v>
      </c>
      <c r="F220" s="264">
        <v>8900.774</v>
      </c>
      <c r="G220" s="264">
        <v>3926.292</v>
      </c>
      <c r="H220" s="264">
        <v>5852.243</v>
      </c>
      <c r="I220" s="256">
        <f t="shared" si="24"/>
        <v>0.49052668522870957</v>
      </c>
      <c r="J220" s="183">
        <f t="shared" si="25"/>
        <v>0.004372782130619113</v>
      </c>
    </row>
    <row r="221" spans="1:10" ht="19.5" customHeight="1">
      <c r="A221" s="344" t="s">
        <v>394</v>
      </c>
      <c r="B221" s="344"/>
      <c r="C221" s="344"/>
      <c r="D221" s="344"/>
      <c r="E221" s="344"/>
      <c r="F221" s="344"/>
      <c r="G221" s="344"/>
      <c r="H221" s="344"/>
      <c r="I221" s="344"/>
      <c r="J221" s="344"/>
    </row>
    <row r="222" spans="1:10" ht="19.5" customHeight="1">
      <c r="A222" s="345" t="s">
        <v>363</v>
      </c>
      <c r="B222" s="345"/>
      <c r="C222" s="345"/>
      <c r="D222" s="345"/>
      <c r="E222" s="345"/>
      <c r="F222" s="345"/>
      <c r="G222" s="345"/>
      <c r="H222" s="345"/>
      <c r="I222" s="345"/>
      <c r="J222" s="345"/>
    </row>
    <row r="223" spans="1:10" ht="11.25">
      <c r="A223" s="184" t="s">
        <v>186</v>
      </c>
      <c r="B223" s="346" t="s">
        <v>270</v>
      </c>
      <c r="C223" s="346"/>
      <c r="D223" s="346"/>
      <c r="E223" s="184" t="s">
        <v>201</v>
      </c>
      <c r="F223" s="346" t="s">
        <v>271</v>
      </c>
      <c r="G223" s="346"/>
      <c r="H223" s="346"/>
      <c r="I223" s="184" t="s">
        <v>201</v>
      </c>
      <c r="J223" s="185" t="s">
        <v>272</v>
      </c>
    </row>
    <row r="224" spans="1:16" s="227" customFormat="1" ht="11.25">
      <c r="A224" s="223" t="s">
        <v>273</v>
      </c>
      <c r="B224" s="224">
        <f aca="true" t="shared" si="26" ref="B224:I224">+B176</f>
        <v>2007</v>
      </c>
      <c r="C224" s="224" t="str">
        <f t="shared" si="26"/>
        <v>Ene-Jun 07</v>
      </c>
      <c r="D224" s="224" t="str">
        <f t="shared" si="26"/>
        <v>Ene-Jun 08</v>
      </c>
      <c r="E224" s="224" t="str">
        <f t="shared" si="26"/>
        <v>08/07</v>
      </c>
      <c r="F224" s="224">
        <f t="shared" si="26"/>
        <v>2007</v>
      </c>
      <c r="G224" s="224" t="str">
        <f t="shared" si="26"/>
        <v>Ene-Jun 07</v>
      </c>
      <c r="H224" s="224" t="str">
        <f t="shared" si="26"/>
        <v>Ene-Jun 08</v>
      </c>
      <c r="I224" s="224" t="str">
        <f t="shared" si="26"/>
        <v>08/07</v>
      </c>
      <c r="J224" s="189" t="s">
        <v>277</v>
      </c>
      <c r="K224" s="226"/>
      <c r="L224" s="226"/>
      <c r="M224" s="226"/>
      <c r="N224" s="226"/>
      <c r="O224" s="226"/>
      <c r="P224" s="226"/>
    </row>
    <row r="225" spans="1:17" s="34" customFormat="1" ht="11.25">
      <c r="A225" s="171" t="s">
        <v>418</v>
      </c>
      <c r="B225" s="172">
        <f>SUM(B226:B231)</f>
        <v>620876.54</v>
      </c>
      <c r="C225" s="172">
        <f>SUM(C226:C231)</f>
        <v>311226.55700000003</v>
      </c>
      <c r="D225" s="172">
        <f>SUM(D226:D231)</f>
        <v>279848.22500000003</v>
      </c>
      <c r="E225" s="173">
        <f aca="true" t="shared" si="27" ref="E225:E231">+(D225-C225)/C225</f>
        <v>-0.10082151183518696</v>
      </c>
      <c r="F225" s="172">
        <f>SUM(F226:F231)</f>
        <v>1272826.394</v>
      </c>
      <c r="G225" s="172">
        <f>SUM(G226:G231)</f>
        <v>582187.512</v>
      </c>
      <c r="H225" s="172">
        <f>SUM(H226:H231)</f>
        <v>636660.668</v>
      </c>
      <c r="I225" s="173">
        <f aca="true" t="shared" si="28" ref="I225:I234">+(H225-G225)/G225</f>
        <v>0.09356634224747844</v>
      </c>
      <c r="J225" s="174">
        <f aca="true" t="shared" si="29" ref="J225:J234">+H225/$H$132</f>
        <v>0.4757113455983334</v>
      </c>
      <c r="K225" s="159"/>
      <c r="L225" s="159"/>
      <c r="M225" s="159"/>
      <c r="N225" s="159"/>
      <c r="O225" s="159"/>
      <c r="P225" s="159"/>
      <c r="Q225" s="159"/>
    </row>
    <row r="226" spans="1:10" ht="11.25">
      <c r="A226" s="144" t="s">
        <v>113</v>
      </c>
      <c r="B226" s="248">
        <v>348.248</v>
      </c>
      <c r="C226" s="248">
        <v>122.91</v>
      </c>
      <c r="D226" s="248">
        <v>97.73</v>
      </c>
      <c r="E226" s="175">
        <f t="shared" si="27"/>
        <v>-0.20486534862907813</v>
      </c>
      <c r="F226" s="248">
        <v>1364.094</v>
      </c>
      <c r="G226" s="248">
        <v>466.384</v>
      </c>
      <c r="H226" s="248">
        <v>429.047</v>
      </c>
      <c r="I226" s="249">
        <f t="shared" si="28"/>
        <v>-0.08005634841675527</v>
      </c>
      <c r="J226" s="247">
        <f t="shared" si="29"/>
        <v>0.00032058290381922603</v>
      </c>
    </row>
    <row r="227" spans="1:10" ht="11.25">
      <c r="A227" s="144" t="s">
        <v>419</v>
      </c>
      <c r="B227" s="248">
        <v>1940.542</v>
      </c>
      <c r="C227" s="248">
        <v>473.862</v>
      </c>
      <c r="D227" s="248">
        <v>715.828</v>
      </c>
      <c r="E227" s="175">
        <f t="shared" si="27"/>
        <v>0.5106254563564918</v>
      </c>
      <c r="F227" s="248">
        <v>5753.779</v>
      </c>
      <c r="G227" s="248">
        <v>1416.753</v>
      </c>
      <c r="H227" s="248">
        <v>2306.707</v>
      </c>
      <c r="I227" s="249">
        <f t="shared" si="28"/>
        <v>0.6281645424431782</v>
      </c>
      <c r="J227" s="247">
        <f t="shared" si="29"/>
        <v>0.0017235660156582734</v>
      </c>
    </row>
    <row r="228" spans="1:10" ht="11.25">
      <c r="A228" s="144" t="s">
        <v>154</v>
      </c>
      <c r="B228" s="248">
        <v>317698.905</v>
      </c>
      <c r="C228" s="248">
        <v>147382.166</v>
      </c>
      <c r="D228" s="248">
        <v>148442.034</v>
      </c>
      <c r="E228" s="175">
        <f t="shared" si="27"/>
        <v>0.007191290702024401</v>
      </c>
      <c r="F228" s="248">
        <v>1012145.353</v>
      </c>
      <c r="G228" s="248">
        <v>454432.724</v>
      </c>
      <c r="H228" s="248">
        <v>503697.687</v>
      </c>
      <c r="I228" s="249">
        <f t="shared" si="28"/>
        <v>0.1084098050121936</v>
      </c>
      <c r="J228" s="247">
        <f t="shared" si="29"/>
        <v>0.3763617206168266</v>
      </c>
    </row>
    <row r="229" spans="1:10" ht="11.25">
      <c r="A229" s="144" t="s">
        <v>420</v>
      </c>
      <c r="B229" s="248">
        <v>46841.828</v>
      </c>
      <c r="C229" s="248">
        <v>23114.544</v>
      </c>
      <c r="D229" s="248">
        <v>17020.883</v>
      </c>
      <c r="E229" s="175">
        <f t="shared" si="27"/>
        <v>-0.26362886501243543</v>
      </c>
      <c r="F229" s="248">
        <v>78070.875</v>
      </c>
      <c r="G229" s="248">
        <v>36431.974</v>
      </c>
      <c r="H229" s="248">
        <v>30273.588</v>
      </c>
      <c r="I229" s="249">
        <f t="shared" si="28"/>
        <v>-0.1690379445264207</v>
      </c>
      <c r="J229" s="247">
        <f t="shared" si="29"/>
        <v>0.02262035336470567</v>
      </c>
    </row>
    <row r="230" spans="1:10" ht="11.25">
      <c r="A230" s="144" t="s">
        <v>155</v>
      </c>
      <c r="B230" s="248">
        <v>233305.189</v>
      </c>
      <c r="C230" s="248">
        <v>130747.713</v>
      </c>
      <c r="D230" s="248">
        <v>107509.208</v>
      </c>
      <c r="E230" s="175">
        <f t="shared" si="27"/>
        <v>-0.17773546065773252</v>
      </c>
      <c r="F230" s="248">
        <v>149596.521</v>
      </c>
      <c r="G230" s="248">
        <v>78864.138</v>
      </c>
      <c r="H230" s="248">
        <v>89876.316</v>
      </c>
      <c r="I230" s="249">
        <f t="shared" si="28"/>
        <v>0.1396347982653408</v>
      </c>
      <c r="J230" s="247">
        <f t="shared" si="29"/>
        <v>0.06715537078188255</v>
      </c>
    </row>
    <row r="231" spans="1:10" ht="11.25">
      <c r="A231" s="144" t="s">
        <v>29</v>
      </c>
      <c r="B231" s="248">
        <v>20741.828</v>
      </c>
      <c r="C231" s="248">
        <v>9385.362</v>
      </c>
      <c r="D231" s="248">
        <v>6062.542</v>
      </c>
      <c r="E231" s="175">
        <f t="shared" si="27"/>
        <v>-0.3540428168886825</v>
      </c>
      <c r="F231" s="248">
        <v>25895.772</v>
      </c>
      <c r="G231" s="248">
        <v>10575.539</v>
      </c>
      <c r="H231" s="248">
        <v>10077.323</v>
      </c>
      <c r="I231" s="249">
        <f t="shared" si="28"/>
        <v>-0.047110222939937184</v>
      </c>
      <c r="J231" s="247">
        <f t="shared" si="29"/>
        <v>0.007529751915441138</v>
      </c>
    </row>
    <row r="232" spans="1:10" ht="11.25">
      <c r="A232" s="171" t="s">
        <v>421</v>
      </c>
      <c r="B232" s="172"/>
      <c r="C232" s="172"/>
      <c r="D232" s="172"/>
      <c r="E232" s="232"/>
      <c r="F232" s="172">
        <f>SUM(F233:F234)</f>
        <v>235121.936</v>
      </c>
      <c r="G232" s="172">
        <f>SUM(G233:G234)</f>
        <v>96165.71200000012</v>
      </c>
      <c r="H232" s="172">
        <f>SUM(H233:H234)</f>
        <v>135985.51699999996</v>
      </c>
      <c r="I232" s="173">
        <f t="shared" si="28"/>
        <v>0.41407487317308894</v>
      </c>
      <c r="J232" s="174">
        <f t="shared" si="29"/>
        <v>0.10160805673322203</v>
      </c>
    </row>
    <row r="233" spans="1:11" ht="11.25">
      <c r="A233" s="144" t="s">
        <v>422</v>
      </c>
      <c r="B233" s="248">
        <v>40910.54</v>
      </c>
      <c r="C233" s="248">
        <v>16887.258</v>
      </c>
      <c r="D233" s="248">
        <v>13500.67</v>
      </c>
      <c r="E233" s="175">
        <f>+(D233-C233)/C233</f>
        <v>-0.20054102329697346</v>
      </c>
      <c r="F233" s="248">
        <v>6362.106</v>
      </c>
      <c r="G233" s="248">
        <v>2443.994</v>
      </c>
      <c r="H233" s="248">
        <v>2412.601</v>
      </c>
      <c r="I233" s="249">
        <f t="shared" si="28"/>
        <v>-0.012844957884512002</v>
      </c>
      <c r="J233" s="247">
        <f t="shared" si="29"/>
        <v>0.001802689762047441</v>
      </c>
      <c r="K233" s="33"/>
    </row>
    <row r="234" spans="1:11" ht="11.25">
      <c r="A234" s="144" t="s">
        <v>29</v>
      </c>
      <c r="B234" s="248"/>
      <c r="C234" s="248"/>
      <c r="D234" s="248"/>
      <c r="E234" s="1"/>
      <c r="F234" s="248">
        <v>228759.83</v>
      </c>
      <c r="G234" s="248">
        <v>93721.71800000011</v>
      </c>
      <c r="H234" s="248">
        <v>133572.91599999997</v>
      </c>
      <c r="I234" s="249">
        <f t="shared" si="28"/>
        <v>0.4252077197304451</v>
      </c>
      <c r="J234" s="247">
        <f t="shared" si="29"/>
        <v>0.09980536697117459</v>
      </c>
      <c r="K234" s="33"/>
    </row>
    <row r="235" spans="1:17" s="198" customFormat="1" ht="12.75" customHeight="1">
      <c r="A235" s="265"/>
      <c r="B235" s="266"/>
      <c r="C235" s="266"/>
      <c r="D235" s="266"/>
      <c r="E235" s="266"/>
      <c r="F235" s="266"/>
      <c r="G235" s="266"/>
      <c r="H235" s="266"/>
      <c r="I235" s="266"/>
      <c r="J235" s="267"/>
      <c r="K235" s="195"/>
      <c r="L235" s="195"/>
      <c r="M235" s="195"/>
      <c r="N235" s="195"/>
      <c r="O235" s="195"/>
      <c r="P235" s="195"/>
      <c r="Q235" s="196"/>
    </row>
    <row r="236" spans="1:10" ht="24.75" customHeight="1">
      <c r="A236" s="351" t="s">
        <v>304</v>
      </c>
      <c r="B236" s="351"/>
      <c r="C236" s="351"/>
      <c r="D236" s="351"/>
      <c r="E236" s="351"/>
      <c r="F236" s="351"/>
      <c r="G236" s="351"/>
      <c r="H236" s="351"/>
      <c r="I236" s="351"/>
      <c r="J236" s="351"/>
    </row>
    <row r="237" spans="1:8" ht="11.25">
      <c r="A237" s="144" t="s">
        <v>423</v>
      </c>
      <c r="B237" s="238"/>
      <c r="C237" s="238"/>
      <c r="D237" s="238"/>
      <c r="F237" s="238"/>
      <c r="G237" s="238"/>
      <c r="H237" s="238"/>
    </row>
    <row r="238" spans="1:10" ht="19.5" customHeight="1">
      <c r="A238" s="348" t="s">
        <v>424</v>
      </c>
      <c r="B238" s="348"/>
      <c r="C238" s="348"/>
      <c r="D238" s="348"/>
      <c r="E238" s="348"/>
      <c r="F238" s="348"/>
      <c r="G238" s="348"/>
      <c r="H238" s="348"/>
      <c r="I238" s="348"/>
      <c r="J238" s="348"/>
    </row>
    <row r="239" spans="1:10" ht="19.5" customHeight="1">
      <c r="A239" s="345" t="s">
        <v>425</v>
      </c>
      <c r="B239" s="345"/>
      <c r="C239" s="345"/>
      <c r="D239" s="345"/>
      <c r="E239" s="345"/>
      <c r="F239" s="345"/>
      <c r="G239" s="345"/>
      <c r="H239" s="345"/>
      <c r="I239" s="345"/>
      <c r="J239" s="345"/>
    </row>
    <row r="240" spans="1:10" ht="11.25">
      <c r="A240" s="184" t="s">
        <v>186</v>
      </c>
      <c r="B240" s="346" t="s">
        <v>270</v>
      </c>
      <c r="C240" s="346"/>
      <c r="D240" s="346"/>
      <c r="E240" s="184" t="s">
        <v>201</v>
      </c>
      <c r="F240" s="346" t="s">
        <v>271</v>
      </c>
      <c r="G240" s="346"/>
      <c r="H240" s="346"/>
      <c r="I240" s="184" t="s">
        <v>201</v>
      </c>
      <c r="J240" s="185" t="s">
        <v>272</v>
      </c>
    </row>
    <row r="241" spans="1:16" s="227" customFormat="1" ht="11.25">
      <c r="A241" s="223" t="s">
        <v>273</v>
      </c>
      <c r="B241" s="224">
        <f>+B4</f>
        <v>2007</v>
      </c>
      <c r="C241" s="224" t="str">
        <f>+C4</f>
        <v>Ene-Jun 07</v>
      </c>
      <c r="D241" s="224" t="str">
        <f>+D4</f>
        <v>Ene-Jun 08</v>
      </c>
      <c r="E241" s="188" t="s">
        <v>276</v>
      </c>
      <c r="F241" s="224">
        <f>+F4</f>
        <v>2007</v>
      </c>
      <c r="G241" s="224" t="str">
        <f>+G4</f>
        <v>Ene-Jun 07</v>
      </c>
      <c r="H241" s="224" t="str">
        <f>+H4</f>
        <v>Ene-Jun 08</v>
      </c>
      <c r="I241" s="188" t="s">
        <v>276</v>
      </c>
      <c r="J241" s="189" t="s">
        <v>277</v>
      </c>
      <c r="K241" s="226"/>
      <c r="L241" s="226"/>
      <c r="M241" s="226"/>
      <c r="N241" s="226"/>
      <c r="O241" s="226"/>
      <c r="P241" s="226"/>
    </row>
    <row r="242" spans="1:10" ht="18" customHeight="1">
      <c r="A242" s="268" t="s">
        <v>426</v>
      </c>
      <c r="B242" s="269"/>
      <c r="C242" s="269"/>
      <c r="D242" s="269"/>
      <c r="E242" s="270"/>
      <c r="F242" s="269">
        <f>+F243+F252+F258+F261+F265</f>
        <v>843904</v>
      </c>
      <c r="G242" s="269">
        <f>+G243+G252+G258+G261+G265</f>
        <v>411239</v>
      </c>
      <c r="H242" s="269">
        <f>(H243+H252+H258+H261+H265)</f>
        <v>519381</v>
      </c>
      <c r="I242" s="229">
        <f>(+H242-G242)/G242</f>
        <v>0.2629663042658892</v>
      </c>
      <c r="J242" s="230"/>
    </row>
    <row r="243" spans="1:10" ht="11.25">
      <c r="A243" s="171" t="s">
        <v>116</v>
      </c>
      <c r="B243" s="172">
        <f>SUM(B244:B251)</f>
        <v>80104.49900000001</v>
      </c>
      <c r="C243" s="172">
        <f>SUM(C244:C251)</f>
        <v>45429.83900000001</v>
      </c>
      <c r="D243" s="172">
        <f>SUM(D244:D251)</f>
        <v>41959.966</v>
      </c>
      <c r="E243" s="173">
        <f aca="true" t="shared" si="30" ref="E243:E262">+(D243-C243)/C243</f>
        <v>-0.07637872104279318</v>
      </c>
      <c r="F243" s="172">
        <f>SUM(F244:F251)</f>
        <v>173326.13700000002</v>
      </c>
      <c r="G243" s="172">
        <f>SUM(G244:G251)</f>
        <v>87257.07999999999</v>
      </c>
      <c r="H243" s="172">
        <f>SUM(H244:H251)</f>
        <v>121116.118</v>
      </c>
      <c r="I243" s="173">
        <f aca="true" t="shared" si="31" ref="I243:I262">+(H243-G243)/G243</f>
        <v>0.3880377156787738</v>
      </c>
      <c r="J243" s="174">
        <f aca="true" t="shared" si="32" ref="J243:J272">+H243/$H$242</f>
        <v>0.2331932011375079</v>
      </c>
    </row>
    <row r="244" spans="1:10" ht="11.25">
      <c r="A244" s="28" t="s">
        <v>117</v>
      </c>
      <c r="B244" s="26">
        <v>1144.371</v>
      </c>
      <c r="C244" s="26">
        <v>659.994</v>
      </c>
      <c r="D244" s="26">
        <v>266.32</v>
      </c>
      <c r="E244" s="175">
        <f t="shared" si="30"/>
        <v>-0.5964811801319406</v>
      </c>
      <c r="F244" s="26">
        <v>989.567</v>
      </c>
      <c r="G244" s="26">
        <v>627.192</v>
      </c>
      <c r="H244" s="26">
        <v>353.077</v>
      </c>
      <c r="I244" s="175">
        <f t="shared" si="31"/>
        <v>-0.4370511741221189</v>
      </c>
      <c r="J244" s="176">
        <f t="shared" si="32"/>
        <v>0.000679803458347533</v>
      </c>
    </row>
    <row r="245" spans="1:10" ht="11.25">
      <c r="A245" s="28" t="s">
        <v>118</v>
      </c>
      <c r="B245" s="26">
        <v>334.225</v>
      </c>
      <c r="C245" s="26">
        <v>284.094</v>
      </c>
      <c r="D245" s="26">
        <v>1135.932</v>
      </c>
      <c r="E245" s="175">
        <f t="shared" si="30"/>
        <v>2.9984371370039495</v>
      </c>
      <c r="F245" s="26">
        <v>1113.004</v>
      </c>
      <c r="G245" s="26">
        <v>829.503</v>
      </c>
      <c r="H245" s="26">
        <v>4616.887</v>
      </c>
      <c r="I245" s="175">
        <f t="shared" si="31"/>
        <v>4.565847260347461</v>
      </c>
      <c r="J245" s="176">
        <f t="shared" si="32"/>
        <v>0.008889210425487262</v>
      </c>
    </row>
    <row r="246" spans="1:10" ht="11.25">
      <c r="A246" s="28" t="s">
        <v>119</v>
      </c>
      <c r="B246" s="26">
        <v>10156.071</v>
      </c>
      <c r="C246" s="26">
        <v>7444.786</v>
      </c>
      <c r="D246" s="26">
        <v>7995.686</v>
      </c>
      <c r="E246" s="175">
        <f t="shared" si="30"/>
        <v>0.07399809746042393</v>
      </c>
      <c r="F246" s="26">
        <v>30946.367</v>
      </c>
      <c r="G246" s="26">
        <v>18224.248</v>
      </c>
      <c r="H246" s="26">
        <v>40226.05</v>
      </c>
      <c r="I246" s="175">
        <f t="shared" si="31"/>
        <v>1.207281749019219</v>
      </c>
      <c r="J246" s="176">
        <f t="shared" si="32"/>
        <v>0.0774499837306332</v>
      </c>
    </row>
    <row r="247" spans="1:10" ht="11.25">
      <c r="A247" s="28" t="s">
        <v>120</v>
      </c>
      <c r="B247" s="248">
        <v>30.162</v>
      </c>
      <c r="C247" s="248">
        <v>14.979</v>
      </c>
      <c r="D247" s="248">
        <v>19.07</v>
      </c>
      <c r="E247" s="175">
        <f t="shared" si="30"/>
        <v>0.2731156953067629</v>
      </c>
      <c r="F247" s="26">
        <v>51.203</v>
      </c>
      <c r="G247" s="26">
        <v>26.52</v>
      </c>
      <c r="H247" s="26">
        <v>11.183</v>
      </c>
      <c r="I247" s="175">
        <f t="shared" si="31"/>
        <v>-0.578318250377074</v>
      </c>
      <c r="J247" s="176">
        <f t="shared" si="32"/>
        <v>2.1531399877931614E-05</v>
      </c>
    </row>
    <row r="248" spans="1:10" ht="11.25">
      <c r="A248" s="28" t="s">
        <v>121</v>
      </c>
      <c r="B248" s="248">
        <v>16357.853</v>
      </c>
      <c r="C248" s="248">
        <v>9649.285</v>
      </c>
      <c r="D248" s="248">
        <v>6642.321</v>
      </c>
      <c r="E248" s="175">
        <f t="shared" si="30"/>
        <v>-0.3116255764028112</v>
      </c>
      <c r="F248" s="248">
        <v>61611.109</v>
      </c>
      <c r="G248" s="248">
        <v>30100.445</v>
      </c>
      <c r="H248" s="26">
        <v>30754.139</v>
      </c>
      <c r="I248" s="175">
        <f t="shared" si="31"/>
        <v>0.021717087571296687</v>
      </c>
      <c r="J248" s="176">
        <f t="shared" si="32"/>
        <v>0.05921306131722184</v>
      </c>
    </row>
    <row r="249" spans="1:10" ht="11.25">
      <c r="A249" s="28" t="s">
        <v>156</v>
      </c>
      <c r="B249" s="27">
        <v>37611.341</v>
      </c>
      <c r="C249" s="27">
        <v>18750.734</v>
      </c>
      <c r="D249" s="27">
        <v>19745.491</v>
      </c>
      <c r="E249" s="175">
        <f t="shared" si="30"/>
        <v>0.05305162987219601</v>
      </c>
      <c r="F249" s="27">
        <v>55707.195</v>
      </c>
      <c r="G249" s="27">
        <v>25613.843</v>
      </c>
      <c r="H249" s="27">
        <v>35058.387</v>
      </c>
      <c r="I249" s="175">
        <f t="shared" si="31"/>
        <v>0.3687281131535007</v>
      </c>
      <c r="J249" s="176">
        <f t="shared" si="32"/>
        <v>0.06750032635002051</v>
      </c>
    </row>
    <row r="250" spans="1:10" ht="11.25">
      <c r="A250" s="28" t="s">
        <v>122</v>
      </c>
      <c r="B250" s="248">
        <v>3102.123</v>
      </c>
      <c r="C250" s="248">
        <v>1452.993</v>
      </c>
      <c r="D250" s="248">
        <v>1935.535</v>
      </c>
      <c r="E250" s="175">
        <f t="shared" si="30"/>
        <v>0.3321020817030778</v>
      </c>
      <c r="F250" s="27">
        <v>4332.736</v>
      </c>
      <c r="G250" s="27">
        <v>1895.202</v>
      </c>
      <c r="H250" s="27">
        <v>3225.983</v>
      </c>
      <c r="I250" s="175">
        <f t="shared" si="31"/>
        <v>0.7021842526548622</v>
      </c>
      <c r="J250" s="176">
        <f t="shared" si="32"/>
        <v>0.006211207187016853</v>
      </c>
    </row>
    <row r="251" spans="1:10" ht="11.25">
      <c r="A251" s="28" t="s">
        <v>29</v>
      </c>
      <c r="B251" s="248">
        <v>11368.353</v>
      </c>
      <c r="C251" s="248">
        <v>7172.974</v>
      </c>
      <c r="D251" s="248">
        <v>4219.611</v>
      </c>
      <c r="E251" s="175">
        <f t="shared" si="30"/>
        <v>-0.4117347978676627</v>
      </c>
      <c r="F251" s="248">
        <v>18574.956</v>
      </c>
      <c r="G251" s="248">
        <v>9940.127</v>
      </c>
      <c r="H251" s="248">
        <v>6870.412</v>
      </c>
      <c r="I251" s="175">
        <f t="shared" si="31"/>
        <v>-0.3088205009855508</v>
      </c>
      <c r="J251" s="176">
        <f t="shared" si="32"/>
        <v>0.01322807726890279</v>
      </c>
    </row>
    <row r="252" spans="1:10" ht="11.25">
      <c r="A252" s="171" t="s">
        <v>123</v>
      </c>
      <c r="B252" s="172">
        <f>SUM(B253:B257)</f>
        <v>202109.325</v>
      </c>
      <c r="C252" s="172">
        <f>SUM(C253:C257)</f>
        <v>102794.912</v>
      </c>
      <c r="D252" s="172">
        <f>SUM(D253:D257)</f>
        <v>106384.819</v>
      </c>
      <c r="E252" s="173">
        <f t="shared" si="30"/>
        <v>0.03492300280387425</v>
      </c>
      <c r="F252" s="172">
        <f>SUM(F253:F257)</f>
        <v>581790.467</v>
      </c>
      <c r="G252" s="172">
        <f>SUM(G253:G257)</f>
        <v>289885.256</v>
      </c>
      <c r="H252" s="172">
        <f>SUM(H253:H257)</f>
        <v>320188.353</v>
      </c>
      <c r="I252" s="173">
        <f t="shared" si="31"/>
        <v>0.10453479910685767</v>
      </c>
      <c r="J252" s="174">
        <f t="shared" si="32"/>
        <v>0.6164806818116181</v>
      </c>
    </row>
    <row r="253" spans="1:10" ht="11.25">
      <c r="A253" s="28" t="s">
        <v>124</v>
      </c>
      <c r="B253" s="27">
        <v>8072.738</v>
      </c>
      <c r="C253" s="27">
        <v>4187.915</v>
      </c>
      <c r="D253" s="27">
        <v>2242.339</v>
      </c>
      <c r="E253" s="175">
        <f t="shared" si="30"/>
        <v>-0.4645691232988253</v>
      </c>
      <c r="F253" s="248">
        <v>33156.779</v>
      </c>
      <c r="G253" s="248">
        <v>14531.774</v>
      </c>
      <c r="H253" s="248">
        <v>13187.968</v>
      </c>
      <c r="I253" s="175">
        <f t="shared" si="31"/>
        <v>-0.09247363742375836</v>
      </c>
      <c r="J253" s="176">
        <f t="shared" si="32"/>
        <v>0.025391702815466873</v>
      </c>
    </row>
    <row r="254" spans="1:10" ht="11.25">
      <c r="A254" s="28" t="s">
        <v>125</v>
      </c>
      <c r="B254" s="27">
        <v>55890.614</v>
      </c>
      <c r="C254" s="27">
        <v>24826.105</v>
      </c>
      <c r="D254" s="27">
        <v>34890.226</v>
      </c>
      <c r="E254" s="175">
        <f t="shared" si="30"/>
        <v>0.4053846143001491</v>
      </c>
      <c r="F254" s="248">
        <v>142316.25</v>
      </c>
      <c r="G254" s="248">
        <v>59257.299</v>
      </c>
      <c r="H254" s="248">
        <v>87267.043</v>
      </c>
      <c r="I254" s="175">
        <f t="shared" si="31"/>
        <v>0.4726800659611571</v>
      </c>
      <c r="J254" s="176">
        <f t="shared" si="32"/>
        <v>0.16802124644528776</v>
      </c>
    </row>
    <row r="255" spans="1:10" ht="11.25">
      <c r="A255" s="28" t="s">
        <v>126</v>
      </c>
      <c r="B255" s="27">
        <v>5079.283</v>
      </c>
      <c r="C255" s="27">
        <v>3355.842</v>
      </c>
      <c r="D255" s="27">
        <v>2971.499</v>
      </c>
      <c r="E255" s="175">
        <f t="shared" si="30"/>
        <v>-0.11452952790983613</v>
      </c>
      <c r="F255" s="248">
        <v>20790.93</v>
      </c>
      <c r="G255" s="248">
        <v>13832.439</v>
      </c>
      <c r="H255" s="248">
        <v>16289.858</v>
      </c>
      <c r="I255" s="175">
        <f t="shared" si="31"/>
        <v>0.1776562325704093</v>
      </c>
      <c r="J255" s="176">
        <f t="shared" si="32"/>
        <v>0.03136398520546574</v>
      </c>
    </row>
    <row r="256" spans="1:10" ht="11.25">
      <c r="A256" s="28" t="s">
        <v>127</v>
      </c>
      <c r="B256" s="27">
        <v>112534.849</v>
      </c>
      <c r="C256" s="27">
        <v>59551.435</v>
      </c>
      <c r="D256" s="27">
        <v>57534.977</v>
      </c>
      <c r="E256" s="175">
        <f t="shared" si="30"/>
        <v>-0.03386077934142139</v>
      </c>
      <c r="F256" s="248">
        <v>360363.307</v>
      </c>
      <c r="G256" s="248">
        <v>189692.917</v>
      </c>
      <c r="H256" s="248">
        <v>191693.339</v>
      </c>
      <c r="I256" s="175">
        <f t="shared" si="31"/>
        <v>0.010545580887450957</v>
      </c>
      <c r="J256" s="176">
        <f t="shared" si="32"/>
        <v>0.3690803841495935</v>
      </c>
    </row>
    <row r="257" spans="1:10" ht="11.25">
      <c r="A257" s="144" t="s">
        <v>29</v>
      </c>
      <c r="B257" s="27">
        <v>20531.841</v>
      </c>
      <c r="C257" s="27">
        <v>10873.615</v>
      </c>
      <c r="D257" s="27">
        <v>8745.778</v>
      </c>
      <c r="E257" s="175">
        <f t="shared" si="30"/>
        <v>-0.19568809452974006</v>
      </c>
      <c r="F257" s="248">
        <v>25163.201</v>
      </c>
      <c r="G257" s="248">
        <v>12570.827</v>
      </c>
      <c r="H257" s="248">
        <v>11750.145</v>
      </c>
      <c r="I257" s="175">
        <f t="shared" si="31"/>
        <v>-0.06528464674599363</v>
      </c>
      <c r="J257" s="176">
        <f t="shared" si="32"/>
        <v>0.022623363195804238</v>
      </c>
    </row>
    <row r="258" spans="1:17" s="34" customFormat="1" ht="11.25">
      <c r="A258" s="171" t="s">
        <v>355</v>
      </c>
      <c r="B258" s="172">
        <f>+B259+B260</f>
        <v>2155.09</v>
      </c>
      <c r="C258" s="172">
        <f>+C259+C260</f>
        <v>1097.676</v>
      </c>
      <c r="D258" s="172">
        <f>+D259+D260</f>
        <v>1441.4180000000001</v>
      </c>
      <c r="E258" s="173">
        <f t="shared" si="30"/>
        <v>0.3131543369810401</v>
      </c>
      <c r="F258" s="172">
        <f>+F259+F260</f>
        <v>7548.9839999999995</v>
      </c>
      <c r="G258" s="172">
        <f>+G259+G260</f>
        <v>3999.8849999999998</v>
      </c>
      <c r="H258" s="172">
        <f>+H259+H260</f>
        <v>5352.0650000000005</v>
      </c>
      <c r="I258" s="173">
        <f t="shared" si="31"/>
        <v>0.3380547190731736</v>
      </c>
      <c r="J258" s="174">
        <f t="shared" si="32"/>
        <v>0.01030469924775839</v>
      </c>
      <c r="K258" s="159"/>
      <c r="L258" s="159"/>
      <c r="M258" s="159"/>
      <c r="N258" s="159"/>
      <c r="O258" s="159"/>
      <c r="P258" s="159"/>
      <c r="Q258" s="159"/>
    </row>
    <row r="259" spans="1:11" ht="11.25">
      <c r="A259" s="144" t="s">
        <v>427</v>
      </c>
      <c r="B259" s="248">
        <v>2006.755</v>
      </c>
      <c r="C259" s="248">
        <v>1026.495</v>
      </c>
      <c r="D259" s="248">
        <v>1294.98</v>
      </c>
      <c r="E259" s="175">
        <f t="shared" si="30"/>
        <v>0.2615550976867887</v>
      </c>
      <c r="F259" s="248">
        <v>7365.364</v>
      </c>
      <c r="G259" s="248">
        <v>3883.665</v>
      </c>
      <c r="H259" s="248">
        <v>5185.752</v>
      </c>
      <c r="I259" s="175">
        <f t="shared" si="31"/>
        <v>0.3352727385085996</v>
      </c>
      <c r="J259" s="176">
        <f t="shared" si="32"/>
        <v>0.00998448537778625</v>
      </c>
      <c r="K259" s="33"/>
    </row>
    <row r="260" spans="1:11" ht="11.25">
      <c r="A260" s="144" t="s">
        <v>29</v>
      </c>
      <c r="B260" s="248">
        <v>148.335</v>
      </c>
      <c r="C260" s="248">
        <v>71.181</v>
      </c>
      <c r="D260" s="248">
        <v>146.438</v>
      </c>
      <c r="E260" s="175">
        <f t="shared" si="30"/>
        <v>1.0572624717270056</v>
      </c>
      <c r="F260" s="248">
        <v>183.62</v>
      </c>
      <c r="G260" s="248">
        <v>116.22</v>
      </c>
      <c r="H260" s="248">
        <v>166.313</v>
      </c>
      <c r="I260" s="175">
        <f t="shared" si="31"/>
        <v>0.43101875752882457</v>
      </c>
      <c r="J260" s="176">
        <f t="shared" si="32"/>
        <v>0.00032021386997213987</v>
      </c>
      <c r="K260" s="33"/>
    </row>
    <row r="261" spans="1:10" ht="11.25">
      <c r="A261" s="171" t="s">
        <v>428</v>
      </c>
      <c r="B261" s="172">
        <f>+B262+B263+B264</f>
        <v>7894.47</v>
      </c>
      <c r="C261" s="172">
        <f>+C262+C263+C264</f>
        <v>4227.706999999999</v>
      </c>
      <c r="D261" s="172">
        <f>+D262+D263+D264</f>
        <v>2744.987</v>
      </c>
      <c r="E261" s="173">
        <f t="shared" si="30"/>
        <v>-0.3507149383814913</v>
      </c>
      <c r="F261" s="172">
        <f>+F262+F263+F264</f>
        <v>31800.566</v>
      </c>
      <c r="G261" s="172">
        <f>+G262+G263+G264</f>
        <v>15126.025</v>
      </c>
      <c r="H261" s="172">
        <f>+H262+H263+H264</f>
        <v>11201.007</v>
      </c>
      <c r="I261" s="173">
        <f t="shared" si="31"/>
        <v>-0.25948773719466944</v>
      </c>
      <c r="J261" s="174">
        <f t="shared" si="32"/>
        <v>0.021566069994859265</v>
      </c>
    </row>
    <row r="262" spans="1:11" ht="11.25">
      <c r="A262" s="144" t="s">
        <v>429</v>
      </c>
      <c r="B262" s="248">
        <v>7041.283</v>
      </c>
      <c r="C262" s="248">
        <v>3882.067</v>
      </c>
      <c r="D262" s="248">
        <v>2474.28</v>
      </c>
      <c r="E262" s="175">
        <f t="shared" si="30"/>
        <v>-0.36263851190615715</v>
      </c>
      <c r="F262" s="248">
        <v>17840.499</v>
      </c>
      <c r="G262" s="248">
        <v>9863.985</v>
      </c>
      <c r="H262" s="248">
        <v>6338.522</v>
      </c>
      <c r="I262" s="175">
        <f t="shared" si="31"/>
        <v>-0.3574075791883301</v>
      </c>
      <c r="J262" s="176">
        <f t="shared" si="32"/>
        <v>0.012203992829926394</v>
      </c>
      <c r="K262" s="253"/>
    </row>
    <row r="263" spans="1:11" ht="11.25">
      <c r="A263" s="144" t="s">
        <v>430</v>
      </c>
      <c r="B263" s="248">
        <v>2.325</v>
      </c>
      <c r="C263" s="248">
        <v>2.325</v>
      </c>
      <c r="D263" s="248">
        <v>0</v>
      </c>
      <c r="E263" s="175"/>
      <c r="F263" s="248">
        <v>35.327</v>
      </c>
      <c r="G263" s="248">
        <v>35.327</v>
      </c>
      <c r="H263" s="248">
        <v>0</v>
      </c>
      <c r="I263" s="175"/>
      <c r="J263" s="176">
        <f t="shared" si="32"/>
        <v>0</v>
      </c>
      <c r="K263" s="33"/>
    </row>
    <row r="264" spans="1:11" ht="11.25">
      <c r="A264" s="144" t="s">
        <v>29</v>
      </c>
      <c r="B264" s="248">
        <v>850.862</v>
      </c>
      <c r="C264" s="248">
        <v>343.315</v>
      </c>
      <c r="D264" s="248">
        <v>270.707</v>
      </c>
      <c r="E264" s="175">
        <f aca="true" t="shared" si="33" ref="E264:E271">+(D264-C264)/C264</f>
        <v>-0.2114909048541427</v>
      </c>
      <c r="F264" s="248">
        <v>13924.74</v>
      </c>
      <c r="G264" s="248">
        <v>5226.713</v>
      </c>
      <c r="H264" s="248">
        <v>4862.485</v>
      </c>
      <c r="I264" s="175">
        <f aca="true" t="shared" si="34" ref="I264:I272">+(H264-G264)/G264</f>
        <v>-0.06968586184089313</v>
      </c>
      <c r="J264" s="176">
        <f t="shared" si="32"/>
        <v>0.009362077164932871</v>
      </c>
      <c r="K264" s="33"/>
    </row>
    <row r="265" spans="1:10" ht="11.25">
      <c r="A265" s="171" t="s">
        <v>128</v>
      </c>
      <c r="B265" s="172">
        <f>SUM(B266:B272)</f>
        <v>28979.398</v>
      </c>
      <c r="C265" s="172">
        <f>SUM(C266:C272)</f>
        <v>11688.619999999999</v>
      </c>
      <c r="D265" s="172">
        <f>SUM(D266:D272)</f>
        <v>20835.269</v>
      </c>
      <c r="E265" s="173">
        <f t="shared" si="33"/>
        <v>0.7825259953698557</v>
      </c>
      <c r="F265" s="172">
        <f>SUM(F266:F272)</f>
        <v>49437.846</v>
      </c>
      <c r="G265" s="172">
        <f>SUM(G266:G272)</f>
        <v>14970.753999999934</v>
      </c>
      <c r="H265" s="172">
        <f>SUM(H266:H272)</f>
        <v>61523.45700000002</v>
      </c>
      <c r="I265" s="173">
        <f t="shared" si="34"/>
        <v>3.109576378050183</v>
      </c>
      <c r="J265" s="174">
        <f t="shared" si="32"/>
        <v>0.1184553478082564</v>
      </c>
    </row>
    <row r="266" spans="1:10" ht="12.75" customHeight="1">
      <c r="A266" s="180" t="s">
        <v>431</v>
      </c>
      <c r="B266" s="248">
        <v>14351.323</v>
      </c>
      <c r="C266" s="248">
        <v>6862.659</v>
      </c>
      <c r="D266" s="248">
        <v>7089.431</v>
      </c>
      <c r="E266" s="175">
        <f t="shared" si="33"/>
        <v>0.0330443345647802</v>
      </c>
      <c r="F266" s="248">
        <v>7478.996</v>
      </c>
      <c r="G266" s="248">
        <v>3356.608</v>
      </c>
      <c r="H266" s="248">
        <v>4486.533</v>
      </c>
      <c r="I266" s="175">
        <f t="shared" si="34"/>
        <v>0.3366270353881061</v>
      </c>
      <c r="J266" s="176">
        <f t="shared" si="32"/>
        <v>0.008638230894083535</v>
      </c>
    </row>
    <row r="267" spans="1:10" ht="12.75" customHeight="1">
      <c r="A267" s="180" t="s">
        <v>432</v>
      </c>
      <c r="B267" s="248">
        <v>5001.634</v>
      </c>
      <c r="C267" s="248">
        <v>1512.674</v>
      </c>
      <c r="D267" s="248">
        <v>4989.02</v>
      </c>
      <c r="E267" s="175">
        <f t="shared" si="33"/>
        <v>2.2981461967350536</v>
      </c>
      <c r="F267" s="248">
        <v>13754.608</v>
      </c>
      <c r="G267" s="248">
        <v>4378.608</v>
      </c>
      <c r="H267" s="248">
        <v>19091.897</v>
      </c>
      <c r="I267" s="175">
        <f t="shared" si="34"/>
        <v>3.360266322082269</v>
      </c>
      <c r="J267" s="176">
        <f t="shared" si="32"/>
        <v>0.03675894381966225</v>
      </c>
    </row>
    <row r="268" spans="1:10" ht="12.75" customHeight="1">
      <c r="A268" s="180" t="s">
        <v>433</v>
      </c>
      <c r="B268" s="248">
        <v>4256.558</v>
      </c>
      <c r="C268" s="248">
        <v>1803.426</v>
      </c>
      <c r="D268" s="248">
        <v>2044.127</v>
      </c>
      <c r="E268" s="175">
        <f t="shared" si="33"/>
        <v>0.1334687422716541</v>
      </c>
      <c r="F268" s="248">
        <v>6142.681</v>
      </c>
      <c r="G268" s="248">
        <v>2287.468</v>
      </c>
      <c r="H268" s="248">
        <v>3505.148</v>
      </c>
      <c r="I268" s="175">
        <f t="shared" si="34"/>
        <v>0.5323265724372976</v>
      </c>
      <c r="J268" s="176">
        <f t="shared" si="32"/>
        <v>0.0067487027827356025</v>
      </c>
    </row>
    <row r="269" spans="1:10" ht="12.75" customHeight="1">
      <c r="A269" s="180" t="s">
        <v>434</v>
      </c>
      <c r="B269" s="248">
        <v>3002.851</v>
      </c>
      <c r="C269" s="248">
        <v>600.682</v>
      </c>
      <c r="D269" s="248">
        <v>4949.967</v>
      </c>
      <c r="E269" s="175">
        <f t="shared" si="33"/>
        <v>7.240578209435275</v>
      </c>
      <c r="F269" s="248">
        <v>12275.69</v>
      </c>
      <c r="G269" s="248">
        <v>2120.663</v>
      </c>
      <c r="H269" s="248">
        <v>24682.921</v>
      </c>
      <c r="I269" s="175">
        <f t="shared" si="34"/>
        <v>10.639247254278496</v>
      </c>
      <c r="J269" s="176">
        <f t="shared" si="32"/>
        <v>0.04752372728305425</v>
      </c>
    </row>
    <row r="270" spans="1:10" ht="22.5" customHeight="1">
      <c r="A270" s="180" t="s">
        <v>435</v>
      </c>
      <c r="B270" s="248">
        <v>1299.466</v>
      </c>
      <c r="C270" s="248">
        <v>500.412</v>
      </c>
      <c r="D270" s="248">
        <v>1301.135</v>
      </c>
      <c r="E270" s="271">
        <f t="shared" si="33"/>
        <v>1.600127494944166</v>
      </c>
      <c r="F270" s="248">
        <v>799.447</v>
      </c>
      <c r="G270" s="248">
        <v>259.347</v>
      </c>
      <c r="H270" s="248">
        <v>1229.228</v>
      </c>
      <c r="I270" s="271">
        <f t="shared" si="34"/>
        <v>3.7397039487636263</v>
      </c>
      <c r="J270" s="176">
        <f t="shared" si="32"/>
        <v>0.0023667173038674884</v>
      </c>
    </row>
    <row r="271" spans="1:10" ht="12.75" customHeight="1">
      <c r="A271" s="180" t="s">
        <v>436</v>
      </c>
      <c r="B271" s="248">
        <v>1067.566</v>
      </c>
      <c r="C271" s="248">
        <v>408.767</v>
      </c>
      <c r="D271" s="248">
        <v>461.589</v>
      </c>
      <c r="E271" s="175">
        <f t="shared" si="33"/>
        <v>0.12922276015431775</v>
      </c>
      <c r="F271" s="248">
        <v>2816.554</v>
      </c>
      <c r="G271" s="248">
        <v>1119.521</v>
      </c>
      <c r="H271" s="248">
        <v>1296.748</v>
      </c>
      <c r="I271" s="175">
        <f t="shared" si="34"/>
        <v>0.15830609698254888</v>
      </c>
      <c r="J271" s="176">
        <f t="shared" si="32"/>
        <v>0.0024967182087908494</v>
      </c>
    </row>
    <row r="272" spans="1:10" ht="11.25">
      <c r="A272" s="181" t="s">
        <v>29</v>
      </c>
      <c r="B272" s="272"/>
      <c r="C272" s="272"/>
      <c r="D272" s="272"/>
      <c r="E272" s="181"/>
      <c r="F272" s="272">
        <v>6169.87</v>
      </c>
      <c r="G272" s="272">
        <v>1448.5389999999315</v>
      </c>
      <c r="H272" s="272">
        <v>7230.982000000018</v>
      </c>
      <c r="I272" s="190">
        <f t="shared" si="34"/>
        <v>3.9919139215446457</v>
      </c>
      <c r="J272" s="183">
        <f t="shared" si="32"/>
        <v>0.013922307516062424</v>
      </c>
    </row>
    <row r="273" spans="1:10" ht="23.25" customHeight="1">
      <c r="A273" s="343" t="s">
        <v>360</v>
      </c>
      <c r="B273" s="343"/>
      <c r="C273" s="343"/>
      <c r="D273" s="343"/>
      <c r="E273" s="343"/>
      <c r="F273" s="343"/>
      <c r="G273" s="343"/>
      <c r="H273" s="343"/>
      <c r="I273" s="175"/>
      <c r="J273" s="176"/>
    </row>
    <row r="274" spans="1:10" ht="19.5" customHeight="1">
      <c r="A274" s="348" t="s">
        <v>437</v>
      </c>
      <c r="B274" s="348"/>
      <c r="C274" s="348"/>
      <c r="D274" s="348"/>
      <c r="E274" s="348"/>
      <c r="F274" s="348"/>
      <c r="G274" s="348"/>
      <c r="H274" s="348"/>
      <c r="I274" s="348"/>
      <c r="J274" s="348"/>
    </row>
    <row r="275" spans="1:10" ht="19.5" customHeight="1">
      <c r="A275" s="345" t="s">
        <v>425</v>
      </c>
      <c r="B275" s="345"/>
      <c r="C275" s="345"/>
      <c r="D275" s="345"/>
      <c r="E275" s="345"/>
      <c r="F275" s="345"/>
      <c r="G275" s="345"/>
      <c r="H275" s="345"/>
      <c r="I275" s="345"/>
      <c r="J275" s="345"/>
    </row>
    <row r="276" spans="1:10" ht="11.25">
      <c r="A276" s="184" t="s">
        <v>186</v>
      </c>
      <c r="B276" s="346" t="s">
        <v>270</v>
      </c>
      <c r="C276" s="346"/>
      <c r="D276" s="346"/>
      <c r="E276" s="184" t="s">
        <v>201</v>
      </c>
      <c r="F276" s="346" t="s">
        <v>271</v>
      </c>
      <c r="G276" s="346"/>
      <c r="H276" s="346"/>
      <c r="I276" s="184" t="s">
        <v>201</v>
      </c>
      <c r="J276" s="185" t="s">
        <v>272</v>
      </c>
    </row>
    <row r="277" spans="1:16" s="227" customFormat="1" ht="11.25">
      <c r="A277" s="223" t="s">
        <v>273</v>
      </c>
      <c r="B277" s="224">
        <f aca="true" t="shared" si="35" ref="B277:I277">+B241</f>
        <v>2007</v>
      </c>
      <c r="C277" s="224" t="str">
        <f t="shared" si="35"/>
        <v>Ene-Jun 07</v>
      </c>
      <c r="D277" s="224" t="str">
        <f t="shared" si="35"/>
        <v>Ene-Jun 08</v>
      </c>
      <c r="E277" s="224" t="str">
        <f t="shared" si="35"/>
        <v>08/07</v>
      </c>
      <c r="F277" s="224">
        <f t="shared" si="35"/>
        <v>2007</v>
      </c>
      <c r="G277" s="224" t="str">
        <f t="shared" si="35"/>
        <v>Ene-Jun 07</v>
      </c>
      <c r="H277" s="224" t="str">
        <f t="shared" si="35"/>
        <v>Ene-Jun 08</v>
      </c>
      <c r="I277" s="224" t="str">
        <f t="shared" si="35"/>
        <v>08/07</v>
      </c>
      <c r="J277" s="189" t="s">
        <v>277</v>
      </c>
      <c r="K277" s="226"/>
      <c r="L277" s="226"/>
      <c r="M277" s="226"/>
      <c r="N277" s="226"/>
      <c r="O277" s="226"/>
      <c r="P277" s="226"/>
    </row>
    <row r="278" spans="1:10" ht="11.25">
      <c r="A278" s="268" t="s">
        <v>438</v>
      </c>
      <c r="B278" s="269"/>
      <c r="C278" s="269"/>
      <c r="D278" s="269"/>
      <c r="E278" s="270"/>
      <c r="F278" s="269">
        <f>+F279+F287+F291+F295+F296</f>
        <v>4264885.759999999</v>
      </c>
      <c r="G278" s="269">
        <f>+G279+G287+G291+G295+G296</f>
        <v>2049368.1940000001</v>
      </c>
      <c r="H278" s="269">
        <f>+H279+H287+H291+H295+H296</f>
        <v>2271734.3609999996</v>
      </c>
      <c r="I278" s="229">
        <f>+(H278-G278)/G278</f>
        <v>0.1085047419253543</v>
      </c>
      <c r="J278" s="230"/>
    </row>
    <row r="279" spans="1:17" s="34" customFormat="1" ht="11.25">
      <c r="A279" s="171" t="s">
        <v>439</v>
      </c>
      <c r="B279" s="172">
        <f>+B280+B283+B286</f>
        <v>3858389.3510000003</v>
      </c>
      <c r="C279" s="172">
        <f>+C280+C283+C286</f>
        <v>1878678.221</v>
      </c>
      <c r="D279" s="172">
        <f>+D280+D283+D286</f>
        <v>2014188.0729999999</v>
      </c>
      <c r="E279" s="173">
        <f>+(D279-C279)/C279</f>
        <v>0.072130421530021</v>
      </c>
      <c r="F279" s="172">
        <f>+F280+F283+F286</f>
        <v>2356266.7229999998</v>
      </c>
      <c r="G279" s="172">
        <f>+G280+G283+G286</f>
        <v>1120251.763</v>
      </c>
      <c r="H279" s="172">
        <f>+H280+H283+H286</f>
        <v>1341776.1539999999</v>
      </c>
      <c r="I279" s="173">
        <f>+(H279-G279)/G279</f>
        <v>0.19774518399932198</v>
      </c>
      <c r="J279" s="174">
        <f aca="true" t="shared" si="36" ref="J279:J296">+H279/$H$278</f>
        <v>0.5906395470504573</v>
      </c>
      <c r="K279" s="159"/>
      <c r="L279" s="159"/>
      <c r="M279" s="159"/>
      <c r="N279" s="159"/>
      <c r="O279" s="159"/>
      <c r="P279" s="159"/>
      <c r="Q279" s="159"/>
    </row>
    <row r="280" spans="1:10" ht="11.25">
      <c r="A280" s="154" t="s">
        <v>440</v>
      </c>
      <c r="B280" s="177">
        <f>+B281+B282</f>
        <v>330563.538</v>
      </c>
      <c r="C280" s="177">
        <f>+C281+C282</f>
        <v>172559.532</v>
      </c>
      <c r="D280" s="177">
        <f>+D281+D282</f>
        <v>168552.566</v>
      </c>
      <c r="E280" s="175">
        <f>+(D280-C280)/C280</f>
        <v>-0.023220774613598366</v>
      </c>
      <c r="F280" s="177">
        <f>+F281+F282</f>
        <v>194095.861</v>
      </c>
      <c r="G280" s="177">
        <f>+G281+G282</f>
        <v>99346.943</v>
      </c>
      <c r="H280" s="177">
        <f>+H281+H282</f>
        <v>90425.339</v>
      </c>
      <c r="I280" s="175">
        <f>+(H280-G280)/G280</f>
        <v>-0.08980250152236685</v>
      </c>
      <c r="J280" s="176">
        <f t="shared" si="36"/>
        <v>0.039804539013177355</v>
      </c>
    </row>
    <row r="281" spans="1:10" ht="11.25">
      <c r="A281" s="144" t="s">
        <v>143</v>
      </c>
      <c r="B281" s="27">
        <v>330563.538</v>
      </c>
      <c r="C281" s="27">
        <v>172559.532</v>
      </c>
      <c r="D281" s="27">
        <v>168552.566</v>
      </c>
      <c r="E281" s="175">
        <f>+(D281-C281)/C281</f>
        <v>-0.023220774613598366</v>
      </c>
      <c r="F281" s="27">
        <v>194095.861</v>
      </c>
      <c r="G281" s="27">
        <v>99346.943</v>
      </c>
      <c r="H281" s="27">
        <v>90425.339</v>
      </c>
      <c r="I281" s="175">
        <f>+(H281-G281)/G281</f>
        <v>-0.08980250152236685</v>
      </c>
      <c r="J281" s="176">
        <f t="shared" si="36"/>
        <v>0.039804539013177355</v>
      </c>
    </row>
    <row r="282" spans="1:10" ht="11.25">
      <c r="A282" s="144" t="s">
        <v>144</v>
      </c>
      <c r="B282" s="27">
        <v>0</v>
      </c>
      <c r="C282" s="27">
        <v>0</v>
      </c>
      <c r="D282" s="27">
        <v>0</v>
      </c>
      <c r="E282" s="175"/>
      <c r="F282" s="27">
        <v>0</v>
      </c>
      <c r="G282" s="27">
        <v>0</v>
      </c>
      <c r="H282" s="27">
        <v>0</v>
      </c>
      <c r="I282" s="175"/>
      <c r="J282" s="176">
        <f t="shared" si="36"/>
        <v>0</v>
      </c>
    </row>
    <row r="283" spans="1:17" s="34" customFormat="1" ht="21.75" customHeight="1">
      <c r="A283" s="273" t="s">
        <v>441</v>
      </c>
      <c r="B283" s="177">
        <f>+B284+B285</f>
        <v>3527825.813</v>
      </c>
      <c r="C283" s="177">
        <f>+C284+C285</f>
        <v>1706118.689</v>
      </c>
      <c r="D283" s="177">
        <f>+D284+D285</f>
        <v>1845633.271</v>
      </c>
      <c r="E283" s="193">
        <f>+(D283-C283)/C283</f>
        <v>0.0817730811458217</v>
      </c>
      <c r="F283" s="177">
        <f>+F284+F285</f>
        <v>2162170.8619999997</v>
      </c>
      <c r="G283" s="177">
        <f>+G284+G285</f>
        <v>1020904.8200000001</v>
      </c>
      <c r="H283" s="177">
        <f>+H284+H285</f>
        <v>1251349.087</v>
      </c>
      <c r="I283" s="193">
        <f>+(H283-G283)/G283</f>
        <v>0.22572551572437474</v>
      </c>
      <c r="J283" s="208">
        <f t="shared" si="36"/>
        <v>0.5508342473849654</v>
      </c>
      <c r="K283" s="159"/>
      <c r="L283" s="159"/>
      <c r="M283" s="159"/>
      <c r="N283" s="159"/>
      <c r="O283" s="159"/>
      <c r="P283" s="159"/>
      <c r="Q283" s="159"/>
    </row>
    <row r="284" spans="1:10" ht="12.75" customHeight="1">
      <c r="A284" s="180" t="s">
        <v>442</v>
      </c>
      <c r="B284" s="27">
        <v>1894491.426</v>
      </c>
      <c r="C284" s="27">
        <v>968111.573</v>
      </c>
      <c r="D284" s="27">
        <v>910854.137</v>
      </c>
      <c r="E284" s="175">
        <f>+(D284-C284)/C284</f>
        <v>-0.059143426849624064</v>
      </c>
      <c r="F284" s="27">
        <v>1226960.649</v>
      </c>
      <c r="G284" s="27">
        <v>613059.714</v>
      </c>
      <c r="H284" s="27">
        <v>632272.809</v>
      </c>
      <c r="I284" s="175">
        <f>+(H284-G284)/G284</f>
        <v>0.03133967957972846</v>
      </c>
      <c r="J284" s="176">
        <f t="shared" si="36"/>
        <v>0.27832162943632127</v>
      </c>
    </row>
    <row r="285" spans="1:10" ht="19.5" customHeight="1">
      <c r="A285" s="180" t="s">
        <v>443</v>
      </c>
      <c r="B285" s="27">
        <v>1633334.387</v>
      </c>
      <c r="C285" s="27">
        <v>738007.116</v>
      </c>
      <c r="D285" s="27">
        <v>934779.134</v>
      </c>
      <c r="E285" s="175">
        <f>+(D285-C285)/C285</f>
        <v>0.2666261797941795</v>
      </c>
      <c r="F285" s="27">
        <v>935210.213</v>
      </c>
      <c r="G285" s="27">
        <v>407845.106</v>
      </c>
      <c r="H285" s="27">
        <v>619076.278</v>
      </c>
      <c r="I285" s="175">
        <f>+(H285-G285)/G285</f>
        <v>0.517920085082497</v>
      </c>
      <c r="J285" s="176">
        <f t="shared" si="36"/>
        <v>0.2725126179486441</v>
      </c>
    </row>
    <row r="286" spans="1:10" ht="11.25">
      <c r="A286" s="154" t="s">
        <v>29</v>
      </c>
      <c r="B286" s="27">
        <v>0</v>
      </c>
      <c r="C286" s="27">
        <v>0</v>
      </c>
      <c r="D286" s="27">
        <v>2.236</v>
      </c>
      <c r="E286" s="175"/>
      <c r="F286" s="27">
        <v>0</v>
      </c>
      <c r="G286" s="27">
        <v>0</v>
      </c>
      <c r="H286" s="27">
        <v>1.728</v>
      </c>
      <c r="I286" s="175"/>
      <c r="J286" s="176">
        <f t="shared" si="36"/>
        <v>7.606523146655879E-07</v>
      </c>
    </row>
    <row r="287" spans="1:10" ht="11.25">
      <c r="A287" s="171" t="s">
        <v>444</v>
      </c>
      <c r="B287" s="172"/>
      <c r="C287" s="172"/>
      <c r="D287" s="172"/>
      <c r="E287" s="232"/>
      <c r="F287" s="172">
        <f>+F288+F289+F290</f>
        <v>829677.488</v>
      </c>
      <c r="G287" s="172">
        <f>+G288+G289+G290</f>
        <v>396158.88</v>
      </c>
      <c r="H287" s="172">
        <f>+H288+H289+H290</f>
        <v>385277.902</v>
      </c>
      <c r="I287" s="173">
        <f aca="true" t="shared" si="37" ref="I287:I296">+(H287-G287)/G287</f>
        <v>-0.027466197400396533</v>
      </c>
      <c r="J287" s="174">
        <f t="shared" si="36"/>
        <v>0.16959637033900551</v>
      </c>
    </row>
    <row r="288" spans="1:10" ht="11.25">
      <c r="A288" s="144" t="s">
        <v>445</v>
      </c>
      <c r="B288" s="27">
        <v>13692408</v>
      </c>
      <c r="C288" s="27">
        <v>9672155</v>
      </c>
      <c r="D288" s="27">
        <v>1923272</v>
      </c>
      <c r="E288" s="175">
        <f>+(D288-C288)/C288</f>
        <v>-0.8011537242734427</v>
      </c>
      <c r="F288" s="27">
        <v>817814.026</v>
      </c>
      <c r="G288" s="27">
        <v>390152.254</v>
      </c>
      <c r="H288" s="27">
        <v>377866.885</v>
      </c>
      <c r="I288" s="175">
        <f t="shared" si="37"/>
        <v>-0.03148865314513858</v>
      </c>
      <c r="J288" s="176">
        <f t="shared" si="36"/>
        <v>0.16633409763352172</v>
      </c>
    </row>
    <row r="289" spans="1:10" ht="11.25">
      <c r="A289" s="144" t="s">
        <v>446</v>
      </c>
      <c r="B289" s="27">
        <v>22498</v>
      </c>
      <c r="C289" s="27">
        <v>10179</v>
      </c>
      <c r="D289" s="27">
        <v>26715</v>
      </c>
      <c r="E289" s="175">
        <f>+(D289-C289)/C289</f>
        <v>1.6245210727969348</v>
      </c>
      <c r="F289" s="27">
        <v>10968.358</v>
      </c>
      <c r="G289" s="27">
        <v>5242.785</v>
      </c>
      <c r="H289" s="27">
        <v>6262.153</v>
      </c>
      <c r="I289" s="175">
        <f t="shared" si="37"/>
        <v>0.1944325391943405</v>
      </c>
      <c r="J289" s="176">
        <f t="shared" si="36"/>
        <v>0.002756551605462995</v>
      </c>
    </row>
    <row r="290" spans="1:10" ht="11.25">
      <c r="A290" s="144" t="s">
        <v>403</v>
      </c>
      <c r="B290" s="27"/>
      <c r="C290" s="27"/>
      <c r="D290" s="27"/>
      <c r="E290" s="175"/>
      <c r="F290" s="27">
        <v>895.104</v>
      </c>
      <c r="G290" s="27">
        <v>763.841</v>
      </c>
      <c r="H290" s="27">
        <v>1148.864</v>
      </c>
      <c r="I290" s="175">
        <f t="shared" si="37"/>
        <v>0.5040617091776954</v>
      </c>
      <c r="J290" s="176">
        <f t="shared" si="36"/>
        <v>0.0005057211000208137</v>
      </c>
    </row>
    <row r="291" spans="1:10" ht="11.25">
      <c r="A291" s="171" t="s">
        <v>132</v>
      </c>
      <c r="B291" s="172"/>
      <c r="C291" s="172"/>
      <c r="D291" s="172"/>
      <c r="E291" s="232"/>
      <c r="F291" s="172">
        <f>+F292+F293+F294</f>
        <v>935326.132</v>
      </c>
      <c r="G291" s="172">
        <f>+G292+G293+G294</f>
        <v>457949.469</v>
      </c>
      <c r="H291" s="172">
        <f>+H292+H293+H294</f>
        <v>481121.678</v>
      </c>
      <c r="I291" s="173">
        <f t="shared" si="37"/>
        <v>0.050599925469069676</v>
      </c>
      <c r="J291" s="174">
        <f t="shared" si="36"/>
        <v>0.21178606366116418</v>
      </c>
    </row>
    <row r="292" spans="1:10" ht="11.25">
      <c r="A292" s="144" t="s">
        <v>447</v>
      </c>
      <c r="B292" s="35"/>
      <c r="C292" s="35"/>
      <c r="D292" s="35"/>
      <c r="E292" s="175"/>
      <c r="F292" s="27">
        <v>481911.138</v>
      </c>
      <c r="G292" s="27">
        <v>238352.019</v>
      </c>
      <c r="H292" s="27">
        <v>250730.377</v>
      </c>
      <c r="I292" s="175">
        <f t="shared" si="37"/>
        <v>0.05193309480629995</v>
      </c>
      <c r="J292" s="176">
        <f t="shared" si="36"/>
        <v>0.1103695842720055</v>
      </c>
    </row>
    <row r="293" spans="1:10" ht="11.25">
      <c r="A293" s="144" t="s">
        <v>448</v>
      </c>
      <c r="B293" s="35"/>
      <c r="C293" s="35"/>
      <c r="D293" s="35"/>
      <c r="E293" s="175"/>
      <c r="F293" s="27">
        <v>6112.969</v>
      </c>
      <c r="G293" s="27">
        <v>2876.677</v>
      </c>
      <c r="H293" s="27">
        <v>4989.176</v>
      </c>
      <c r="I293" s="175">
        <f t="shared" si="37"/>
        <v>0.7343539090415783</v>
      </c>
      <c r="J293" s="176">
        <f t="shared" si="36"/>
        <v>0.0021961969170567128</v>
      </c>
    </row>
    <row r="294" spans="1:10" ht="11.25">
      <c r="A294" s="144" t="s">
        <v>206</v>
      </c>
      <c r="B294" s="35"/>
      <c r="C294" s="35"/>
      <c r="D294" s="35"/>
      <c r="E294" s="175"/>
      <c r="F294" s="27">
        <v>447302.025</v>
      </c>
      <c r="G294" s="27">
        <v>216720.773</v>
      </c>
      <c r="H294" s="27">
        <v>225402.125</v>
      </c>
      <c r="I294" s="175">
        <f t="shared" si="37"/>
        <v>0.040057775172295154</v>
      </c>
      <c r="J294" s="176">
        <f t="shared" si="36"/>
        <v>0.09922028247210196</v>
      </c>
    </row>
    <row r="295" spans="1:10" ht="11.25">
      <c r="A295" s="171" t="s">
        <v>449</v>
      </c>
      <c r="B295" s="274">
        <v>231575.324</v>
      </c>
      <c r="C295" s="274">
        <v>119350.315</v>
      </c>
      <c r="D295" s="274">
        <v>99113.477</v>
      </c>
      <c r="E295" s="173">
        <f>+(D295-C295)/C295</f>
        <v>-0.16955831243512012</v>
      </c>
      <c r="F295" s="274">
        <v>143237.191</v>
      </c>
      <c r="G295" s="274">
        <v>74878.692</v>
      </c>
      <c r="H295" s="274">
        <v>63337.059</v>
      </c>
      <c r="I295" s="173">
        <f t="shared" si="37"/>
        <v>-0.15413774856003087</v>
      </c>
      <c r="J295" s="174">
        <f t="shared" si="36"/>
        <v>0.027880486419248212</v>
      </c>
    </row>
    <row r="296" spans="1:10" ht="11.25">
      <c r="A296" s="171" t="s">
        <v>131</v>
      </c>
      <c r="B296" s="172"/>
      <c r="C296" s="172"/>
      <c r="D296" s="172"/>
      <c r="E296" s="275"/>
      <c r="F296" s="172">
        <v>378.226</v>
      </c>
      <c r="G296" s="172">
        <v>129.39</v>
      </c>
      <c r="H296" s="172">
        <v>221.568</v>
      </c>
      <c r="I296" s="173">
        <f t="shared" si="37"/>
        <v>0.7124043589149087</v>
      </c>
      <c r="J296" s="174">
        <f t="shared" si="36"/>
        <v>9.753253012489872E-05</v>
      </c>
    </row>
    <row r="297" spans="1:8" ht="22.5" customHeight="1">
      <c r="A297" s="343" t="s">
        <v>360</v>
      </c>
      <c r="B297" s="343"/>
      <c r="C297" s="343"/>
      <c r="D297" s="343"/>
      <c r="E297" s="343"/>
      <c r="F297" s="343"/>
      <c r="G297" s="343"/>
      <c r="H297" s="343"/>
    </row>
    <row r="298" spans="1:8" ht="11.25">
      <c r="A298" s="144" t="s">
        <v>450</v>
      </c>
      <c r="B298" s="35"/>
      <c r="C298" s="35"/>
      <c r="D298" s="238"/>
      <c r="F298" s="238"/>
      <c r="G298" s="238"/>
      <c r="H298" s="238"/>
    </row>
    <row r="299" spans="1:10" ht="19.5" customHeight="1">
      <c r="A299" s="348" t="s">
        <v>451</v>
      </c>
      <c r="B299" s="348"/>
      <c r="C299" s="348"/>
      <c r="D299" s="348"/>
      <c r="E299" s="348"/>
      <c r="F299" s="348"/>
      <c r="G299" s="348"/>
      <c r="H299" s="348"/>
      <c r="I299" s="348"/>
      <c r="J299" s="348"/>
    </row>
    <row r="300" spans="1:10" ht="19.5" customHeight="1">
      <c r="A300" s="345" t="s">
        <v>452</v>
      </c>
      <c r="B300" s="345"/>
      <c r="C300" s="345"/>
      <c r="D300" s="345"/>
      <c r="E300" s="345"/>
      <c r="F300" s="345"/>
      <c r="G300" s="345"/>
      <c r="H300" s="345"/>
      <c r="I300" s="345"/>
      <c r="J300" s="345"/>
    </row>
    <row r="301" spans="1:10" ht="11.25">
      <c r="A301" s="184" t="s">
        <v>186</v>
      </c>
      <c r="B301" s="346" t="s">
        <v>270</v>
      </c>
      <c r="C301" s="346"/>
      <c r="D301" s="346"/>
      <c r="E301" s="184" t="s">
        <v>201</v>
      </c>
      <c r="F301" s="346" t="s">
        <v>453</v>
      </c>
      <c r="G301" s="346"/>
      <c r="H301" s="346"/>
      <c r="I301" s="184" t="s">
        <v>201</v>
      </c>
      <c r="J301" s="185" t="s">
        <v>272</v>
      </c>
    </row>
    <row r="302" spans="1:16" s="227" customFormat="1" ht="11.25">
      <c r="A302" s="223" t="s">
        <v>273</v>
      </c>
      <c r="B302" s="224">
        <f>+B4</f>
        <v>2007</v>
      </c>
      <c r="C302" s="224" t="str">
        <f>+C4</f>
        <v>Ene-Jun 07</v>
      </c>
      <c r="D302" s="224" t="str">
        <f>+D4</f>
        <v>Ene-Jun 08</v>
      </c>
      <c r="E302" s="188" t="s">
        <v>276</v>
      </c>
      <c r="F302" s="224">
        <f>+F4</f>
        <v>2007</v>
      </c>
      <c r="G302" s="224" t="str">
        <f>+G4</f>
        <v>Ene-Jun 07</v>
      </c>
      <c r="H302" s="224" t="str">
        <f>+H4</f>
        <v>Ene-Jun 08</v>
      </c>
      <c r="I302" s="188" t="s">
        <v>276</v>
      </c>
      <c r="J302" s="189" t="s">
        <v>277</v>
      </c>
      <c r="K302" s="226"/>
      <c r="L302" s="226"/>
      <c r="M302" s="226"/>
      <c r="N302" s="226"/>
      <c r="O302" s="226"/>
      <c r="P302" s="226"/>
    </row>
    <row r="303" spans="1:17" ht="17.25" customHeight="1">
      <c r="A303" s="268" t="s">
        <v>278</v>
      </c>
      <c r="B303" s="269"/>
      <c r="C303" s="269"/>
      <c r="D303" s="269"/>
      <c r="E303" s="276"/>
      <c r="F303" s="269">
        <f>+F304+F313+F320+F330+F335+F340</f>
        <v>1002929</v>
      </c>
      <c r="G303" s="269">
        <f>+G304+G313+G320+G330+G335+G340</f>
        <v>408054</v>
      </c>
      <c r="H303" s="269">
        <f>+H304+H313+H320+H330+H335+H340</f>
        <v>517551</v>
      </c>
      <c r="I303" s="229">
        <f>+(H303-G303)/G303</f>
        <v>0.2683394844799953</v>
      </c>
      <c r="J303" s="230"/>
      <c r="P303" s="26"/>
      <c r="Q303" s="25"/>
    </row>
    <row r="304" spans="1:10" ht="11.25">
      <c r="A304" s="171" t="s">
        <v>279</v>
      </c>
      <c r="B304" s="172">
        <f>SUM(B305:B312)</f>
        <v>3049734.318</v>
      </c>
      <c r="C304" s="172">
        <f>SUM(C305:C312)</f>
        <v>1319987.104</v>
      </c>
      <c r="D304" s="172">
        <f>SUM(D305:D312)</f>
        <v>1013194.2980000001</v>
      </c>
      <c r="E304" s="173">
        <f>+(D304-C304)/C304</f>
        <v>-0.23242106310759833</v>
      </c>
      <c r="F304" s="172">
        <f>SUM(F305:F312)</f>
        <v>707311.6849999999</v>
      </c>
      <c r="G304" s="172">
        <f>SUM(G305:G312)</f>
        <v>279201.242</v>
      </c>
      <c r="H304" s="172">
        <f>SUM(H305:H312)</f>
        <v>326237.5620000001</v>
      </c>
      <c r="I304" s="173">
        <f>+(H304-G304)/G304</f>
        <v>0.16846744542776804</v>
      </c>
      <c r="J304" s="258">
        <f aca="true" t="shared" si="38" ref="J304:J345">+H304/$H$303</f>
        <v>0.6303486265121699</v>
      </c>
    </row>
    <row r="305" spans="1:17" s="220" customFormat="1" ht="11.25">
      <c r="A305" s="199" t="s">
        <v>134</v>
      </c>
      <c r="B305" s="251">
        <v>64096.579</v>
      </c>
      <c r="C305" s="251">
        <v>51677.685</v>
      </c>
      <c r="D305" s="251">
        <v>59249.229</v>
      </c>
      <c r="E305" s="175">
        <f>+(D305-C305)/C305</f>
        <v>0.14651476744749697</v>
      </c>
      <c r="F305" s="251">
        <v>19579.846</v>
      </c>
      <c r="G305" s="251">
        <v>15397.857</v>
      </c>
      <c r="H305" s="251">
        <v>26450.608</v>
      </c>
      <c r="I305" s="175">
        <f>+(H305-G305)/G305</f>
        <v>0.7178109914905692</v>
      </c>
      <c r="J305" s="277">
        <f t="shared" si="38"/>
        <v>0.051107249333882075</v>
      </c>
      <c r="K305" s="278"/>
      <c r="L305" s="278"/>
      <c r="M305" s="214"/>
      <c r="N305" s="214"/>
      <c r="O305" s="214"/>
      <c r="P305" s="214"/>
      <c r="Q305" s="200"/>
    </row>
    <row r="306" spans="1:17" s="220" customFormat="1" ht="11.25">
      <c r="A306" s="199" t="s">
        <v>454</v>
      </c>
      <c r="B306" s="251">
        <v>0.5</v>
      </c>
      <c r="C306" s="251">
        <v>0.5</v>
      </c>
      <c r="D306" s="251">
        <v>54.531</v>
      </c>
      <c r="E306" s="175">
        <f aca="true" t="shared" si="39" ref="E306:E339">+(D306-C306)/C306</f>
        <v>108.062</v>
      </c>
      <c r="F306" s="251">
        <v>0.862</v>
      </c>
      <c r="G306" s="251">
        <v>0.862</v>
      </c>
      <c r="H306" s="251">
        <v>22.633</v>
      </c>
      <c r="I306" s="175">
        <f aca="true" t="shared" si="40" ref="I306:I345">+(H306-G306)/G306</f>
        <v>25.256380510440838</v>
      </c>
      <c r="J306" s="277">
        <f t="shared" si="38"/>
        <v>4.373095598308186E-05</v>
      </c>
      <c r="K306" s="278"/>
      <c r="L306" s="278"/>
      <c r="M306" s="214"/>
      <c r="N306" s="214"/>
      <c r="O306" s="214"/>
      <c r="P306" s="214"/>
      <c r="Q306" s="200"/>
    </row>
    <row r="307" spans="1:17" s="220" customFormat="1" ht="11.25">
      <c r="A307" s="199" t="s">
        <v>133</v>
      </c>
      <c r="B307" s="251">
        <v>1751930.727</v>
      </c>
      <c r="C307" s="251">
        <v>659804.692</v>
      </c>
      <c r="D307" s="251">
        <v>632684.718</v>
      </c>
      <c r="E307" s="175">
        <f t="shared" si="39"/>
        <v>-0.041103032956304054</v>
      </c>
      <c r="F307" s="251">
        <v>353285.106</v>
      </c>
      <c r="G307" s="251">
        <v>129377.588</v>
      </c>
      <c r="H307" s="251">
        <v>172204.95</v>
      </c>
      <c r="I307" s="175">
        <f t="shared" si="40"/>
        <v>0.331026127956567</v>
      </c>
      <c r="J307" s="277">
        <f t="shared" si="38"/>
        <v>0.33273039758400624</v>
      </c>
      <c r="K307" s="278"/>
      <c r="L307" s="278"/>
      <c r="M307" s="214"/>
      <c r="N307" s="214"/>
      <c r="O307" s="214"/>
      <c r="P307" s="214"/>
      <c r="Q307" s="200"/>
    </row>
    <row r="308" spans="1:17" s="220" customFormat="1" ht="11.25">
      <c r="A308" s="199" t="s">
        <v>455</v>
      </c>
      <c r="B308" s="251">
        <v>12289.459</v>
      </c>
      <c r="C308" s="251">
        <v>3473.374</v>
      </c>
      <c r="D308" s="251">
        <v>221.585</v>
      </c>
      <c r="E308" s="175">
        <f t="shared" si="39"/>
        <v>-0.936204681672633</v>
      </c>
      <c r="F308" s="251">
        <v>25952.69</v>
      </c>
      <c r="G308" s="251">
        <v>1140.761</v>
      </c>
      <c r="H308" s="251">
        <v>864.288</v>
      </c>
      <c r="I308" s="175">
        <f t="shared" si="40"/>
        <v>-0.24235839058312825</v>
      </c>
      <c r="J308" s="277">
        <f t="shared" si="38"/>
        <v>0.001669957163641844</v>
      </c>
      <c r="K308" s="278"/>
      <c r="L308" s="278"/>
      <c r="M308" s="214"/>
      <c r="N308" s="214"/>
      <c r="O308" s="214"/>
      <c r="P308" s="214"/>
      <c r="Q308" s="200"/>
    </row>
    <row r="309" spans="1:17" s="220" customFormat="1" ht="11.25">
      <c r="A309" s="199" t="s">
        <v>456</v>
      </c>
      <c r="B309" s="251">
        <v>130636.077</v>
      </c>
      <c r="C309" s="251">
        <v>74064.461</v>
      </c>
      <c r="D309" s="251">
        <v>30733.545</v>
      </c>
      <c r="E309" s="175">
        <f t="shared" si="39"/>
        <v>-0.5850432908706377</v>
      </c>
      <c r="F309" s="251">
        <v>19720.451</v>
      </c>
      <c r="G309" s="251">
        <v>11161.012</v>
      </c>
      <c r="H309" s="251">
        <v>7712.363</v>
      </c>
      <c r="I309" s="175">
        <f t="shared" si="40"/>
        <v>-0.30899070801106565</v>
      </c>
      <c r="J309" s="277">
        <f t="shared" si="38"/>
        <v>0.014901648339970361</v>
      </c>
      <c r="K309" s="278"/>
      <c r="L309" s="278"/>
      <c r="M309" s="214"/>
      <c r="N309" s="214"/>
      <c r="O309" s="214"/>
      <c r="P309" s="214"/>
      <c r="Q309" s="200"/>
    </row>
    <row r="310" spans="1:17" s="220" customFormat="1" ht="11.25">
      <c r="A310" s="199" t="s">
        <v>457</v>
      </c>
      <c r="B310" s="251">
        <v>996633.419</v>
      </c>
      <c r="C310" s="251">
        <v>483540</v>
      </c>
      <c r="D310" s="251">
        <v>287231.922</v>
      </c>
      <c r="E310" s="175">
        <f t="shared" si="39"/>
        <v>-0.4059810522397319</v>
      </c>
      <c r="F310" s="251">
        <v>259995.36</v>
      </c>
      <c r="G310" s="251">
        <v>108493.565</v>
      </c>
      <c r="H310" s="251">
        <v>116632.387</v>
      </c>
      <c r="I310" s="175">
        <f t="shared" si="40"/>
        <v>0.07501663347498996</v>
      </c>
      <c r="J310" s="277">
        <f t="shared" si="38"/>
        <v>0.2253543843988322</v>
      </c>
      <c r="K310" s="278"/>
      <c r="L310" s="278"/>
      <c r="M310" s="214"/>
      <c r="N310" s="214"/>
      <c r="O310" s="214"/>
      <c r="P310" s="214"/>
      <c r="Q310" s="200"/>
    </row>
    <row r="311" spans="1:17" s="220" customFormat="1" ht="11.25">
      <c r="A311" s="199" t="s">
        <v>458</v>
      </c>
      <c r="B311" s="251">
        <v>89686.286</v>
      </c>
      <c r="C311" s="251">
        <v>44757.345</v>
      </c>
      <c r="D311" s="251">
        <v>1.53</v>
      </c>
      <c r="E311" s="175">
        <f t="shared" si="39"/>
        <v>-0.99996581566668</v>
      </c>
      <c r="F311" s="251">
        <v>26539.755</v>
      </c>
      <c r="G311" s="251">
        <v>12336.487</v>
      </c>
      <c r="H311" s="251">
        <v>0.829</v>
      </c>
      <c r="I311" s="175">
        <f t="shared" si="40"/>
        <v>-0.9999328009667582</v>
      </c>
      <c r="J311" s="277">
        <f t="shared" si="38"/>
        <v>1.6017745111109823E-06</v>
      </c>
      <c r="K311" s="278"/>
      <c r="L311" s="278"/>
      <c r="M311" s="214"/>
      <c r="N311" s="214"/>
      <c r="O311" s="214"/>
      <c r="P311" s="214"/>
      <c r="Q311" s="200"/>
    </row>
    <row r="312" spans="1:17" s="220" customFormat="1" ht="11.25">
      <c r="A312" s="199" t="s">
        <v>29</v>
      </c>
      <c r="B312" s="251">
        <v>4461.271</v>
      </c>
      <c r="C312" s="251">
        <v>2669.047</v>
      </c>
      <c r="D312" s="251">
        <v>3017.238</v>
      </c>
      <c r="E312" s="175">
        <f t="shared" si="39"/>
        <v>0.1304551774472311</v>
      </c>
      <c r="F312" s="251">
        <v>2237.615</v>
      </c>
      <c r="G312" s="251">
        <v>1293.11</v>
      </c>
      <c r="H312" s="251">
        <v>2349.504</v>
      </c>
      <c r="I312" s="175">
        <f t="shared" si="40"/>
        <v>0.8169405541678589</v>
      </c>
      <c r="J312" s="277">
        <f t="shared" si="38"/>
        <v>0.00453965696134294</v>
      </c>
      <c r="K312" s="278"/>
      <c r="L312" s="278"/>
      <c r="M312" s="214"/>
      <c r="N312" s="214"/>
      <c r="O312" s="214"/>
      <c r="P312" s="214"/>
      <c r="Q312" s="200"/>
    </row>
    <row r="313" spans="1:10" ht="11.25">
      <c r="A313" s="171" t="s">
        <v>287</v>
      </c>
      <c r="B313" s="172">
        <f>SUM(B314:B319)</f>
        <v>239036.995</v>
      </c>
      <c r="C313" s="172">
        <f>SUM(C314:C319)</f>
        <v>99261.85399999999</v>
      </c>
      <c r="D313" s="172">
        <f>SUM(D314:D319)</f>
        <v>97620.44099999998</v>
      </c>
      <c r="E313" s="173">
        <f t="shared" si="39"/>
        <v>-0.01653619123414736</v>
      </c>
      <c r="F313" s="172">
        <f>SUM(F314:F319)</f>
        <v>98240.558</v>
      </c>
      <c r="G313" s="172">
        <f>SUM(G314:G319)</f>
        <v>38490.35</v>
      </c>
      <c r="H313" s="172">
        <f>SUM(H314:H319)</f>
        <v>55119.066999999995</v>
      </c>
      <c r="I313" s="173">
        <f t="shared" si="40"/>
        <v>0.43202301356054174</v>
      </c>
      <c r="J313" s="279">
        <f t="shared" si="38"/>
        <v>0.10649977876576414</v>
      </c>
    </row>
    <row r="314" spans="1:11" ht="11.25">
      <c r="A314" s="144" t="s">
        <v>459</v>
      </c>
      <c r="B314" s="248">
        <v>13536.391</v>
      </c>
      <c r="C314" s="248">
        <v>6013.055</v>
      </c>
      <c r="D314" s="248">
        <v>5732.508</v>
      </c>
      <c r="E314" s="175">
        <f t="shared" si="39"/>
        <v>-0.04665631696367328</v>
      </c>
      <c r="F314" s="248">
        <v>17983.239</v>
      </c>
      <c r="G314" s="248">
        <v>7629.242</v>
      </c>
      <c r="H314" s="248">
        <v>9857.315</v>
      </c>
      <c r="I314" s="175">
        <f t="shared" si="40"/>
        <v>0.29204382296432596</v>
      </c>
      <c r="J314" s="277">
        <f t="shared" si="38"/>
        <v>0.019046074686359413</v>
      </c>
      <c r="K314" s="253"/>
    </row>
    <row r="315" spans="1:11" ht="11.25">
      <c r="A315" s="144" t="s">
        <v>460</v>
      </c>
      <c r="B315" s="248">
        <v>209287.4</v>
      </c>
      <c r="C315" s="248">
        <v>86364.771</v>
      </c>
      <c r="D315" s="248">
        <v>85014.184</v>
      </c>
      <c r="E315" s="175">
        <f t="shared" si="39"/>
        <v>-0.01563817033683792</v>
      </c>
      <c r="F315" s="248">
        <v>71161.641</v>
      </c>
      <c r="G315" s="248">
        <v>27338.636</v>
      </c>
      <c r="H315" s="248">
        <v>40059.634</v>
      </c>
      <c r="I315" s="175">
        <f t="shared" si="40"/>
        <v>0.46531209530716894</v>
      </c>
      <c r="J315" s="277">
        <f t="shared" si="38"/>
        <v>0.07740229272091059</v>
      </c>
      <c r="K315" s="253"/>
    </row>
    <row r="316" spans="1:11" ht="11.25">
      <c r="A316" s="144" t="s">
        <v>461</v>
      </c>
      <c r="B316" s="248">
        <v>4614.23</v>
      </c>
      <c r="C316" s="248">
        <v>1846.809</v>
      </c>
      <c r="D316" s="248">
        <v>1767.54</v>
      </c>
      <c r="E316" s="175">
        <f t="shared" si="39"/>
        <v>-0.042922143004501284</v>
      </c>
      <c r="F316" s="248">
        <v>5101.664</v>
      </c>
      <c r="G316" s="248">
        <v>1844.652</v>
      </c>
      <c r="H316" s="248">
        <v>2521.467</v>
      </c>
      <c r="I316" s="175">
        <f t="shared" si="40"/>
        <v>0.36690660352196514</v>
      </c>
      <c r="J316" s="277">
        <f t="shared" si="38"/>
        <v>0.004871919868766557</v>
      </c>
      <c r="K316" s="253"/>
    </row>
    <row r="317" spans="1:11" ht="11.25">
      <c r="A317" s="144" t="s">
        <v>289</v>
      </c>
      <c r="B317" s="248">
        <v>285.281</v>
      </c>
      <c r="C317" s="248">
        <v>144.535</v>
      </c>
      <c r="D317" s="248">
        <v>249.711</v>
      </c>
      <c r="E317" s="175">
        <f t="shared" si="39"/>
        <v>0.7276853357318298</v>
      </c>
      <c r="F317" s="248">
        <v>542.42</v>
      </c>
      <c r="G317" s="248">
        <v>114.228</v>
      </c>
      <c r="H317" s="248">
        <v>275.617</v>
      </c>
      <c r="I317" s="175">
        <f t="shared" si="40"/>
        <v>1.41286724796022</v>
      </c>
      <c r="J317" s="277">
        <f t="shared" si="38"/>
        <v>0.000532540754437727</v>
      </c>
      <c r="K317" s="253"/>
    </row>
    <row r="318" spans="1:11" ht="11.25">
      <c r="A318" s="144" t="s">
        <v>290</v>
      </c>
      <c r="B318" s="248">
        <v>50.002</v>
      </c>
      <c r="C318" s="248">
        <v>31.188</v>
      </c>
      <c r="D318" s="248">
        <v>15.791</v>
      </c>
      <c r="E318" s="175">
        <f t="shared" si="39"/>
        <v>-0.493683468000513</v>
      </c>
      <c r="F318" s="248">
        <v>417.947</v>
      </c>
      <c r="G318" s="248">
        <v>261.553</v>
      </c>
      <c r="H318" s="248">
        <v>169.979</v>
      </c>
      <c r="I318" s="175">
        <f t="shared" si="40"/>
        <v>-0.3501164199990059</v>
      </c>
      <c r="J318" s="277">
        <f t="shared" si="38"/>
        <v>0.00032842946878665103</v>
      </c>
      <c r="K318" s="253"/>
    </row>
    <row r="319" spans="1:11" ht="11.25">
      <c r="A319" s="144" t="s">
        <v>29</v>
      </c>
      <c r="B319" s="248">
        <v>11263.691</v>
      </c>
      <c r="C319" s="248">
        <v>4861.496</v>
      </c>
      <c r="D319" s="248">
        <v>4840.707</v>
      </c>
      <c r="E319" s="175">
        <f t="shared" si="39"/>
        <v>-0.004276255704005466</v>
      </c>
      <c r="F319" s="248">
        <v>3033.647</v>
      </c>
      <c r="G319" s="248">
        <v>1302.039</v>
      </c>
      <c r="H319" s="248">
        <v>2235.055</v>
      </c>
      <c r="I319" s="175">
        <f t="shared" si="40"/>
        <v>0.7165806861392016</v>
      </c>
      <c r="J319" s="277">
        <f t="shared" si="38"/>
        <v>0.0043185212665032046</v>
      </c>
      <c r="K319" s="253"/>
    </row>
    <row r="320" spans="1:10" ht="11.25">
      <c r="A320" s="171" t="s">
        <v>294</v>
      </c>
      <c r="B320" s="172">
        <f>SUM(B321:B329)</f>
        <v>193837.775</v>
      </c>
      <c r="C320" s="172">
        <f>SUM(C321:C329)</f>
        <v>96322.323</v>
      </c>
      <c r="D320" s="172">
        <f>SUM(D321:D329)</f>
        <v>94140.895</v>
      </c>
      <c r="E320" s="173">
        <f t="shared" si="39"/>
        <v>-0.02264716975316303</v>
      </c>
      <c r="F320" s="172">
        <f>SUM(F321:F329)</f>
        <v>58040.254</v>
      </c>
      <c r="G320" s="172">
        <f>SUM(G321:G329)</f>
        <v>25510.747</v>
      </c>
      <c r="H320" s="172">
        <f>SUM(H321:H329)</f>
        <v>34554.052</v>
      </c>
      <c r="I320" s="173">
        <f t="shared" si="40"/>
        <v>0.35449001160177723</v>
      </c>
      <c r="J320" s="279">
        <f t="shared" si="38"/>
        <v>0.06676453528251322</v>
      </c>
    </row>
    <row r="321" spans="1:10" ht="11.25">
      <c r="A321" s="144" t="s">
        <v>152</v>
      </c>
      <c r="B321" s="248">
        <v>399.671</v>
      </c>
      <c r="C321" s="248">
        <v>387.671</v>
      </c>
      <c r="D321" s="248">
        <v>362.005</v>
      </c>
      <c r="E321" s="175">
        <f t="shared" si="39"/>
        <v>-0.06620562280903136</v>
      </c>
      <c r="F321" s="248">
        <v>108.962</v>
      </c>
      <c r="G321" s="248">
        <v>101.106</v>
      </c>
      <c r="H321" s="248">
        <v>145.345</v>
      </c>
      <c r="I321" s="175">
        <f t="shared" si="40"/>
        <v>0.43755068937550695</v>
      </c>
      <c r="J321" s="277">
        <f t="shared" si="38"/>
        <v>0.00028083222716215406</v>
      </c>
    </row>
    <row r="322" spans="1:10" ht="11.25">
      <c r="A322" s="144" t="s">
        <v>237</v>
      </c>
      <c r="B322" s="248">
        <v>1580.34</v>
      </c>
      <c r="C322" s="248">
        <v>658.883</v>
      </c>
      <c r="D322" s="248">
        <v>912.326</v>
      </c>
      <c r="E322" s="175">
        <f t="shared" si="39"/>
        <v>0.38465554582528305</v>
      </c>
      <c r="F322" s="248">
        <v>8338.861</v>
      </c>
      <c r="G322" s="248">
        <v>3744.291</v>
      </c>
      <c r="H322" s="248">
        <v>4263.071</v>
      </c>
      <c r="I322" s="175">
        <f t="shared" si="40"/>
        <v>0.13855226530202908</v>
      </c>
      <c r="J322" s="277">
        <f t="shared" si="38"/>
        <v>0.008237006594519187</v>
      </c>
    </row>
    <row r="323" spans="1:10" ht="11.25">
      <c r="A323" s="144" t="s">
        <v>462</v>
      </c>
      <c r="B323" s="248">
        <v>18.038</v>
      </c>
      <c r="C323" s="248">
        <v>18.023</v>
      </c>
      <c r="D323" s="248">
        <v>0</v>
      </c>
      <c r="E323" s="175">
        <f t="shared" si="39"/>
        <v>-1</v>
      </c>
      <c r="F323" s="248">
        <v>98.999</v>
      </c>
      <c r="G323" s="248">
        <v>98.857</v>
      </c>
      <c r="H323" s="248">
        <v>0</v>
      </c>
      <c r="I323" s="175">
        <f t="shared" si="40"/>
        <v>-1</v>
      </c>
      <c r="J323" s="277">
        <f t="shared" si="38"/>
        <v>0</v>
      </c>
    </row>
    <row r="324" spans="1:10" ht="11.25">
      <c r="A324" s="144" t="s">
        <v>463</v>
      </c>
      <c r="B324" s="248">
        <v>178268.087</v>
      </c>
      <c r="C324" s="248">
        <v>89975.079</v>
      </c>
      <c r="D324" s="248">
        <v>85595.167</v>
      </c>
      <c r="E324" s="175">
        <f t="shared" si="39"/>
        <v>-0.04867916815054974</v>
      </c>
      <c r="F324" s="248">
        <v>39244.678</v>
      </c>
      <c r="G324" s="248">
        <v>17686.072</v>
      </c>
      <c r="H324" s="248">
        <v>22971.651</v>
      </c>
      <c r="I324" s="175">
        <f t="shared" si="40"/>
        <v>0.2988554496442173</v>
      </c>
      <c r="J324" s="277">
        <f t="shared" si="38"/>
        <v>0.044385289565665995</v>
      </c>
    </row>
    <row r="325" spans="1:10" ht="11.25">
      <c r="A325" s="144" t="s">
        <v>151</v>
      </c>
      <c r="B325" s="248">
        <v>19</v>
      </c>
      <c r="C325" s="248">
        <v>19</v>
      </c>
      <c r="D325" s="248">
        <v>0</v>
      </c>
      <c r="E325" s="175">
        <f t="shared" si="39"/>
        <v>-1</v>
      </c>
      <c r="F325" s="248">
        <v>39.374</v>
      </c>
      <c r="G325" s="248">
        <v>39.374</v>
      </c>
      <c r="H325" s="248">
        <v>0</v>
      </c>
      <c r="I325" s="175">
        <f t="shared" si="40"/>
        <v>-1</v>
      </c>
      <c r="J325" s="277">
        <f t="shared" si="38"/>
        <v>0</v>
      </c>
    </row>
    <row r="326" spans="1:16" ht="11.25">
      <c r="A326" s="144" t="s">
        <v>302</v>
      </c>
      <c r="B326" s="26">
        <v>18.941</v>
      </c>
      <c r="C326" s="26">
        <v>18.941</v>
      </c>
      <c r="D326" s="26">
        <v>0</v>
      </c>
      <c r="E326" s="175">
        <f t="shared" si="39"/>
        <v>-1</v>
      </c>
      <c r="F326" s="26">
        <v>141.012</v>
      </c>
      <c r="G326" s="26">
        <v>141.008</v>
      </c>
      <c r="H326" s="26">
        <v>0</v>
      </c>
      <c r="I326" s="175">
        <f t="shared" si="40"/>
        <v>-1</v>
      </c>
      <c r="J326" s="277">
        <f t="shared" si="38"/>
        <v>0</v>
      </c>
      <c r="K326" s="177"/>
      <c r="L326" s="177"/>
      <c r="M326" s="177"/>
      <c r="N326" s="177"/>
      <c r="O326" s="177"/>
      <c r="P326" s="177"/>
    </row>
    <row r="327" spans="1:16" ht="11.25">
      <c r="A327" s="144" t="s">
        <v>464</v>
      </c>
      <c r="B327" s="248">
        <v>10841.06</v>
      </c>
      <c r="C327" s="248">
        <v>4276.055</v>
      </c>
      <c r="D327" s="248">
        <v>4861.551</v>
      </c>
      <c r="E327" s="175">
        <f t="shared" si="39"/>
        <v>0.13692433797039563</v>
      </c>
      <c r="F327" s="248">
        <v>4358.937</v>
      </c>
      <c r="G327" s="248">
        <v>1895.363</v>
      </c>
      <c r="H327" s="248">
        <v>2460.088</v>
      </c>
      <c r="I327" s="175">
        <f t="shared" si="40"/>
        <v>0.2979508410789913</v>
      </c>
      <c r="J327" s="277">
        <f t="shared" si="38"/>
        <v>0.004753324793112176</v>
      </c>
      <c r="K327" s="177"/>
      <c r="L327" s="177"/>
      <c r="M327" s="177"/>
      <c r="N327" s="177"/>
      <c r="O327" s="177"/>
      <c r="P327" s="177"/>
    </row>
    <row r="328" spans="1:10" ht="11.25">
      <c r="A328" s="144" t="s">
        <v>465</v>
      </c>
      <c r="B328" s="248">
        <v>274.796</v>
      </c>
      <c r="C328" s="248">
        <v>102.064</v>
      </c>
      <c r="D328" s="248">
        <v>196.666</v>
      </c>
      <c r="E328" s="175">
        <f t="shared" si="39"/>
        <v>0.9268890108167426</v>
      </c>
      <c r="F328" s="248">
        <v>2320.48</v>
      </c>
      <c r="G328" s="248">
        <v>628.328</v>
      </c>
      <c r="H328" s="248">
        <v>1879.685</v>
      </c>
      <c r="I328" s="175">
        <f t="shared" si="40"/>
        <v>1.9915665066653085</v>
      </c>
      <c r="J328" s="277">
        <f t="shared" si="38"/>
        <v>0.0036318836211310574</v>
      </c>
    </row>
    <row r="329" spans="1:10" ht="11.25">
      <c r="A329" s="144" t="s">
        <v>206</v>
      </c>
      <c r="B329" s="248">
        <v>2417.842000000004</v>
      </c>
      <c r="C329" s="248">
        <v>866.6070000000036</v>
      </c>
      <c r="D329" s="248">
        <v>2213.179999999993</v>
      </c>
      <c r="E329" s="175">
        <f t="shared" si="39"/>
        <v>1.5538450531786425</v>
      </c>
      <c r="F329" s="248">
        <v>3388.9509999999937</v>
      </c>
      <c r="G329" s="248">
        <v>1176.3479999999945</v>
      </c>
      <c r="H329" s="248">
        <v>2834.2119999999995</v>
      </c>
      <c r="I329" s="175">
        <f t="shared" si="40"/>
        <v>1.4093312523165022</v>
      </c>
      <c r="J329" s="277">
        <f t="shared" si="38"/>
        <v>0.005476198480922652</v>
      </c>
    </row>
    <row r="330" spans="1:10" ht="11.25">
      <c r="A330" s="171" t="s">
        <v>395</v>
      </c>
      <c r="B330" s="172">
        <f>SUM(B331:B334)</f>
        <v>26256.81</v>
      </c>
      <c r="C330" s="172">
        <f>SUM(C331:C334)</f>
        <v>11157.016</v>
      </c>
      <c r="D330" s="172">
        <f>SUM(D331:D334)</f>
        <v>23471.634</v>
      </c>
      <c r="E330" s="173">
        <f t="shared" si="39"/>
        <v>1.1037555202932396</v>
      </c>
      <c r="F330" s="172">
        <f>SUM(F331:F334)</f>
        <v>14155.911999999998</v>
      </c>
      <c r="G330" s="172">
        <f>SUM(G331:G334)</f>
        <v>5261.9890000000005</v>
      </c>
      <c r="H330" s="172">
        <f>SUM(H331:H334)</f>
        <v>20914.18</v>
      </c>
      <c r="I330" s="173">
        <f t="shared" si="40"/>
        <v>2.9745769137867826</v>
      </c>
      <c r="J330" s="279">
        <f t="shared" si="38"/>
        <v>0.040409891971998894</v>
      </c>
    </row>
    <row r="331" spans="1:11" ht="11.25">
      <c r="A331" s="144" t="s">
        <v>390</v>
      </c>
      <c r="B331" s="248">
        <v>7493.67</v>
      </c>
      <c r="C331" s="248">
        <v>3556.525</v>
      </c>
      <c r="D331" s="248">
        <v>3747.632</v>
      </c>
      <c r="E331" s="175">
        <f t="shared" si="39"/>
        <v>0.05373419278649805</v>
      </c>
      <c r="F331" s="248">
        <v>3584.66</v>
      </c>
      <c r="G331" s="248">
        <v>1576.926</v>
      </c>
      <c r="H331" s="248">
        <v>2863.523</v>
      </c>
      <c r="I331" s="175">
        <f t="shared" si="40"/>
        <v>0.8158892681076984</v>
      </c>
      <c r="J331" s="277">
        <f t="shared" si="38"/>
        <v>0.005532832513124311</v>
      </c>
      <c r="K331" s="253"/>
    </row>
    <row r="332" spans="1:11" ht="11.25">
      <c r="A332" s="144" t="s">
        <v>284</v>
      </c>
      <c r="B332" s="248">
        <v>416.083</v>
      </c>
      <c r="C332" s="248">
        <v>122.256</v>
      </c>
      <c r="D332" s="248">
        <v>1988.642</v>
      </c>
      <c r="E332" s="175">
        <f t="shared" si="39"/>
        <v>15.266211883261352</v>
      </c>
      <c r="F332" s="248">
        <v>366.863</v>
      </c>
      <c r="G332" s="248">
        <v>115.658</v>
      </c>
      <c r="H332" s="248">
        <v>1964.531</v>
      </c>
      <c r="I332" s="175">
        <f t="shared" si="40"/>
        <v>15.985690570475022</v>
      </c>
      <c r="J332" s="277">
        <f t="shared" si="38"/>
        <v>0.003795821088163292</v>
      </c>
      <c r="K332" s="253"/>
    </row>
    <row r="333" spans="1:11" ht="11.25">
      <c r="A333" s="144" t="s">
        <v>285</v>
      </c>
      <c r="B333" s="248">
        <v>16063.306</v>
      </c>
      <c r="C333" s="248">
        <v>6485.415</v>
      </c>
      <c r="D333" s="248">
        <v>11463.666</v>
      </c>
      <c r="E333" s="175">
        <f t="shared" si="39"/>
        <v>0.767607161608008</v>
      </c>
      <c r="F333" s="248">
        <v>8357.696</v>
      </c>
      <c r="G333" s="248">
        <v>2992.667</v>
      </c>
      <c r="H333" s="248">
        <v>9848.313</v>
      </c>
      <c r="I333" s="175">
        <f t="shared" si="40"/>
        <v>2.2908148484278406</v>
      </c>
      <c r="J333" s="277">
        <f t="shared" si="38"/>
        <v>0.019028681231414876</v>
      </c>
      <c r="K333" s="253"/>
    </row>
    <row r="334" spans="1:11" ht="11.25">
      <c r="A334" s="144" t="s">
        <v>206</v>
      </c>
      <c r="B334" s="248">
        <v>2283.751</v>
      </c>
      <c r="C334" s="248">
        <v>992.82</v>
      </c>
      <c r="D334" s="248">
        <v>6271.694</v>
      </c>
      <c r="E334" s="175">
        <f t="shared" si="39"/>
        <v>5.317050422030177</v>
      </c>
      <c r="F334" s="248">
        <v>1846.693</v>
      </c>
      <c r="G334" s="248">
        <v>576.738</v>
      </c>
      <c r="H334" s="248">
        <v>6237.813</v>
      </c>
      <c r="I334" s="175">
        <f t="shared" si="40"/>
        <v>9.815678869781424</v>
      </c>
      <c r="J334" s="277">
        <f t="shared" si="38"/>
        <v>0.012052557139296417</v>
      </c>
      <c r="K334" s="253"/>
    </row>
    <row r="335" spans="1:10" ht="11.25">
      <c r="A335" s="171" t="s">
        <v>466</v>
      </c>
      <c r="B335" s="172">
        <f>SUM(B336:B339)</f>
        <v>33663.648</v>
      </c>
      <c r="C335" s="172">
        <f>SUM(C336:C339)</f>
        <v>6237.305</v>
      </c>
      <c r="D335" s="172">
        <f>SUM(D336:D339)</f>
        <v>7914.802000000001</v>
      </c>
      <c r="E335" s="173">
        <f t="shared" si="39"/>
        <v>0.26894580271447366</v>
      </c>
      <c r="F335" s="172">
        <f>SUM(F336:F339)</f>
        <v>24987.523</v>
      </c>
      <c r="G335" s="172">
        <f>SUM(G336:G339)</f>
        <v>11581.556</v>
      </c>
      <c r="H335" s="172">
        <f>SUM(H336:H339)</f>
        <v>11505.892</v>
      </c>
      <c r="I335" s="173">
        <f t="shared" si="40"/>
        <v>-0.006533146323343829</v>
      </c>
      <c r="J335" s="279">
        <f t="shared" si="38"/>
        <v>0.022231416807232524</v>
      </c>
    </row>
    <row r="336" spans="1:16" ht="11.25">
      <c r="A336" s="144" t="s">
        <v>167</v>
      </c>
      <c r="B336" s="248">
        <v>6939.942</v>
      </c>
      <c r="C336" s="248">
        <v>3559.208</v>
      </c>
      <c r="D336" s="248">
        <v>4922.02</v>
      </c>
      <c r="E336" s="175">
        <f t="shared" si="39"/>
        <v>0.3828975434984413</v>
      </c>
      <c r="F336" s="248">
        <v>3295.057</v>
      </c>
      <c r="G336" s="248">
        <v>1939.028</v>
      </c>
      <c r="H336" s="248">
        <v>1638.894</v>
      </c>
      <c r="I336" s="175">
        <f t="shared" si="40"/>
        <v>-0.1547857998956178</v>
      </c>
      <c r="J336" s="277">
        <f t="shared" si="38"/>
        <v>0.003166632853573851</v>
      </c>
      <c r="K336" s="253"/>
      <c r="L336" s="253"/>
      <c r="M336" s="253"/>
      <c r="N336" s="253"/>
      <c r="O336" s="253"/>
      <c r="P336" s="253"/>
    </row>
    <row r="337" spans="1:16" ht="11.25">
      <c r="A337" s="144" t="s">
        <v>467</v>
      </c>
      <c r="B337" s="248">
        <v>1198.482</v>
      </c>
      <c r="C337" s="248">
        <v>580.021</v>
      </c>
      <c r="D337" s="248">
        <v>249.041</v>
      </c>
      <c r="E337" s="175">
        <f t="shared" si="39"/>
        <v>-0.5706345115090661</v>
      </c>
      <c r="F337" s="248">
        <v>2479.562</v>
      </c>
      <c r="G337" s="248">
        <v>1134.822</v>
      </c>
      <c r="H337" s="248">
        <v>521.194</v>
      </c>
      <c r="I337" s="175">
        <f t="shared" si="40"/>
        <v>-0.5407262108066287</v>
      </c>
      <c r="J337" s="277">
        <f t="shared" si="38"/>
        <v>0.0010070389198359195</v>
      </c>
      <c r="K337" s="253"/>
      <c r="L337" s="253"/>
      <c r="M337" s="253"/>
      <c r="N337" s="253"/>
      <c r="O337" s="253"/>
      <c r="P337" s="253"/>
    </row>
    <row r="338" spans="1:16" ht="11.25">
      <c r="A338" s="144" t="s">
        <v>468</v>
      </c>
      <c r="B338" s="248">
        <v>2.244</v>
      </c>
      <c r="C338" s="248">
        <v>0.783</v>
      </c>
      <c r="D338" s="248">
        <v>1.156</v>
      </c>
      <c r="E338" s="175">
        <f t="shared" si="39"/>
        <v>0.47637292464878656</v>
      </c>
      <c r="F338" s="248">
        <v>4787.114</v>
      </c>
      <c r="G338" s="248">
        <v>2226.589</v>
      </c>
      <c r="H338" s="248">
        <v>2834.036</v>
      </c>
      <c r="I338" s="175">
        <f t="shared" si="40"/>
        <v>0.2728150547766113</v>
      </c>
      <c r="J338" s="277">
        <f t="shared" si="38"/>
        <v>0.005475858417817761</v>
      </c>
      <c r="K338" s="253"/>
      <c r="L338" s="253"/>
      <c r="M338" s="253"/>
      <c r="N338" s="253"/>
      <c r="O338" s="253"/>
      <c r="P338" s="253"/>
    </row>
    <row r="339" spans="1:16" ht="11.25">
      <c r="A339" s="144" t="s">
        <v>206</v>
      </c>
      <c r="B339" s="248">
        <v>25522.98</v>
      </c>
      <c r="C339" s="248">
        <v>2097.293</v>
      </c>
      <c r="D339" s="248">
        <v>2742.585</v>
      </c>
      <c r="E339" s="175">
        <f t="shared" si="39"/>
        <v>0.3076785170217036</v>
      </c>
      <c r="F339" s="248">
        <v>14425.79</v>
      </c>
      <c r="G339" s="248">
        <v>6281.117</v>
      </c>
      <c r="H339" s="248">
        <v>6511.768</v>
      </c>
      <c r="I339" s="175">
        <f t="shared" si="40"/>
        <v>0.036721334756222475</v>
      </c>
      <c r="J339" s="277">
        <f t="shared" si="38"/>
        <v>0.012581886616004992</v>
      </c>
      <c r="K339" s="253"/>
      <c r="L339" s="253"/>
      <c r="M339" s="253"/>
      <c r="N339" s="253"/>
      <c r="O339" s="253"/>
      <c r="P339" s="253"/>
    </row>
    <row r="340" spans="1:10" ht="11.25">
      <c r="A340" s="171" t="s">
        <v>403</v>
      </c>
      <c r="B340" s="172"/>
      <c r="C340" s="172"/>
      <c r="D340" s="172"/>
      <c r="E340" s="232"/>
      <c r="F340" s="172">
        <f>SUM(F341:F345)</f>
        <v>100193.06800000009</v>
      </c>
      <c r="G340" s="172">
        <f>SUM(G341:G345)</f>
        <v>48008.11600000006</v>
      </c>
      <c r="H340" s="172">
        <f>SUM(H341:H345)</f>
        <v>69220.24699999994</v>
      </c>
      <c r="I340" s="173">
        <f t="shared" si="40"/>
        <v>0.4418446872607927</v>
      </c>
      <c r="J340" s="279">
        <f t="shared" si="38"/>
        <v>0.1337457506603213</v>
      </c>
    </row>
    <row r="341" spans="1:18" ht="11.25">
      <c r="A341" s="144" t="s">
        <v>469</v>
      </c>
      <c r="B341" s="248">
        <v>55.492</v>
      </c>
      <c r="C341" s="248">
        <v>42.828</v>
      </c>
      <c r="D341" s="248">
        <v>20.024</v>
      </c>
      <c r="E341" s="175">
        <f>+(D341-C341)/C341</f>
        <v>-0.5324554030073784</v>
      </c>
      <c r="F341" s="248">
        <v>2218.628</v>
      </c>
      <c r="G341" s="248">
        <v>1740.156</v>
      </c>
      <c r="H341" s="248">
        <v>637.596</v>
      </c>
      <c r="I341" s="175">
        <f t="shared" si="40"/>
        <v>-0.6335983670429548</v>
      </c>
      <c r="J341" s="277">
        <f t="shared" si="38"/>
        <v>0.0012319481558339179</v>
      </c>
      <c r="K341" s="253"/>
      <c r="L341" s="253"/>
      <c r="M341" s="253"/>
      <c r="N341" s="253"/>
      <c r="O341" s="253"/>
      <c r="P341" s="253"/>
      <c r="Q341" s="248"/>
      <c r="R341" s="248"/>
    </row>
    <row r="342" spans="1:18" ht="11.25">
      <c r="A342" s="144" t="s">
        <v>340</v>
      </c>
      <c r="B342" s="248">
        <v>2883.963</v>
      </c>
      <c r="C342" s="248">
        <v>587.103</v>
      </c>
      <c r="D342" s="248">
        <v>495.004</v>
      </c>
      <c r="E342" s="175">
        <f>+(D342-C342)/C342</f>
        <v>-0.156870259562632</v>
      </c>
      <c r="F342" s="248">
        <v>1991.685</v>
      </c>
      <c r="G342" s="248">
        <v>342.747</v>
      </c>
      <c r="H342" s="248">
        <v>453.733</v>
      </c>
      <c r="I342" s="175">
        <f t="shared" si="40"/>
        <v>0.32381319165448563</v>
      </c>
      <c r="J342" s="277">
        <f t="shared" si="38"/>
        <v>0.0008766923452954395</v>
      </c>
      <c r="K342" s="253"/>
      <c r="L342" s="253"/>
      <c r="M342" s="253"/>
      <c r="N342" s="253"/>
      <c r="O342" s="253"/>
      <c r="P342" s="253"/>
      <c r="Q342" s="248"/>
      <c r="R342" s="248"/>
    </row>
    <row r="343" spans="1:18" ht="11.25">
      <c r="A343" s="144" t="s">
        <v>338</v>
      </c>
      <c r="B343" s="248">
        <v>2172.088</v>
      </c>
      <c r="C343" s="248">
        <v>700.118</v>
      </c>
      <c r="D343" s="248">
        <v>996.046</v>
      </c>
      <c r="E343" s="175">
        <f>+(D343-C343)/C343</f>
        <v>0.4226830334315072</v>
      </c>
      <c r="F343" s="248">
        <v>3305.305</v>
      </c>
      <c r="G343" s="248">
        <v>1233.146</v>
      </c>
      <c r="H343" s="248">
        <v>2013.631</v>
      </c>
      <c r="I343" s="175">
        <f t="shared" si="40"/>
        <v>0.632921811367024</v>
      </c>
      <c r="J343" s="277">
        <f t="shared" si="38"/>
        <v>0.0038906909657212526</v>
      </c>
      <c r="K343" s="253"/>
      <c r="L343" s="253"/>
      <c r="M343" s="34"/>
      <c r="N343" s="34"/>
      <c r="O343" s="34"/>
      <c r="P343" s="253"/>
      <c r="Q343" s="248"/>
      <c r="R343" s="248"/>
    </row>
    <row r="344" spans="1:18" ht="21.75" customHeight="1">
      <c r="A344" s="180" t="s">
        <v>470</v>
      </c>
      <c r="B344" s="248">
        <v>1721.269</v>
      </c>
      <c r="C344" s="248">
        <v>1120.616</v>
      </c>
      <c r="D344" s="248">
        <v>1645.644</v>
      </c>
      <c r="E344" s="271">
        <f>+(D344-C344)/C344</f>
        <v>0.46851731547648795</v>
      </c>
      <c r="F344" s="248">
        <v>4435.713</v>
      </c>
      <c r="G344" s="248">
        <v>2670.279</v>
      </c>
      <c r="H344" s="248">
        <v>2964.738</v>
      </c>
      <c r="I344" s="271">
        <f t="shared" si="40"/>
        <v>0.11027274678039255</v>
      </c>
      <c r="J344" s="277">
        <f t="shared" si="38"/>
        <v>0.005728397781088241</v>
      </c>
      <c r="K344" s="253"/>
      <c r="L344" s="253"/>
      <c r="N344" s="34"/>
      <c r="O344" s="34"/>
      <c r="P344" s="253"/>
      <c r="Q344" s="248"/>
      <c r="R344" s="248"/>
    </row>
    <row r="345" spans="1:18" ht="11.25">
      <c r="A345" s="181" t="s">
        <v>29</v>
      </c>
      <c r="B345" s="272"/>
      <c r="C345" s="272"/>
      <c r="D345" s="272"/>
      <c r="E345" s="190"/>
      <c r="F345" s="272">
        <v>88241.73700000008</v>
      </c>
      <c r="G345" s="272">
        <v>42021.78800000006</v>
      </c>
      <c r="H345" s="272">
        <v>63150.54899999994</v>
      </c>
      <c r="I345" s="190">
        <f t="shared" si="40"/>
        <v>0.502804902066515</v>
      </c>
      <c r="J345" s="280">
        <f t="shared" si="38"/>
        <v>0.12201802141238244</v>
      </c>
      <c r="R345" s="26"/>
    </row>
    <row r="346" spans="1:10" ht="19.5" customHeight="1">
      <c r="A346" s="344" t="s">
        <v>471</v>
      </c>
      <c r="B346" s="344"/>
      <c r="C346" s="344"/>
      <c r="D346" s="344"/>
      <c r="E346" s="344"/>
      <c r="F346" s="344"/>
      <c r="G346" s="344"/>
      <c r="H346" s="344"/>
      <c r="I346" s="344"/>
      <c r="J346" s="344"/>
    </row>
    <row r="347" spans="1:10" ht="19.5" customHeight="1">
      <c r="A347" s="345" t="s">
        <v>452</v>
      </c>
      <c r="B347" s="345"/>
      <c r="C347" s="345"/>
      <c r="D347" s="345"/>
      <c r="E347" s="345"/>
      <c r="F347" s="345"/>
      <c r="G347" s="345"/>
      <c r="H347" s="345"/>
      <c r="I347" s="345"/>
      <c r="J347" s="345"/>
    </row>
    <row r="348" spans="1:10" ht="11.25">
      <c r="A348" s="184" t="s">
        <v>186</v>
      </c>
      <c r="B348" s="346" t="s">
        <v>270</v>
      </c>
      <c r="C348" s="346"/>
      <c r="D348" s="346"/>
      <c r="E348" s="184" t="s">
        <v>201</v>
      </c>
      <c r="F348" s="346" t="s">
        <v>453</v>
      </c>
      <c r="G348" s="346"/>
      <c r="H348" s="346"/>
      <c r="I348" s="184" t="s">
        <v>201</v>
      </c>
      <c r="J348" s="185" t="s">
        <v>272</v>
      </c>
    </row>
    <row r="349" spans="1:16" s="227" customFormat="1" ht="11.25">
      <c r="A349" s="223" t="s">
        <v>273</v>
      </c>
      <c r="B349" s="224">
        <f aca="true" t="shared" si="41" ref="B349:I349">+B302</f>
        <v>2007</v>
      </c>
      <c r="C349" s="224" t="str">
        <f t="shared" si="41"/>
        <v>Ene-Jun 07</v>
      </c>
      <c r="D349" s="224" t="str">
        <f t="shared" si="41"/>
        <v>Ene-Jun 08</v>
      </c>
      <c r="E349" s="224" t="str">
        <f t="shared" si="41"/>
        <v>08/07</v>
      </c>
      <c r="F349" s="224">
        <f t="shared" si="41"/>
        <v>2007</v>
      </c>
      <c r="G349" s="224" t="str">
        <f t="shared" si="41"/>
        <v>Ene-Jun 07</v>
      </c>
      <c r="H349" s="224" t="str">
        <f t="shared" si="41"/>
        <v>Ene-Jun 08</v>
      </c>
      <c r="I349" s="224" t="str">
        <f t="shared" si="41"/>
        <v>08/07</v>
      </c>
      <c r="J349" s="189" t="s">
        <v>277</v>
      </c>
      <c r="K349" s="226"/>
      <c r="L349" s="226"/>
      <c r="M349" s="226"/>
      <c r="N349" s="226"/>
      <c r="O349" s="226"/>
      <c r="P349" s="226"/>
    </row>
    <row r="350" spans="1:10" ht="14.25" customHeight="1">
      <c r="A350" s="268" t="s">
        <v>472</v>
      </c>
      <c r="B350" s="269"/>
      <c r="C350" s="269"/>
      <c r="D350" s="269"/>
      <c r="E350" s="228"/>
      <c r="F350" s="269">
        <f>SUM(F351:F354)</f>
        <v>42430.322</v>
      </c>
      <c r="G350" s="269">
        <f>SUM(G351:G354)</f>
        <v>21387.748</v>
      </c>
      <c r="H350" s="269">
        <f>SUM(H351:H354)</f>
        <v>20109.277000000002</v>
      </c>
      <c r="I350" s="229">
        <f aca="true" t="shared" si="42" ref="I350:I355">+(H350-G350)/G350</f>
        <v>-0.0597758585896934</v>
      </c>
      <c r="J350" s="230"/>
    </row>
    <row r="351" spans="1:16" ht="11.25">
      <c r="A351" s="144" t="s">
        <v>428</v>
      </c>
      <c r="B351" s="248">
        <v>166.694</v>
      </c>
      <c r="C351" s="248">
        <v>0.061</v>
      </c>
      <c r="D351" s="248">
        <v>0.147</v>
      </c>
      <c r="E351" s="175">
        <f>+(D351-C351)/C351</f>
        <v>1.4098360655737705</v>
      </c>
      <c r="F351" s="248">
        <v>386.839</v>
      </c>
      <c r="G351" s="248">
        <v>1.904</v>
      </c>
      <c r="H351" s="248">
        <v>4.259</v>
      </c>
      <c r="I351" s="175">
        <f t="shared" si="42"/>
        <v>1.23686974789916</v>
      </c>
      <c r="J351" s="247">
        <f>+H351/$H$350</f>
        <v>0.00021179279593194723</v>
      </c>
      <c r="K351" s="253"/>
      <c r="L351" s="253"/>
      <c r="M351" s="177"/>
      <c r="N351" s="177"/>
      <c r="O351" s="177"/>
      <c r="P351" s="177"/>
    </row>
    <row r="352" spans="1:16" ht="11.25">
      <c r="A352" s="144" t="s">
        <v>473</v>
      </c>
      <c r="B352" s="248">
        <v>314.921</v>
      </c>
      <c r="C352" s="248">
        <v>141.833</v>
      </c>
      <c r="D352" s="248">
        <v>134.621</v>
      </c>
      <c r="E352" s="175">
        <f>+(D352-C352)/C352</f>
        <v>-0.050848533134037845</v>
      </c>
      <c r="F352" s="248">
        <v>2692.259</v>
      </c>
      <c r="G352" s="248">
        <v>1269.833</v>
      </c>
      <c r="H352" s="248">
        <v>1355.496</v>
      </c>
      <c r="I352" s="175">
        <f t="shared" si="42"/>
        <v>0.06746005183358757</v>
      </c>
      <c r="J352" s="247">
        <f>+H352/$H$350</f>
        <v>0.06740650098956814</v>
      </c>
      <c r="K352" s="253"/>
      <c r="L352" s="253"/>
      <c r="M352" s="177"/>
      <c r="N352" s="177"/>
      <c r="O352" s="177"/>
      <c r="P352" s="177"/>
    </row>
    <row r="353" spans="1:16" ht="11.25">
      <c r="A353" s="144" t="s">
        <v>474</v>
      </c>
      <c r="B353" s="248">
        <v>5.991</v>
      </c>
      <c r="C353" s="248">
        <v>1.879</v>
      </c>
      <c r="D353" s="248">
        <v>2.422</v>
      </c>
      <c r="E353" s="175">
        <f>+(D353-C353)/C353</f>
        <v>0.288983501862693</v>
      </c>
      <c r="F353" s="248">
        <v>3552.373</v>
      </c>
      <c r="G353" s="248">
        <v>1711.048</v>
      </c>
      <c r="H353" s="248">
        <v>2459.724</v>
      </c>
      <c r="I353" s="175">
        <f t="shared" si="42"/>
        <v>0.4375540604354759</v>
      </c>
      <c r="J353" s="247">
        <f>+H353/$H$350</f>
        <v>0.12231787348694834</v>
      </c>
      <c r="K353" s="253"/>
      <c r="L353" s="253"/>
      <c r="M353" s="177"/>
      <c r="N353" s="177"/>
      <c r="O353" s="177"/>
      <c r="P353" s="177"/>
    </row>
    <row r="354" spans="1:16" ht="11.25">
      <c r="A354" s="144" t="s">
        <v>115</v>
      </c>
      <c r="B354" s="248"/>
      <c r="C354" s="248"/>
      <c r="D354" s="248"/>
      <c r="E354" s="35"/>
      <c r="F354" s="248">
        <v>35798.851</v>
      </c>
      <c r="G354" s="248">
        <v>18404.963</v>
      </c>
      <c r="H354" s="248">
        <v>16289.798</v>
      </c>
      <c r="I354" s="175">
        <f t="shared" si="42"/>
        <v>-0.11492362141667979</v>
      </c>
      <c r="J354" s="247">
        <f>+H354/$H$350</f>
        <v>0.8100638327275516</v>
      </c>
      <c r="K354" s="177"/>
      <c r="L354" s="177"/>
      <c r="M354" s="177"/>
      <c r="N354" s="177"/>
      <c r="O354" s="177"/>
      <c r="P354" s="177"/>
    </row>
    <row r="355" spans="1:17" s="198" customFormat="1" ht="18.75" customHeight="1">
      <c r="A355" s="268" t="s">
        <v>475</v>
      </c>
      <c r="B355" s="281"/>
      <c r="C355" s="281"/>
      <c r="D355" s="281"/>
      <c r="E355" s="282"/>
      <c r="F355" s="269">
        <f>SUM(F356:F358)</f>
        <v>10882</v>
      </c>
      <c r="G355" s="269">
        <f>SUM(G356:G358)</f>
        <v>3915</v>
      </c>
      <c r="H355" s="269">
        <f>SUM(H356:H358)</f>
        <v>5712</v>
      </c>
      <c r="I355" s="229">
        <f t="shared" si="42"/>
        <v>0.4590038314176245</v>
      </c>
      <c r="J355" s="283"/>
      <c r="K355" s="209"/>
      <c r="L355" s="209"/>
      <c r="M355" s="209"/>
      <c r="N355" s="209"/>
      <c r="O355" s="209"/>
      <c r="P355" s="209"/>
      <c r="Q355" s="196"/>
    </row>
    <row r="356" spans="1:16" ht="11.25">
      <c r="A356" s="144" t="s">
        <v>359</v>
      </c>
      <c r="B356" s="284"/>
      <c r="C356" s="284"/>
      <c r="D356" s="284"/>
      <c r="E356" s="35"/>
      <c r="F356" s="248">
        <v>0.211</v>
      </c>
      <c r="G356" s="248">
        <v>0</v>
      </c>
      <c r="H356" s="248">
        <v>0.101</v>
      </c>
      <c r="I356" s="246"/>
      <c r="J356" s="285"/>
      <c r="K356" s="177"/>
      <c r="L356" s="177"/>
      <c r="M356" s="177"/>
      <c r="N356" s="177"/>
      <c r="O356" s="177"/>
      <c r="P356" s="177"/>
    </row>
    <row r="357" spans="1:16" ht="11.25">
      <c r="A357" s="144" t="s">
        <v>141</v>
      </c>
      <c r="B357" s="284"/>
      <c r="C357" s="284"/>
      <c r="D357" s="284"/>
      <c r="E357" s="35"/>
      <c r="F357" s="284">
        <v>1721.167</v>
      </c>
      <c r="G357" s="284">
        <v>1273.312</v>
      </c>
      <c r="H357" s="284">
        <v>1334.8990000000001</v>
      </c>
      <c r="I357" s="249">
        <f>+(H357-G357)/G357</f>
        <v>0.04836756427332831</v>
      </c>
      <c r="J357" s="247">
        <f>+H357/$H$355</f>
        <v>0.23370080532212886</v>
      </c>
      <c r="K357" s="177"/>
      <c r="L357" s="177"/>
      <c r="M357" s="177"/>
      <c r="N357" s="177"/>
      <c r="O357" s="177"/>
      <c r="P357" s="177"/>
    </row>
    <row r="358" spans="1:10" ht="11.25">
      <c r="A358" s="181" t="s">
        <v>403</v>
      </c>
      <c r="B358" s="286"/>
      <c r="C358" s="286"/>
      <c r="D358" s="286"/>
      <c r="E358" s="182"/>
      <c r="F358" s="286">
        <v>9160.622</v>
      </c>
      <c r="G358" s="286">
        <v>2641.688</v>
      </c>
      <c r="H358" s="286">
        <v>4377</v>
      </c>
      <c r="I358" s="287">
        <f>+(H358-G358)/G358</f>
        <v>0.6568951367458987</v>
      </c>
      <c r="J358" s="183">
        <f>+H358/$H$355</f>
        <v>0.7662815126050421</v>
      </c>
    </row>
    <row r="359" spans="1:9" ht="11.25">
      <c r="A359" s="144" t="s">
        <v>476</v>
      </c>
      <c r="B359" s="35"/>
      <c r="C359" s="35"/>
      <c r="D359" s="35"/>
      <c r="E359" s="26"/>
      <c r="F359" s="35"/>
      <c r="G359" s="35"/>
      <c r="H359" s="35"/>
      <c r="I359" s="26"/>
    </row>
    <row r="360" spans="1:10" ht="19.5" customHeight="1">
      <c r="A360" s="350" t="s">
        <v>477</v>
      </c>
      <c r="B360" s="350"/>
      <c r="C360" s="350"/>
      <c r="D360" s="350"/>
      <c r="E360" s="350"/>
      <c r="F360" s="350"/>
      <c r="G360" s="350"/>
      <c r="H360" s="350"/>
      <c r="I360" s="350"/>
      <c r="J360" s="350"/>
    </row>
    <row r="361" spans="1:10" ht="19.5" customHeight="1">
      <c r="A361" s="345" t="s">
        <v>478</v>
      </c>
      <c r="B361" s="345"/>
      <c r="C361" s="345"/>
      <c r="D361" s="345"/>
      <c r="E361" s="345"/>
      <c r="F361" s="345"/>
      <c r="G361" s="345"/>
      <c r="H361" s="345"/>
      <c r="I361" s="345"/>
      <c r="J361" s="345"/>
    </row>
    <row r="362" spans="1:10" ht="11.25">
      <c r="A362" s="184" t="s">
        <v>186</v>
      </c>
      <c r="B362" s="346" t="s">
        <v>270</v>
      </c>
      <c r="C362" s="346"/>
      <c r="D362" s="346"/>
      <c r="E362" s="184" t="s">
        <v>201</v>
      </c>
      <c r="F362" s="346" t="s">
        <v>453</v>
      </c>
      <c r="G362" s="346"/>
      <c r="H362" s="346"/>
      <c r="I362" s="184" t="s">
        <v>201</v>
      </c>
      <c r="J362" s="185" t="s">
        <v>272</v>
      </c>
    </row>
    <row r="363" spans="1:16" s="227" customFormat="1" ht="11.25">
      <c r="A363" s="223" t="s">
        <v>273</v>
      </c>
      <c r="B363" s="224">
        <f>+B4</f>
        <v>2007</v>
      </c>
      <c r="C363" s="224" t="str">
        <f>+C4</f>
        <v>Ene-Jun 07</v>
      </c>
      <c r="D363" s="224" t="str">
        <f>+D4</f>
        <v>Ene-Jun 08</v>
      </c>
      <c r="E363" s="188" t="s">
        <v>276</v>
      </c>
      <c r="F363" s="224">
        <f>+F4</f>
        <v>2007</v>
      </c>
      <c r="G363" s="224" t="str">
        <f>+G4</f>
        <v>Ene-Jun 07</v>
      </c>
      <c r="H363" s="224" t="str">
        <f>+H4</f>
        <v>Ene-Jun 08</v>
      </c>
      <c r="I363" s="188" t="s">
        <v>276</v>
      </c>
      <c r="J363" s="189" t="s">
        <v>277</v>
      </c>
      <c r="K363" s="226"/>
      <c r="L363" s="226"/>
      <c r="M363" s="226"/>
      <c r="N363" s="226"/>
      <c r="O363" s="226"/>
      <c r="P363" s="226"/>
    </row>
    <row r="364" spans="1:11" ht="15.75" customHeight="1">
      <c r="A364" s="268" t="s">
        <v>364</v>
      </c>
      <c r="B364" s="269"/>
      <c r="C364" s="269"/>
      <c r="D364" s="269"/>
      <c r="E364" s="229"/>
      <c r="F364" s="269">
        <f>(+F365+F372+F386+F400+F405)</f>
        <v>1383056</v>
      </c>
      <c r="G364" s="269">
        <f>(+G365+G372+G386+G400+G405)</f>
        <v>578755</v>
      </c>
      <c r="H364" s="269">
        <f>+H365+H372+H386+H400+H405</f>
        <v>931966</v>
      </c>
      <c r="I364" s="229">
        <f>+(H364-G364)/G364</f>
        <v>0.6102945114945011</v>
      </c>
      <c r="J364" s="233"/>
      <c r="K364" s="177"/>
    </row>
    <row r="365" spans="1:13" ht="11.25">
      <c r="A365" s="171" t="s">
        <v>279</v>
      </c>
      <c r="B365" s="172">
        <f>SUM(B366:B371)</f>
        <v>202783.77099999998</v>
      </c>
      <c r="C365" s="172">
        <f>SUM(C366:C371)</f>
        <v>88129.919</v>
      </c>
      <c r="D365" s="172">
        <f>SUM(D366:D371)</f>
        <v>142986.626</v>
      </c>
      <c r="E365" s="173">
        <f>+(D365-C365)/C365</f>
        <v>0.6224527109800249</v>
      </c>
      <c r="F365" s="172">
        <f>SUM(F366:F371)</f>
        <v>79339.28700000001</v>
      </c>
      <c r="G365" s="172">
        <f>SUM(G366:G371)</f>
        <v>31682.411</v>
      </c>
      <c r="H365" s="172">
        <f>SUM(H366:H371)</f>
        <v>70457.94499999999</v>
      </c>
      <c r="I365" s="173">
        <f>+(H365-G365)/G365</f>
        <v>1.2238820460980697</v>
      </c>
      <c r="J365" s="288">
        <f aca="true" t="shared" si="43" ref="J365:J410">+H365/$H$364</f>
        <v>0.0756014114248803</v>
      </c>
      <c r="K365" s="178"/>
      <c r="L365" s="178"/>
      <c r="M365" s="178"/>
    </row>
    <row r="366" spans="1:11" ht="11.25">
      <c r="A366" s="144" t="s">
        <v>479</v>
      </c>
      <c r="B366" s="248">
        <v>91798.616</v>
      </c>
      <c r="C366" s="248">
        <v>35847.991</v>
      </c>
      <c r="D366" s="248">
        <v>48491.096</v>
      </c>
      <c r="E366" s="289">
        <f>+(D366-C366)/C366</f>
        <v>0.35268657035759676</v>
      </c>
      <c r="F366" s="27">
        <v>38217.309</v>
      </c>
      <c r="G366" s="27">
        <v>14035.058</v>
      </c>
      <c r="H366" s="27">
        <v>30638.92</v>
      </c>
      <c r="I366" s="289">
        <f>+(H366-G366)/G366</f>
        <v>1.1830276725610964</v>
      </c>
      <c r="J366" s="247">
        <f t="shared" si="43"/>
        <v>0.03287557700602811</v>
      </c>
      <c r="K366" s="35"/>
    </row>
    <row r="367" spans="1:11" ht="11.25">
      <c r="A367" s="144" t="s">
        <v>135</v>
      </c>
      <c r="B367" s="248">
        <v>0.552</v>
      </c>
      <c r="C367" s="248">
        <v>0.348</v>
      </c>
      <c r="D367" s="248">
        <v>238.808</v>
      </c>
      <c r="E367" s="289">
        <f aca="true" t="shared" si="44" ref="E367:E399">+(D367-C367)/C367</f>
        <v>685.2298850574713</v>
      </c>
      <c r="F367" s="27">
        <v>6.464</v>
      </c>
      <c r="G367" s="27">
        <v>3.944</v>
      </c>
      <c r="H367" s="27">
        <v>207.24</v>
      </c>
      <c r="I367" s="289">
        <f aca="true" t="shared" si="45" ref="I367:I410">+(H367-G367)/G367</f>
        <v>51.54563894523327</v>
      </c>
      <c r="J367" s="247">
        <f t="shared" si="43"/>
        <v>0.0002223686271816783</v>
      </c>
      <c r="K367" s="27"/>
    </row>
    <row r="368" spans="1:11" ht="11.25">
      <c r="A368" s="144" t="s">
        <v>136</v>
      </c>
      <c r="B368" s="248">
        <v>20257.54</v>
      </c>
      <c r="C368" s="248">
        <v>8793.943</v>
      </c>
      <c r="D368" s="248">
        <v>12663.746</v>
      </c>
      <c r="E368" s="289">
        <f t="shared" si="44"/>
        <v>0.44005322754536846</v>
      </c>
      <c r="F368" s="27">
        <v>5923.564</v>
      </c>
      <c r="G368" s="27">
        <v>2296.352</v>
      </c>
      <c r="H368" s="27">
        <v>6292.601</v>
      </c>
      <c r="I368" s="289">
        <f t="shared" si="45"/>
        <v>1.7402597685372279</v>
      </c>
      <c r="J368" s="247">
        <f t="shared" si="43"/>
        <v>0.0067519641274467095</v>
      </c>
      <c r="K368" s="35"/>
    </row>
    <row r="369" spans="1:11" ht="11.25">
      <c r="A369" s="144" t="s">
        <v>137</v>
      </c>
      <c r="B369" s="248">
        <v>4816.726</v>
      </c>
      <c r="C369" s="248">
        <v>2711.4</v>
      </c>
      <c r="D369" s="248">
        <v>1952.55</v>
      </c>
      <c r="E369" s="289">
        <f t="shared" si="44"/>
        <v>-0.27987386589953533</v>
      </c>
      <c r="F369" s="27">
        <v>1099.311</v>
      </c>
      <c r="G369" s="27">
        <v>547.978</v>
      </c>
      <c r="H369" s="27">
        <v>595.489</v>
      </c>
      <c r="I369" s="289">
        <f t="shared" si="45"/>
        <v>0.0867023858622063</v>
      </c>
      <c r="J369" s="247">
        <f t="shared" si="43"/>
        <v>0.0006389600049787225</v>
      </c>
      <c r="K369" s="27"/>
    </row>
    <row r="370" spans="1:11" ht="11.25">
      <c r="A370" s="144" t="s">
        <v>480</v>
      </c>
      <c r="B370" s="248">
        <v>15462.802</v>
      </c>
      <c r="C370" s="248">
        <v>6824.545</v>
      </c>
      <c r="D370" s="248">
        <v>7877.469</v>
      </c>
      <c r="E370" s="289">
        <f t="shared" si="44"/>
        <v>0.15428486441220624</v>
      </c>
      <c r="F370" s="27">
        <v>5203.184</v>
      </c>
      <c r="G370" s="27">
        <v>2008.72</v>
      </c>
      <c r="H370" s="27">
        <v>3508.325</v>
      </c>
      <c r="I370" s="289">
        <f t="shared" si="45"/>
        <v>0.7465475526703571</v>
      </c>
      <c r="J370" s="247">
        <f t="shared" si="43"/>
        <v>0.003764434539457448</v>
      </c>
      <c r="K370" s="35"/>
    </row>
    <row r="371" spans="1:11" ht="11.25">
      <c r="A371" s="144" t="s">
        <v>29</v>
      </c>
      <c r="B371" s="248">
        <v>70447.535</v>
      </c>
      <c r="C371" s="248">
        <v>33951.692</v>
      </c>
      <c r="D371" s="248">
        <v>71762.957</v>
      </c>
      <c r="E371" s="289">
        <f t="shared" si="44"/>
        <v>1.1136783698438355</v>
      </c>
      <c r="F371" s="27">
        <v>28889.455</v>
      </c>
      <c r="G371" s="27">
        <v>12790.359</v>
      </c>
      <c r="H371" s="27">
        <v>29215.37</v>
      </c>
      <c r="I371" s="289">
        <f t="shared" si="45"/>
        <v>1.2841712261555753</v>
      </c>
      <c r="J371" s="247">
        <f t="shared" si="43"/>
        <v>0.03134810711978763</v>
      </c>
      <c r="K371" s="35"/>
    </row>
    <row r="372" spans="1:11" ht="11.25">
      <c r="A372" s="171" t="s">
        <v>287</v>
      </c>
      <c r="B372" s="172">
        <f>+B373+B381</f>
        <v>1419045.345</v>
      </c>
      <c r="C372" s="172">
        <f>+C373+C381</f>
        <v>600340.545</v>
      </c>
      <c r="D372" s="172">
        <f>+D373+D381</f>
        <v>654538.8800000001</v>
      </c>
      <c r="E372" s="290">
        <f t="shared" si="44"/>
        <v>0.09027931804939157</v>
      </c>
      <c r="F372" s="172">
        <f>+F373+F381</f>
        <v>615737.764</v>
      </c>
      <c r="G372" s="172">
        <f>+G373+G381</f>
        <v>249301.09</v>
      </c>
      <c r="H372" s="172">
        <f>+H373+H381</f>
        <v>438823.564</v>
      </c>
      <c r="I372" s="290">
        <f t="shared" si="45"/>
        <v>0.7602151839769333</v>
      </c>
      <c r="J372" s="174">
        <f t="shared" si="43"/>
        <v>0.4708579111255132</v>
      </c>
      <c r="K372" s="35"/>
    </row>
    <row r="373" spans="1:11" ht="11.25">
      <c r="A373" s="192" t="s">
        <v>481</v>
      </c>
      <c r="B373" s="178">
        <f>SUM(B374:B380)</f>
        <v>952492.918</v>
      </c>
      <c r="C373" s="178">
        <f>SUM(C374:C380)</f>
        <v>378711.363</v>
      </c>
      <c r="D373" s="178">
        <f>SUM(D374:D380)</f>
        <v>432443.73500000004</v>
      </c>
      <c r="E373" s="291">
        <f t="shared" si="44"/>
        <v>0.1418821225071085</v>
      </c>
      <c r="F373" s="178">
        <f>SUM(F374:F380)</f>
        <v>266721.846</v>
      </c>
      <c r="G373" s="178">
        <f>SUM(G374:G380)</f>
        <v>99819.763</v>
      </c>
      <c r="H373" s="178">
        <f>SUM(H374:H380)</f>
        <v>181925.39599999998</v>
      </c>
      <c r="I373" s="291">
        <f t="shared" si="45"/>
        <v>0.8225388493458953</v>
      </c>
      <c r="J373" s="247">
        <f t="shared" si="43"/>
        <v>0.19520604399731317</v>
      </c>
      <c r="K373" s="292"/>
    </row>
    <row r="374" spans="1:11" ht="11.25">
      <c r="A374" s="144" t="s">
        <v>482</v>
      </c>
      <c r="B374" s="35">
        <v>1226.642</v>
      </c>
      <c r="C374" s="35">
        <v>758.26</v>
      </c>
      <c r="D374" s="35">
        <v>306.016</v>
      </c>
      <c r="E374" s="289">
        <f t="shared" si="44"/>
        <v>-0.5964233903937963</v>
      </c>
      <c r="F374" s="35">
        <v>1334.592</v>
      </c>
      <c r="G374" s="35">
        <v>804.344</v>
      </c>
      <c r="H374" s="35">
        <v>540.667</v>
      </c>
      <c r="I374" s="289">
        <f t="shared" si="45"/>
        <v>-0.327816207990611</v>
      </c>
      <c r="J374" s="247">
        <f t="shared" si="43"/>
        <v>0.0005801359706255379</v>
      </c>
      <c r="K374" s="248"/>
    </row>
    <row r="375" spans="1:11" ht="11.25">
      <c r="A375" s="144" t="s">
        <v>483</v>
      </c>
      <c r="B375" s="27">
        <v>6273.019</v>
      </c>
      <c r="C375" s="27">
        <v>2820.256</v>
      </c>
      <c r="D375" s="27">
        <v>1777.764</v>
      </c>
      <c r="E375" s="289">
        <f t="shared" si="44"/>
        <v>-0.3696444578080855</v>
      </c>
      <c r="F375" s="27">
        <v>7514.341</v>
      </c>
      <c r="G375" s="27">
        <v>2757.947</v>
      </c>
      <c r="H375" s="27">
        <v>3307.912</v>
      </c>
      <c r="I375" s="289">
        <f t="shared" si="45"/>
        <v>0.19941101116156318</v>
      </c>
      <c r="J375" s="247">
        <f t="shared" si="43"/>
        <v>0.0035493912868066</v>
      </c>
      <c r="K375" s="248"/>
    </row>
    <row r="376" spans="1:11" ht="11.25">
      <c r="A376" s="144" t="s">
        <v>484</v>
      </c>
      <c r="B376" s="35">
        <v>839.661</v>
      </c>
      <c r="C376" s="35">
        <v>839.66</v>
      </c>
      <c r="D376" s="35">
        <v>0</v>
      </c>
      <c r="E376" s="289">
        <f t="shared" si="44"/>
        <v>-1</v>
      </c>
      <c r="F376" s="35">
        <v>499.156</v>
      </c>
      <c r="G376" s="35">
        <v>499.13</v>
      </c>
      <c r="H376" s="35">
        <v>0</v>
      </c>
      <c r="I376" s="289">
        <f t="shared" si="45"/>
        <v>-1</v>
      </c>
      <c r="J376" s="247">
        <f t="shared" si="43"/>
        <v>0</v>
      </c>
      <c r="K376" s="248"/>
    </row>
    <row r="377" spans="1:11" ht="11.25">
      <c r="A377" s="144" t="s">
        <v>485</v>
      </c>
      <c r="B377" s="27">
        <v>2900.203</v>
      </c>
      <c r="C377" s="27">
        <v>143.228</v>
      </c>
      <c r="D377" s="27">
        <v>947.658</v>
      </c>
      <c r="E377" s="289">
        <f t="shared" si="44"/>
        <v>5.616429748373223</v>
      </c>
      <c r="F377" s="27">
        <v>3055.451</v>
      </c>
      <c r="G377" s="27">
        <v>143.395</v>
      </c>
      <c r="H377" s="27">
        <v>1270.261</v>
      </c>
      <c r="I377" s="289">
        <f t="shared" si="45"/>
        <v>7.858474842219045</v>
      </c>
      <c r="J377" s="247">
        <f t="shared" si="43"/>
        <v>0.0013629907099615222</v>
      </c>
      <c r="K377" s="248"/>
    </row>
    <row r="378" spans="1:10" ht="11.25">
      <c r="A378" s="144" t="s">
        <v>486</v>
      </c>
      <c r="B378" s="35">
        <v>802773.855</v>
      </c>
      <c r="C378" s="35">
        <v>321634.608</v>
      </c>
      <c r="D378" s="35">
        <v>360108.368</v>
      </c>
      <c r="E378" s="289">
        <f t="shared" si="44"/>
        <v>0.11961946582564277</v>
      </c>
      <c r="F378" s="35">
        <v>224607.58</v>
      </c>
      <c r="G378" s="35">
        <v>84984.596</v>
      </c>
      <c r="H378" s="35">
        <v>148852.527</v>
      </c>
      <c r="I378" s="289">
        <f t="shared" si="45"/>
        <v>0.7515236172917736</v>
      </c>
      <c r="J378" s="247">
        <f t="shared" si="43"/>
        <v>0.15971883845548013</v>
      </c>
    </row>
    <row r="379" spans="1:10" ht="11.25">
      <c r="A379" s="144" t="s">
        <v>487</v>
      </c>
      <c r="B379" s="35">
        <v>107001.047</v>
      </c>
      <c r="C379" s="35">
        <v>40947.91</v>
      </c>
      <c r="D379" s="35">
        <v>54135.725</v>
      </c>
      <c r="E379" s="289">
        <f t="shared" si="44"/>
        <v>0.3220632017604804</v>
      </c>
      <c r="F379" s="35">
        <v>20665.613</v>
      </c>
      <c r="G379" s="35">
        <v>7126.125</v>
      </c>
      <c r="H379" s="35">
        <v>15647.58</v>
      </c>
      <c r="I379" s="289">
        <f t="shared" si="45"/>
        <v>1.195804872914803</v>
      </c>
      <c r="J379" s="247">
        <f t="shared" si="43"/>
        <v>0.016789861432713212</v>
      </c>
    </row>
    <row r="380" spans="1:10" ht="11.25">
      <c r="A380" s="144" t="s">
        <v>29</v>
      </c>
      <c r="B380" s="35">
        <v>31478.49099999992</v>
      </c>
      <c r="C380" s="35">
        <v>11567.441</v>
      </c>
      <c r="D380" s="35">
        <v>15168.204</v>
      </c>
      <c r="E380" s="289">
        <f t="shared" si="44"/>
        <v>0.31128431949642094</v>
      </c>
      <c r="F380" s="35">
        <v>9045.113000000012</v>
      </c>
      <c r="G380" s="35">
        <v>3504.226</v>
      </c>
      <c r="H380" s="35">
        <v>12306.449</v>
      </c>
      <c r="I380" s="289">
        <f t="shared" si="45"/>
        <v>2.5118879318856715</v>
      </c>
      <c r="J380" s="247">
        <f t="shared" si="43"/>
        <v>0.013204826141726201</v>
      </c>
    </row>
    <row r="381" spans="1:10" ht="11.25">
      <c r="A381" s="192" t="s">
        <v>488</v>
      </c>
      <c r="B381" s="292">
        <f>SUM(B382:B385)</f>
        <v>466552.427</v>
      </c>
      <c r="C381" s="292">
        <f>SUM(C382:C385)</f>
        <v>221629.18200000003</v>
      </c>
      <c r="D381" s="292">
        <f>SUM(D382:D385)</f>
        <v>222095.14500000002</v>
      </c>
      <c r="E381" s="291">
        <f t="shared" si="44"/>
        <v>0.002102444253031574</v>
      </c>
      <c r="F381" s="292">
        <f>SUM(F382:F385)</f>
        <v>349015.918</v>
      </c>
      <c r="G381" s="292">
        <f>SUM(G382:G385)</f>
        <v>149481.327</v>
      </c>
      <c r="H381" s="292">
        <f>SUM(H382:H385)</f>
        <v>256898.168</v>
      </c>
      <c r="I381" s="291">
        <f t="shared" si="45"/>
        <v>0.7185970525937332</v>
      </c>
      <c r="J381" s="247">
        <f t="shared" si="43"/>
        <v>0.27565186712819995</v>
      </c>
    </row>
    <row r="382" spans="1:10" ht="11.25">
      <c r="A382" s="144" t="s">
        <v>489</v>
      </c>
      <c r="B382" s="248">
        <v>5634.106</v>
      </c>
      <c r="C382" s="248">
        <v>2305.042</v>
      </c>
      <c r="D382" s="248">
        <v>2244.77</v>
      </c>
      <c r="E382" s="289">
        <f t="shared" si="44"/>
        <v>-0.026147896654377636</v>
      </c>
      <c r="F382" s="27">
        <v>6161.806</v>
      </c>
      <c r="G382" s="27">
        <v>2375.712</v>
      </c>
      <c r="H382" s="27">
        <v>3271.681</v>
      </c>
      <c r="I382" s="289">
        <f t="shared" si="45"/>
        <v>0.37713704354736605</v>
      </c>
      <c r="J382" s="247">
        <f t="shared" si="43"/>
        <v>0.0035105154050684255</v>
      </c>
    </row>
    <row r="383" spans="1:10" ht="11.25">
      <c r="A383" s="144" t="s">
        <v>398</v>
      </c>
      <c r="B383" s="248">
        <v>4982.622</v>
      </c>
      <c r="C383" s="248">
        <v>1879.305</v>
      </c>
      <c r="D383" s="248">
        <v>2129.525</v>
      </c>
      <c r="E383" s="289">
        <f t="shared" si="44"/>
        <v>0.13314496582513216</v>
      </c>
      <c r="F383" s="27">
        <v>5377.759</v>
      </c>
      <c r="G383" s="27">
        <v>1864.847</v>
      </c>
      <c r="H383" s="27">
        <v>2851.7</v>
      </c>
      <c r="I383" s="289">
        <f t="shared" si="45"/>
        <v>0.5291871129374152</v>
      </c>
      <c r="J383" s="247">
        <f t="shared" si="43"/>
        <v>0.003059875574860027</v>
      </c>
    </row>
    <row r="384" spans="1:10" ht="11.25">
      <c r="A384" s="144" t="s">
        <v>138</v>
      </c>
      <c r="B384" s="248">
        <v>299539.36</v>
      </c>
      <c r="C384" s="248">
        <v>148970.747</v>
      </c>
      <c r="D384" s="248">
        <v>160490.581</v>
      </c>
      <c r="E384" s="289">
        <f t="shared" si="44"/>
        <v>0.07732950416097466</v>
      </c>
      <c r="F384" s="27">
        <v>276109.876</v>
      </c>
      <c r="G384" s="27">
        <v>119946.943</v>
      </c>
      <c r="H384" s="27">
        <v>221247.236</v>
      </c>
      <c r="I384" s="289">
        <f t="shared" si="45"/>
        <v>0.8445425157688262</v>
      </c>
      <c r="J384" s="247">
        <f t="shared" si="43"/>
        <v>0.23739839865402815</v>
      </c>
    </row>
    <row r="385" spans="1:10" ht="11.25">
      <c r="A385" s="144" t="s">
        <v>206</v>
      </c>
      <c r="B385" s="248">
        <v>156396.339</v>
      </c>
      <c r="C385" s="248">
        <v>68474.088</v>
      </c>
      <c r="D385" s="248">
        <v>57230.269</v>
      </c>
      <c r="E385" s="289">
        <f t="shared" si="44"/>
        <v>-0.1642054582749609</v>
      </c>
      <c r="F385" s="27">
        <v>61366.477</v>
      </c>
      <c r="G385" s="27">
        <v>25293.825</v>
      </c>
      <c r="H385" s="27">
        <v>29527.551</v>
      </c>
      <c r="I385" s="289">
        <f t="shared" si="45"/>
        <v>0.16738180168479852</v>
      </c>
      <c r="J385" s="247">
        <f t="shared" si="43"/>
        <v>0.03168307749424335</v>
      </c>
    </row>
    <row r="386" spans="1:10" ht="11.25">
      <c r="A386" s="171" t="s">
        <v>294</v>
      </c>
      <c r="B386" s="172">
        <f>SUM(B387:B399)</f>
        <v>59502.163</v>
      </c>
      <c r="C386" s="172">
        <f>SUM(C387:C399)</f>
        <v>20228.612999999998</v>
      </c>
      <c r="D386" s="172">
        <f>SUM(D387:D399)</f>
        <v>29216.709000000003</v>
      </c>
      <c r="E386" s="290">
        <f t="shared" si="44"/>
        <v>0.4443258665337068</v>
      </c>
      <c r="F386" s="172">
        <f>SUM(F387:F399)</f>
        <v>80973.869</v>
      </c>
      <c r="G386" s="172">
        <f>SUM(G387:G399)</f>
        <v>29381.416</v>
      </c>
      <c r="H386" s="172">
        <f>SUM(H387:H399)</f>
        <v>43102.346</v>
      </c>
      <c r="I386" s="290">
        <f t="shared" si="45"/>
        <v>0.46699349003465307</v>
      </c>
      <c r="J386" s="174">
        <f t="shared" si="43"/>
        <v>0.04624883954994066</v>
      </c>
    </row>
    <row r="387" spans="1:18" ht="11.25">
      <c r="A387" s="144" t="s">
        <v>415</v>
      </c>
      <c r="B387" s="248">
        <v>1021.032</v>
      </c>
      <c r="C387" s="248">
        <v>476.619</v>
      </c>
      <c r="D387" s="248">
        <v>361.011</v>
      </c>
      <c r="E387" s="289">
        <f t="shared" si="44"/>
        <v>-0.24255852158642438</v>
      </c>
      <c r="F387" s="27">
        <v>4811.645</v>
      </c>
      <c r="G387" s="27">
        <v>2100.674</v>
      </c>
      <c r="H387" s="27">
        <v>1931.769</v>
      </c>
      <c r="I387" s="289">
        <f t="shared" si="45"/>
        <v>-0.08040514615785219</v>
      </c>
      <c r="J387" s="247">
        <f t="shared" si="43"/>
        <v>0.0020727891360843636</v>
      </c>
      <c r="K387" s="253"/>
      <c r="L387" s="253"/>
      <c r="M387" s="253"/>
      <c r="N387" s="253"/>
      <c r="O387" s="253"/>
      <c r="P387" s="253"/>
      <c r="Q387" s="248"/>
      <c r="R387" s="248"/>
    </row>
    <row r="388" spans="1:18" ht="11.25">
      <c r="A388" s="144" t="s">
        <v>490</v>
      </c>
      <c r="B388" s="248">
        <v>1482.789</v>
      </c>
      <c r="C388" s="248">
        <v>593.983</v>
      </c>
      <c r="D388" s="248">
        <v>846.113</v>
      </c>
      <c r="E388" s="289">
        <f t="shared" si="44"/>
        <v>0.4244734276906917</v>
      </c>
      <c r="F388" s="27">
        <v>2193.513</v>
      </c>
      <c r="G388" s="27">
        <v>859.597</v>
      </c>
      <c r="H388" s="27">
        <v>1349.18</v>
      </c>
      <c r="I388" s="289">
        <f t="shared" si="45"/>
        <v>0.5695494516616508</v>
      </c>
      <c r="J388" s="247">
        <f t="shared" si="43"/>
        <v>0.0014476708377773439</v>
      </c>
      <c r="K388" s="253"/>
      <c r="L388" s="253"/>
      <c r="M388" s="253"/>
      <c r="N388" s="253"/>
      <c r="O388" s="253"/>
      <c r="P388" s="253"/>
      <c r="Q388" s="248"/>
      <c r="R388" s="248"/>
    </row>
    <row r="389" spans="1:18" ht="11.25">
      <c r="A389" s="144" t="s">
        <v>491</v>
      </c>
      <c r="B389" s="248">
        <v>194.444</v>
      </c>
      <c r="C389" s="248">
        <v>121.714</v>
      </c>
      <c r="D389" s="248">
        <v>120.822</v>
      </c>
      <c r="E389" s="289">
        <f t="shared" si="44"/>
        <v>-0.0073286557010696874</v>
      </c>
      <c r="F389" s="27">
        <v>823.808</v>
      </c>
      <c r="G389" s="27">
        <v>481.117</v>
      </c>
      <c r="H389" s="27">
        <v>521.012</v>
      </c>
      <c r="I389" s="289">
        <f t="shared" si="45"/>
        <v>0.08292161781853463</v>
      </c>
      <c r="J389" s="247">
        <f t="shared" si="43"/>
        <v>0.000559046145460242</v>
      </c>
      <c r="K389" s="253"/>
      <c r="L389" s="253"/>
      <c r="M389" s="253"/>
      <c r="N389" s="253"/>
      <c r="O389" s="253"/>
      <c r="P389" s="253"/>
      <c r="Q389" s="248"/>
      <c r="R389" s="248"/>
    </row>
    <row r="390" spans="1:18" ht="11.25">
      <c r="A390" s="144" t="s">
        <v>404</v>
      </c>
      <c r="B390" s="248">
        <v>814.894</v>
      </c>
      <c r="C390" s="248">
        <v>64.131</v>
      </c>
      <c r="D390" s="248">
        <v>423.476</v>
      </c>
      <c r="E390" s="289">
        <f t="shared" si="44"/>
        <v>5.603296377726841</v>
      </c>
      <c r="F390" s="27">
        <v>852.745</v>
      </c>
      <c r="G390" s="27">
        <v>136.278</v>
      </c>
      <c r="H390" s="27">
        <v>340.149</v>
      </c>
      <c r="I390" s="289">
        <f t="shared" si="45"/>
        <v>1.4959934839078943</v>
      </c>
      <c r="J390" s="247">
        <f t="shared" si="43"/>
        <v>0.0003649800529203855</v>
      </c>
      <c r="K390" s="253"/>
      <c r="L390" s="253"/>
      <c r="M390" s="253"/>
      <c r="N390" s="253"/>
      <c r="O390" s="253"/>
      <c r="P390" s="253"/>
      <c r="Q390" s="248"/>
      <c r="R390" s="248"/>
    </row>
    <row r="391" spans="1:18" ht="11.25">
      <c r="A391" s="144" t="s">
        <v>492</v>
      </c>
      <c r="B391" s="248">
        <v>1639.842</v>
      </c>
      <c r="C391" s="248">
        <v>808.185</v>
      </c>
      <c r="D391" s="248">
        <v>661.174</v>
      </c>
      <c r="E391" s="289">
        <f t="shared" si="44"/>
        <v>-0.18190265842597916</v>
      </c>
      <c r="F391" s="27">
        <v>1920.941</v>
      </c>
      <c r="G391" s="27">
        <v>846.032</v>
      </c>
      <c r="H391" s="27">
        <v>897.569</v>
      </c>
      <c r="I391" s="289">
        <f t="shared" si="45"/>
        <v>0.06091613555988416</v>
      </c>
      <c r="J391" s="247">
        <f t="shared" si="43"/>
        <v>0.0009630920012103446</v>
      </c>
      <c r="K391" s="253"/>
      <c r="L391" s="253"/>
      <c r="M391" s="253"/>
      <c r="N391" s="253"/>
      <c r="O391" s="253"/>
      <c r="P391" s="253"/>
      <c r="Q391" s="248"/>
      <c r="R391" s="248"/>
    </row>
    <row r="392" spans="1:18" ht="11.25">
      <c r="A392" s="144" t="s">
        <v>493</v>
      </c>
      <c r="B392" s="248">
        <v>8578.871</v>
      </c>
      <c r="C392" s="248">
        <v>5114.008</v>
      </c>
      <c r="D392" s="248">
        <v>5767.824</v>
      </c>
      <c r="E392" s="289">
        <f t="shared" si="44"/>
        <v>0.12784805968234697</v>
      </c>
      <c r="F392" s="27">
        <v>6282.717</v>
      </c>
      <c r="G392" s="27">
        <v>3617.08</v>
      </c>
      <c r="H392" s="27">
        <v>5362.477</v>
      </c>
      <c r="I392" s="289">
        <f t="shared" si="45"/>
        <v>0.4825431010649474</v>
      </c>
      <c r="J392" s="247">
        <f t="shared" si="43"/>
        <v>0.0057539405943993665</v>
      </c>
      <c r="K392" s="253"/>
      <c r="L392" s="253"/>
      <c r="M392" s="34"/>
      <c r="N392" s="34"/>
      <c r="O392" s="34"/>
      <c r="P392" s="253"/>
      <c r="Q392" s="248"/>
      <c r="R392" s="248"/>
    </row>
    <row r="393" spans="1:18" ht="11.25">
      <c r="A393" s="144" t="s">
        <v>494</v>
      </c>
      <c r="B393" s="248">
        <v>3153.152</v>
      </c>
      <c r="C393" s="248">
        <v>505.04</v>
      </c>
      <c r="D393" s="248">
        <v>1067.514</v>
      </c>
      <c r="E393" s="289">
        <f t="shared" si="44"/>
        <v>1.1137216854110563</v>
      </c>
      <c r="F393" s="27">
        <v>3069.82</v>
      </c>
      <c r="G393" s="27">
        <v>467.305</v>
      </c>
      <c r="H393" s="27">
        <v>1026.131</v>
      </c>
      <c r="I393" s="289">
        <f t="shared" si="45"/>
        <v>1.195848535752881</v>
      </c>
      <c r="J393" s="247">
        <f t="shared" si="43"/>
        <v>0.0011010390937008434</v>
      </c>
      <c r="K393" s="253"/>
      <c r="L393" s="253"/>
      <c r="M393" s="34"/>
      <c r="N393" s="34"/>
      <c r="O393" s="34"/>
      <c r="P393" s="253"/>
      <c r="Q393" s="248"/>
      <c r="R393" s="248"/>
    </row>
    <row r="394" spans="1:18" ht="11.25" customHeight="1">
      <c r="A394" s="180" t="s">
        <v>495</v>
      </c>
      <c r="B394" s="248">
        <v>830.347</v>
      </c>
      <c r="C394" s="248">
        <v>181.69</v>
      </c>
      <c r="D394" s="248">
        <v>566.365</v>
      </c>
      <c r="E394" s="293">
        <f t="shared" si="44"/>
        <v>2.1172051296163796</v>
      </c>
      <c r="F394" s="27">
        <v>1100.51</v>
      </c>
      <c r="G394" s="27">
        <v>241.743</v>
      </c>
      <c r="H394" s="27">
        <v>841.829</v>
      </c>
      <c r="I394" s="293">
        <f t="shared" si="45"/>
        <v>2.4823304087398603</v>
      </c>
      <c r="J394" s="247">
        <f t="shared" si="43"/>
        <v>0.000903282952382383</v>
      </c>
      <c r="K394" s="253"/>
      <c r="L394" s="253"/>
      <c r="M394" s="34"/>
      <c r="N394" s="34"/>
      <c r="O394" s="34"/>
      <c r="P394" s="253"/>
      <c r="Q394" s="248"/>
      <c r="R394" s="248"/>
    </row>
    <row r="395" spans="1:18" ht="11.25">
      <c r="A395" s="144" t="s">
        <v>496</v>
      </c>
      <c r="B395" s="248">
        <v>1664.785</v>
      </c>
      <c r="C395" s="248">
        <v>724.072</v>
      </c>
      <c r="D395" s="248">
        <v>1438.885</v>
      </c>
      <c r="E395" s="289">
        <f t="shared" si="44"/>
        <v>0.9872125976422234</v>
      </c>
      <c r="F395" s="27">
        <v>1812.435</v>
      </c>
      <c r="G395" s="27">
        <v>787.855</v>
      </c>
      <c r="H395" s="27">
        <v>1719.117</v>
      </c>
      <c r="I395" s="289">
        <f t="shared" si="45"/>
        <v>1.1820220725894992</v>
      </c>
      <c r="J395" s="247">
        <f t="shared" si="43"/>
        <v>0.0018446134301036733</v>
      </c>
      <c r="K395" s="253"/>
      <c r="L395" s="253"/>
      <c r="M395" s="34"/>
      <c r="N395" s="34"/>
      <c r="O395" s="34"/>
      <c r="P395" s="253"/>
      <c r="Q395" s="248"/>
      <c r="R395" s="248"/>
    </row>
    <row r="396" spans="1:18" ht="11.25">
      <c r="A396" s="144" t="s">
        <v>497</v>
      </c>
      <c r="B396" s="248">
        <v>4556.344</v>
      </c>
      <c r="C396" s="248">
        <v>2108.798</v>
      </c>
      <c r="D396" s="248">
        <v>2427.164</v>
      </c>
      <c r="E396" s="289">
        <f t="shared" si="44"/>
        <v>0.1509703632116497</v>
      </c>
      <c r="F396" s="27">
        <v>10079.146</v>
      </c>
      <c r="G396" s="27">
        <v>4333.711</v>
      </c>
      <c r="H396" s="27">
        <v>4735.643</v>
      </c>
      <c r="I396" s="289">
        <f t="shared" si="45"/>
        <v>0.09274545533839237</v>
      </c>
      <c r="J396" s="247">
        <f t="shared" si="43"/>
        <v>0.005081347388209441</v>
      </c>
      <c r="K396" s="253"/>
      <c r="L396" s="253"/>
      <c r="M396" s="253"/>
      <c r="N396" s="253"/>
      <c r="O396" s="253"/>
      <c r="P396" s="253"/>
      <c r="Q396" s="248"/>
      <c r="R396" s="248"/>
    </row>
    <row r="397" spans="1:18" ht="11.25">
      <c r="A397" s="144" t="s">
        <v>498</v>
      </c>
      <c r="B397" s="248">
        <v>7100.723</v>
      </c>
      <c r="C397" s="248">
        <v>1080.251</v>
      </c>
      <c r="D397" s="248">
        <v>2499.587</v>
      </c>
      <c r="E397" s="289">
        <f t="shared" si="44"/>
        <v>1.3138946411528432</v>
      </c>
      <c r="F397" s="27">
        <v>5792.742</v>
      </c>
      <c r="G397" s="27">
        <v>940.439</v>
      </c>
      <c r="H397" s="27">
        <v>2562.964</v>
      </c>
      <c r="I397" s="289">
        <f t="shared" si="45"/>
        <v>1.7252846808777604</v>
      </c>
      <c r="J397" s="247">
        <f t="shared" si="43"/>
        <v>0.0027500616975297382</v>
      </c>
      <c r="K397" s="253"/>
      <c r="L397" s="253"/>
      <c r="M397" s="34"/>
      <c r="N397" s="34"/>
      <c r="O397" s="34"/>
      <c r="P397" s="253"/>
      <c r="Q397" s="248"/>
      <c r="R397" s="248"/>
    </row>
    <row r="398" spans="1:18" ht="11.25">
      <c r="A398" s="144" t="s">
        <v>499</v>
      </c>
      <c r="B398" s="248">
        <v>4112.736</v>
      </c>
      <c r="C398" s="248">
        <v>2089.651</v>
      </c>
      <c r="D398" s="248">
        <v>2039.729</v>
      </c>
      <c r="E398" s="289">
        <f t="shared" si="44"/>
        <v>-0.023890113707982722</v>
      </c>
      <c r="F398" s="27">
        <v>10100.72</v>
      </c>
      <c r="G398" s="27">
        <v>5053.604</v>
      </c>
      <c r="H398" s="27">
        <v>5269.771</v>
      </c>
      <c r="I398" s="289">
        <f t="shared" si="45"/>
        <v>0.04277481971282266</v>
      </c>
      <c r="J398" s="247">
        <f t="shared" si="43"/>
        <v>0.005654467008453097</v>
      </c>
      <c r="K398" s="253"/>
      <c r="L398" s="253"/>
      <c r="M398" s="253"/>
      <c r="N398" s="253"/>
      <c r="O398" s="253"/>
      <c r="P398" s="253"/>
      <c r="Q398" s="248"/>
      <c r="R398" s="248"/>
    </row>
    <row r="399" spans="1:18" ht="11.25">
      <c r="A399" s="144" t="s">
        <v>206</v>
      </c>
      <c r="B399" s="248">
        <v>24352.204</v>
      </c>
      <c r="C399" s="248">
        <v>6360.471</v>
      </c>
      <c r="D399" s="248">
        <v>10997.045</v>
      </c>
      <c r="E399" s="289">
        <f t="shared" si="44"/>
        <v>0.72896708435586</v>
      </c>
      <c r="F399" s="27">
        <v>32133.127</v>
      </c>
      <c r="G399" s="27">
        <v>9515.981</v>
      </c>
      <c r="H399" s="27">
        <v>16544.735</v>
      </c>
      <c r="I399" s="289">
        <f t="shared" si="45"/>
        <v>0.7386263171395573</v>
      </c>
      <c r="J399" s="247">
        <f t="shared" si="43"/>
        <v>0.01775250921170944</v>
      </c>
      <c r="R399" s="26"/>
    </row>
    <row r="400" spans="1:10" ht="11.25">
      <c r="A400" s="171" t="s">
        <v>500</v>
      </c>
      <c r="B400" s="231"/>
      <c r="C400" s="231"/>
      <c r="D400" s="231"/>
      <c r="E400" s="290"/>
      <c r="F400" s="231">
        <f>SUM(F401:F404)</f>
        <v>102418.884</v>
      </c>
      <c r="G400" s="231">
        <f>SUM(G401:G404)</f>
        <v>40762.96399999999</v>
      </c>
      <c r="H400" s="231">
        <f>SUM(H401:H404)</f>
        <v>46049.646</v>
      </c>
      <c r="I400" s="290">
        <f t="shared" si="45"/>
        <v>0.1296932676436387</v>
      </c>
      <c r="J400" s="174">
        <f t="shared" si="43"/>
        <v>0.049411293974243695</v>
      </c>
    </row>
    <row r="401" spans="1:12" ht="11.25">
      <c r="A401" s="144" t="s">
        <v>501</v>
      </c>
      <c r="B401" s="248">
        <v>18121.386</v>
      </c>
      <c r="C401" s="248">
        <v>8421.05</v>
      </c>
      <c r="D401" s="248">
        <v>9357.384</v>
      </c>
      <c r="E401" s="289">
        <f>+(D401-C401)/C401</f>
        <v>0.11118969724678049</v>
      </c>
      <c r="F401" s="27">
        <v>13113.952</v>
      </c>
      <c r="G401" s="27">
        <v>6366.824</v>
      </c>
      <c r="H401" s="27">
        <v>8256.066</v>
      </c>
      <c r="I401" s="289">
        <f t="shared" si="45"/>
        <v>0.2967322482920843</v>
      </c>
      <c r="J401" s="247">
        <f t="shared" si="43"/>
        <v>0.00885876308792381</v>
      </c>
      <c r="K401" s="253"/>
      <c r="L401" s="253"/>
    </row>
    <row r="402" spans="1:12" ht="11.25">
      <c r="A402" s="144" t="s">
        <v>502</v>
      </c>
      <c r="B402" s="248">
        <v>10673.64</v>
      </c>
      <c r="C402" s="248">
        <v>4482.385</v>
      </c>
      <c r="D402" s="248">
        <v>5336.482</v>
      </c>
      <c r="E402" s="289">
        <f>+(D402-C402)/C402</f>
        <v>0.19054521197978302</v>
      </c>
      <c r="F402" s="27">
        <v>27135.069</v>
      </c>
      <c r="G402" s="27">
        <v>11056.541</v>
      </c>
      <c r="H402" s="27">
        <v>13943.676</v>
      </c>
      <c r="I402" s="289">
        <f t="shared" si="45"/>
        <v>0.2611246139276289</v>
      </c>
      <c r="J402" s="247">
        <f t="shared" si="43"/>
        <v>0.01496157155947749</v>
      </c>
      <c r="K402" s="253"/>
      <c r="L402" s="253"/>
    </row>
    <row r="403" spans="1:12" ht="11.25">
      <c r="A403" s="144" t="s">
        <v>503</v>
      </c>
      <c r="B403" s="248">
        <v>4638.34</v>
      </c>
      <c r="C403" s="248">
        <v>1650.506</v>
      </c>
      <c r="D403" s="248">
        <v>1193.359</v>
      </c>
      <c r="E403" s="289">
        <f>+(D403-C403)/C403</f>
        <v>-0.2769738492316902</v>
      </c>
      <c r="F403" s="27">
        <v>21896.499</v>
      </c>
      <c r="G403" s="27">
        <v>6896.3</v>
      </c>
      <c r="H403" s="27">
        <v>4922.449</v>
      </c>
      <c r="I403" s="289">
        <f t="shared" si="45"/>
        <v>-0.2862188419877326</v>
      </c>
      <c r="J403" s="247">
        <f t="shared" si="43"/>
        <v>0.005281790322822935</v>
      </c>
      <c r="K403" s="253"/>
      <c r="L403" s="253"/>
    </row>
    <row r="404" spans="1:10" ht="11.25">
      <c r="A404" s="144" t="s">
        <v>29</v>
      </c>
      <c r="B404" s="248">
        <v>47784.101</v>
      </c>
      <c r="C404" s="248">
        <v>19966.869</v>
      </c>
      <c r="D404" s="248">
        <v>22274.385</v>
      </c>
      <c r="E404" s="289">
        <f>+(D404-C404)/C404</f>
        <v>0.11556724291625291</v>
      </c>
      <c r="F404" s="27">
        <v>40273.364</v>
      </c>
      <c r="G404" s="27">
        <v>16443.299</v>
      </c>
      <c r="H404" s="27">
        <v>18927.455</v>
      </c>
      <c r="I404" s="289">
        <f t="shared" si="45"/>
        <v>0.1510740636656916</v>
      </c>
      <c r="J404" s="247">
        <f t="shared" si="43"/>
        <v>0.02030916900401946</v>
      </c>
    </row>
    <row r="405" spans="1:10" ht="11.25">
      <c r="A405" s="171" t="s">
        <v>421</v>
      </c>
      <c r="B405" s="172"/>
      <c r="C405" s="172"/>
      <c r="D405" s="172"/>
      <c r="E405" s="290"/>
      <c r="F405" s="231">
        <f>SUM(F406:F410)</f>
        <v>504586.1960000001</v>
      </c>
      <c r="G405" s="231">
        <f>SUM(G406:G410)</f>
        <v>227627.119</v>
      </c>
      <c r="H405" s="231">
        <f>SUM(H406:H410)</f>
        <v>333532.49900000007</v>
      </c>
      <c r="I405" s="290">
        <f t="shared" si="45"/>
        <v>0.46525818393369933</v>
      </c>
      <c r="J405" s="174">
        <f t="shared" si="43"/>
        <v>0.35788054392542223</v>
      </c>
    </row>
    <row r="406" spans="1:12" ht="11.25">
      <c r="A406" s="144" t="s">
        <v>33</v>
      </c>
      <c r="B406" s="248">
        <v>438282.032</v>
      </c>
      <c r="C406" s="248">
        <v>168665.568</v>
      </c>
      <c r="D406" s="248">
        <v>294285.114</v>
      </c>
      <c r="E406" s="289">
        <f>+(D406-C406)/C406</f>
        <v>0.7447847684003887</v>
      </c>
      <c r="F406" s="27">
        <v>168951.119</v>
      </c>
      <c r="G406" s="27">
        <v>69136.733</v>
      </c>
      <c r="H406" s="27">
        <v>113438.726</v>
      </c>
      <c r="I406" s="289">
        <f t="shared" si="45"/>
        <v>0.6407880598002802</v>
      </c>
      <c r="J406" s="247">
        <f t="shared" si="43"/>
        <v>0.12171981166694922</v>
      </c>
      <c r="K406" s="253"/>
      <c r="L406" s="253"/>
    </row>
    <row r="407" spans="1:12" ht="11.25">
      <c r="A407" s="144" t="s">
        <v>504</v>
      </c>
      <c r="B407" s="248">
        <v>12083.565</v>
      </c>
      <c r="C407" s="248">
        <v>7187.559</v>
      </c>
      <c r="D407" s="248">
        <v>4403.498</v>
      </c>
      <c r="E407" s="289">
        <f>+(D407-C407)/C407</f>
        <v>-0.387344437798702</v>
      </c>
      <c r="F407" s="27">
        <v>3266.022</v>
      </c>
      <c r="G407" s="27">
        <v>1879.197</v>
      </c>
      <c r="H407" s="27">
        <v>1350.305</v>
      </c>
      <c r="I407" s="289">
        <f t="shared" si="45"/>
        <v>-0.28144574517732834</v>
      </c>
      <c r="J407" s="247">
        <f t="shared" si="43"/>
        <v>0.0014488779633591783</v>
      </c>
      <c r="K407" s="253"/>
      <c r="L407" s="253"/>
    </row>
    <row r="408" spans="1:12" ht="21" customHeight="1">
      <c r="A408" s="180" t="s">
        <v>505</v>
      </c>
      <c r="B408" s="248">
        <v>7369.556</v>
      </c>
      <c r="C408" s="248">
        <v>3213.04</v>
      </c>
      <c r="D408" s="248">
        <v>2452.037</v>
      </c>
      <c r="E408" s="293">
        <f>+(D408-C408)/C408</f>
        <v>-0.23684828075591968</v>
      </c>
      <c r="F408" s="27">
        <v>4680.949</v>
      </c>
      <c r="G408" s="27">
        <v>2032.281</v>
      </c>
      <c r="H408" s="27">
        <v>2228.544</v>
      </c>
      <c r="I408" s="293">
        <f t="shared" si="45"/>
        <v>0.09657276725019814</v>
      </c>
      <c r="J408" s="247">
        <f t="shared" si="43"/>
        <v>0.0023912288645723126</v>
      </c>
      <c r="K408" s="253"/>
      <c r="L408" s="253"/>
    </row>
    <row r="409" spans="1:12" ht="11.25">
      <c r="A409" s="144" t="s">
        <v>506</v>
      </c>
      <c r="B409" s="248">
        <v>8073.342</v>
      </c>
      <c r="C409" s="248">
        <v>3910.851</v>
      </c>
      <c r="D409" s="248">
        <v>4442.496</v>
      </c>
      <c r="E409" s="289">
        <f>+(D409-C409)/C409</f>
        <v>0.13594100107623633</v>
      </c>
      <c r="F409" s="27">
        <v>12132.942</v>
      </c>
      <c r="G409" s="27">
        <v>6066.213</v>
      </c>
      <c r="H409" s="27">
        <v>6703.189</v>
      </c>
      <c r="I409" s="289">
        <f t="shared" si="45"/>
        <v>0.10500389617047746</v>
      </c>
      <c r="J409" s="247">
        <f t="shared" si="43"/>
        <v>0.007192525263797178</v>
      </c>
      <c r="K409" s="1"/>
      <c r="L409" s="1"/>
    </row>
    <row r="410" spans="1:12" ht="11.25">
      <c r="A410" s="181" t="s">
        <v>29</v>
      </c>
      <c r="B410" s="272"/>
      <c r="C410" s="272"/>
      <c r="D410" s="272"/>
      <c r="E410" s="287"/>
      <c r="F410" s="272">
        <v>315555.1640000001</v>
      </c>
      <c r="G410" s="272">
        <v>148512.695</v>
      </c>
      <c r="H410" s="272">
        <v>209811.7350000001</v>
      </c>
      <c r="I410" s="287">
        <f t="shared" si="45"/>
        <v>0.4127528626424838</v>
      </c>
      <c r="J410" s="183">
        <f t="shared" si="43"/>
        <v>0.2251281001667444</v>
      </c>
      <c r="K410" s="248"/>
      <c r="L410" s="248"/>
    </row>
    <row r="411" spans="1:9" ht="11.25">
      <c r="A411" s="144" t="s">
        <v>507</v>
      </c>
      <c r="B411" s="35"/>
      <c r="C411" s="35"/>
      <c r="D411" s="35"/>
      <c r="E411" s="26"/>
      <c r="F411" s="35"/>
      <c r="G411" s="35"/>
      <c r="H411" s="35"/>
      <c r="I411" s="26"/>
    </row>
    <row r="412" spans="1:10" ht="19.5" customHeight="1">
      <c r="A412" s="350" t="s">
        <v>508</v>
      </c>
      <c r="B412" s="350"/>
      <c r="C412" s="350"/>
      <c r="D412" s="350"/>
      <c r="E412" s="350"/>
      <c r="F412" s="350"/>
      <c r="G412" s="350"/>
      <c r="H412" s="350"/>
      <c r="I412" s="350"/>
      <c r="J412" s="350"/>
    </row>
    <row r="413" spans="1:10" ht="19.5" customHeight="1">
      <c r="A413" s="345" t="s">
        <v>509</v>
      </c>
      <c r="B413" s="345"/>
      <c r="C413" s="345"/>
      <c r="D413" s="345"/>
      <c r="E413" s="345"/>
      <c r="F413" s="345"/>
      <c r="G413" s="345"/>
      <c r="H413" s="345"/>
      <c r="I413" s="345"/>
      <c r="J413" s="345"/>
    </row>
    <row r="414" spans="1:10" ht="11.25">
      <c r="A414" s="184" t="s">
        <v>186</v>
      </c>
      <c r="B414" s="346" t="s">
        <v>270</v>
      </c>
      <c r="C414" s="346"/>
      <c r="D414" s="346"/>
      <c r="E414" s="184" t="s">
        <v>201</v>
      </c>
      <c r="F414" s="346" t="s">
        <v>453</v>
      </c>
      <c r="G414" s="346"/>
      <c r="H414" s="346"/>
      <c r="I414" s="184" t="s">
        <v>201</v>
      </c>
      <c r="J414" s="185" t="s">
        <v>272</v>
      </c>
    </row>
    <row r="415" spans="1:16" s="227" customFormat="1" ht="11.25">
      <c r="A415" s="223" t="s">
        <v>273</v>
      </c>
      <c r="B415" s="224">
        <f>+B4</f>
        <v>2007</v>
      </c>
      <c r="C415" s="224" t="str">
        <f>+C4</f>
        <v>Ene-Jun 07</v>
      </c>
      <c r="D415" s="224" t="str">
        <f>+D4</f>
        <v>Ene-Jun 08</v>
      </c>
      <c r="E415" s="188" t="s">
        <v>276</v>
      </c>
      <c r="F415" s="224">
        <f>+F4</f>
        <v>2007</v>
      </c>
      <c r="G415" s="224" t="str">
        <f>+G4</f>
        <v>Ene-Jun 07</v>
      </c>
      <c r="H415" s="224" t="str">
        <f>+H4</f>
        <v>Ene-Jun 08</v>
      </c>
      <c r="I415" s="188" t="s">
        <v>276</v>
      </c>
      <c r="J415" s="189" t="s">
        <v>277</v>
      </c>
      <c r="K415" s="226"/>
      <c r="L415" s="226"/>
      <c r="M415" s="226"/>
      <c r="N415" s="226"/>
      <c r="O415" s="226"/>
      <c r="P415" s="226"/>
    </row>
    <row r="416" spans="1:11" ht="16.5" customHeight="1">
      <c r="A416" s="268" t="s">
        <v>426</v>
      </c>
      <c r="B416" s="269"/>
      <c r="C416" s="269"/>
      <c r="D416" s="269"/>
      <c r="E416" s="294"/>
      <c r="F416" s="269">
        <f>+F417+F427+F428+F435</f>
        <v>528286</v>
      </c>
      <c r="G416" s="269">
        <f>+G417+G427+G428+G435</f>
        <v>235065</v>
      </c>
      <c r="H416" s="269">
        <f>+H417+H427+H428+H435</f>
        <v>280609</v>
      </c>
      <c r="I416" s="229">
        <f aca="true" t="shared" si="46" ref="I416:I435">+(H416-G416)/G416</f>
        <v>0.19375066470976113</v>
      </c>
      <c r="J416" s="230"/>
      <c r="K416" s="248"/>
    </row>
    <row r="417" spans="1:10" ht="11.25">
      <c r="A417" s="171" t="s">
        <v>116</v>
      </c>
      <c r="B417" s="172">
        <f>+B418+B421+B422+B423+B424+B425+B426</f>
        <v>28104.038</v>
      </c>
      <c r="C417" s="172">
        <f>+C418+C421+C422+C423+C424+C425+C426</f>
        <v>12639.246</v>
      </c>
      <c r="D417" s="172">
        <f>+D418+D421+D422+D423+D424+D425+D426</f>
        <v>16883.488</v>
      </c>
      <c r="E417" s="173">
        <f aca="true" t="shared" si="47" ref="E417:E434">+(D417-C417)/C417</f>
        <v>0.33579867026878046</v>
      </c>
      <c r="F417" s="172">
        <f>+F418+F421+F422+F423+F424+F425+F426</f>
        <v>62710.06800000001</v>
      </c>
      <c r="G417" s="172">
        <f>+G418+G421+G422+G423+G424+G425+G426</f>
        <v>26946.45</v>
      </c>
      <c r="H417" s="172">
        <f>+H418+H421+H422+H423+H424+H425+H426</f>
        <v>45596.798</v>
      </c>
      <c r="I417" s="173">
        <f t="shared" si="46"/>
        <v>0.6921263468842835</v>
      </c>
      <c r="J417" s="174">
        <f aca="true" t="shared" si="48" ref="J417:J435">+H417/$H$416</f>
        <v>0.16249228641989388</v>
      </c>
    </row>
    <row r="418" spans="1:10" ht="11.25">
      <c r="A418" s="192" t="s">
        <v>510</v>
      </c>
      <c r="B418" s="178">
        <f>+B419+B420</f>
        <v>2898.93</v>
      </c>
      <c r="C418" s="178">
        <f>+C419+C420</f>
        <v>2021.925</v>
      </c>
      <c r="D418" s="178">
        <f>+D419+D420</f>
        <v>4177.91</v>
      </c>
      <c r="E418" s="249">
        <f t="shared" si="47"/>
        <v>1.066303151699494</v>
      </c>
      <c r="F418" s="178">
        <f>+F419+F420</f>
        <v>9790.379</v>
      </c>
      <c r="G418" s="178">
        <f>+G419+G420</f>
        <v>5886.121999999999</v>
      </c>
      <c r="H418" s="178">
        <f>+H419+H420</f>
        <v>15096.65</v>
      </c>
      <c r="I418" s="246">
        <f t="shared" si="46"/>
        <v>1.5647871382890128</v>
      </c>
      <c r="J418" s="176">
        <f t="shared" si="48"/>
        <v>0.053799593028021196</v>
      </c>
    </row>
    <row r="419" spans="1:18" ht="11.25">
      <c r="A419" s="144" t="s">
        <v>118</v>
      </c>
      <c r="B419" s="248">
        <v>2460.77</v>
      </c>
      <c r="C419" s="248">
        <v>1893.995</v>
      </c>
      <c r="D419" s="248">
        <v>3899.201</v>
      </c>
      <c r="E419" s="249">
        <f t="shared" si="47"/>
        <v>1.0587176840487964</v>
      </c>
      <c r="F419" s="248">
        <v>8252.575</v>
      </c>
      <c r="G419" s="248">
        <v>5548.325</v>
      </c>
      <c r="H419" s="248">
        <v>13787.746</v>
      </c>
      <c r="I419" s="249">
        <f t="shared" si="46"/>
        <v>1.4850285446508629</v>
      </c>
      <c r="J419" s="176">
        <f t="shared" si="48"/>
        <v>0.04913508119839349</v>
      </c>
      <c r="K419" s="33"/>
      <c r="L419" s="33"/>
      <c r="M419" s="33"/>
      <c r="N419" s="33"/>
      <c r="O419" s="33"/>
      <c r="P419" s="33"/>
      <c r="Q419" s="1"/>
      <c r="R419" s="1"/>
    </row>
    <row r="420" spans="1:18" ht="11.25">
      <c r="A420" s="144" t="s">
        <v>119</v>
      </c>
      <c r="B420" s="248">
        <v>438.16</v>
      </c>
      <c r="C420" s="248">
        <v>127.93</v>
      </c>
      <c r="D420" s="248">
        <v>278.709</v>
      </c>
      <c r="E420" s="249">
        <f t="shared" si="47"/>
        <v>1.1786054873759086</v>
      </c>
      <c r="F420" s="248">
        <v>1537.804</v>
      </c>
      <c r="G420" s="248">
        <v>337.797</v>
      </c>
      <c r="H420" s="248">
        <v>1308.904</v>
      </c>
      <c r="I420" s="249">
        <f t="shared" si="46"/>
        <v>2.874824228752771</v>
      </c>
      <c r="J420" s="176">
        <f t="shared" si="48"/>
        <v>0.004664511829627703</v>
      </c>
      <c r="K420" s="33"/>
      <c r="L420" s="33"/>
      <c r="M420" s="33"/>
      <c r="N420" s="33"/>
      <c r="O420" s="33"/>
      <c r="P420" s="33"/>
      <c r="Q420" s="1"/>
      <c r="R420" s="1"/>
    </row>
    <row r="421" spans="1:18" ht="11.25">
      <c r="A421" s="144" t="s">
        <v>511</v>
      </c>
      <c r="B421" s="248">
        <v>6027.788</v>
      </c>
      <c r="C421" s="248">
        <v>1885.124</v>
      </c>
      <c r="D421" s="248">
        <v>2789.353</v>
      </c>
      <c r="E421" s="249">
        <f t="shared" si="47"/>
        <v>0.4796655286336602</v>
      </c>
      <c r="F421" s="248">
        <v>12050.389</v>
      </c>
      <c r="G421" s="248">
        <v>3577.953</v>
      </c>
      <c r="H421" s="248">
        <v>4857.408</v>
      </c>
      <c r="I421" s="249">
        <f t="shared" si="46"/>
        <v>0.3575941327345553</v>
      </c>
      <c r="J421" s="176">
        <f t="shared" si="48"/>
        <v>0.01731023595109209</v>
      </c>
      <c r="K421" s="33"/>
      <c r="L421" s="33"/>
      <c r="M421" s="33"/>
      <c r="N421" s="33"/>
      <c r="O421" s="33"/>
      <c r="P421" s="33"/>
      <c r="Q421" s="1"/>
      <c r="R421" s="1"/>
    </row>
    <row r="422" spans="1:18" ht="11.25">
      <c r="A422" s="144" t="s">
        <v>512</v>
      </c>
      <c r="B422" s="248">
        <v>459.909</v>
      </c>
      <c r="C422" s="248">
        <v>392.36</v>
      </c>
      <c r="D422" s="248">
        <v>159.547</v>
      </c>
      <c r="E422" s="249">
        <f t="shared" si="47"/>
        <v>-0.5933657865225813</v>
      </c>
      <c r="F422" s="248">
        <v>1117.198</v>
      </c>
      <c r="G422" s="248">
        <v>906.241</v>
      </c>
      <c r="H422" s="248">
        <v>692.059</v>
      </c>
      <c r="I422" s="249">
        <f t="shared" si="46"/>
        <v>-0.2363411057323604</v>
      </c>
      <c r="J422" s="176">
        <f t="shared" si="48"/>
        <v>0.0024662751372906784</v>
      </c>
      <c r="K422" s="33"/>
      <c r="L422" s="33"/>
      <c r="M422" s="33"/>
      <c r="N422" s="33"/>
      <c r="O422" s="33"/>
      <c r="P422" s="33"/>
      <c r="Q422" s="1"/>
      <c r="R422" s="1"/>
    </row>
    <row r="423" spans="1:18" ht="11.25">
      <c r="A423" s="144" t="s">
        <v>121</v>
      </c>
      <c r="B423" s="27">
        <v>7099.765</v>
      </c>
      <c r="C423" s="27">
        <v>3440.1</v>
      </c>
      <c r="D423" s="27">
        <v>3514.506</v>
      </c>
      <c r="E423" s="249">
        <f t="shared" si="47"/>
        <v>0.021629022412139168</v>
      </c>
      <c r="F423" s="27">
        <v>25831.406</v>
      </c>
      <c r="G423" s="27">
        <v>10860.824</v>
      </c>
      <c r="H423" s="27">
        <v>16486.649</v>
      </c>
      <c r="I423" s="249">
        <f t="shared" si="46"/>
        <v>0.5179924653967324</v>
      </c>
      <c r="J423" s="176">
        <f t="shared" si="48"/>
        <v>0.05875310129040765</v>
      </c>
      <c r="K423" s="33"/>
      <c r="L423" s="33"/>
      <c r="M423" s="33"/>
      <c r="N423" s="33"/>
      <c r="O423" s="33"/>
      <c r="P423" s="33"/>
      <c r="Q423" s="1"/>
      <c r="R423" s="1"/>
    </row>
    <row r="424" spans="1:18" ht="11.25">
      <c r="A424" s="144" t="s">
        <v>117</v>
      </c>
      <c r="B424" s="248">
        <v>2438.822</v>
      </c>
      <c r="C424" s="248">
        <v>810.533</v>
      </c>
      <c r="D424" s="248">
        <v>77.109</v>
      </c>
      <c r="E424" s="249">
        <f t="shared" si="47"/>
        <v>-0.9048663040246356</v>
      </c>
      <c r="F424" s="248">
        <v>1407.818</v>
      </c>
      <c r="G424" s="248">
        <v>380.008</v>
      </c>
      <c r="H424" s="248">
        <v>63.691</v>
      </c>
      <c r="I424" s="249">
        <f t="shared" si="46"/>
        <v>-0.8323956337761311</v>
      </c>
      <c r="J424" s="176">
        <f t="shared" si="48"/>
        <v>0.0002269741882833409</v>
      </c>
      <c r="K424" s="33"/>
      <c r="L424" s="33"/>
      <c r="M424" s="33"/>
      <c r="N424" s="33"/>
      <c r="O424" s="33"/>
      <c r="P424" s="33"/>
      <c r="Q424" s="1"/>
      <c r="R424" s="1"/>
    </row>
    <row r="425" spans="1:18" ht="11.25">
      <c r="A425" s="144" t="s">
        <v>513</v>
      </c>
      <c r="B425" s="248">
        <v>3309.37</v>
      </c>
      <c r="C425" s="248">
        <v>1600.176</v>
      </c>
      <c r="D425" s="248">
        <v>1562.378</v>
      </c>
      <c r="E425" s="249">
        <f t="shared" si="47"/>
        <v>-0.023621151673315938</v>
      </c>
      <c r="F425" s="248">
        <v>3728.152</v>
      </c>
      <c r="G425" s="248">
        <v>1656.841</v>
      </c>
      <c r="H425" s="248">
        <v>2038.525</v>
      </c>
      <c r="I425" s="249">
        <f t="shared" si="46"/>
        <v>0.23036851454062293</v>
      </c>
      <c r="J425" s="176">
        <f t="shared" si="48"/>
        <v>0.007264645823904437</v>
      </c>
      <c r="K425" s="33"/>
      <c r="L425" s="33"/>
      <c r="M425" s="33"/>
      <c r="N425" s="33"/>
      <c r="O425" s="33"/>
      <c r="P425" s="33"/>
      <c r="Q425" s="1"/>
      <c r="R425" s="1"/>
    </row>
    <row r="426" spans="1:18" ht="11.25">
      <c r="A426" s="144" t="s">
        <v>29</v>
      </c>
      <c r="B426" s="248">
        <v>5869.454</v>
      </c>
      <c r="C426" s="248">
        <v>2489.028</v>
      </c>
      <c r="D426" s="248">
        <v>4602.685</v>
      </c>
      <c r="E426" s="249">
        <f t="shared" si="47"/>
        <v>0.8491897238600774</v>
      </c>
      <c r="F426" s="248">
        <v>8784.726</v>
      </c>
      <c r="G426" s="248">
        <v>3678.461</v>
      </c>
      <c r="H426" s="248">
        <v>6361.816</v>
      </c>
      <c r="I426" s="249">
        <f t="shared" si="46"/>
        <v>0.7294776266487534</v>
      </c>
      <c r="J426" s="176">
        <f t="shared" si="48"/>
        <v>0.022671461000894483</v>
      </c>
      <c r="K426" s="33"/>
      <c r="L426" s="33"/>
      <c r="M426" s="33"/>
      <c r="N426" s="33"/>
      <c r="O426" s="33"/>
      <c r="P426" s="33"/>
      <c r="Q426" s="1"/>
      <c r="R426" s="1"/>
    </row>
    <row r="427" spans="1:10" ht="11.25">
      <c r="A427" s="171" t="s">
        <v>428</v>
      </c>
      <c r="B427" s="274">
        <v>2196.347</v>
      </c>
      <c r="C427" s="274">
        <v>978.592</v>
      </c>
      <c r="D427" s="274">
        <v>900.001</v>
      </c>
      <c r="E427" s="173">
        <f t="shared" si="47"/>
        <v>-0.08031028252836729</v>
      </c>
      <c r="F427" s="274">
        <v>18051.943</v>
      </c>
      <c r="G427" s="274">
        <v>8682.165</v>
      </c>
      <c r="H427" s="274">
        <v>9011.389</v>
      </c>
      <c r="I427" s="173">
        <f t="shared" si="46"/>
        <v>0.03791957420758513</v>
      </c>
      <c r="J427" s="174">
        <f t="shared" si="48"/>
        <v>0.03211368487824695</v>
      </c>
    </row>
    <row r="428" spans="1:10" ht="11.25">
      <c r="A428" s="171" t="s">
        <v>123</v>
      </c>
      <c r="B428" s="172">
        <f>+B429+B432+B433+B434</f>
        <v>135929.831</v>
      </c>
      <c r="C428" s="172">
        <f>+C429+C432+C433+C434</f>
        <v>62233.46</v>
      </c>
      <c r="D428" s="172">
        <f>+D429+D432+D433+D434</f>
        <v>53799.531</v>
      </c>
      <c r="E428" s="295">
        <f t="shared" si="47"/>
        <v>-0.13552081147344205</v>
      </c>
      <c r="F428" s="172">
        <f>+F429+F432+F433+F434</f>
        <v>400081.272</v>
      </c>
      <c r="G428" s="172">
        <f>+G429+G432+G433+G434</f>
        <v>175384.676</v>
      </c>
      <c r="H428" s="172">
        <f>+H429+H432+H433+H434</f>
        <v>199671.43500000003</v>
      </c>
      <c r="I428" s="173">
        <f t="shared" si="46"/>
        <v>0.1384770867894982</v>
      </c>
      <c r="J428" s="174">
        <f t="shared" si="48"/>
        <v>0.7115646148199096</v>
      </c>
    </row>
    <row r="429" spans="1:10" ht="11.25">
      <c r="A429" s="192" t="s">
        <v>124</v>
      </c>
      <c r="B429" s="178">
        <f>+B430+B431</f>
        <v>107024.64</v>
      </c>
      <c r="C429" s="178">
        <f>+C430+C431</f>
        <v>49240.034</v>
      </c>
      <c r="D429" s="178">
        <f>+D430+D431</f>
        <v>39206.743</v>
      </c>
      <c r="E429" s="246">
        <f t="shared" si="47"/>
        <v>-0.20376287717429273</v>
      </c>
      <c r="F429" s="178">
        <f>+F430+F431</f>
        <v>356681.107</v>
      </c>
      <c r="G429" s="178">
        <f>+G430+G431</f>
        <v>156651.88400000002</v>
      </c>
      <c r="H429" s="178">
        <f>+H430+H431</f>
        <v>172943.736</v>
      </c>
      <c r="I429" s="246">
        <f t="shared" si="46"/>
        <v>0.10400035788908854</v>
      </c>
      <c r="J429" s="176">
        <f t="shared" si="48"/>
        <v>0.6163157133235213</v>
      </c>
    </row>
    <row r="430" spans="1:10" ht="11.25">
      <c r="A430" s="144" t="s">
        <v>514</v>
      </c>
      <c r="B430" s="27">
        <v>102599.054</v>
      </c>
      <c r="C430" s="27">
        <v>46108.168</v>
      </c>
      <c r="D430" s="27">
        <v>38179.307</v>
      </c>
      <c r="E430" s="249">
        <f t="shared" si="47"/>
        <v>-0.1719621781546384</v>
      </c>
      <c r="F430" s="27">
        <v>345237.609</v>
      </c>
      <c r="G430" s="27">
        <v>148950.189</v>
      </c>
      <c r="H430" s="27">
        <v>168708.323</v>
      </c>
      <c r="I430" s="249">
        <f t="shared" si="46"/>
        <v>0.132649271092902</v>
      </c>
      <c r="J430" s="176">
        <f t="shared" si="48"/>
        <v>0.6012220670042657</v>
      </c>
    </row>
    <row r="431" spans="1:10" ht="11.25">
      <c r="A431" s="144" t="s">
        <v>515</v>
      </c>
      <c r="B431" s="27">
        <v>4425.586</v>
      </c>
      <c r="C431" s="27">
        <v>3131.866</v>
      </c>
      <c r="D431" s="27">
        <v>1027.436</v>
      </c>
      <c r="E431" s="249">
        <f t="shared" si="47"/>
        <v>-0.6719412644091415</v>
      </c>
      <c r="F431" s="27">
        <v>11443.498</v>
      </c>
      <c r="G431" s="27">
        <v>7701.695</v>
      </c>
      <c r="H431" s="27">
        <v>4235.413</v>
      </c>
      <c r="I431" s="249">
        <f t="shared" si="46"/>
        <v>-0.45006742022373003</v>
      </c>
      <c r="J431" s="176">
        <f t="shared" si="48"/>
        <v>0.015093646319255617</v>
      </c>
    </row>
    <row r="432" spans="1:10" ht="11.25">
      <c r="A432" s="144" t="s">
        <v>127</v>
      </c>
      <c r="B432" s="27">
        <v>3236.799</v>
      </c>
      <c r="C432" s="27">
        <v>1907.102</v>
      </c>
      <c r="D432" s="27">
        <v>1980.295</v>
      </c>
      <c r="E432" s="249">
        <f t="shared" si="47"/>
        <v>0.038379174265456166</v>
      </c>
      <c r="F432" s="27">
        <v>8143.8</v>
      </c>
      <c r="G432" s="27">
        <v>4511.088</v>
      </c>
      <c r="H432" s="27">
        <v>5404.663</v>
      </c>
      <c r="I432" s="249">
        <f t="shared" si="46"/>
        <v>0.19808414289413107</v>
      </c>
      <c r="J432" s="176">
        <f t="shared" si="48"/>
        <v>0.019260476321144367</v>
      </c>
    </row>
    <row r="433" spans="1:10" ht="11.25">
      <c r="A433" s="144" t="s">
        <v>516</v>
      </c>
      <c r="B433" s="27">
        <v>25235.086</v>
      </c>
      <c r="C433" s="27">
        <v>10859.685</v>
      </c>
      <c r="D433" s="27">
        <v>12119.652</v>
      </c>
      <c r="E433" s="249">
        <f t="shared" si="47"/>
        <v>0.11602242606484447</v>
      </c>
      <c r="F433" s="27">
        <v>34475.055</v>
      </c>
      <c r="G433" s="27">
        <v>13711.812</v>
      </c>
      <c r="H433" s="27">
        <v>20449.048</v>
      </c>
      <c r="I433" s="249">
        <f t="shared" si="46"/>
        <v>0.49134541809645577</v>
      </c>
      <c r="J433" s="176">
        <f t="shared" si="48"/>
        <v>0.07287381374082798</v>
      </c>
    </row>
    <row r="434" spans="1:10" ht="11.25">
      <c r="A434" s="144" t="s">
        <v>206</v>
      </c>
      <c r="B434" s="248">
        <v>433.306</v>
      </c>
      <c r="C434" s="248">
        <v>226.639</v>
      </c>
      <c r="D434" s="248">
        <v>492.841</v>
      </c>
      <c r="E434" s="249">
        <f t="shared" si="47"/>
        <v>1.1745639541296953</v>
      </c>
      <c r="F434" s="248">
        <v>781.31</v>
      </c>
      <c r="G434" s="248">
        <v>509.892</v>
      </c>
      <c r="H434" s="248">
        <v>873.988</v>
      </c>
      <c r="I434" s="249">
        <f t="shared" si="46"/>
        <v>0.7140649392420357</v>
      </c>
      <c r="J434" s="176">
        <f t="shared" si="48"/>
        <v>0.00311461143441586</v>
      </c>
    </row>
    <row r="435" spans="1:10" ht="11.25">
      <c r="A435" s="171" t="s">
        <v>115</v>
      </c>
      <c r="B435" s="296"/>
      <c r="C435" s="296"/>
      <c r="D435" s="296"/>
      <c r="E435" s="232"/>
      <c r="F435" s="274">
        <v>47442.717000000004</v>
      </c>
      <c r="G435" s="274">
        <v>24051.708999999973</v>
      </c>
      <c r="H435" s="274">
        <v>26329.377999999968</v>
      </c>
      <c r="I435" s="173">
        <f t="shared" si="46"/>
        <v>0.0946988423982677</v>
      </c>
      <c r="J435" s="174">
        <f t="shared" si="48"/>
        <v>0.0938294138819495</v>
      </c>
    </row>
    <row r="436" spans="1:11" ht="11.25">
      <c r="A436" s="154"/>
      <c r="B436" s="177"/>
      <c r="C436" s="177"/>
      <c r="D436" s="177"/>
      <c r="E436" s="249"/>
      <c r="F436" s="177"/>
      <c r="G436" s="177"/>
      <c r="H436" s="177"/>
      <c r="I436" s="249"/>
      <c r="K436" s="26"/>
    </row>
    <row r="437" spans="1:10" ht="15.75" customHeight="1">
      <c r="A437" s="268" t="s">
        <v>438</v>
      </c>
      <c r="B437" s="269"/>
      <c r="C437" s="269"/>
      <c r="D437" s="269"/>
      <c r="E437" s="228"/>
      <c r="F437" s="269">
        <f>+F439+F443+F447+F451</f>
        <v>157225.08000000002</v>
      </c>
      <c r="G437" s="269">
        <f>+G439+G443+G447+G451</f>
        <v>82979.59</v>
      </c>
      <c r="H437" s="269">
        <f>(H439+H443+H447+H451)</f>
        <v>123376.93100000001</v>
      </c>
      <c r="I437" s="229">
        <f>+(H437-G437)/G437</f>
        <v>0.48683466621129384</v>
      </c>
      <c r="J437" s="230"/>
    </row>
    <row r="438" spans="1:17" s="220" customFormat="1" ht="11.25">
      <c r="A438" s="297"/>
      <c r="B438" s="213"/>
      <c r="C438" s="213"/>
      <c r="D438" s="213"/>
      <c r="E438" s="298"/>
      <c r="F438" s="213"/>
      <c r="G438" s="213"/>
      <c r="H438" s="213"/>
      <c r="I438" s="298"/>
      <c r="J438" s="299"/>
      <c r="K438" s="214"/>
      <c r="L438" s="214"/>
      <c r="M438" s="214"/>
      <c r="N438" s="214"/>
      <c r="O438" s="214"/>
      <c r="P438" s="214"/>
      <c r="Q438" s="200"/>
    </row>
    <row r="439" spans="1:17" s="220" customFormat="1" ht="11.25">
      <c r="A439" s="297" t="s">
        <v>439</v>
      </c>
      <c r="B439" s="213">
        <f>+B440+B441+B442</f>
        <v>11806.673999999999</v>
      </c>
      <c r="C439" s="213">
        <f>+C440+C441+C442</f>
        <v>5522.738</v>
      </c>
      <c r="D439" s="213">
        <f>+D440+D441+D442</f>
        <v>4326.874</v>
      </c>
      <c r="E439" s="300">
        <f>+(D439-C439)/C439</f>
        <v>-0.2165346246734863</v>
      </c>
      <c r="F439" s="213">
        <f>+F440+F441+F442</f>
        <v>9552.4</v>
      </c>
      <c r="G439" s="213">
        <f>+G440+G441+G442</f>
        <v>4175.2880000000005</v>
      </c>
      <c r="H439" s="213">
        <f>+H440+H441+H442</f>
        <v>3686.7870000000003</v>
      </c>
      <c r="I439" s="300">
        <f>+(H439-G439)/G439</f>
        <v>-0.11699815677385611</v>
      </c>
      <c r="J439" s="301">
        <f aca="true" t="shared" si="49" ref="J439:J451">+H439/$H$437</f>
        <v>0.029882304334511285</v>
      </c>
      <c r="K439" s="214"/>
      <c r="L439" s="214"/>
      <c r="M439" s="214"/>
      <c r="N439" s="214"/>
      <c r="O439" s="214"/>
      <c r="P439" s="214"/>
      <c r="Q439" s="200"/>
    </row>
    <row r="440" spans="1:17" s="220" customFormat="1" ht="11.25">
      <c r="A440" s="199" t="s">
        <v>517</v>
      </c>
      <c r="B440" s="217">
        <v>9731.529</v>
      </c>
      <c r="C440" s="217">
        <v>4976.613</v>
      </c>
      <c r="D440" s="217">
        <v>3111.337</v>
      </c>
      <c r="E440" s="298">
        <f>+(D440-C440)/C440</f>
        <v>-0.37480832847561185</v>
      </c>
      <c r="F440" s="217">
        <v>8039.235000000001</v>
      </c>
      <c r="G440" s="217">
        <v>3787.789</v>
      </c>
      <c r="H440" s="217">
        <v>2692.893</v>
      </c>
      <c r="I440" s="298">
        <f>+(H440-G440)/G440</f>
        <v>-0.2890593958639196</v>
      </c>
      <c r="J440" s="202">
        <f t="shared" si="49"/>
        <v>0.021826551999417135</v>
      </c>
      <c r="K440" s="302"/>
      <c r="L440" s="302"/>
      <c r="M440" s="214"/>
      <c r="N440" s="214"/>
      <c r="O440" s="214"/>
      <c r="P440" s="214"/>
      <c r="Q440" s="200"/>
    </row>
    <row r="441" spans="1:17" s="220" customFormat="1" ht="11.25">
      <c r="A441" s="199" t="s">
        <v>518</v>
      </c>
      <c r="B441" s="217">
        <v>179.301</v>
      </c>
      <c r="C441" s="217">
        <v>0</v>
      </c>
      <c r="D441" s="217">
        <v>0</v>
      </c>
      <c r="E441" s="298"/>
      <c r="F441" s="217">
        <v>147.575</v>
      </c>
      <c r="G441" s="217">
        <v>0</v>
      </c>
      <c r="H441" s="217">
        <v>0</v>
      </c>
      <c r="I441" s="298"/>
      <c r="J441" s="202">
        <f t="shared" si="49"/>
        <v>0</v>
      </c>
      <c r="K441" s="302"/>
      <c r="L441" s="302"/>
      <c r="M441" s="214"/>
      <c r="N441" s="214"/>
      <c r="O441" s="214"/>
      <c r="P441" s="214"/>
      <c r="Q441" s="200"/>
    </row>
    <row r="442" spans="1:17" s="220" customFormat="1" ht="11.25">
      <c r="A442" s="199" t="s">
        <v>206</v>
      </c>
      <c r="B442" s="217">
        <v>1895.844</v>
      </c>
      <c r="C442" s="217">
        <v>546.125</v>
      </c>
      <c r="D442" s="217">
        <v>1215.537</v>
      </c>
      <c r="E442" s="298">
        <f>+(D442-C442)/C442</f>
        <v>1.2257486839093614</v>
      </c>
      <c r="F442" s="217">
        <v>1365.59</v>
      </c>
      <c r="G442" s="217">
        <v>387.499</v>
      </c>
      <c r="H442" s="217">
        <v>993.894</v>
      </c>
      <c r="I442" s="298">
        <f aca="true" t="shared" si="50" ref="I442:I451">+(H442-G442)/G442</f>
        <v>1.5648943610177057</v>
      </c>
      <c r="J442" s="202">
        <f t="shared" si="49"/>
        <v>0.008055752335094151</v>
      </c>
      <c r="K442" s="302"/>
      <c r="L442" s="302"/>
      <c r="M442" s="214"/>
      <c r="N442" s="214"/>
      <c r="O442" s="214"/>
      <c r="P442" s="214"/>
      <c r="Q442" s="200"/>
    </row>
    <row r="443" spans="1:17" s="220" customFormat="1" ht="11.25">
      <c r="A443" s="297" t="s">
        <v>519</v>
      </c>
      <c r="B443" s="213"/>
      <c r="C443" s="213"/>
      <c r="D443" s="213"/>
      <c r="E443" s="298"/>
      <c r="F443" s="213">
        <f>+F444+F445+F446</f>
        <v>10617.016000000001</v>
      </c>
      <c r="G443" s="213">
        <f>+G444+G445+G446</f>
        <v>4460.665000000001</v>
      </c>
      <c r="H443" s="213">
        <f>+H444+H445+H446</f>
        <v>6577.844</v>
      </c>
      <c r="I443" s="300">
        <f t="shared" si="50"/>
        <v>0.47463304238269377</v>
      </c>
      <c r="J443" s="301">
        <f t="shared" si="49"/>
        <v>0.05331502369758249</v>
      </c>
      <c r="K443" s="214"/>
      <c r="L443" s="214"/>
      <c r="M443" s="214"/>
      <c r="N443" s="214"/>
      <c r="O443" s="214"/>
      <c r="P443" s="214"/>
      <c r="Q443" s="200"/>
    </row>
    <row r="444" spans="1:17" s="220" customFormat="1" ht="11.25">
      <c r="A444" s="199" t="s">
        <v>520</v>
      </c>
      <c r="B444" s="200">
        <v>362732</v>
      </c>
      <c r="C444" s="200">
        <v>47220</v>
      </c>
      <c r="D444" s="200">
        <v>328239</v>
      </c>
      <c r="E444" s="298">
        <f>+(D444-C444)/C444</f>
        <v>5.951270648030496</v>
      </c>
      <c r="F444" s="217">
        <v>4822.897</v>
      </c>
      <c r="G444" s="217">
        <v>1482.371</v>
      </c>
      <c r="H444" s="217">
        <v>1977.909</v>
      </c>
      <c r="I444" s="298">
        <f t="shared" si="50"/>
        <v>0.33428743546656</v>
      </c>
      <c r="J444" s="202">
        <f t="shared" si="49"/>
        <v>0.016031432975099697</v>
      </c>
      <c r="K444" s="214"/>
      <c r="L444" s="214"/>
      <c r="M444" s="214"/>
      <c r="N444" s="214"/>
      <c r="O444" s="214"/>
      <c r="P444" s="214"/>
      <c r="Q444" s="200"/>
    </row>
    <row r="445" spans="1:17" s="220" customFormat="1" ht="11.25">
      <c r="A445" s="199" t="s">
        <v>521</v>
      </c>
      <c r="B445" s="200">
        <v>417180</v>
      </c>
      <c r="C445" s="200">
        <v>92480</v>
      </c>
      <c r="D445" s="200">
        <v>275531</v>
      </c>
      <c r="E445" s="298">
        <f>+(D445-C445)/C445</f>
        <v>1.9793576989619377</v>
      </c>
      <c r="F445" s="217">
        <v>4401.142</v>
      </c>
      <c r="G445" s="217">
        <v>1903.765</v>
      </c>
      <c r="H445" s="217">
        <v>2708.217</v>
      </c>
      <c r="I445" s="298">
        <f t="shared" si="50"/>
        <v>0.4225584565321875</v>
      </c>
      <c r="J445" s="202">
        <f t="shared" si="49"/>
        <v>0.02195075674236053</v>
      </c>
      <c r="K445" s="214"/>
      <c r="L445" s="214"/>
      <c r="M445" s="214"/>
      <c r="N445" s="214"/>
      <c r="O445" s="214"/>
      <c r="P445" s="214"/>
      <c r="Q445" s="200"/>
    </row>
    <row r="446" spans="1:17" s="220" customFormat="1" ht="11.25">
      <c r="A446" s="199" t="s">
        <v>206</v>
      </c>
      <c r="B446" s="200"/>
      <c r="C446" s="200"/>
      <c r="D446" s="200"/>
      <c r="F446" s="217">
        <v>1392.977</v>
      </c>
      <c r="G446" s="217">
        <v>1074.529</v>
      </c>
      <c r="H446" s="217">
        <v>1891.718</v>
      </c>
      <c r="I446" s="298">
        <f t="shared" si="50"/>
        <v>0.7605090230231106</v>
      </c>
      <c r="J446" s="202">
        <f t="shared" si="49"/>
        <v>0.015332833980122263</v>
      </c>
      <c r="K446" s="214"/>
      <c r="L446" s="214"/>
      <c r="M446" s="214"/>
      <c r="N446" s="214"/>
      <c r="O446" s="214"/>
      <c r="P446" s="214"/>
      <c r="Q446" s="200"/>
    </row>
    <row r="447" spans="1:17" s="220" customFormat="1" ht="11.25">
      <c r="A447" s="297" t="s">
        <v>132</v>
      </c>
      <c r="B447" s="213"/>
      <c r="C447" s="213"/>
      <c r="D447" s="213"/>
      <c r="F447" s="213">
        <f>+F448+F449+F450</f>
        <v>134920.16100000002</v>
      </c>
      <c r="G447" s="213">
        <f>+G448+G449+G450</f>
        <v>74222.365</v>
      </c>
      <c r="H447" s="213">
        <f>+H448+H449+H450</f>
        <v>112524.65900000001</v>
      </c>
      <c r="I447" s="300">
        <f t="shared" si="50"/>
        <v>0.516047878560593</v>
      </c>
      <c r="J447" s="301">
        <f t="shared" si="49"/>
        <v>0.9120396988963845</v>
      </c>
      <c r="K447" s="214"/>
      <c r="L447" s="214"/>
      <c r="M447" s="214"/>
      <c r="N447" s="214"/>
      <c r="O447" s="214"/>
      <c r="P447" s="214"/>
      <c r="Q447" s="200"/>
    </row>
    <row r="448" spans="1:17" s="220" customFormat="1" ht="11.25">
      <c r="A448" s="199" t="s">
        <v>522</v>
      </c>
      <c r="B448" s="217"/>
      <c r="C448" s="217"/>
      <c r="D448" s="217"/>
      <c r="F448" s="217">
        <v>7775.699</v>
      </c>
      <c r="G448" s="217">
        <v>3941.073</v>
      </c>
      <c r="H448" s="217">
        <v>4496.974</v>
      </c>
      <c r="I448" s="298">
        <f t="shared" si="50"/>
        <v>0.1410532106357838</v>
      </c>
      <c r="J448" s="202">
        <f t="shared" si="49"/>
        <v>0.03644906680325838</v>
      </c>
      <c r="K448" s="214"/>
      <c r="L448" s="214"/>
      <c r="M448" s="214"/>
      <c r="N448" s="214"/>
      <c r="O448" s="214"/>
      <c r="P448" s="214"/>
      <c r="Q448" s="200"/>
    </row>
    <row r="449" spans="1:17" s="220" customFormat="1" ht="11.25">
      <c r="A449" s="199" t="s">
        <v>523</v>
      </c>
      <c r="B449" s="217"/>
      <c r="C449" s="217"/>
      <c r="D449" s="217"/>
      <c r="F449" s="217">
        <v>23434.608</v>
      </c>
      <c r="G449" s="217">
        <v>9730.209</v>
      </c>
      <c r="H449" s="217">
        <v>15799.634</v>
      </c>
      <c r="I449" s="298">
        <f t="shared" si="50"/>
        <v>0.6237712879548629</v>
      </c>
      <c r="J449" s="202">
        <f t="shared" si="49"/>
        <v>0.12805987206798003</v>
      </c>
      <c r="K449" s="214"/>
      <c r="L449" s="214"/>
      <c r="M449" s="214"/>
      <c r="N449" s="214"/>
      <c r="O449" s="214"/>
      <c r="P449" s="214"/>
      <c r="Q449" s="200"/>
    </row>
    <row r="450" spans="1:17" s="220" customFormat="1" ht="11.25">
      <c r="A450" s="199" t="s">
        <v>206</v>
      </c>
      <c r="B450" s="217"/>
      <c r="C450" s="217"/>
      <c r="D450" s="217"/>
      <c r="F450" s="217">
        <v>103709.854</v>
      </c>
      <c r="G450" s="217">
        <v>60551.083</v>
      </c>
      <c r="H450" s="217">
        <v>92228.051</v>
      </c>
      <c r="I450" s="298">
        <f t="shared" si="50"/>
        <v>0.5231445323612133</v>
      </c>
      <c r="J450" s="202">
        <f t="shared" si="49"/>
        <v>0.7475307600251461</v>
      </c>
      <c r="K450" s="214"/>
      <c r="L450" s="214"/>
      <c r="M450" s="214"/>
      <c r="N450" s="214"/>
      <c r="O450" s="214"/>
      <c r="P450" s="214"/>
      <c r="Q450" s="200"/>
    </row>
    <row r="451" spans="1:17" s="220" customFormat="1" ht="11.25">
      <c r="A451" s="297" t="s">
        <v>131</v>
      </c>
      <c r="B451" s="213"/>
      <c r="C451" s="213"/>
      <c r="D451" s="213"/>
      <c r="F451" s="213">
        <v>2135.5029999999997</v>
      </c>
      <c r="G451" s="213">
        <v>121.272</v>
      </c>
      <c r="H451" s="213">
        <v>587.6410000000001</v>
      </c>
      <c r="I451" s="300">
        <f t="shared" si="50"/>
        <v>3.845644501616202</v>
      </c>
      <c r="J451" s="301">
        <f t="shared" si="49"/>
        <v>0.004762973071521774</v>
      </c>
      <c r="K451" s="214"/>
      <c r="L451" s="214"/>
      <c r="M451" s="214"/>
      <c r="N451" s="214"/>
      <c r="O451" s="214"/>
      <c r="P451" s="214"/>
      <c r="Q451" s="200"/>
    </row>
    <row r="452" spans="1:10" ht="11.25">
      <c r="A452" s="259"/>
      <c r="B452" s="260"/>
      <c r="C452" s="260"/>
      <c r="D452" s="260"/>
      <c r="E452" s="260"/>
      <c r="F452" s="260"/>
      <c r="G452" s="260"/>
      <c r="H452" s="260"/>
      <c r="I452" s="260"/>
      <c r="J452" s="261"/>
    </row>
    <row r="453" spans="1:8" ht="11.25">
      <c r="A453" s="144" t="s">
        <v>476</v>
      </c>
      <c r="B453" s="35"/>
      <c r="C453" s="35"/>
      <c r="D453" s="35"/>
      <c r="F453" s="35"/>
      <c r="G453" s="35"/>
      <c r="H453" s="35"/>
    </row>
    <row r="454" spans="1:19" ht="19.5" customHeight="1">
      <c r="A454" s="348" t="s">
        <v>524</v>
      </c>
      <c r="B454" s="348"/>
      <c r="C454" s="348"/>
      <c r="D454" s="348"/>
      <c r="E454" s="348"/>
      <c r="F454" s="348"/>
      <c r="G454" s="348"/>
      <c r="H454" s="348"/>
      <c r="I454" s="348"/>
      <c r="J454" s="348"/>
      <c r="R454" s="26"/>
      <c r="S454" s="26"/>
    </row>
    <row r="455" spans="1:19" ht="19.5" customHeight="1">
      <c r="A455" s="345" t="s">
        <v>525</v>
      </c>
      <c r="B455" s="345"/>
      <c r="C455" s="345"/>
      <c r="D455" s="345"/>
      <c r="E455" s="345"/>
      <c r="F455" s="345"/>
      <c r="G455" s="345"/>
      <c r="H455" s="345"/>
      <c r="I455" s="345"/>
      <c r="J455" s="345"/>
      <c r="R455" s="26"/>
      <c r="S455" s="26"/>
    </row>
    <row r="456" spans="1:19" ht="11.25">
      <c r="A456" s="184" t="s">
        <v>526</v>
      </c>
      <c r="B456" s="346" t="s">
        <v>270</v>
      </c>
      <c r="C456" s="346"/>
      <c r="D456" s="346"/>
      <c r="E456" s="184" t="s">
        <v>201</v>
      </c>
      <c r="F456" s="346" t="s">
        <v>453</v>
      </c>
      <c r="G456" s="346"/>
      <c r="H456" s="346"/>
      <c r="I456" s="184" t="s">
        <v>201</v>
      </c>
      <c r="J456" s="185" t="s">
        <v>272</v>
      </c>
      <c r="R456" s="26"/>
      <c r="S456" s="26"/>
    </row>
    <row r="457" spans="1:16" s="227" customFormat="1" ht="11.25">
      <c r="A457" s="223"/>
      <c r="B457" s="224">
        <f>+B4</f>
        <v>2007</v>
      </c>
      <c r="C457" s="224" t="str">
        <f>+C4</f>
        <v>Ene-Jun 07</v>
      </c>
      <c r="D457" s="224" t="str">
        <f>+D4</f>
        <v>Ene-Jun 08</v>
      </c>
      <c r="E457" s="188" t="s">
        <v>276</v>
      </c>
      <c r="F457" s="224">
        <f>+F4</f>
        <v>2007</v>
      </c>
      <c r="G457" s="224" t="str">
        <f>+G4</f>
        <v>Ene-Jun 07</v>
      </c>
      <c r="H457" s="224" t="str">
        <f>+H4</f>
        <v>Ene-Jun 08</v>
      </c>
      <c r="I457" s="188" t="s">
        <v>276</v>
      </c>
      <c r="J457" s="189" t="s">
        <v>277</v>
      </c>
      <c r="K457" s="226"/>
      <c r="L457" s="226"/>
      <c r="M457" s="226"/>
      <c r="N457" s="226"/>
      <c r="O457" s="226"/>
      <c r="P457" s="226"/>
    </row>
    <row r="458" spans="1:19" ht="11.25">
      <c r="A458" s="268" t="s">
        <v>527</v>
      </c>
      <c r="B458" s="269"/>
      <c r="C458" s="269"/>
      <c r="D458" s="269"/>
      <c r="E458" s="276"/>
      <c r="F458" s="269">
        <f>+F460+F466+F474+F480</f>
        <v>668216.6579999999</v>
      </c>
      <c r="G458" s="269">
        <f>+G460+G466+G474+G480</f>
        <v>242763.05800000002</v>
      </c>
      <c r="H458" s="269">
        <f>+H460+H466+H474+H480</f>
        <v>459694.92900000006</v>
      </c>
      <c r="I458" s="229">
        <f>+(H458-G458)/G458</f>
        <v>0.8935950666760839</v>
      </c>
      <c r="J458" s="230"/>
      <c r="R458" s="26"/>
      <c r="S458" s="26"/>
    </row>
    <row r="459" spans="1:19" ht="11.25">
      <c r="A459" s="144"/>
      <c r="B459" s="35"/>
      <c r="C459" s="35"/>
      <c r="D459" s="35"/>
      <c r="F459" s="35"/>
      <c r="G459" s="35"/>
      <c r="H459" s="35"/>
      <c r="R459" s="26"/>
      <c r="S459" s="26"/>
    </row>
    <row r="460" spans="1:19" ht="11.25">
      <c r="A460" s="154" t="s">
        <v>528</v>
      </c>
      <c r="B460" s="177">
        <f>SUM(B461:B464)</f>
        <v>27012.153000000002</v>
      </c>
      <c r="C460" s="177">
        <f>SUM(C461:C464)</f>
        <v>12856.229</v>
      </c>
      <c r="D460" s="177">
        <f>SUM(D461:D464)</f>
        <v>14571.193</v>
      </c>
      <c r="E460" s="193">
        <f>+(D460-C460)/C460</f>
        <v>0.13339557034959473</v>
      </c>
      <c r="F460" s="177">
        <f>SUM(F461:F464)</f>
        <v>173170.18399999998</v>
      </c>
      <c r="G460" s="177">
        <f>SUM(G461:G464)</f>
        <v>68962.18299999999</v>
      </c>
      <c r="H460" s="177">
        <f>SUM(H461:H464)</f>
        <v>95252.119</v>
      </c>
      <c r="I460" s="193">
        <f>+(H460-G460)/G460</f>
        <v>0.38122250277373065</v>
      </c>
      <c r="J460" s="208">
        <f>+H460/$H$458</f>
        <v>0.2072072433063537</v>
      </c>
      <c r="K460" s="303"/>
      <c r="L460" s="303"/>
      <c r="M460" s="193"/>
      <c r="R460" s="26"/>
      <c r="S460" s="26"/>
    </row>
    <row r="461" spans="1:16" ht="11.25">
      <c r="A461" s="144" t="s">
        <v>529</v>
      </c>
      <c r="B461" s="248">
        <v>7167.845</v>
      </c>
      <c r="C461" s="248">
        <v>3294.038</v>
      </c>
      <c r="D461" s="248">
        <v>4357.76</v>
      </c>
      <c r="E461" s="175">
        <f>+(D461-C461)/C461</f>
        <v>0.322923414969712</v>
      </c>
      <c r="F461" s="26">
        <v>43569.589</v>
      </c>
      <c r="G461" s="248">
        <v>18546.031</v>
      </c>
      <c r="H461" s="248">
        <v>27312.992</v>
      </c>
      <c r="I461" s="175">
        <f>+(H461-G461)/G461</f>
        <v>0.47271359570141985</v>
      </c>
      <c r="J461" s="176">
        <f>+H461/$H$458</f>
        <v>0.05941547377826305</v>
      </c>
      <c r="K461" s="303"/>
      <c r="L461" s="303"/>
      <c r="M461" s="193"/>
      <c r="N461" s="33"/>
      <c r="O461" s="33"/>
      <c r="P461" s="33"/>
    </row>
    <row r="462" spans="1:16" ht="11.25">
      <c r="A462" s="144" t="s">
        <v>530</v>
      </c>
      <c r="B462" s="248">
        <v>4508.109</v>
      </c>
      <c r="C462" s="248">
        <v>2139.926</v>
      </c>
      <c r="D462" s="248">
        <v>1493.223</v>
      </c>
      <c r="E462" s="175">
        <f>+(D462-C462)/C462</f>
        <v>-0.3022081137385125</v>
      </c>
      <c r="F462" s="248">
        <v>49723.271</v>
      </c>
      <c r="G462" s="248">
        <v>20271.18</v>
      </c>
      <c r="H462" s="248">
        <v>18376.041</v>
      </c>
      <c r="I462" s="175">
        <f>+(H462-G462)/G462</f>
        <v>-0.0934893281989504</v>
      </c>
      <c r="J462" s="176">
        <f>+H462/$H$458</f>
        <v>0.03997442616992627</v>
      </c>
      <c r="K462" s="303"/>
      <c r="L462" s="303"/>
      <c r="M462" s="193"/>
      <c r="N462" s="33"/>
      <c r="O462" s="33"/>
      <c r="P462" s="33"/>
    </row>
    <row r="463" spans="1:16" ht="11.25">
      <c r="A463" s="144" t="s">
        <v>531</v>
      </c>
      <c r="B463" s="248">
        <v>6254.413</v>
      </c>
      <c r="C463" s="248">
        <v>2109.525</v>
      </c>
      <c r="D463" s="248">
        <v>3269.42</v>
      </c>
      <c r="E463" s="175">
        <f>+(D463-C463)/C463</f>
        <v>0.5498370486246904</v>
      </c>
      <c r="F463" s="248">
        <v>48959.761</v>
      </c>
      <c r="G463" s="248">
        <v>14842.275</v>
      </c>
      <c r="H463" s="248">
        <v>31310.092</v>
      </c>
      <c r="I463" s="175">
        <f>+(H463-G463)/G463</f>
        <v>1.1095210808316112</v>
      </c>
      <c r="J463" s="176">
        <f>+H463/$H$458</f>
        <v>0.06811058818532235</v>
      </c>
      <c r="K463" s="303"/>
      <c r="L463" s="303"/>
      <c r="M463" s="193"/>
      <c r="N463" s="33"/>
      <c r="O463" s="33"/>
      <c r="P463" s="33"/>
    </row>
    <row r="464" spans="1:16" ht="11.25">
      <c r="A464" s="144" t="s">
        <v>532</v>
      </c>
      <c r="B464" s="248">
        <v>9081.786</v>
      </c>
      <c r="C464" s="248">
        <v>5312.74</v>
      </c>
      <c r="D464" s="248">
        <v>5450.79</v>
      </c>
      <c r="E464" s="175">
        <f>+(D464-C464)/C464</f>
        <v>0.025984708455523926</v>
      </c>
      <c r="F464" s="248">
        <v>30917.563</v>
      </c>
      <c r="G464" s="248">
        <v>15302.697</v>
      </c>
      <c r="H464" s="248">
        <v>18252.994</v>
      </c>
      <c r="I464" s="175">
        <f>+(H464-G464)/G464</f>
        <v>0.1927958842810518</v>
      </c>
      <c r="J464" s="176">
        <f>+H464/$H$458</f>
        <v>0.03970675517284202</v>
      </c>
      <c r="K464" s="303"/>
      <c r="L464" s="303"/>
      <c r="M464" s="193"/>
      <c r="N464" s="33"/>
      <c r="O464" s="33"/>
      <c r="P464" s="33"/>
    </row>
    <row r="465" spans="1:10" ht="11.25">
      <c r="A465" s="144"/>
      <c r="B465" s="35"/>
      <c r="C465" s="35"/>
      <c r="D465" s="35"/>
      <c r="E465" s="175"/>
      <c r="F465" s="35"/>
      <c r="G465" s="35"/>
      <c r="H465" s="35"/>
      <c r="I465" s="175"/>
      <c r="J465" s="176"/>
    </row>
    <row r="466" spans="1:13" ht="11.25">
      <c r="A466" s="154" t="s">
        <v>533</v>
      </c>
      <c r="B466" s="177">
        <f>SUM(B467:B472)</f>
        <v>1079830.144</v>
      </c>
      <c r="C466" s="177">
        <f>SUM(C467:C472)</f>
        <v>411516.436</v>
      </c>
      <c r="D466" s="177">
        <f>SUM(D467:D472)</f>
        <v>487146.34300000005</v>
      </c>
      <c r="E466" s="193">
        <f aca="true" t="shared" si="51" ref="E466:E472">+(D466-C466)/C466</f>
        <v>0.18378344188420234</v>
      </c>
      <c r="F466" s="177">
        <f>SUM(F467:F472)</f>
        <v>408542.579</v>
      </c>
      <c r="G466" s="177">
        <f>SUM(G467:G472)</f>
        <v>135848.47800000003</v>
      </c>
      <c r="H466" s="177">
        <f>SUM(H467:H472)</f>
        <v>318482.56200000003</v>
      </c>
      <c r="I466" s="193">
        <f aca="true" t="shared" si="52" ref="I466:I472">+(H466-G466)/G466</f>
        <v>1.344395511004547</v>
      </c>
      <c r="J466" s="208">
        <f aca="true" t="shared" si="53" ref="J466:J472">+H466/$H$458</f>
        <v>0.6928128676398777</v>
      </c>
      <c r="K466" s="303"/>
      <c r="L466" s="303"/>
      <c r="M466" s="193"/>
    </row>
    <row r="467" spans="1:25" ht="11.25">
      <c r="A467" s="144" t="s">
        <v>534</v>
      </c>
      <c r="B467" s="248">
        <v>457915.262</v>
      </c>
      <c r="C467" s="248">
        <v>137798.457</v>
      </c>
      <c r="D467" s="248">
        <v>221526.371</v>
      </c>
      <c r="E467" s="175">
        <f t="shared" si="51"/>
        <v>0.6076114045311845</v>
      </c>
      <c r="F467" s="248">
        <v>169968.829</v>
      </c>
      <c r="G467" s="248">
        <v>50241.379</v>
      </c>
      <c r="H467" s="248">
        <v>116835.52</v>
      </c>
      <c r="I467" s="175">
        <f t="shared" si="52"/>
        <v>1.3254839402397773</v>
      </c>
      <c r="J467" s="176">
        <f t="shared" si="53"/>
        <v>0.254158818445439</v>
      </c>
      <c r="K467" s="303"/>
      <c r="L467" s="303"/>
      <c r="M467" s="193"/>
      <c r="N467" s="33"/>
      <c r="O467" s="33"/>
      <c r="P467" s="33"/>
      <c r="Q467" s="1"/>
      <c r="R467" s="1"/>
      <c r="S467" s="1"/>
      <c r="T467" s="1"/>
      <c r="U467" s="1"/>
      <c r="V467" s="1"/>
      <c r="W467" s="1"/>
      <c r="X467" s="1"/>
      <c r="Y467" s="1"/>
    </row>
    <row r="468" spans="1:25" ht="11.25">
      <c r="A468" s="144" t="s">
        <v>0</v>
      </c>
      <c r="B468" s="248">
        <v>182823.051</v>
      </c>
      <c r="C468" s="248">
        <v>80179.72</v>
      </c>
      <c r="D468" s="248">
        <v>72159.156</v>
      </c>
      <c r="E468" s="175">
        <f t="shared" si="51"/>
        <v>-0.10003232737654856</v>
      </c>
      <c r="F468" s="248">
        <v>67270.452</v>
      </c>
      <c r="G468" s="248">
        <v>23308.142</v>
      </c>
      <c r="H468" s="248">
        <v>63800.818</v>
      </c>
      <c r="I468" s="175">
        <f t="shared" si="52"/>
        <v>1.7372760128198979</v>
      </c>
      <c r="J468" s="176">
        <f t="shared" si="53"/>
        <v>0.138789475313094</v>
      </c>
      <c r="K468" s="303"/>
      <c r="L468" s="303"/>
      <c r="M468" s="193"/>
      <c r="N468" s="33"/>
      <c r="O468" s="33"/>
      <c r="P468" s="33"/>
      <c r="Q468" s="1"/>
      <c r="R468" s="1"/>
      <c r="S468" s="1"/>
      <c r="T468" s="1"/>
      <c r="U468" s="1"/>
      <c r="V468" s="1"/>
      <c r="W468" s="1"/>
      <c r="X468" s="1"/>
      <c r="Y468" s="1"/>
    </row>
    <row r="469" spans="1:25" ht="11.25">
      <c r="A469" s="144" t="s">
        <v>1</v>
      </c>
      <c r="B469" s="248">
        <v>46735.348</v>
      </c>
      <c r="C469" s="248">
        <v>21705.134</v>
      </c>
      <c r="D469" s="248">
        <v>40360.808</v>
      </c>
      <c r="E469" s="175">
        <f t="shared" si="51"/>
        <v>0.8595051290630135</v>
      </c>
      <c r="F469" s="248">
        <v>14489.562</v>
      </c>
      <c r="G469" s="248">
        <v>6826.377</v>
      </c>
      <c r="H469" s="248">
        <v>17237.561</v>
      </c>
      <c r="I469" s="175">
        <f t="shared" si="52"/>
        <v>1.5251404954634062</v>
      </c>
      <c r="J469" s="176">
        <f t="shared" si="53"/>
        <v>0.037497827173116366</v>
      </c>
      <c r="K469" s="303"/>
      <c r="L469" s="303"/>
      <c r="M469" s="193"/>
      <c r="N469" s="33"/>
      <c r="O469" s="33"/>
      <c r="P469" s="33"/>
      <c r="Q469" s="1"/>
      <c r="R469" s="1"/>
      <c r="S469" s="1"/>
      <c r="T469" s="1"/>
      <c r="U469" s="1"/>
      <c r="V469" s="1"/>
      <c r="W469" s="1"/>
      <c r="X469" s="1"/>
      <c r="Y469" s="1"/>
    </row>
    <row r="470" spans="1:25" ht="11.25">
      <c r="A470" s="144" t="s">
        <v>2</v>
      </c>
      <c r="B470" s="248">
        <v>96279.772</v>
      </c>
      <c r="C470" s="248">
        <v>28063.571</v>
      </c>
      <c r="D470" s="248">
        <v>22289.036</v>
      </c>
      <c r="E470" s="175">
        <f t="shared" si="51"/>
        <v>-0.20576622269489508</v>
      </c>
      <c r="F470" s="248">
        <v>44862.938</v>
      </c>
      <c r="G470" s="248">
        <v>11703.496</v>
      </c>
      <c r="H470" s="248">
        <v>25444.02</v>
      </c>
      <c r="I470" s="175">
        <f t="shared" si="52"/>
        <v>1.1740529496485497</v>
      </c>
      <c r="J470" s="176">
        <f t="shared" si="53"/>
        <v>0.0553497948201208</v>
      </c>
      <c r="K470" s="303"/>
      <c r="L470" s="303"/>
      <c r="M470" s="193"/>
      <c r="N470" s="33"/>
      <c r="O470" s="33"/>
      <c r="P470" s="33"/>
      <c r="Q470" s="1"/>
      <c r="R470" s="1"/>
      <c r="S470" s="1"/>
      <c r="T470" s="1"/>
      <c r="U470" s="1"/>
      <c r="V470" s="1"/>
      <c r="W470" s="1"/>
      <c r="X470" s="1"/>
      <c r="Y470" s="1"/>
    </row>
    <row r="471" spans="1:25" ht="11.25">
      <c r="A471" s="144" t="s">
        <v>3</v>
      </c>
      <c r="B471" s="248">
        <v>91612.724</v>
      </c>
      <c r="C471" s="248">
        <v>38916.229</v>
      </c>
      <c r="D471" s="248">
        <v>55014.743</v>
      </c>
      <c r="E471" s="175">
        <f t="shared" si="51"/>
        <v>0.4136709648820291</v>
      </c>
      <c r="F471" s="248">
        <v>43707.675</v>
      </c>
      <c r="G471" s="248">
        <v>17369.516</v>
      </c>
      <c r="H471" s="248">
        <v>54750.848</v>
      </c>
      <c r="I471" s="175">
        <f t="shared" si="52"/>
        <v>2.152122834050183</v>
      </c>
      <c r="J471" s="176">
        <f t="shared" si="53"/>
        <v>0.11910257117498024</v>
      </c>
      <c r="K471" s="303"/>
      <c r="L471" s="303"/>
      <c r="M471" s="193"/>
      <c r="N471" s="33"/>
      <c r="O471" s="33"/>
      <c r="P471" s="33"/>
      <c r="Q471" s="1"/>
      <c r="R471" s="1"/>
      <c r="S471" s="1"/>
      <c r="T471" s="1"/>
      <c r="U471" s="1"/>
      <c r="V471" s="1"/>
      <c r="W471" s="1"/>
      <c r="X471" s="1"/>
      <c r="Y471" s="1"/>
    </row>
    <row r="472" spans="1:25" ht="11.25">
      <c r="A472" s="144" t="s">
        <v>4</v>
      </c>
      <c r="B472" s="248">
        <v>204463.98700000002</v>
      </c>
      <c r="C472" s="248">
        <v>104853.32499999998</v>
      </c>
      <c r="D472" s="248">
        <v>75796.229</v>
      </c>
      <c r="E472" s="175">
        <f t="shared" si="51"/>
        <v>-0.2771213597661303</v>
      </c>
      <c r="F472" s="248">
        <v>68243.123</v>
      </c>
      <c r="G472" s="248">
        <v>26399.568000000003</v>
      </c>
      <c r="H472" s="248">
        <v>40413.79500000001</v>
      </c>
      <c r="I472" s="175">
        <f t="shared" si="52"/>
        <v>0.5308506184646661</v>
      </c>
      <c r="J472" s="176">
        <f t="shared" si="53"/>
        <v>0.08791438071312727</v>
      </c>
      <c r="K472" s="303"/>
      <c r="L472" s="303"/>
      <c r="M472" s="193"/>
      <c r="N472" s="33"/>
      <c r="O472" s="33"/>
      <c r="P472" s="33"/>
      <c r="Q472" s="1"/>
      <c r="R472" s="1"/>
      <c r="S472" s="1"/>
      <c r="T472" s="1"/>
      <c r="U472" s="1"/>
      <c r="V472" s="1"/>
      <c r="W472" s="1"/>
      <c r="X472" s="1"/>
      <c r="Y472" s="1"/>
    </row>
    <row r="473" spans="1:10" ht="11.25">
      <c r="A473" s="144"/>
      <c r="B473" s="35"/>
      <c r="C473" s="35"/>
      <c r="D473" s="35"/>
      <c r="E473" s="175"/>
      <c r="F473" s="35"/>
      <c r="G473" s="35"/>
      <c r="H473" s="35"/>
      <c r="I473" s="175"/>
      <c r="J473" s="176"/>
    </row>
    <row r="474" spans="1:10" ht="11.25">
      <c r="A474" s="154" t="s">
        <v>5</v>
      </c>
      <c r="B474" s="177">
        <f>SUM(B475:B477)</f>
        <v>2422.4390000000003</v>
      </c>
      <c r="C474" s="177">
        <f>SUM(C475:C477)</f>
        <v>1186.699</v>
      </c>
      <c r="D474" s="177">
        <f>SUM(D475:D477)</f>
        <v>1096.354</v>
      </c>
      <c r="E474" s="193">
        <f>+(D474-C474)/C474</f>
        <v>-0.07613135260078589</v>
      </c>
      <c r="F474" s="177">
        <f>SUM(F475:F477)</f>
        <v>65179.815</v>
      </c>
      <c r="G474" s="177">
        <f>SUM(G475:G477)</f>
        <v>27799.331000000002</v>
      </c>
      <c r="H474" s="177">
        <f>SUM(H475:H477)</f>
        <v>32555.989</v>
      </c>
      <c r="I474" s="193">
        <f>+(H474-G474)/G474</f>
        <v>0.1711069234004228</v>
      </c>
      <c r="J474" s="208">
        <f>+H474/$H$458</f>
        <v>0.07082085736908357</v>
      </c>
    </row>
    <row r="475" spans="1:10" ht="11.25">
      <c r="A475" s="144" t="s">
        <v>6</v>
      </c>
      <c r="B475" s="248">
        <v>1475.893</v>
      </c>
      <c r="C475" s="248">
        <v>626.433</v>
      </c>
      <c r="D475" s="248">
        <v>666.335</v>
      </c>
      <c r="E475" s="175">
        <f>+(D475-C475)/C475</f>
        <v>0.06369715516264317</v>
      </c>
      <c r="F475" s="248">
        <v>13174.21</v>
      </c>
      <c r="G475" s="248">
        <v>5791.576</v>
      </c>
      <c r="H475" s="248">
        <v>6067.678</v>
      </c>
      <c r="I475" s="175">
        <f>+(H475-G475)/G475</f>
        <v>0.04767303407569889</v>
      </c>
      <c r="J475" s="176">
        <f>+H475/$H$458</f>
        <v>0.01319935813344593</v>
      </c>
    </row>
    <row r="476" spans="1:10" ht="11.25">
      <c r="A476" s="144" t="s">
        <v>7</v>
      </c>
      <c r="B476" s="248">
        <v>151.683</v>
      </c>
      <c r="C476" s="248">
        <v>70.613</v>
      </c>
      <c r="D476" s="248">
        <v>64.603</v>
      </c>
      <c r="E476" s="175">
        <f>+(D476-C476)/C476</f>
        <v>-0.08511180660784849</v>
      </c>
      <c r="F476" s="248">
        <v>40375.65</v>
      </c>
      <c r="G476" s="248">
        <v>17039.559</v>
      </c>
      <c r="H476" s="248">
        <v>16814.728</v>
      </c>
      <c r="I476" s="175">
        <f>+(H476-G476)/G476</f>
        <v>-0.013194648992969944</v>
      </c>
      <c r="J476" s="176">
        <f>+H476/$H$458</f>
        <v>0.036578014981757605</v>
      </c>
    </row>
    <row r="477" spans="1:10" ht="11.25">
      <c r="A477" s="144" t="s">
        <v>8</v>
      </c>
      <c r="B477" s="248">
        <v>794.863</v>
      </c>
      <c r="C477" s="248">
        <v>489.653</v>
      </c>
      <c r="D477" s="248">
        <v>365.416</v>
      </c>
      <c r="E477" s="175">
        <f>+(D477-C477)/C477</f>
        <v>-0.253724576383684</v>
      </c>
      <c r="F477" s="248">
        <v>11629.955</v>
      </c>
      <c r="G477" s="248">
        <v>4968.196</v>
      </c>
      <c r="H477" s="248">
        <v>9673.583</v>
      </c>
      <c r="I477" s="175">
        <f>+(H477-G477)/G477</f>
        <v>0.9471017246501549</v>
      </c>
      <c r="J477" s="176">
        <f>+H477/$H$458</f>
        <v>0.021043484253880033</v>
      </c>
    </row>
    <row r="478" spans="1:10" ht="11.25">
      <c r="A478" s="144"/>
      <c r="B478" s="35"/>
      <c r="C478" s="35"/>
      <c r="D478" s="35"/>
      <c r="E478" s="175"/>
      <c r="F478" s="35"/>
      <c r="G478" s="35"/>
      <c r="H478" s="35"/>
      <c r="I478" s="175"/>
      <c r="J478" s="176"/>
    </row>
    <row r="479" spans="1:10" ht="11.25">
      <c r="A479" s="144"/>
      <c r="B479" s="35"/>
      <c r="C479" s="35"/>
      <c r="D479" s="35"/>
      <c r="E479" s="175"/>
      <c r="F479" s="35"/>
      <c r="G479" s="35"/>
      <c r="H479" s="35"/>
      <c r="I479" s="175"/>
      <c r="J479" s="176"/>
    </row>
    <row r="480" spans="1:10" ht="11.25">
      <c r="A480" s="154" t="s">
        <v>8</v>
      </c>
      <c r="B480" s="177"/>
      <c r="C480" s="177"/>
      <c r="D480" s="177"/>
      <c r="E480" s="175"/>
      <c r="F480" s="177">
        <f>+F481+F482</f>
        <v>21324.08</v>
      </c>
      <c r="G480" s="177">
        <f>+G481+G482</f>
        <v>10153.065999999999</v>
      </c>
      <c r="H480" s="177">
        <f>+H481+H482</f>
        <v>13404.259</v>
      </c>
      <c r="I480" s="193">
        <f>+(H480-G480)/G480</f>
        <v>0.3202178534050701</v>
      </c>
      <c r="J480" s="208">
        <f>+H480/$H$458</f>
        <v>0.02915903168468495</v>
      </c>
    </row>
    <row r="481" spans="1:10" ht="22.5" customHeight="1">
      <c r="A481" s="180" t="s">
        <v>9</v>
      </c>
      <c r="B481" s="248">
        <v>485.984</v>
      </c>
      <c r="C481" s="248">
        <v>220.967</v>
      </c>
      <c r="D481" s="248">
        <v>245.825</v>
      </c>
      <c r="E481" s="175">
        <f>+(D481-C481)/C481</f>
        <v>0.11249643611942044</v>
      </c>
      <c r="F481" s="248">
        <v>13089.968</v>
      </c>
      <c r="G481" s="248">
        <v>6214.821</v>
      </c>
      <c r="H481" s="248">
        <v>7499.013</v>
      </c>
      <c r="I481" s="175">
        <f>+(H481-G481)/G481</f>
        <v>0.20663378719998532</v>
      </c>
      <c r="J481" s="176">
        <f>+H481/$H$458</f>
        <v>0.016313020933933338</v>
      </c>
    </row>
    <row r="482" spans="1:10" ht="11.25">
      <c r="A482" s="144" t="s">
        <v>10</v>
      </c>
      <c r="B482" s="248">
        <v>3074.503</v>
      </c>
      <c r="C482" s="248">
        <v>1437.451</v>
      </c>
      <c r="D482" s="248">
        <v>2023.857</v>
      </c>
      <c r="E482" s="175">
        <f>+(D482-C482)/C482</f>
        <v>0.4079485144189262</v>
      </c>
      <c r="F482" s="248">
        <v>8234.112</v>
      </c>
      <c r="G482" s="248">
        <v>3938.245</v>
      </c>
      <c r="H482" s="248">
        <v>5905.246</v>
      </c>
      <c r="I482" s="175">
        <f>+(H482-G482)/G482</f>
        <v>0.4994613082731014</v>
      </c>
      <c r="J482" s="176">
        <f>+H482/$H$458</f>
        <v>0.012846010750751613</v>
      </c>
    </row>
    <row r="483" spans="1:8" ht="11.25">
      <c r="A483" s="144"/>
      <c r="B483" s="35"/>
      <c r="C483" s="35"/>
      <c r="D483" s="35"/>
      <c r="F483" s="35"/>
      <c r="G483" s="35"/>
      <c r="H483" s="35"/>
    </row>
    <row r="484" spans="1:10" ht="11.25">
      <c r="A484" s="268" t="s">
        <v>11</v>
      </c>
      <c r="B484" s="269"/>
      <c r="C484" s="269"/>
      <c r="D484" s="269"/>
      <c r="E484" s="270"/>
      <c r="F484" s="269">
        <f>SUM(F486:F490)</f>
        <v>451860.591</v>
      </c>
      <c r="G484" s="269">
        <f>SUM(G486:G490)</f>
        <v>222905.636</v>
      </c>
      <c r="H484" s="269">
        <f>SUM(H486:H490)</f>
        <v>241686.954</v>
      </c>
      <c r="I484" s="229">
        <f>+(H484-G484)/G484</f>
        <v>0.08425681080580663</v>
      </c>
      <c r="J484" s="230"/>
    </row>
    <row r="485" spans="1:9" ht="11.25">
      <c r="A485" s="144"/>
      <c r="B485" s="35"/>
      <c r="C485" s="35"/>
      <c r="D485" s="35"/>
      <c r="E485" s="26"/>
      <c r="F485" s="35"/>
      <c r="G485" s="35"/>
      <c r="H485" s="35"/>
      <c r="I485" s="26"/>
    </row>
    <row r="486" spans="1:10" ht="11.25">
      <c r="A486" s="144" t="s">
        <v>12</v>
      </c>
      <c r="B486" s="248">
        <v>3653</v>
      </c>
      <c r="C486" s="248">
        <v>1306</v>
      </c>
      <c r="D486" s="248">
        <v>2352</v>
      </c>
      <c r="E486" s="175">
        <f>+(D486-C486)/C486</f>
        <v>0.8009188361408882</v>
      </c>
      <c r="F486" s="248">
        <v>81585.052</v>
      </c>
      <c r="G486" s="248">
        <v>27996.566</v>
      </c>
      <c r="H486" s="248">
        <v>54545.062</v>
      </c>
      <c r="I486" s="175">
        <f>+(H486-G486)/G486</f>
        <v>0.9482768708133705</v>
      </c>
      <c r="J486" s="304">
        <f>+H486/$H$484</f>
        <v>0.225684759136813</v>
      </c>
    </row>
    <row r="487" spans="1:10" ht="11.25">
      <c r="A487" s="144" t="s">
        <v>13</v>
      </c>
      <c r="B487" s="248">
        <v>99</v>
      </c>
      <c r="C487" s="248">
        <v>21</v>
      </c>
      <c r="D487" s="248">
        <v>77</v>
      </c>
      <c r="E487" s="175">
        <f>+(D487-C487)/C487</f>
        <v>2.6666666666666665</v>
      </c>
      <c r="F487" s="248">
        <v>8876.067</v>
      </c>
      <c r="G487" s="248">
        <v>974.084</v>
      </c>
      <c r="H487" s="248">
        <v>2473.917</v>
      </c>
      <c r="I487" s="175">
        <f>+(H487-G487)/G487</f>
        <v>1.5397368194118783</v>
      </c>
      <c r="J487" s="304">
        <f>+H487/$H$484</f>
        <v>0.010236038640298309</v>
      </c>
    </row>
    <row r="488" spans="1:10" ht="18.75" customHeight="1">
      <c r="A488" s="180" t="s">
        <v>14</v>
      </c>
      <c r="B488" s="248">
        <v>690</v>
      </c>
      <c r="C488" s="248">
        <v>255</v>
      </c>
      <c r="D488" s="248">
        <v>486</v>
      </c>
      <c r="E488" s="175">
        <f>+(D488-C488)/C488</f>
        <v>0.9058823529411765</v>
      </c>
      <c r="F488" s="248">
        <v>3898.202</v>
      </c>
      <c r="G488" s="248">
        <v>1434.377</v>
      </c>
      <c r="H488" s="248">
        <v>4196.961</v>
      </c>
      <c r="I488" s="175">
        <f>+(H488-G488)/G488</f>
        <v>1.9259818025526068</v>
      </c>
      <c r="J488" s="304">
        <f>+H488/$H$484</f>
        <v>0.01736527739929231</v>
      </c>
    </row>
    <row r="489" spans="1:10" ht="11.25">
      <c r="A489" s="144"/>
      <c r="B489" s="35"/>
      <c r="C489" s="35"/>
      <c r="D489" s="35"/>
      <c r="F489" s="35"/>
      <c r="G489" s="35"/>
      <c r="H489" s="35"/>
      <c r="I489" s="175"/>
      <c r="J489" s="304"/>
    </row>
    <row r="490" spans="1:10" ht="11.25">
      <c r="A490" s="144" t="s">
        <v>15</v>
      </c>
      <c r="B490" s="248"/>
      <c r="C490" s="248"/>
      <c r="D490" s="248"/>
      <c r="F490" s="35">
        <v>357501.27</v>
      </c>
      <c r="G490" s="35">
        <v>192500.609</v>
      </c>
      <c r="H490" s="35">
        <v>180471.014</v>
      </c>
      <c r="I490" s="175">
        <f>+(H490-G490)/G490</f>
        <v>-0.06249120489795438</v>
      </c>
      <c r="J490" s="304">
        <f>+H490/$H$484</f>
        <v>0.7467139248235963</v>
      </c>
    </row>
    <row r="491" spans="1:10" ht="11.25">
      <c r="A491" s="259"/>
      <c r="B491" s="260"/>
      <c r="C491" s="260"/>
      <c r="D491" s="260"/>
      <c r="E491" s="260"/>
      <c r="F491" s="260"/>
      <c r="G491" s="260"/>
      <c r="H491" s="260"/>
      <c r="I491" s="260"/>
      <c r="J491" s="261"/>
    </row>
    <row r="492" spans="1:8" ht="11.25">
      <c r="A492" s="144" t="s">
        <v>16</v>
      </c>
      <c r="B492" s="35"/>
      <c r="C492" s="35"/>
      <c r="D492" s="35"/>
      <c r="F492" s="35"/>
      <c r="G492" s="35"/>
      <c r="H492" s="35"/>
    </row>
    <row r="493" spans="1:8" ht="11.25">
      <c r="A493" s="144"/>
      <c r="B493" s="35"/>
      <c r="C493" s="35"/>
      <c r="D493" s="35"/>
      <c r="F493" s="35"/>
      <c r="G493" s="35"/>
      <c r="H493" s="35"/>
    </row>
  </sheetData>
  <mergeCells count="59">
    <mergeCell ref="A93:J93"/>
    <mergeCell ref="A94:J94"/>
    <mergeCell ref="B48:D48"/>
    <mergeCell ref="F48:H48"/>
    <mergeCell ref="A92:H92"/>
    <mergeCell ref="B3:D3"/>
    <mergeCell ref="F3:H3"/>
    <mergeCell ref="A1:J1"/>
    <mergeCell ref="A2:J2"/>
    <mergeCell ref="F276:H276"/>
    <mergeCell ref="A273:H273"/>
    <mergeCell ref="F240:H240"/>
    <mergeCell ref="B175:D175"/>
    <mergeCell ref="F175:H175"/>
    <mergeCell ref="A274:J274"/>
    <mergeCell ref="A275:J275"/>
    <mergeCell ref="B276:D276"/>
    <mergeCell ref="A236:J236"/>
    <mergeCell ref="B456:D456"/>
    <mergeCell ref="F456:H456"/>
    <mergeCell ref="B414:D414"/>
    <mergeCell ref="F414:H414"/>
    <mergeCell ref="A454:J454"/>
    <mergeCell ref="A455:J455"/>
    <mergeCell ref="A412:J412"/>
    <mergeCell ref="A413:J413"/>
    <mergeCell ref="B348:D348"/>
    <mergeCell ref="F348:H348"/>
    <mergeCell ref="B362:D362"/>
    <mergeCell ref="F362:H362"/>
    <mergeCell ref="A297:H297"/>
    <mergeCell ref="A360:J360"/>
    <mergeCell ref="A361:J361"/>
    <mergeCell ref="B301:D301"/>
    <mergeCell ref="F301:H301"/>
    <mergeCell ref="A346:J346"/>
    <mergeCell ref="A299:J299"/>
    <mergeCell ref="A300:J300"/>
    <mergeCell ref="A347:J347"/>
    <mergeCell ref="B95:D95"/>
    <mergeCell ref="F95:H95"/>
    <mergeCell ref="B240:D240"/>
    <mergeCell ref="A238:J238"/>
    <mergeCell ref="A239:J239"/>
    <mergeCell ref="A174:J174"/>
    <mergeCell ref="A172:H172"/>
    <mergeCell ref="B130:D130"/>
    <mergeCell ref="F130:H130"/>
    <mergeCell ref="A173:J173"/>
    <mergeCell ref="A45:H45"/>
    <mergeCell ref="A221:J221"/>
    <mergeCell ref="A222:J222"/>
    <mergeCell ref="B223:D223"/>
    <mergeCell ref="F223:H223"/>
    <mergeCell ref="A47:J47"/>
    <mergeCell ref="A46:J46"/>
    <mergeCell ref="A126:H126"/>
    <mergeCell ref="A128:J128"/>
    <mergeCell ref="A129:J129"/>
  </mergeCells>
  <printOptions horizontalCentered="1"/>
  <pageMargins left="1.135" right="0.52" top="0.35" bottom="0.46" header="0" footer="0.27"/>
  <pageSetup horizontalDpi="300" verticalDpi="300" orientation="landscape" paperSize="127" scale="90" r:id="rId1"/>
  <headerFooter alignWithMargins="0">
    <oddFooter>&amp;C&amp;P</oddFooter>
  </headerFooter>
  <rowBreaks count="12" manualBreakCount="12">
    <brk id="45" max="255" man="1"/>
    <brk id="92" max="9" man="1"/>
    <brk id="127" max="255" man="1"/>
    <brk id="172" max="8" man="1"/>
    <brk id="220" max="8" man="1"/>
    <brk id="237" max="8" man="1"/>
    <brk id="273" max="8" man="1"/>
    <brk id="298" max="8" man="1"/>
    <brk id="345" max="8" man="1"/>
    <brk id="359" max="8" man="1"/>
    <brk id="411" max="8" man="1"/>
    <brk id="45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2008-08-05T18:33:31Z</cp:lastPrinted>
  <dcterms:created xsi:type="dcterms:W3CDTF">2004-11-22T15:10:56Z</dcterms:created>
  <dcterms:modified xsi:type="dcterms:W3CDTF">2008-08-05T18:34:25Z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