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5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odepa-my.sharepoint.com/personal/cbuzzetti_odepa_gob_cl/Documents/1 Pecuaria/Boletin/"/>
    </mc:Choice>
  </mc:AlternateContent>
  <xr:revisionPtr revIDLastSave="693" documentId="8_{33621173-FF78-499F-9735-A1CE921EB851}" xr6:coauthVersionLast="47" xr6:coauthVersionMax="47" xr10:uidLastSave="{36DD03E5-0313-4E55-8578-8CC1CC186DE1}"/>
  <bookViews>
    <workbookView xWindow="-120" yWindow="-120" windowWidth="20730" windowHeight="11040" tabRatio="862" xr2:uid="{00000000-000D-0000-FFFF-FFFF00000000}"/>
  </bookViews>
  <sheets>
    <sheet name="Portada" sheetId="37" r:id="rId1"/>
    <sheet name="Introducción " sheetId="160" r:id="rId2"/>
    <sheet name="Indice" sheetId="53" r:id="rId3"/>
    <sheet name="Pág.5-C1" sheetId="9" r:id="rId4"/>
    <sheet name="Pág.6-C2" sheetId="64" r:id="rId5"/>
    <sheet name="Pág.7-C3" sheetId="65" r:id="rId6"/>
    <sheet name="Pág.8-G1" sheetId="131" r:id="rId7"/>
    <sheet name="Pág.9-G2" sheetId="135" r:id="rId8"/>
    <sheet name="Pag.10-G3 " sheetId="136" r:id="rId9"/>
    <sheet name="Pág.11-C4 " sheetId="125" r:id="rId10"/>
    <sheet name="Pág.12-C5 " sheetId="162" r:id="rId11"/>
    <sheet name="Pág.13-C6 " sheetId="164" r:id="rId12"/>
    <sheet name="Pág.14-G4" sheetId="165" r:id="rId13"/>
    <sheet name="Pág.15-G5" sheetId="166" r:id="rId14"/>
    <sheet name="Pág.16-G6" sheetId="167" r:id="rId15"/>
    <sheet name="Pág.17-G7" sheetId="168" r:id="rId16"/>
    <sheet name="Pág.18-C7" sheetId="27" r:id="rId17"/>
    <sheet name="Pág 19-C8" sheetId="161" r:id="rId18"/>
    <sheet name="Pág 20-C9" sheetId="180" r:id="rId19"/>
    <sheet name="Pág 21-C10" sheetId="181" r:id="rId20"/>
    <sheet name="Pág.22-C11 " sheetId="154" r:id="rId21"/>
    <sheet name="Pág.23-C12" sheetId="155" r:id="rId22"/>
    <sheet name="Pág.24-C13" sheetId="112" r:id="rId23"/>
    <sheet name="Pág.25-C14 " sheetId="157" r:id="rId24"/>
    <sheet name="Pág 26-C15" sheetId="183" r:id="rId25"/>
    <sheet name="Pág 27-C16" sheetId="184" r:id="rId26"/>
    <sheet name="Pág.28-C17 " sheetId="159" r:id="rId27"/>
    <sheet name="Pág.29-C18 " sheetId="158" r:id="rId28"/>
    <sheet name="Pág.30-C19 " sheetId="151" r:id="rId29"/>
    <sheet name="Pág.31-G8 " sheetId="178" r:id="rId30"/>
    <sheet name="Pág.32-C20  " sheetId="179" r:id="rId31"/>
    <sheet name="Pág.33-G9  " sheetId="173" r:id="rId32"/>
    <sheet name="Pág.34-C21" sheetId="175" r:id="rId33"/>
    <sheet name="Pág.35-C22" sheetId="176" r:id="rId34"/>
    <sheet name="Pág.36-C23" sheetId="185" r:id="rId35"/>
    <sheet name="Hoja1" sheetId="119" state="hidden" r:id="rId36"/>
  </sheets>
  <externalReferences>
    <externalReference r:id="rId37"/>
  </externalReferences>
  <definedNames>
    <definedName name="_xlnm.Print_Area" localSheetId="2">Indice!$A$1:$C$46</definedName>
    <definedName name="_xlnm.Print_Area" localSheetId="1">'Introducción '!$A$1:$H$47</definedName>
    <definedName name="_xlnm.Print_Area" localSheetId="17">'Pág 19-C8'!$A$1:$I$44</definedName>
    <definedName name="_xlnm.Print_Area" localSheetId="18">'Pág 20-C9'!$A$1:$I$42</definedName>
    <definedName name="_xlnm.Print_Area" localSheetId="19">'Pág 21-C10'!$A$1:$I$39</definedName>
    <definedName name="_xlnm.Print_Area" localSheetId="24">'Pág 26-C15'!$A$1:$I$45</definedName>
    <definedName name="_xlnm.Print_Area" localSheetId="25">'Pág 27-C16'!$A$1:$I$43</definedName>
    <definedName name="_xlnm.Print_Area" localSheetId="8">'Pag.10-G3 '!$A$1:$B$31</definedName>
    <definedName name="_xlnm.Print_Area" localSheetId="9">'Pág.11-C4 '!$A$1:$G$71</definedName>
    <definedName name="_xlnm.Print_Area" localSheetId="10">'Pág.12-C5 '!$A$1:$J$55</definedName>
    <definedName name="_xlnm.Print_Area" localSheetId="11">'Pág.13-C6 '!$A$1:$J$55</definedName>
    <definedName name="_xlnm.Print_Area" localSheetId="12">'Pág.14-G4'!$A$1:$A$28</definedName>
    <definedName name="_xlnm.Print_Area" localSheetId="13">'Pág.15-G5'!$A$1:$A$29</definedName>
    <definedName name="_xlnm.Print_Area" localSheetId="14">'Pág.16-G6'!$A$1:$A$28</definedName>
    <definedName name="_xlnm.Print_Area" localSheetId="15">'Pág.17-G7'!$A$1:$B$34</definedName>
    <definedName name="_xlnm.Print_Area" localSheetId="16">'Pág.18-C7'!$A$1:$M$20</definedName>
    <definedName name="_xlnm.Print_Area" localSheetId="20">'Pág.22-C11 '!$A$1:$I$26</definedName>
    <definedName name="_xlnm.Print_Area" localSheetId="21">'Pág.23-C12'!$A$1:$I$35</definedName>
    <definedName name="_xlnm.Print_Area" localSheetId="22">'Pág.24-C13'!$A$1:$M$18</definedName>
    <definedName name="_xlnm.Print_Area" localSheetId="23">'Pág.25-C14 '!$A$1:$I$31</definedName>
    <definedName name="_xlnm.Print_Area" localSheetId="26">'Pág.28-C17 '!$A$1:$I$35</definedName>
    <definedName name="_xlnm.Print_Area" localSheetId="27">'Pág.29-C18 '!$A$1:$I$15</definedName>
    <definedName name="_xlnm.Print_Area" localSheetId="28">'Pág.30-C19 '!$A$1:$M$14</definedName>
    <definedName name="_xlnm.Print_Area" localSheetId="29">'Pág.31-G8 '!$A$1:$A$26</definedName>
    <definedName name="_xlnm.Print_Area" localSheetId="30">'Pág.32-C20  '!$A$1:$J$61</definedName>
    <definedName name="_xlnm.Print_Area" localSheetId="31">'Pág.33-G9  '!$A$1:$A$30</definedName>
    <definedName name="_xlnm.Print_Area" localSheetId="32">'Pág.34-C21'!$A$1:$K$55</definedName>
    <definedName name="_xlnm.Print_Area" localSheetId="33">'Pág.35-C22'!$A$1:$K$56</definedName>
    <definedName name="_xlnm.Print_Area" localSheetId="34">'Pág.36-C23'!$A$1:$G$31</definedName>
    <definedName name="_xlnm.Print_Area" localSheetId="3">'Pág.5-C1'!$A$1:$E$47</definedName>
    <definedName name="_xlnm.Print_Area" localSheetId="4">'Pág.6-C2'!$A$1:$K$70</definedName>
    <definedName name="_xlnm.Print_Area" localSheetId="5">'Pág.7-C3'!$A$1:$K$70</definedName>
    <definedName name="_xlnm.Print_Area" localSheetId="6">'Pág.8-G1'!$A$1:$B$28</definedName>
    <definedName name="_xlnm.Print_Area" localSheetId="7">'Pág.9-G2'!$A$1:$A$27</definedName>
    <definedName name="Print_Area" localSheetId="2">Indice!$A$1:$C$46</definedName>
    <definedName name="Print_Area" localSheetId="1">'Introducción '!$A$1:$H$50</definedName>
    <definedName name="Print_Area" localSheetId="17">'Pág 19-C8'!$A$1:$I$43</definedName>
    <definedName name="Print_Area" localSheetId="18">'Pág 20-C9'!$A$1:$I$41</definedName>
    <definedName name="Print_Area" localSheetId="19">'Pág 21-C10'!$A$1:$I$37</definedName>
    <definedName name="Print_Area" localSheetId="24">'Pág 26-C15'!$A$1:$I$44</definedName>
    <definedName name="Print_Area" localSheetId="25">'Pág 27-C16'!$A$1:$I$42</definedName>
    <definedName name="Print_Area" localSheetId="8">'Pag.10-G3 '!$A$1:$B$29</definedName>
    <definedName name="Print_Area" localSheetId="9">'Pág.11-C4 '!$A$1:$G$71</definedName>
    <definedName name="Print_Area" localSheetId="10">'Pág.12-C5 '!$A$1:$J$55</definedName>
    <definedName name="Print_Area" localSheetId="11">'Pág.13-C6 '!$A$1:$J$55</definedName>
    <definedName name="Print_Area" localSheetId="12">'Pág.14-G4'!$A$1:$A$28</definedName>
    <definedName name="Print_Area" localSheetId="13">'Pág.15-G5'!$A$1:$A$29</definedName>
    <definedName name="Print_Area" localSheetId="14">'Pág.16-G6'!$A$1:$A$27</definedName>
    <definedName name="Print_Area" localSheetId="15">'Pág.17-G7'!$A$1:$A$28</definedName>
    <definedName name="Print_Area" localSheetId="16">'Pág.18-C7'!$A$1:$M$20</definedName>
    <definedName name="Print_Area" localSheetId="20">'Pág.22-C11 '!$A$1:$I$26</definedName>
    <definedName name="Print_Area" localSheetId="21">'Pág.23-C12'!$A$1:$I$35</definedName>
    <definedName name="Print_Area" localSheetId="22">'Pág.24-C13'!$A$1:$M$18</definedName>
    <definedName name="Print_Area" localSheetId="23">'Pág.25-C14 '!$A$1:$I$31</definedName>
    <definedName name="Print_Area" localSheetId="26">'Pág.28-C17 '!$A$1:$I$35</definedName>
    <definedName name="Print_Area" localSheetId="27">'Pág.29-C18 '!$A$1:$I$15</definedName>
    <definedName name="Print_Area" localSheetId="28">'Pág.30-C19 '!$A$1:$M$14</definedName>
    <definedName name="Print_Area" localSheetId="31">'Pág.33-G9  '!$A$1:$A$30</definedName>
    <definedName name="Print_Area" localSheetId="3">'Pág.5-C1'!$A$1:$E$47</definedName>
    <definedName name="Print_Area" localSheetId="4">'Pág.6-C2'!$A$1:$K$70</definedName>
    <definedName name="Print_Area" localSheetId="5">'Pág.7-C3'!$A$1:$K$70</definedName>
    <definedName name="Print_Area" localSheetId="6">'Pág.8-G1'!$A$1:$B$29</definedName>
    <definedName name="Print_Area" localSheetId="7">'Pág.9-G2'!$A$1:$A$27</definedName>
    <definedName name="Print_Area" localSheetId="0">Portada!$A$1:$H$80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B31" i="9"/>
  <c r="B40" i="9" l="1"/>
  <c r="C40" i="9"/>
  <c r="J6" i="27"/>
  <c r="B33" i="9"/>
  <c r="B15" i="9"/>
  <c r="D51" i="164"/>
  <c r="E51" i="164"/>
  <c r="F51" i="164"/>
  <c r="G51" i="164"/>
  <c r="H51" i="164"/>
  <c r="I51" i="164"/>
  <c r="J51" i="164"/>
  <c r="D52" i="164"/>
  <c r="E52" i="164"/>
  <c r="F52" i="164"/>
  <c r="G52" i="164"/>
  <c r="H52" i="164"/>
  <c r="I52" i="164"/>
  <c r="J52" i="164"/>
  <c r="D53" i="164"/>
  <c r="E53" i="164"/>
  <c r="F53" i="164"/>
  <c r="G53" i="164"/>
  <c r="H53" i="164"/>
  <c r="I53" i="164"/>
  <c r="J53" i="164"/>
  <c r="C53" i="164"/>
  <c r="C52" i="164"/>
  <c r="C51" i="164"/>
  <c r="J11" i="164"/>
  <c r="I11" i="164"/>
  <c r="H11" i="164"/>
  <c r="G11" i="164"/>
  <c r="F11" i="164"/>
  <c r="E11" i="164"/>
  <c r="D11" i="164"/>
  <c r="C11" i="164"/>
  <c r="B11" i="164"/>
  <c r="J10" i="164"/>
  <c r="I10" i="164"/>
  <c r="H10" i="164"/>
  <c r="G10" i="164"/>
  <c r="F10" i="164"/>
  <c r="E10" i="164"/>
  <c r="D10" i="164"/>
  <c r="C10" i="164"/>
  <c r="J54" i="176" l="1"/>
  <c r="J53" i="176"/>
  <c r="J51" i="176"/>
  <c r="J52" i="176" s="1"/>
  <c r="J50" i="176"/>
  <c r="I54" i="176"/>
  <c r="I53" i="176"/>
  <c r="I52" i="176"/>
  <c r="I51" i="176"/>
  <c r="I50" i="176"/>
  <c r="G50" i="176"/>
  <c r="G51" i="176"/>
  <c r="G52" i="176" s="1"/>
  <c r="G53" i="176"/>
  <c r="G54" i="176"/>
  <c r="D50" i="176"/>
  <c r="D51" i="176"/>
  <c r="D52" i="176" s="1"/>
  <c r="D53" i="176"/>
  <c r="D54" i="176"/>
  <c r="F54" i="176"/>
  <c r="F53" i="176"/>
  <c r="F51" i="176"/>
  <c r="F50" i="176"/>
  <c r="K42" i="176"/>
  <c r="H42" i="176"/>
  <c r="C54" i="176"/>
  <c r="C53" i="176"/>
  <c r="C52" i="176"/>
  <c r="C51" i="176"/>
  <c r="C50" i="176"/>
  <c r="E42" i="176"/>
  <c r="I52" i="175"/>
  <c r="I51" i="175"/>
  <c r="I50" i="175"/>
  <c r="I49" i="175"/>
  <c r="G49" i="175" l="1"/>
  <c r="G50" i="175"/>
  <c r="G51" i="175" s="1"/>
  <c r="G52" i="175"/>
  <c r="G53" i="175"/>
  <c r="J49" i="175"/>
  <c r="J50" i="175"/>
  <c r="J51" i="175" s="1"/>
  <c r="J52" i="175"/>
  <c r="J53" i="175"/>
  <c r="I53" i="175"/>
  <c r="K41" i="175"/>
  <c r="F53" i="175"/>
  <c r="F52" i="175"/>
  <c r="F51" i="175"/>
  <c r="F50" i="175"/>
  <c r="F49" i="175"/>
  <c r="H41" i="175"/>
  <c r="H42" i="175"/>
  <c r="H43" i="175"/>
  <c r="H44" i="175"/>
  <c r="H45" i="175"/>
  <c r="H46" i="175"/>
  <c r="H47" i="175"/>
  <c r="H48" i="175"/>
  <c r="D49" i="175"/>
  <c r="D50" i="175"/>
  <c r="D51" i="175"/>
  <c r="D52" i="175"/>
  <c r="D53" i="175"/>
  <c r="C53" i="175"/>
  <c r="C52" i="175"/>
  <c r="C51" i="175"/>
  <c r="C50" i="175"/>
  <c r="C49" i="175"/>
  <c r="E41" i="175"/>
  <c r="J26" i="179"/>
  <c r="J27" i="179"/>
  <c r="J28" i="179"/>
  <c r="D29" i="157"/>
  <c r="K6" i="112"/>
  <c r="J10" i="112"/>
  <c r="J11" i="112"/>
  <c r="J12" i="112"/>
  <c r="I7" i="112"/>
  <c r="I8" i="112"/>
  <c r="I9" i="112"/>
  <c r="I10" i="112"/>
  <c r="I11" i="112"/>
  <c r="I12" i="112"/>
  <c r="I13" i="112"/>
  <c r="I6" i="112"/>
  <c r="E7" i="112"/>
  <c r="E8" i="112"/>
  <c r="E9" i="112"/>
  <c r="E10" i="112"/>
  <c r="E11" i="112"/>
  <c r="E12" i="112"/>
  <c r="E13" i="112"/>
  <c r="E6" i="112"/>
  <c r="C14" i="112"/>
  <c r="C16" i="112" s="1"/>
  <c r="D14" i="112"/>
  <c r="D16" i="112" s="1"/>
  <c r="F14" i="112"/>
  <c r="F16" i="112" s="1"/>
  <c r="G14" i="112"/>
  <c r="G16" i="112" s="1"/>
  <c r="H14" i="112"/>
  <c r="H16" i="112" s="1"/>
  <c r="J13" i="112" s="1"/>
  <c r="B14" i="112"/>
  <c r="B16" i="112" s="1"/>
  <c r="I16" i="112" l="1"/>
  <c r="J9" i="112"/>
  <c r="I14" i="112"/>
  <c r="J6" i="112"/>
  <c r="J8" i="112"/>
  <c r="J16" i="112"/>
  <c r="J7" i="112"/>
  <c r="J14" i="112"/>
  <c r="E16" i="112"/>
  <c r="E14" i="112"/>
  <c r="D39" i="180" l="1"/>
  <c r="D41" i="161"/>
  <c r="M6" i="27"/>
  <c r="L18" i="27"/>
  <c r="K6" i="27"/>
  <c r="G18" i="27"/>
  <c r="H18" i="27"/>
  <c r="F18" i="27"/>
  <c r="G16" i="27"/>
  <c r="H16" i="27"/>
  <c r="F16" i="27"/>
  <c r="C16" i="27"/>
  <c r="D16" i="27"/>
  <c r="D54" i="162"/>
  <c r="E54" i="162"/>
  <c r="F54" i="162"/>
  <c r="G54" i="162"/>
  <c r="H54" i="162"/>
  <c r="I54" i="162"/>
  <c r="J54" i="162"/>
  <c r="C54" i="162"/>
  <c r="D53" i="162"/>
  <c r="E53" i="162"/>
  <c r="F53" i="162"/>
  <c r="G53" i="162"/>
  <c r="H53" i="162"/>
  <c r="I53" i="162"/>
  <c r="J53" i="162"/>
  <c r="C53" i="162"/>
  <c r="C52" i="162"/>
  <c r="C11" i="125" l="1"/>
  <c r="F55" i="125"/>
  <c r="F56" i="125"/>
  <c r="F57" i="125"/>
  <c r="F58" i="125"/>
  <c r="D55" i="125"/>
  <c r="D56" i="125"/>
  <c r="D57" i="125"/>
  <c r="D58" i="125"/>
  <c r="D59" i="125"/>
  <c r="D60" i="125"/>
  <c r="C55" i="125"/>
  <c r="C56" i="125"/>
  <c r="C57" i="125"/>
  <c r="C67" i="125" s="1"/>
  <c r="C58" i="125"/>
  <c r="AF102" i="136"/>
  <c r="AF103" i="136"/>
  <c r="AF104" i="136"/>
  <c r="AD101" i="136"/>
  <c r="AD102" i="136"/>
  <c r="AD103" i="136"/>
  <c r="AD104" i="136"/>
  <c r="AD105" i="136"/>
  <c r="AC101" i="136"/>
  <c r="AC102" i="136"/>
  <c r="AC103" i="136"/>
  <c r="AC104" i="136"/>
  <c r="AB13" i="135"/>
  <c r="AB14" i="135" s="1"/>
  <c r="AB12" i="135"/>
  <c r="AH8" i="135"/>
  <c r="AG8" i="135"/>
  <c r="AF8" i="135"/>
  <c r="AE8" i="135"/>
  <c r="AD8" i="135"/>
  <c r="AC8" i="135"/>
  <c r="AB8" i="135"/>
  <c r="AH4" i="135"/>
  <c r="AG4" i="135"/>
  <c r="AF4" i="135"/>
  <c r="AE4" i="135"/>
  <c r="AD4" i="135"/>
  <c r="AC4" i="135"/>
  <c r="AB4" i="135"/>
  <c r="AB101" i="131"/>
  <c r="AB102" i="131"/>
  <c r="AB103" i="131"/>
  <c r="J66" i="65"/>
  <c r="D67" i="65"/>
  <c r="E67" i="65"/>
  <c r="F67" i="65"/>
  <c r="G67" i="65"/>
  <c r="H67" i="65"/>
  <c r="I67" i="65"/>
  <c r="J67" i="65"/>
  <c r="K67" i="65"/>
  <c r="D68" i="65"/>
  <c r="E68" i="65"/>
  <c r="F68" i="65"/>
  <c r="G68" i="65"/>
  <c r="H68" i="65"/>
  <c r="I68" i="65"/>
  <c r="J68" i="65"/>
  <c r="K68" i="65"/>
  <c r="C68" i="65"/>
  <c r="C67" i="65"/>
  <c r="D11" i="65"/>
  <c r="E11" i="65"/>
  <c r="F11" i="65"/>
  <c r="G11" i="65"/>
  <c r="H11" i="65"/>
  <c r="I11" i="65"/>
  <c r="J11" i="65"/>
  <c r="K11" i="65"/>
  <c r="D12" i="65"/>
  <c r="D66" i="65" s="1"/>
  <c r="E12" i="65"/>
  <c r="E66" i="65" s="1"/>
  <c r="F12" i="65"/>
  <c r="F66" i="65" s="1"/>
  <c r="G12" i="65"/>
  <c r="G66" i="65" s="1"/>
  <c r="H12" i="65"/>
  <c r="I12" i="65"/>
  <c r="I66" i="65" s="1"/>
  <c r="J12" i="65"/>
  <c r="K12" i="65"/>
  <c r="K66" i="65" s="1"/>
  <c r="C12" i="65"/>
  <c r="C66" i="65" s="1"/>
  <c r="C11" i="65"/>
  <c r="C66" i="64"/>
  <c r="D68" i="64"/>
  <c r="E68" i="64"/>
  <c r="F68" i="64"/>
  <c r="G68" i="64"/>
  <c r="H68" i="64"/>
  <c r="I68" i="64"/>
  <c r="J68" i="64"/>
  <c r="K68" i="64"/>
  <c r="C68" i="64"/>
  <c r="H67" i="64"/>
  <c r="D67" i="64"/>
  <c r="E67" i="64"/>
  <c r="F67" i="64"/>
  <c r="G67" i="64"/>
  <c r="I67" i="64"/>
  <c r="J67" i="64"/>
  <c r="K67" i="64"/>
  <c r="C67" i="64"/>
  <c r="D12" i="64"/>
  <c r="E12" i="64"/>
  <c r="F12" i="64"/>
  <c r="G12" i="64"/>
  <c r="H12" i="64"/>
  <c r="I12" i="64"/>
  <c r="J12" i="64"/>
  <c r="K12" i="64"/>
  <c r="C12" i="64"/>
  <c r="D11" i="64"/>
  <c r="E11" i="64"/>
  <c r="F11" i="64"/>
  <c r="G11" i="64"/>
  <c r="H11" i="64"/>
  <c r="I11" i="64"/>
  <c r="J11" i="64"/>
  <c r="K11" i="64"/>
  <c r="C11" i="64"/>
  <c r="F52" i="176"/>
  <c r="K40" i="176"/>
  <c r="H40" i="176"/>
  <c r="E40" i="176"/>
  <c r="K39" i="175"/>
  <c r="H39" i="175"/>
  <c r="E39" i="175"/>
  <c r="J23" i="179"/>
  <c r="J24" i="179"/>
  <c r="J25" i="179"/>
  <c r="J22" i="179"/>
  <c r="M13" i="151"/>
  <c r="E58" i="125"/>
  <c r="C59" i="125"/>
  <c r="F59" i="125"/>
  <c r="C60" i="125"/>
  <c r="F60" i="125"/>
  <c r="C61" i="125"/>
  <c r="D61" i="125"/>
  <c r="F61" i="125"/>
  <c r="C62" i="125"/>
  <c r="D62" i="125"/>
  <c r="F62" i="125"/>
  <c r="C63" i="125"/>
  <c r="D63" i="125"/>
  <c r="F63" i="125"/>
  <c r="C64" i="125"/>
  <c r="D64" i="125"/>
  <c r="F64" i="125"/>
  <c r="C65" i="125"/>
  <c r="D65" i="125"/>
  <c r="F65" i="125"/>
  <c r="AH9" i="135"/>
  <c r="AG9" i="135"/>
  <c r="AF9" i="135"/>
  <c r="AE9" i="135"/>
  <c r="AD9" i="135"/>
  <c r="AC9" i="135"/>
  <c r="AB9" i="135"/>
  <c r="AH5" i="135"/>
  <c r="AG5" i="135"/>
  <c r="AF5" i="135"/>
  <c r="AE5" i="135"/>
  <c r="AD5" i="135"/>
  <c r="AC5" i="135"/>
  <c r="AB5" i="135"/>
  <c r="J8" i="27"/>
  <c r="J9" i="27"/>
  <c r="J10" i="27"/>
  <c r="J11" i="27"/>
  <c r="J12" i="27"/>
  <c r="J13" i="27"/>
  <c r="J14" i="27"/>
  <c r="J15" i="27"/>
  <c r="J16" i="27"/>
  <c r="J17" i="27"/>
  <c r="J18" i="27"/>
  <c r="J7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6" i="27"/>
  <c r="D18" i="27"/>
  <c r="E16" i="27"/>
  <c r="B16" i="27"/>
  <c r="B18" i="27" s="1"/>
  <c r="E7" i="27"/>
  <c r="E8" i="27"/>
  <c r="E9" i="27"/>
  <c r="E10" i="27"/>
  <c r="E11" i="27"/>
  <c r="E12" i="27"/>
  <c r="E13" i="27"/>
  <c r="E14" i="27"/>
  <c r="E15" i="27"/>
  <c r="E17" i="27"/>
  <c r="E6" i="27"/>
  <c r="E62" i="125" l="1"/>
  <c r="F67" i="125"/>
  <c r="D67" i="125"/>
  <c r="E57" i="125"/>
  <c r="C18" i="27"/>
  <c r="E18" i="27" s="1"/>
  <c r="H66" i="65"/>
  <c r="E60" i="125"/>
  <c r="G57" i="125"/>
  <c r="G64" i="125"/>
  <c r="E63" i="125"/>
  <c r="E64" i="125"/>
  <c r="E56" i="125"/>
  <c r="G58" i="125"/>
  <c r="E61" i="125"/>
  <c r="G60" i="125"/>
  <c r="G65" i="125"/>
  <c r="G56" i="125"/>
  <c r="E59" i="125"/>
  <c r="G62" i="125"/>
  <c r="G61" i="125"/>
  <c r="E65" i="125"/>
  <c r="G63" i="125"/>
  <c r="G59" i="125"/>
  <c r="AC105" i="136" l="1"/>
  <c r="AF105" i="136"/>
  <c r="AC106" i="136"/>
  <c r="AD106" i="136"/>
  <c r="AF106" i="136"/>
  <c r="AC107" i="136"/>
  <c r="AD107" i="136"/>
  <c r="AF107" i="136"/>
  <c r="AC108" i="136"/>
  <c r="AD108" i="136"/>
  <c r="AF108" i="136"/>
  <c r="AC109" i="136"/>
  <c r="AD109" i="136"/>
  <c r="AF109" i="136"/>
  <c r="AC110" i="136"/>
  <c r="AD110" i="136"/>
  <c r="AF110" i="136"/>
  <c r="AC111" i="136"/>
  <c r="AD111" i="136"/>
  <c r="AF111" i="136"/>
  <c r="AE101" i="136"/>
  <c r="AF101" i="136"/>
  <c r="AE110" i="136" l="1"/>
  <c r="AE108" i="136"/>
  <c r="AE109" i="136"/>
  <c r="AE105" i="136"/>
  <c r="AE111" i="136"/>
  <c r="AE103" i="136"/>
  <c r="AE102" i="136"/>
  <c r="AE107" i="136"/>
  <c r="AE104" i="136"/>
  <c r="AE106" i="136"/>
  <c r="E55" i="125"/>
  <c r="G55" i="125"/>
  <c r="E41" i="176" l="1"/>
  <c r="H41" i="176"/>
  <c r="K41" i="176"/>
  <c r="E49" i="175"/>
  <c r="K40" i="175"/>
  <c r="H40" i="175"/>
  <c r="E40" i="175"/>
  <c r="J17" i="179" l="1"/>
  <c r="J18" i="179"/>
  <c r="J19" i="179"/>
  <c r="J20" i="179"/>
  <c r="J21" i="179"/>
  <c r="C15" i="9"/>
  <c r="J13" i="179"/>
  <c r="J14" i="179"/>
  <c r="J15" i="179"/>
  <c r="J16" i="179"/>
  <c r="D9" i="176" l="1"/>
  <c r="K39" i="176"/>
  <c r="H39" i="176"/>
  <c r="E39" i="176"/>
  <c r="W99" i="166"/>
  <c r="W100" i="166"/>
  <c r="W101" i="166"/>
  <c r="W102" i="166"/>
  <c r="W103" i="166"/>
  <c r="W104" i="166"/>
  <c r="W105" i="166"/>
  <c r="W106" i="166"/>
  <c r="W107" i="166"/>
  <c r="W108" i="166"/>
  <c r="W109" i="166"/>
  <c r="C54" i="125" l="1"/>
  <c r="D54" i="125"/>
  <c r="E54" i="125" s="1"/>
  <c r="F54" i="125"/>
  <c r="E9" i="125"/>
  <c r="G9" i="125"/>
  <c r="AF100" i="136"/>
  <c r="AD100" i="136"/>
  <c r="AC100" i="136"/>
  <c r="Z13" i="135"/>
  <c r="Z12" i="135"/>
  <c r="Z9" i="135"/>
  <c r="Z8" i="135"/>
  <c r="AB100" i="131"/>
  <c r="AB104" i="131"/>
  <c r="AB105" i="131"/>
  <c r="AB106" i="131"/>
  <c r="AB107" i="131"/>
  <c r="AB108" i="131"/>
  <c r="AB109" i="131"/>
  <c r="AB110" i="131"/>
  <c r="AB99" i="131"/>
  <c r="K66" i="64"/>
  <c r="J66" i="64"/>
  <c r="I66" i="64"/>
  <c r="H66" i="64"/>
  <c r="G66" i="64"/>
  <c r="F66" i="64"/>
  <c r="E66" i="64"/>
  <c r="D66" i="64"/>
  <c r="K49" i="175"/>
  <c r="H38" i="175"/>
  <c r="K38" i="175"/>
  <c r="E38" i="175"/>
  <c r="G28" i="185"/>
  <c r="AE100" i="136" l="1"/>
  <c r="G54" i="125"/>
  <c r="E50" i="176"/>
  <c r="K38" i="176"/>
  <c r="H38" i="176"/>
  <c r="E38" i="176"/>
  <c r="F9" i="176"/>
  <c r="G8" i="176"/>
  <c r="J8" i="176"/>
  <c r="I9" i="176"/>
  <c r="J9" i="176"/>
  <c r="I8" i="176"/>
  <c r="G9" i="176"/>
  <c r="F8" i="176"/>
  <c r="D8" i="176"/>
  <c r="C9" i="176"/>
  <c r="C8" i="176"/>
  <c r="H49" i="175"/>
  <c r="H37" i="175"/>
  <c r="K37" i="175"/>
  <c r="E37" i="175"/>
  <c r="C8" i="175"/>
  <c r="C9" i="175"/>
  <c r="J9" i="175"/>
  <c r="I9" i="175"/>
  <c r="K9" i="175" s="1"/>
  <c r="G9" i="175"/>
  <c r="F9" i="175"/>
  <c r="H9" i="175" s="1"/>
  <c r="D9" i="175"/>
  <c r="K7" i="175"/>
  <c r="H7" i="175"/>
  <c r="E7" i="175"/>
  <c r="E51" i="176" l="1"/>
  <c r="E8" i="176"/>
  <c r="H50" i="175"/>
  <c r="E9" i="175"/>
  <c r="I58" i="179" l="1"/>
  <c r="J6" i="179"/>
  <c r="J5" i="179"/>
  <c r="J12" i="179"/>
  <c r="J11" i="179"/>
  <c r="J10" i="179"/>
  <c r="J9" i="179"/>
  <c r="J8" i="179"/>
  <c r="J7" i="179"/>
  <c r="AT4" i="178"/>
  <c r="AT5" i="178"/>
  <c r="AT6" i="178"/>
  <c r="AT7" i="178"/>
  <c r="AT8" i="178"/>
  <c r="AT9" i="178"/>
  <c r="AT10" i="178"/>
  <c r="AT11" i="178"/>
  <c r="AT12" i="178"/>
  <c r="AT13" i="178"/>
  <c r="AT14" i="178"/>
  <c r="AT3" i="178"/>
  <c r="AS15" i="178"/>
  <c r="J7" i="151"/>
  <c r="W74" i="166" l="1"/>
  <c r="W75" i="166"/>
  <c r="W76" i="166"/>
  <c r="W77" i="166"/>
  <c r="W78" i="166"/>
  <c r="W79" i="166"/>
  <c r="W80" i="166"/>
  <c r="W81" i="166"/>
  <c r="W82" i="166"/>
  <c r="W83" i="166"/>
  <c r="W84" i="166"/>
  <c r="W85" i="166"/>
  <c r="W86" i="166"/>
  <c r="W87" i="166"/>
  <c r="W88" i="166"/>
  <c r="W89" i="166"/>
  <c r="W90" i="166"/>
  <c r="W91" i="166"/>
  <c r="W92" i="166"/>
  <c r="W93" i="166"/>
  <c r="W94" i="166"/>
  <c r="W95" i="166"/>
  <c r="W96" i="166"/>
  <c r="W97" i="166"/>
  <c r="W98" i="166"/>
  <c r="Z99" i="165"/>
  <c r="Z100" i="165"/>
  <c r="Z101" i="165"/>
  <c r="Z102" i="165"/>
  <c r="Z103" i="165"/>
  <c r="Z104" i="165"/>
  <c r="Z105" i="165"/>
  <c r="Z106" i="165"/>
  <c r="Z107" i="165"/>
  <c r="Z108" i="165"/>
  <c r="Z109" i="165"/>
  <c r="Z98" i="165"/>
  <c r="I5" i="161"/>
  <c r="H5" i="161"/>
  <c r="D33" i="155" l="1"/>
  <c r="F52" i="125"/>
  <c r="D52" i="125"/>
  <c r="C52" i="125"/>
  <c r="F52" i="162"/>
  <c r="AB98" i="131"/>
  <c r="B12" i="64"/>
  <c r="AF99" i="136"/>
  <c r="L6" i="112"/>
  <c r="M6" i="112" s="1"/>
  <c r="L16" i="112"/>
  <c r="K16" i="112"/>
  <c r="L15" i="112"/>
  <c r="K15" i="112"/>
  <c r="L14" i="112"/>
  <c r="K14" i="112"/>
  <c r="L13" i="112"/>
  <c r="K13" i="112"/>
  <c r="L12" i="112"/>
  <c r="K12" i="112"/>
  <c r="L11" i="112"/>
  <c r="K11" i="112"/>
  <c r="L10" i="112"/>
  <c r="K10" i="112"/>
  <c r="L9" i="112"/>
  <c r="K9" i="112"/>
  <c r="L8" i="112"/>
  <c r="K8" i="112"/>
  <c r="L7" i="112"/>
  <c r="K7" i="112"/>
  <c r="L10" i="27"/>
  <c r="L9" i="27"/>
  <c r="K9" i="27"/>
  <c r="L8" i="27"/>
  <c r="K8" i="27"/>
  <c r="L7" i="27"/>
  <c r="K7" i="27"/>
  <c r="L6" i="27"/>
  <c r="K18" i="27"/>
  <c r="L17" i="27"/>
  <c r="K17" i="27"/>
  <c r="L16" i="27"/>
  <c r="K16" i="27"/>
  <c r="L15" i="27"/>
  <c r="K15" i="27"/>
  <c r="L14" i="27"/>
  <c r="K14" i="27"/>
  <c r="L13" i="27"/>
  <c r="K13" i="27"/>
  <c r="L12" i="27"/>
  <c r="K12" i="27"/>
  <c r="L11" i="27"/>
  <c r="K11" i="27"/>
  <c r="K10" i="27"/>
  <c r="M10" i="27" s="1"/>
  <c r="M8" i="112" l="1"/>
  <c r="M16" i="112"/>
  <c r="M9" i="27"/>
  <c r="M10" i="112"/>
  <c r="M9" i="112"/>
  <c r="M13" i="112"/>
  <c r="M18" i="27"/>
  <c r="M16" i="27"/>
  <c r="M7" i="27"/>
  <c r="M12" i="27"/>
  <c r="M15" i="112"/>
  <c r="M14" i="112"/>
  <c r="M11" i="112"/>
  <c r="M7" i="112"/>
  <c r="M12" i="112"/>
  <c r="M17" i="27"/>
  <c r="M13" i="27"/>
  <c r="M8" i="27"/>
  <c r="M14" i="27"/>
  <c r="M15" i="27"/>
  <c r="M11" i="27"/>
  <c r="E52" i="125"/>
  <c r="G52" i="125"/>
  <c r="E52" i="162"/>
  <c r="D52" i="162"/>
  <c r="G52" i="162"/>
  <c r="J52" i="162"/>
  <c r="I52" i="162"/>
  <c r="H52" i="162"/>
  <c r="M5" i="27"/>
  <c r="L5" i="27"/>
  <c r="K5" i="27"/>
  <c r="I5" i="27"/>
  <c r="H5" i="27"/>
  <c r="G5" i="27"/>
  <c r="F4" i="27"/>
  <c r="C26" i="9"/>
  <c r="B26" i="9"/>
  <c r="C20" i="9"/>
  <c r="B20" i="9"/>
  <c r="C12" i="125"/>
  <c r="C68" i="125" s="1"/>
  <c r="B11" i="162"/>
  <c r="F45" i="125"/>
  <c r="F46" i="125"/>
  <c r="F47" i="125"/>
  <c r="F48" i="125"/>
  <c r="F49" i="125"/>
  <c r="F50" i="125"/>
  <c r="F51" i="125"/>
  <c r="F42" i="125"/>
  <c r="F43" i="125"/>
  <c r="F44" i="125"/>
  <c r="F66" i="125" s="1"/>
  <c r="F41" i="125"/>
  <c r="F31" i="125"/>
  <c r="F32" i="125"/>
  <c r="F33" i="125"/>
  <c r="F34" i="125"/>
  <c r="F35" i="125"/>
  <c r="F36" i="125"/>
  <c r="F37" i="125"/>
  <c r="F38" i="125"/>
  <c r="F39" i="125"/>
  <c r="F29" i="125"/>
  <c r="F30" i="125"/>
  <c r="F28" i="125"/>
  <c r="D42" i="125"/>
  <c r="D43" i="125"/>
  <c r="D44" i="125"/>
  <c r="D66" i="125" s="1"/>
  <c r="D45" i="125"/>
  <c r="D46" i="125"/>
  <c r="D47" i="125"/>
  <c r="D48" i="125"/>
  <c r="D49" i="125"/>
  <c r="D50" i="125"/>
  <c r="D51" i="125"/>
  <c r="D41" i="125"/>
  <c r="D31" i="125"/>
  <c r="D32" i="125"/>
  <c r="D33" i="125"/>
  <c r="D34" i="125"/>
  <c r="D35" i="125"/>
  <c r="D36" i="125"/>
  <c r="D37" i="125"/>
  <c r="D38" i="125"/>
  <c r="D39" i="125"/>
  <c r="D29" i="125"/>
  <c r="D30" i="125"/>
  <c r="D28" i="125"/>
  <c r="C42" i="125"/>
  <c r="C43" i="125"/>
  <c r="C44" i="125"/>
  <c r="C66" i="125" s="1"/>
  <c r="C45" i="125"/>
  <c r="C46" i="125"/>
  <c r="C47" i="125"/>
  <c r="C48" i="125"/>
  <c r="C49" i="125"/>
  <c r="C50" i="125"/>
  <c r="C51" i="125"/>
  <c r="C41" i="125"/>
  <c r="C29" i="125"/>
  <c r="C30" i="125"/>
  <c r="C31" i="125"/>
  <c r="C32" i="125"/>
  <c r="C33" i="125"/>
  <c r="C34" i="125"/>
  <c r="C35" i="125"/>
  <c r="C36" i="125"/>
  <c r="C37" i="125"/>
  <c r="C38" i="125"/>
  <c r="C39" i="125"/>
  <c r="C28" i="125"/>
  <c r="AC99" i="136"/>
  <c r="AD99" i="136"/>
  <c r="AF90" i="136"/>
  <c r="AF91" i="136"/>
  <c r="AF92" i="136"/>
  <c r="AF93" i="136"/>
  <c r="AF94" i="136"/>
  <c r="AF95" i="136"/>
  <c r="AF96" i="136"/>
  <c r="AF97" i="136"/>
  <c r="AF98" i="136"/>
  <c r="AF89" i="136"/>
  <c r="AF88" i="136"/>
  <c r="AF79" i="136"/>
  <c r="AF80" i="136"/>
  <c r="AF81" i="136"/>
  <c r="AF82" i="136"/>
  <c r="AF83" i="136"/>
  <c r="AF84" i="136"/>
  <c r="AF85" i="136"/>
  <c r="AF86" i="136"/>
  <c r="AF87" i="136"/>
  <c r="AF77" i="136"/>
  <c r="AF78" i="136"/>
  <c r="AF76" i="136"/>
  <c r="AD98" i="136"/>
  <c r="AD97" i="136"/>
  <c r="AD96" i="136"/>
  <c r="AD95" i="136"/>
  <c r="AD94" i="136"/>
  <c r="AD93" i="136"/>
  <c r="AD92" i="136"/>
  <c r="AD91" i="136"/>
  <c r="AD90" i="136"/>
  <c r="AD89" i="136"/>
  <c r="AD88" i="136"/>
  <c r="AD87" i="136"/>
  <c r="AD86" i="136"/>
  <c r="AD85" i="136"/>
  <c r="AD84" i="136"/>
  <c r="AD83" i="136"/>
  <c r="AD82" i="136"/>
  <c r="AD81" i="136"/>
  <c r="AD80" i="136"/>
  <c r="AD79" i="136"/>
  <c r="AD78" i="136"/>
  <c r="AD77" i="136"/>
  <c r="AD76" i="136"/>
  <c r="AC98" i="136"/>
  <c r="AC89" i="136"/>
  <c r="AC90" i="136"/>
  <c r="AC91" i="136"/>
  <c r="AC92" i="136"/>
  <c r="AC93" i="136"/>
  <c r="AC94" i="136"/>
  <c r="AC95" i="136"/>
  <c r="AC96" i="136"/>
  <c r="AC97" i="136"/>
  <c r="AC88" i="136"/>
  <c r="AC77" i="136"/>
  <c r="AC78" i="136"/>
  <c r="AC79" i="136"/>
  <c r="AC80" i="136"/>
  <c r="AC81" i="136"/>
  <c r="AC82" i="136"/>
  <c r="AC83" i="136"/>
  <c r="AC84" i="136"/>
  <c r="AC85" i="136"/>
  <c r="AC86" i="136"/>
  <c r="AC87" i="136"/>
  <c r="AC76" i="136"/>
  <c r="AA5" i="135"/>
  <c r="AA6" i="135"/>
  <c r="AA7" i="135"/>
  <c r="AA8" i="135"/>
  <c r="AA9" i="135"/>
  <c r="AA10" i="135"/>
  <c r="AA11" i="135"/>
  <c r="AA12" i="135"/>
  <c r="AA13" i="135"/>
  <c r="AA4" i="135"/>
  <c r="AB76" i="131"/>
  <c r="AB77" i="131"/>
  <c r="AB78" i="131"/>
  <c r="AB79" i="131"/>
  <c r="AB80" i="131"/>
  <c r="AB81" i="131"/>
  <c r="AB82" i="131"/>
  <c r="AB83" i="131"/>
  <c r="AB84" i="131"/>
  <c r="AB85" i="131"/>
  <c r="AB86" i="131"/>
  <c r="AB75" i="131"/>
  <c r="AB88" i="131"/>
  <c r="AB89" i="131"/>
  <c r="AB90" i="131"/>
  <c r="AB91" i="131"/>
  <c r="AB92" i="131"/>
  <c r="AB93" i="131"/>
  <c r="AB94" i="131"/>
  <c r="AB95" i="131"/>
  <c r="AB96" i="131"/>
  <c r="AB97" i="131"/>
  <c r="AB87" i="131"/>
  <c r="E51" i="125" l="1"/>
  <c r="G51" i="125"/>
  <c r="E10" i="161"/>
  <c r="B37" i="9"/>
  <c r="B60" i="161" l="1"/>
  <c r="C61" i="161"/>
  <c r="B61" i="161"/>
  <c r="E41" i="161"/>
  <c r="G22" i="185"/>
  <c r="E9" i="176"/>
  <c r="K36" i="176"/>
  <c r="H36" i="176"/>
  <c r="E36" i="176"/>
  <c r="E35" i="175"/>
  <c r="H35" i="175"/>
  <c r="K35" i="175"/>
  <c r="B42" i="9" l="1"/>
  <c r="M7" i="151"/>
  <c r="L7" i="151"/>
  <c r="K7" i="151"/>
  <c r="I7" i="151"/>
  <c r="D13" i="158"/>
  <c r="D16" i="154"/>
  <c r="D9" i="154"/>
  <c r="D7" i="154"/>
  <c r="D13" i="151" l="1"/>
  <c r="D35" i="181"/>
  <c r="D24" i="154"/>
  <c r="D40" i="184"/>
  <c r="D42" i="183"/>
  <c r="C62" i="157" l="1"/>
  <c r="F10" i="161"/>
  <c r="D10" i="161"/>
  <c r="G4" i="161"/>
  <c r="B62" i="157" l="1"/>
  <c r="K35" i="176"/>
  <c r="H35" i="176"/>
  <c r="E35" i="176"/>
  <c r="K34" i="175"/>
  <c r="H34" i="175"/>
  <c r="E34" i="175"/>
  <c r="E9" i="154"/>
  <c r="F9" i="154"/>
  <c r="G9" i="154"/>
  <c r="H9" i="154"/>
  <c r="I9" i="154"/>
  <c r="D33" i="159"/>
  <c r="K50" i="175" l="1"/>
  <c r="G50" i="125" l="1"/>
  <c r="E50" i="125"/>
  <c r="D11" i="125" l="1"/>
  <c r="F11" i="125"/>
  <c r="K34" i="176" l="1"/>
  <c r="H34" i="176"/>
  <c r="E34" i="176"/>
  <c r="K33" i="175"/>
  <c r="H33" i="175"/>
  <c r="E33" i="175"/>
  <c r="E50" i="175" l="1"/>
  <c r="G49" i="125" l="1"/>
  <c r="E49" i="125"/>
  <c r="AC12" i="135"/>
  <c r="B8" i="9"/>
  <c r="B7" i="9"/>
  <c r="C8" i="9"/>
  <c r="C7" i="9"/>
  <c r="B6" i="9"/>
  <c r="C6" i="9" l="1"/>
  <c r="K33" i="176"/>
  <c r="H33" i="176"/>
  <c r="E33" i="176"/>
  <c r="K32" i="175"/>
  <c r="H32" i="175"/>
  <c r="E32" i="175"/>
  <c r="E48" i="125" l="1"/>
  <c r="AE95" i="136"/>
  <c r="D44" i="9"/>
  <c r="D43" i="9"/>
  <c r="D39" i="9"/>
  <c r="D38" i="9"/>
  <c r="D35" i="9"/>
  <c r="D34" i="9"/>
  <c r="D30" i="9"/>
  <c r="D29" i="9"/>
  <c r="D24" i="9"/>
  <c r="D22" i="9"/>
  <c r="D18" i="9"/>
  <c r="D17" i="9"/>
  <c r="D16" i="9"/>
  <c r="D12" i="9"/>
  <c r="D11" i="9"/>
  <c r="D10" i="9"/>
  <c r="D9" i="9"/>
  <c r="C37" i="9" l="1"/>
  <c r="C28" i="9"/>
  <c r="B28" i="9"/>
  <c r="D28" i="9" l="1"/>
  <c r="D37" i="9"/>
  <c r="K32" i="176"/>
  <c r="H32" i="176"/>
  <c r="E32" i="176"/>
  <c r="K31" i="175"/>
  <c r="H31" i="175"/>
  <c r="E31" i="175"/>
  <c r="H58" i="179"/>
  <c r="G48" i="125" l="1"/>
  <c r="E46" i="125"/>
  <c r="G46" i="125"/>
  <c r="E44" i="9"/>
  <c r="E43" i="9"/>
  <c r="E34" i="9"/>
  <c r="E35" i="9"/>
  <c r="K31" i="176" l="1"/>
  <c r="H31" i="176"/>
  <c r="E31" i="176"/>
  <c r="K30" i="175"/>
  <c r="H30" i="175"/>
  <c r="E30" i="175"/>
  <c r="D6" i="9" l="1"/>
  <c r="K30" i="176"/>
  <c r="K29" i="176"/>
  <c r="K28" i="176"/>
  <c r="K27" i="176"/>
  <c r="K26" i="176"/>
  <c r="K25" i="176"/>
  <c r="K23" i="176"/>
  <c r="K22" i="176"/>
  <c r="K21" i="176"/>
  <c r="K20" i="176"/>
  <c r="K19" i="176"/>
  <c r="K18" i="176"/>
  <c r="K17" i="176"/>
  <c r="K16" i="176"/>
  <c r="K15" i="176"/>
  <c r="K14" i="176"/>
  <c r="K13" i="176"/>
  <c r="K12" i="176"/>
  <c r="K7" i="176"/>
  <c r="H30" i="176"/>
  <c r="H29" i="176"/>
  <c r="H28" i="176"/>
  <c r="H27" i="176"/>
  <c r="H26" i="176"/>
  <c r="H25" i="176"/>
  <c r="H23" i="176"/>
  <c r="H22" i="176"/>
  <c r="H21" i="176"/>
  <c r="H20" i="176"/>
  <c r="H19" i="176"/>
  <c r="H18" i="176"/>
  <c r="H17" i="176"/>
  <c r="H16" i="176"/>
  <c r="H15" i="176"/>
  <c r="H14" i="176"/>
  <c r="H13" i="176"/>
  <c r="H12" i="176"/>
  <c r="H7" i="176"/>
  <c r="E12" i="176"/>
  <c r="E13" i="176"/>
  <c r="E14" i="176"/>
  <c r="E15" i="176"/>
  <c r="E16" i="176"/>
  <c r="E17" i="176"/>
  <c r="E18" i="176"/>
  <c r="E19" i="176"/>
  <c r="E20" i="176"/>
  <c r="E21" i="176"/>
  <c r="E22" i="176"/>
  <c r="E23" i="176"/>
  <c r="E25" i="176"/>
  <c r="E26" i="176"/>
  <c r="E27" i="176"/>
  <c r="E28" i="176"/>
  <c r="E29" i="176"/>
  <c r="E30" i="176"/>
  <c r="E7" i="176"/>
  <c r="K50" i="176"/>
  <c r="H50" i="176"/>
  <c r="K29" i="175"/>
  <c r="K28" i="175"/>
  <c r="K27" i="175"/>
  <c r="K26" i="175"/>
  <c r="K25" i="175"/>
  <c r="K24" i="175"/>
  <c r="K22" i="175"/>
  <c r="K21" i="175"/>
  <c r="K20" i="175"/>
  <c r="K19" i="175"/>
  <c r="K18" i="175"/>
  <c r="K17" i="175"/>
  <c r="K16" i="175"/>
  <c r="K15" i="175"/>
  <c r="K14" i="175"/>
  <c r="K13" i="175"/>
  <c r="K12" i="175"/>
  <c r="K11" i="175"/>
  <c r="H29" i="175"/>
  <c r="H28" i="175"/>
  <c r="H27" i="175"/>
  <c r="H26" i="175"/>
  <c r="H25" i="175"/>
  <c r="H24" i="175"/>
  <c r="H22" i="175"/>
  <c r="H21" i="175"/>
  <c r="H20" i="175"/>
  <c r="H19" i="175"/>
  <c r="H18" i="175"/>
  <c r="H17" i="175"/>
  <c r="H16" i="175"/>
  <c r="H15" i="175"/>
  <c r="H14" i="175"/>
  <c r="H13" i="175"/>
  <c r="H12" i="175"/>
  <c r="H11" i="175"/>
  <c r="E29" i="175"/>
  <c r="E12" i="175"/>
  <c r="E13" i="175"/>
  <c r="E14" i="175"/>
  <c r="E15" i="175"/>
  <c r="E16" i="175"/>
  <c r="E17" i="175"/>
  <c r="E18" i="175"/>
  <c r="E19" i="175"/>
  <c r="E20" i="175"/>
  <c r="E21" i="175"/>
  <c r="E22" i="175"/>
  <c r="E24" i="175"/>
  <c r="E25" i="175"/>
  <c r="E26" i="175"/>
  <c r="E27" i="175"/>
  <c r="E28" i="175"/>
  <c r="E11" i="175"/>
  <c r="L13" i="151" l="1"/>
  <c r="K13" i="151"/>
  <c r="H13" i="151"/>
  <c r="G13" i="151"/>
  <c r="F13" i="151"/>
  <c r="H51" i="176"/>
  <c r="K51" i="176"/>
  <c r="I13" i="151"/>
  <c r="J13" i="151"/>
  <c r="E13" i="151"/>
  <c r="D15" i="9" l="1"/>
  <c r="G58" i="179" l="1"/>
  <c r="G42" i="125" l="1"/>
  <c r="E42" i="125"/>
  <c r="AH13" i="135"/>
  <c r="AH12" i="135"/>
  <c r="AD12" i="135"/>
  <c r="AE12" i="135"/>
  <c r="AF12" i="135"/>
  <c r="AG12" i="135"/>
  <c r="AC13" i="135"/>
  <c r="AD13" i="135"/>
  <c r="AE13" i="135"/>
  <c r="AF13" i="135"/>
  <c r="AG13" i="135"/>
  <c r="AE14" i="135" l="1"/>
  <c r="E41" i="125" l="1"/>
  <c r="G41" i="125"/>
  <c r="B12" i="125"/>
  <c r="AE89" i="136"/>
  <c r="D8" i="9"/>
  <c r="D7" i="9"/>
  <c r="B12" i="65"/>
  <c r="G8" i="175" l="1"/>
  <c r="D8" i="175"/>
  <c r="E8" i="175" s="1"/>
  <c r="J8" i="175"/>
  <c r="I8" i="175"/>
  <c r="F8" i="175"/>
  <c r="B58" i="179"/>
  <c r="H8" i="175" l="1"/>
  <c r="K9" i="176"/>
  <c r="K8" i="175"/>
  <c r="H9" i="176"/>
  <c r="AE88" i="136"/>
  <c r="G8" i="125" l="1"/>
  <c r="E8" i="125"/>
  <c r="AE90" i="136"/>
  <c r="AE91" i="136"/>
  <c r="AE92" i="136"/>
  <c r="AE93" i="136"/>
  <c r="AE94" i="136"/>
  <c r="AE96" i="136"/>
  <c r="AE97" i="136"/>
  <c r="AE98" i="136"/>
  <c r="AE99" i="136"/>
  <c r="E7" i="125"/>
  <c r="E6" i="125"/>
  <c r="G7" i="125"/>
  <c r="G6" i="125"/>
  <c r="AE4" i="136"/>
  <c r="AQ15" i="178" l="1"/>
  <c r="AR15" i="178"/>
  <c r="AT15" i="178" s="1"/>
  <c r="H5" i="158"/>
  <c r="G4" i="158"/>
  <c r="I5" i="159"/>
  <c r="H5" i="159"/>
  <c r="G4" i="159"/>
  <c r="I5" i="184"/>
  <c r="H5" i="184"/>
  <c r="G4" i="184"/>
  <c r="I5" i="183"/>
  <c r="H5" i="183"/>
  <c r="G4" i="183"/>
  <c r="I5" i="157"/>
  <c r="G4" i="157"/>
  <c r="H5" i="157"/>
  <c r="I5" i="155"/>
  <c r="H5" i="155"/>
  <c r="G4" i="155"/>
  <c r="I5" i="154"/>
  <c r="H5" i="154"/>
  <c r="G4" i="154"/>
  <c r="I5" i="181"/>
  <c r="H5" i="181"/>
  <c r="G4" i="181"/>
  <c r="I5" i="180"/>
  <c r="H5" i="180"/>
  <c r="G4" i="180"/>
  <c r="AE87" i="136"/>
  <c r="K8" i="176" l="1"/>
  <c r="H8" i="176"/>
  <c r="AE85" i="136" l="1"/>
  <c r="AE86" i="136"/>
  <c r="AE84" i="136" l="1"/>
  <c r="AE83" i="136" l="1"/>
  <c r="AE82" i="136" l="1"/>
  <c r="E24" i="9" l="1"/>
  <c r="G32" i="125"/>
  <c r="E32" i="125"/>
  <c r="AE81" i="136"/>
  <c r="E29" i="125" l="1"/>
  <c r="E31" i="125"/>
  <c r="G29" i="125"/>
  <c r="G31" i="125"/>
  <c r="AE80" i="136"/>
  <c r="AE79" i="136" l="1"/>
  <c r="G30" i="125"/>
  <c r="E30" i="125"/>
  <c r="AE78" i="136" l="1"/>
  <c r="C58" i="179" l="1"/>
  <c r="D58" i="179"/>
  <c r="E58" i="179"/>
  <c r="F58" i="179"/>
  <c r="H4" i="184"/>
  <c r="A3" i="184"/>
  <c r="H4" i="183"/>
  <c r="A3" i="183"/>
  <c r="H4" i="181"/>
  <c r="A3" i="181"/>
  <c r="H4" i="180"/>
  <c r="A3" i="180"/>
  <c r="G28" i="125"/>
  <c r="E28" i="125"/>
  <c r="AE77" i="136"/>
  <c r="C60" i="184" l="1"/>
  <c r="C67" i="181"/>
  <c r="B60" i="184"/>
  <c r="E35" i="181"/>
  <c r="B67" i="181"/>
  <c r="B63" i="183"/>
  <c r="C62" i="180"/>
  <c r="B62" i="180"/>
  <c r="C63" i="183"/>
  <c r="F42" i="183"/>
  <c r="H42" i="183"/>
  <c r="I42" i="183"/>
  <c r="E42" i="183"/>
  <c r="G42" i="183"/>
  <c r="G39" i="180"/>
  <c r="H39" i="180"/>
  <c r="E39" i="180"/>
  <c r="F39" i="180"/>
  <c r="I39" i="180"/>
  <c r="I40" i="184"/>
  <c r="E40" i="184"/>
  <c r="H40" i="184"/>
  <c r="G40" i="184"/>
  <c r="F40" i="184"/>
  <c r="F35" i="181"/>
  <c r="G35" i="181"/>
  <c r="H35" i="181"/>
  <c r="I35" i="181"/>
  <c r="G25" i="125" l="1"/>
  <c r="G26" i="125"/>
  <c r="E25" i="125"/>
  <c r="E26" i="125"/>
  <c r="AE76" i="136"/>
  <c r="AP3" i="178" l="1"/>
  <c r="AE75" i="136" l="1"/>
  <c r="G24" i="125"/>
  <c r="E24" i="125"/>
  <c r="AE74" i="136"/>
  <c r="E13" i="158"/>
  <c r="F13" i="158"/>
  <c r="G13" i="158"/>
  <c r="H13" i="158"/>
  <c r="I13" i="158"/>
  <c r="E16" i="154"/>
  <c r="F16" i="154"/>
  <c r="G16" i="154"/>
  <c r="H16" i="154"/>
  <c r="I16" i="154"/>
  <c r="E7" i="154"/>
  <c r="F7" i="154"/>
  <c r="G7" i="154"/>
  <c r="H7" i="154"/>
  <c r="I7" i="154"/>
  <c r="G23" i="125"/>
  <c r="E23" i="125"/>
  <c r="AE73" i="136"/>
  <c r="E21" i="125"/>
  <c r="E22" i="125"/>
  <c r="G21" i="125"/>
  <c r="G22" i="125"/>
  <c r="AE72" i="136"/>
  <c r="AE71" i="136"/>
  <c r="G20" i="125"/>
  <c r="E20" i="125"/>
  <c r="AE70" i="136"/>
  <c r="G19" i="125"/>
  <c r="E16" i="125"/>
  <c r="E17" i="125"/>
  <c r="E18" i="125"/>
  <c r="E19" i="125"/>
  <c r="AE69" i="136"/>
  <c r="C63" i="157"/>
  <c r="G18" i="125"/>
  <c r="AE68" i="136"/>
  <c r="E33" i="159"/>
  <c r="F33" i="159"/>
  <c r="G33" i="159"/>
  <c r="H33" i="159"/>
  <c r="I33" i="159"/>
  <c r="J23" i="154"/>
  <c r="G16" i="125"/>
  <c r="G17" i="125"/>
  <c r="AE67" i="136"/>
  <c r="AE66" i="136"/>
  <c r="AE65" i="136"/>
  <c r="G5" i="125"/>
  <c r="E5" i="125"/>
  <c r="AE64" i="136"/>
  <c r="AP15" i="178"/>
  <c r="AO15" i="178"/>
  <c r="AN15" i="178"/>
  <c r="AM15" i="178"/>
  <c r="AL15" i="178"/>
  <c r="AK15" i="178"/>
  <c r="AI15" i="178"/>
  <c r="AH15" i="178"/>
  <c r="AG15" i="178"/>
  <c r="AF15" i="178"/>
  <c r="AE15" i="178"/>
  <c r="AD15" i="178"/>
  <c r="AC15" i="178"/>
  <c r="AB15" i="178"/>
  <c r="J7" i="154"/>
  <c r="E38" i="9"/>
  <c r="F12" i="125"/>
  <c r="F68" i="125" s="1"/>
  <c r="D12" i="125"/>
  <c r="D68" i="125" s="1"/>
  <c r="E7" i="9"/>
  <c r="AE52" i="136"/>
  <c r="AE53" i="136"/>
  <c r="AE54" i="136"/>
  <c r="AE55" i="136"/>
  <c r="AE56" i="136"/>
  <c r="AE57" i="136"/>
  <c r="AE58" i="136"/>
  <c r="AE59" i="136"/>
  <c r="AE60" i="136"/>
  <c r="AE61" i="136"/>
  <c r="AE62" i="136"/>
  <c r="AE63" i="136"/>
  <c r="AE51" i="136"/>
  <c r="AE50" i="136"/>
  <c r="AE49" i="136"/>
  <c r="AE5" i="136"/>
  <c r="AE47" i="136"/>
  <c r="AE6" i="136"/>
  <c r="AE7" i="136"/>
  <c r="AE8" i="136"/>
  <c r="AE9" i="136"/>
  <c r="AE10" i="136"/>
  <c r="AE11" i="136"/>
  <c r="AE12" i="136"/>
  <c r="AE13" i="136"/>
  <c r="AE14" i="136"/>
  <c r="AE15" i="136"/>
  <c r="AE16" i="136"/>
  <c r="AE17" i="136"/>
  <c r="AE18" i="136"/>
  <c r="AE19" i="136"/>
  <c r="AE20" i="136"/>
  <c r="AE21" i="136"/>
  <c r="AE22" i="136"/>
  <c r="AE23" i="136"/>
  <c r="AE24" i="136"/>
  <c r="AE25" i="136"/>
  <c r="AE26" i="136"/>
  <c r="AE27" i="136"/>
  <c r="AE28" i="136"/>
  <c r="AE29" i="136"/>
  <c r="AE30" i="136"/>
  <c r="AE31" i="136"/>
  <c r="AE32" i="136"/>
  <c r="AE33" i="136"/>
  <c r="AE34" i="136"/>
  <c r="AE35" i="136"/>
  <c r="AE36" i="136"/>
  <c r="AE37" i="136"/>
  <c r="AE38" i="136"/>
  <c r="AE39" i="136"/>
  <c r="AE40" i="136"/>
  <c r="AE41" i="136"/>
  <c r="AE42" i="136"/>
  <c r="AE43" i="136"/>
  <c r="AE44" i="136"/>
  <c r="AE45" i="136"/>
  <c r="AE46" i="136"/>
  <c r="AE48" i="136"/>
  <c r="E10" i="9"/>
  <c r="G4" i="112"/>
  <c r="E9" i="9"/>
  <c r="E12" i="9"/>
  <c r="E11" i="9"/>
  <c r="E15" i="9"/>
  <c r="E18" i="9"/>
  <c r="E17" i="9"/>
  <c r="E16" i="9"/>
  <c r="I5" i="158"/>
  <c r="H4" i="155"/>
  <c r="L6" i="151"/>
  <c r="H4" i="158"/>
  <c r="H4" i="159"/>
  <c r="A3" i="157"/>
  <c r="A3" i="159" s="1"/>
  <c r="A3" i="158" s="1"/>
  <c r="H4" i="157"/>
  <c r="F4" i="112"/>
  <c r="K4" i="112"/>
  <c r="G5" i="112"/>
  <c r="K5" i="112" s="1"/>
  <c r="H5" i="112"/>
  <c r="L5" i="112" s="1"/>
  <c r="I5" i="112"/>
  <c r="M5" i="112"/>
  <c r="A3" i="155"/>
  <c r="H4" i="154"/>
  <c r="A3" i="161"/>
  <c r="H4" i="161"/>
  <c r="G4" i="27"/>
  <c r="K4" i="27" s="1"/>
  <c r="E22" i="9"/>
  <c r="E29" i="9"/>
  <c r="E30" i="9"/>
  <c r="E39" i="9"/>
  <c r="E8" i="9"/>
  <c r="E28" i="9"/>
  <c r="B63" i="157" l="1"/>
  <c r="E29" i="157"/>
  <c r="E24" i="154"/>
  <c r="C60" i="161"/>
  <c r="C42" i="9" s="1"/>
  <c r="G24" i="154"/>
  <c r="F24" i="154"/>
  <c r="F29" i="157"/>
  <c r="C33" i="9"/>
  <c r="E12" i="125"/>
  <c r="I24" i="154"/>
  <c r="H24" i="154"/>
  <c r="D40" i="9"/>
  <c r="E40" i="9" s="1"/>
  <c r="G12" i="125"/>
  <c r="F41" i="161"/>
  <c r="E37" i="9"/>
  <c r="H41" i="161"/>
  <c r="D31" i="9"/>
  <c r="I41" i="161"/>
  <c r="G29" i="157"/>
  <c r="G41" i="161"/>
  <c r="H29" i="157"/>
  <c r="E39" i="125"/>
  <c r="G39" i="125"/>
  <c r="AH14" i="135"/>
  <c r="I29" i="157"/>
  <c r="G33" i="155"/>
  <c r="E15" i="125"/>
  <c r="G15" i="125"/>
  <c r="E33" i="155"/>
  <c r="H33" i="155"/>
  <c r="F33" i="155"/>
  <c r="I33" i="155"/>
  <c r="J24" i="154"/>
  <c r="AD14" i="135"/>
  <c r="AC14" i="135"/>
  <c r="AG14" i="135"/>
  <c r="AF14" i="135"/>
  <c r="G11" i="125"/>
  <c r="E11" i="125"/>
  <c r="D33" i="9" l="1"/>
  <c r="E33" i="9" s="1"/>
  <c r="D42" i="9"/>
  <c r="E42" i="9" s="1"/>
  <c r="E31" i="9"/>
  <c r="E6" i="9"/>
</calcChain>
</file>

<file path=xl/sharedStrings.xml><?xml version="1.0" encoding="utf-8"?>
<sst xmlns="http://schemas.openxmlformats.org/spreadsheetml/2006/main" count="1799" uniqueCount="518">
  <si>
    <t xml:space="preserve">       Boletín de carne bovina</t>
  </si>
  <si>
    <t>Junio 2024</t>
  </si>
  <si>
    <t>Boletín carne bovina: tendencias de producción, precios y comercio exterior</t>
  </si>
  <si>
    <t xml:space="preserve">                              </t>
  </si>
  <si>
    <t xml:space="preserve"> Información a abril 2024 para beneficio y producción de carne</t>
  </si>
  <si>
    <t>Información a mayo 2024 para comercio exterior y precios</t>
  </si>
  <si>
    <t>Oscar Fuentes Molina</t>
  </si>
  <si>
    <t>Karina Causa Ureta</t>
  </si>
  <si>
    <t>Carolina Buzzetti Horta</t>
  </si>
  <si>
    <t>Publicación de la Oficina de Estudios y Políticas Agrarias (Odepa)</t>
  </si>
  <si>
    <t>del Ministerio de Agricultura, Gobierno de Chile</t>
  </si>
  <si>
    <t xml:space="preserve">Directora y Representante Legal </t>
  </si>
  <si>
    <t xml:space="preserve">Andrea García Lizama </t>
  </si>
  <si>
    <t>Se puede reproducir total o parcialmente citando la fuente</t>
  </si>
  <si>
    <t>Teatinos 40, piso 8. Santiago, Chile</t>
  </si>
  <si>
    <t>Teléfono :(56- 2) 23973000</t>
  </si>
  <si>
    <t>Fax :(56- 2) 23973111</t>
  </si>
  <si>
    <t xml:space="preserve">www.odepa.gob.cl  </t>
  </si>
  <si>
    <t>Febrero 2021</t>
  </si>
  <si>
    <t>Contenido</t>
  </si>
  <si>
    <t>Cuadro</t>
  </si>
  <si>
    <t>Descripción</t>
  </si>
  <si>
    <t>Página</t>
  </si>
  <si>
    <t>Resumen de indicadores del sector carne</t>
  </si>
  <si>
    <t>Beneficio de bovinos en mataderos. Número de cabezas.</t>
  </si>
  <si>
    <t>Beneficio de bovino en mataderos. Toneladas de carne en vara.</t>
  </si>
  <si>
    <t>Porcentaje de hembras faenadas respecto al número total de animales faenado.</t>
  </si>
  <si>
    <t>Precios promedio de novillo gordo a productor Región Metropolitana a Región de Aysén. Pesos nominales s/iva</t>
  </si>
  <si>
    <t>Exportaciones de carne de bovino por destino</t>
  </si>
  <si>
    <t>Exportaciones de carne de bovino por principales productos y destinos</t>
  </si>
  <si>
    <t>Exportaciones de carne de bovino refrigerada por principales productos y destinos</t>
  </si>
  <si>
    <t>Exportaciones de carne de bovino congelada por principales productos y destinos</t>
  </si>
  <si>
    <t>Exportaciones de subproductos bovinos por tipo y destinos</t>
  </si>
  <si>
    <t>Exportaciones de cuero por productos y destino</t>
  </si>
  <si>
    <t>Importaciones de carne de bovino por origen</t>
  </si>
  <si>
    <t>Importaciones de carne de bovino por productos y origen</t>
  </si>
  <si>
    <t>Importaciones de carne de bovino refrigerada por principales productos y destinos</t>
  </si>
  <si>
    <t>Importaciones de carne de bovino congelada por principales productos y destinos</t>
  </si>
  <si>
    <t>Importaciones de subproductos bovinos por tipo y origen</t>
  </si>
  <si>
    <t>Importaciones de cueros por tipos y origen</t>
  </si>
  <si>
    <t>Exportación de animales en pie</t>
  </si>
  <si>
    <t>Importaciones semanales de carne bovina (toneladas)</t>
  </si>
  <si>
    <t>Precio a consumidor promedio mensual de Huachalomo, Lomo Liso y Posta Rosada en carnicerías y</t>
  </si>
  <si>
    <t>supermercados de la Región Metropolitana ($ / kilo nominales con IVA)</t>
  </si>
  <si>
    <t xml:space="preserve">Precio a consumidor promedio mensual de Huachalomo, Lomo Liso y Posta Rosada en sector Oriente y </t>
  </si>
  <si>
    <t>Poniente de la Región Metropolitana ($ / kilo nominales con IVA)</t>
  </si>
  <si>
    <t>Disponibilidad aparente de carnes por habitante. Periodo 2001 - 2023</t>
  </si>
  <si>
    <t>Gráfico</t>
  </si>
  <si>
    <t>Producción mensual de carne bovina. Toneladas en vara</t>
  </si>
  <si>
    <r>
      <rPr>
        <sz val="10"/>
        <color rgb="FF000000"/>
        <rFont val="Arial"/>
        <family val="2"/>
      </rPr>
      <t xml:space="preserve">Peso promedio </t>
    </r>
    <r>
      <rPr>
        <sz val="10"/>
        <rFont val="Arial"/>
        <family val="2"/>
      </rPr>
      <t>de la canal</t>
    </r>
    <r>
      <rPr>
        <sz val="10"/>
        <color rgb="FF000000"/>
        <rFont val="Arial"/>
        <family val="2"/>
      </rPr>
      <t xml:space="preserve"> por categor</t>
    </r>
    <r>
      <rPr>
        <sz val="10"/>
        <rFont val="Arial"/>
        <family val="2"/>
      </rPr>
      <t>ía.</t>
    </r>
  </si>
  <si>
    <t>Beneficio de novillos y vacas y vaquillas. Número de cabezas</t>
  </si>
  <si>
    <t xml:space="preserve">Precio promedio del novillo gordo a productor Región de Los Lagos. Pesos nominales s/iva </t>
  </si>
  <si>
    <r>
      <rPr>
        <sz val="10"/>
        <color rgb="FF000000"/>
        <rFont val="Arial"/>
        <family val="2"/>
      </rPr>
      <t>Precio promedio de novillo gordo a productor Región de Los Lagos. Pesos reales ene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>2024</t>
    </r>
  </si>
  <si>
    <t>Precio nominal promedio nacional del ganado bovino para faena. Pesos por kilo vivo</t>
  </si>
  <si>
    <t>Precio nominal promedio nacional del ganado bovino para engorda y crianza. Pesos por kilo vivo</t>
  </si>
  <si>
    <t>Importaciones mensuales de carne bovina. Toneladas</t>
  </si>
  <si>
    <t>Precios mensuales del novillo vivo en países del Mercosur y Chile.</t>
  </si>
  <si>
    <t>Cuadro 1</t>
  </si>
  <si>
    <t xml:space="preserve"> Resumen de indicadores del sector carne</t>
  </si>
  <si>
    <t>Ene 2024 - May 2024</t>
  </si>
  <si>
    <t>Producción  (ton)</t>
  </si>
  <si>
    <t>Acumulado</t>
  </si>
  <si>
    <t>% variación</t>
  </si>
  <si>
    <t>Tendencia</t>
  </si>
  <si>
    <t xml:space="preserve"> Ene-abr 2023</t>
  </si>
  <si>
    <t xml:space="preserve"> Ene-abr 2024</t>
  </si>
  <si>
    <t xml:space="preserve">Carne de bovino total </t>
  </si>
  <si>
    <t>Carne de vaca</t>
  </si>
  <si>
    <t>Carne de novillo</t>
  </si>
  <si>
    <t>Carne de cerdo total</t>
  </si>
  <si>
    <t>Carne de ave total</t>
  </si>
  <si>
    <t>Carne de ave broiler</t>
  </si>
  <si>
    <t>Carne de pavo</t>
  </si>
  <si>
    <t>Precios/kilo</t>
  </si>
  <si>
    <t>Promedio</t>
  </si>
  <si>
    <t>Pesos nominales de may 2024</t>
  </si>
  <si>
    <t>Ene-may 2023</t>
  </si>
  <si>
    <t>Ene-may 2024</t>
  </si>
  <si>
    <t>Novillo gordo*</t>
  </si>
  <si>
    <t>Novillo engorda*</t>
  </si>
  <si>
    <t>Vaca gorda*</t>
  </si>
  <si>
    <t>Ternero*</t>
  </si>
  <si>
    <t>Pesos reales de mar 2024</t>
  </si>
  <si>
    <t>Maíz</t>
  </si>
  <si>
    <t>Precio internacional (USD/ton) Maíz Yellow N° 2, FOB Golfo, USA</t>
  </si>
  <si>
    <t>Soya</t>
  </si>
  <si>
    <t>Precio internacional (USD/ton) Poroto de soja Yellow N° 2, FOB Chicago, USA - Futuro</t>
  </si>
  <si>
    <t>Comercio exterior</t>
  </si>
  <si>
    <t>Cantidad (ton)</t>
  </si>
  <si>
    <t>Importaciones:</t>
  </si>
  <si>
    <t>Carne de bovino total</t>
  </si>
  <si>
    <t>Carne de cerdo y despojos</t>
  </si>
  <si>
    <t>Carne de ave</t>
  </si>
  <si>
    <t xml:space="preserve">Hamburguesas </t>
  </si>
  <si>
    <t>Equivalencia carne en vara:</t>
  </si>
  <si>
    <t>Carne de bovino total**</t>
  </si>
  <si>
    <t>Carne de cerdo**</t>
  </si>
  <si>
    <t>Carne de ave**</t>
  </si>
  <si>
    <t>Exportaciones:</t>
  </si>
  <si>
    <t xml:space="preserve">Carne de bovino </t>
  </si>
  <si>
    <t>Fuente: elaborado con antecedentes de INE, Reuters, Cotrisa, Odepa y estimaciones técnicas.</t>
  </si>
  <si>
    <t>**Presenta la cantidad de carne comercializada medida como toneladas de carne en vara. Para la conversión de los productos deshuesados a su símil con hueso se les aplicó un factor de conversión particular para la carne de bovino, cerdo y ave.</t>
  </si>
  <si>
    <t xml:space="preserve">* Precio promedio nacional Afech A.G. </t>
  </si>
  <si>
    <t>Cuadro 2</t>
  </si>
  <si>
    <t>Beneficio de bovinos en mataderos</t>
  </si>
  <si>
    <t>Número de cabezas. Periodo 2019 - 2024</t>
  </si>
  <si>
    <t>Año</t>
  </si>
  <si>
    <t>Mes</t>
  </si>
  <si>
    <t>Total</t>
  </si>
  <si>
    <t>Novillos</t>
  </si>
  <si>
    <t>Total vacas</t>
  </si>
  <si>
    <t>Vacas gordas</t>
  </si>
  <si>
    <t>Vacas carnaza</t>
  </si>
  <si>
    <t>Bueyes</t>
  </si>
  <si>
    <t>Toros y torunos</t>
  </si>
  <si>
    <t>Vaquillas</t>
  </si>
  <si>
    <t>Terneros y terneras</t>
  </si>
  <si>
    <t>2023 (p)</t>
  </si>
  <si>
    <t>Ene-abr</t>
  </si>
  <si>
    <t>2024 (p)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</si>
  <si>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</si>
  <si>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</si>
  <si>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</si>
  <si>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</si>
  <si>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</si>
  <si>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</si>
  <si>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</si>
  <si>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</si>
  <si>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</si>
  <si>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</si>
  <si>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</si>
  <si>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</si>
  <si>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Variación ene-abr 2024 / ene-abr 2023 (%)</t>
  </si>
  <si>
    <t>Variación mensual (%)</t>
  </si>
  <si>
    <t>Variación abr. 2024 / abr 2023 (%)</t>
  </si>
  <si>
    <t>Fuente: elaborado por Odepa con información INE.</t>
  </si>
  <si>
    <t>Nota: (p) indica cifras provisorias.  * Cifras rectificadas en relación con el boletín anterior</t>
  </si>
  <si>
    <t>Cuadro 3</t>
  </si>
  <si>
    <t>Toneladas de carne en vara. Periodo 2019 - 2024</t>
  </si>
  <si>
    <t>Variación ene - abr 2024 / ene - abr 2023(%)</t>
  </si>
  <si>
    <t>Variación abr. 2024 / abr. 2023 (%)</t>
  </si>
  <si>
    <t>Producción mensual de carne bovina (toneladas en vara)</t>
  </si>
  <si>
    <t>Producción</t>
  </si>
  <si>
    <t>Ene 16</t>
  </si>
  <si>
    <t>Feb 16</t>
  </si>
  <si>
    <t>Mar 16</t>
  </si>
  <si>
    <t>Abr 16</t>
  </si>
  <si>
    <t>May 16</t>
  </si>
  <si>
    <t>Jun 16</t>
  </si>
  <si>
    <t>Jul 16</t>
  </si>
  <si>
    <t>Ago 16</t>
  </si>
  <si>
    <t>Sep 16</t>
  </si>
  <si>
    <t>Oct 16</t>
  </si>
  <si>
    <t>Nov 16</t>
  </si>
  <si>
    <t>Dic 16</t>
  </si>
  <si>
    <t>Ene 17</t>
  </si>
  <si>
    <t>Feb 17</t>
  </si>
  <si>
    <t>Mar 17</t>
  </si>
  <si>
    <t>Abr  17</t>
  </si>
  <si>
    <t>May 17</t>
  </si>
  <si>
    <t>Jun 17</t>
  </si>
  <si>
    <t>Jul 17</t>
  </si>
  <si>
    <t>Ago 17</t>
  </si>
  <si>
    <t>Sep 17</t>
  </si>
  <si>
    <t>Oct 17</t>
  </si>
  <si>
    <t>Nov 17</t>
  </si>
  <si>
    <t>Dic 17</t>
  </si>
  <si>
    <t>Ene 18</t>
  </si>
  <si>
    <t>Feb 18</t>
  </si>
  <si>
    <t>Mar 18</t>
  </si>
  <si>
    <t>Abr 18</t>
  </si>
  <si>
    <t>May 18</t>
  </si>
  <si>
    <t>Jun 18</t>
  </si>
  <si>
    <t>Jul 18</t>
  </si>
  <si>
    <t>Ago 18</t>
  </si>
  <si>
    <t>Sep 18</t>
  </si>
  <si>
    <t>Oct 18</t>
  </si>
  <si>
    <t>Nov 18</t>
  </si>
  <si>
    <t>Dic 18</t>
  </si>
  <si>
    <t>Ene 19</t>
  </si>
  <si>
    <t>Feb 19</t>
  </si>
  <si>
    <t>Mar 19</t>
  </si>
  <si>
    <t>Abr 19</t>
  </si>
  <si>
    <t>May 19</t>
  </si>
  <si>
    <t>Jun 19</t>
  </si>
  <si>
    <t>Jul 19</t>
  </si>
  <si>
    <t>Ago 19</t>
  </si>
  <si>
    <t>Sep 19</t>
  </si>
  <si>
    <t>Oct 19</t>
  </si>
  <si>
    <t>Nov 19</t>
  </si>
  <si>
    <t>Dic 19</t>
  </si>
  <si>
    <t>Ene 20</t>
  </si>
  <si>
    <t>Feb 20</t>
  </si>
  <si>
    <t>Mar 20</t>
  </si>
  <si>
    <t>Abr 20</t>
  </si>
  <si>
    <t>May 20</t>
  </si>
  <si>
    <t>Jun 20</t>
  </si>
  <si>
    <t>Jul 20</t>
  </si>
  <si>
    <t>Ago 20</t>
  </si>
  <si>
    <t>Sep 20</t>
  </si>
  <si>
    <t>Oct 20</t>
  </si>
  <si>
    <t>Nov 20</t>
  </si>
  <si>
    <t>Dic 20</t>
  </si>
  <si>
    <t>Ene 21</t>
  </si>
  <si>
    <t>Feb 21</t>
  </si>
  <si>
    <t>Mar 21</t>
  </si>
  <si>
    <t>Abr 21</t>
  </si>
  <si>
    <t>May 21</t>
  </si>
  <si>
    <t>Jun 21</t>
  </si>
  <si>
    <t>Jul 21</t>
  </si>
  <si>
    <t>Ago 21</t>
  </si>
  <si>
    <t>Sep 21</t>
  </si>
  <si>
    <t>Oct 21</t>
  </si>
  <si>
    <t>Nov 21</t>
  </si>
  <si>
    <t>Dic 21</t>
  </si>
  <si>
    <t>Ene 22</t>
  </si>
  <si>
    <t>Feb 22</t>
  </si>
  <si>
    <t>Mar 22</t>
  </si>
  <si>
    <t>Abr 22</t>
  </si>
  <si>
    <t>May 22</t>
  </si>
  <si>
    <t>Jun 22</t>
  </si>
  <si>
    <t>Jul 22</t>
  </si>
  <si>
    <t>Ago 22</t>
  </si>
  <si>
    <t>Sep 22</t>
  </si>
  <si>
    <t>Oct 22</t>
  </si>
  <si>
    <t>Nov 22</t>
  </si>
  <si>
    <t>Dic 22</t>
  </si>
  <si>
    <t>Ene 23</t>
  </si>
  <si>
    <t>Feb 23</t>
  </si>
  <si>
    <t>Mar 23</t>
  </si>
  <si>
    <t>Abr 23</t>
  </si>
  <si>
    <t>May 23</t>
  </si>
  <si>
    <t>Jun 23</t>
  </si>
  <si>
    <t>Jul 23</t>
  </si>
  <si>
    <t>Ago 23</t>
  </si>
  <si>
    <t>Sep 23</t>
  </si>
  <si>
    <t>Oct 23</t>
  </si>
  <si>
    <t>Nov 23</t>
  </si>
  <si>
    <t>Dic 23</t>
  </si>
  <si>
    <t>Ene 24</t>
  </si>
  <si>
    <t>Feb 24</t>
  </si>
  <si>
    <t>Mar 24</t>
  </si>
  <si>
    <t>Abr 24</t>
  </si>
  <si>
    <t>May 24</t>
  </si>
  <si>
    <t>Jun 24</t>
  </si>
  <si>
    <t>Jul 24</t>
  </si>
  <si>
    <t>Ago 24</t>
  </si>
  <si>
    <t>Sep 24</t>
  </si>
  <si>
    <t>Oct 24</t>
  </si>
  <si>
    <t>Nov 24</t>
  </si>
  <si>
    <t>Dic 24</t>
  </si>
  <si>
    <t>Período</t>
  </si>
  <si>
    <r>
      <t xml:space="preserve">Beneficio de ganado bovino </t>
    </r>
    <r>
      <rPr>
        <sz val="10"/>
        <color indexed="56"/>
        <rFont val="Arial"/>
        <family val="2"/>
      </rPr>
      <t>(animales)</t>
    </r>
  </si>
  <si>
    <t>abril</t>
  </si>
  <si>
    <t>Bovinos</t>
  </si>
  <si>
    <t>Vacas</t>
  </si>
  <si>
    <t>Toros</t>
  </si>
  <si>
    <t>Terneros</t>
  </si>
  <si>
    <r>
      <t xml:space="preserve">Beneficio de ganado bovino </t>
    </r>
    <r>
      <rPr>
        <sz val="10"/>
        <color indexed="56"/>
        <rFont val="Arial"/>
        <family val="2"/>
      </rPr>
      <t>(toneladas de carne en vara)</t>
    </r>
  </si>
  <si>
    <t>Peso promedio de la canal por categoría</t>
  </si>
  <si>
    <t xml:space="preserve"> </t>
  </si>
  <si>
    <t>Beneficio de animales (número de cabezas)</t>
  </si>
  <si>
    <t>Vacas + Vaquillas</t>
  </si>
  <si>
    <t>Novillo</t>
  </si>
  <si>
    <t xml:space="preserve">Ene 17 </t>
  </si>
  <si>
    <t>Abr 17</t>
  </si>
  <si>
    <t>2018 (p)</t>
  </si>
  <si>
    <t>Dic19</t>
  </si>
  <si>
    <t>Cuadro 4</t>
  </si>
  <si>
    <t>Porcentaje de hembras faenadas respecto al número total de animales faenados</t>
  </si>
  <si>
    <t>Periodo 2019 - 2024</t>
  </si>
  <si>
    <r>
      <t>Total vacas</t>
    </r>
    <r>
      <rPr>
        <b/>
        <vertAlign val="superscript"/>
        <sz val="10"/>
        <rFont val="Arial"/>
        <family val="2"/>
      </rPr>
      <t>(1)</t>
    </r>
  </si>
  <si>
    <t>Participación (%)</t>
  </si>
  <si>
    <t>2022 (p)</t>
  </si>
  <si>
    <t>Variación abr 2024/ abr 2023 (%)</t>
  </si>
  <si>
    <t>Variación acumulada ene-abr (%)</t>
  </si>
  <si>
    <t xml:space="preserve">Nota: (p) indica cifras provisorias.  * Cifras rectificadas en relación con el boletín anterior    </t>
  </si>
  <si>
    <t xml:space="preserve">(1) Incluye vacas gordas y vacas de carnaza. </t>
  </si>
  <si>
    <t>Cuadro 5</t>
  </si>
  <si>
    <t>Precios promedios de novillo gordo a productor Región de Metropolitana a Región de Aysén. Periodo 2020- 2024</t>
  </si>
  <si>
    <t>(Pesos nominales sin IVA)</t>
  </si>
  <si>
    <t>Nacional</t>
  </si>
  <si>
    <t>Metropolitana</t>
  </si>
  <si>
    <t>Maule</t>
  </si>
  <si>
    <t>Bío Bío</t>
  </si>
  <si>
    <t>La Araucanía</t>
  </si>
  <si>
    <t xml:space="preserve">Los Ríos </t>
  </si>
  <si>
    <t>Los Lagos</t>
  </si>
  <si>
    <t>Aysén</t>
  </si>
  <si>
    <t>Ene - may</t>
  </si>
  <si>
    <t>Variación ene-may 2024 /ene-may 2023 (%)</t>
  </si>
  <si>
    <t>Variación may 24/ may 23 (%)</t>
  </si>
  <si>
    <t>Fuente: elaborado por Odepa con información Afech A.G.</t>
  </si>
  <si>
    <t>Cuadro 6</t>
  </si>
  <si>
    <t>Precios medios de novillo gordo a productor Región Metropolitana a Región de Aysén. Periodo 2020 - 2024</t>
  </si>
  <si>
    <t>Ene-ene</t>
  </si>
  <si>
    <t>Variación ene - ene 2024 / ene  - ene 2023 (%)</t>
  </si>
  <si>
    <t>Variación ene 24 / ene 23 (%)</t>
  </si>
  <si>
    <r>
      <rPr>
        <i/>
        <sz val="10"/>
        <rFont val="Arial"/>
        <family val="2"/>
      </rPr>
      <t>Fuente</t>
    </r>
    <r>
      <rPr>
        <sz val="10"/>
        <rFont val="Arial"/>
        <family val="2"/>
      </rPr>
      <t>: elaborado por Odepa con información Afech A.G.</t>
    </r>
  </si>
  <si>
    <t>$novillo gordo Osorno</t>
  </si>
  <si>
    <t>Ago  16</t>
  </si>
  <si>
    <t>Ago  17</t>
  </si>
  <si>
    <t>año</t>
  </si>
  <si>
    <t>mes</t>
  </si>
  <si>
    <t>$</t>
  </si>
  <si>
    <t>Novillo gordo</t>
  </si>
  <si>
    <t>Novillo engorda</t>
  </si>
  <si>
    <t>Vaca gorda</t>
  </si>
  <si>
    <t>Vaca engorda</t>
  </si>
  <si>
    <t>Vaca carnaza</t>
  </si>
  <si>
    <t>Vaquilla gorda</t>
  </si>
  <si>
    <t>Vaquilla engorda</t>
  </si>
  <si>
    <t>Terneras</t>
  </si>
  <si>
    <t>Caballos</t>
  </si>
  <si>
    <t>Cerdos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</si>
  <si>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</si>
  <si>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</si>
  <si>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</si>
  <si>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</si>
  <si>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</si>
  <si>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</si>
  <si>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</si>
  <si>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</si>
  <si>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</si>
  <si>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</si>
  <si>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</si>
  <si>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</si>
  <si>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</t>
  </si>
  <si>
    <t>Cuadro 7</t>
  </si>
  <si>
    <t xml:space="preserve"> Exportaciones de carne de bovino por destino</t>
  </si>
  <si>
    <t>País de destino</t>
  </si>
  <si>
    <t>Cantidad (toneladas)</t>
  </si>
  <si>
    <t>Valor (miles de USD FOB)</t>
  </si>
  <si>
    <t>USD/tonelada</t>
  </si>
  <si>
    <t>Var. 24/23 (%)</t>
  </si>
  <si>
    <t>Part. 2024 (%)</t>
  </si>
  <si>
    <t>China</t>
  </si>
  <si>
    <t>Colombia</t>
  </si>
  <si>
    <t>España</t>
  </si>
  <si>
    <t>Canadá</t>
  </si>
  <si>
    <t>Costa Rica</t>
  </si>
  <si>
    <t>Reino Unido</t>
  </si>
  <si>
    <t>Corea del Sur</t>
  </si>
  <si>
    <t>Cuba</t>
  </si>
  <si>
    <t>Suiza</t>
  </si>
  <si>
    <t>Alemania</t>
  </si>
  <si>
    <t>SUB - TOTAL</t>
  </si>
  <si>
    <t>OTROS PAÍSES</t>
  </si>
  <si>
    <t>TOTAL</t>
  </si>
  <si>
    <t>Fuente: elaborado por Odepa con registros del Servicio Nacional de Aduanas.</t>
  </si>
  <si>
    <t>Nota: cifras sujetas a actualizaciones.</t>
  </si>
  <si>
    <t>Cuadro 8</t>
  </si>
  <si>
    <t>Código</t>
  </si>
  <si>
    <t>Producto</t>
  </si>
  <si>
    <t>Valor (miles USD FOB)</t>
  </si>
  <si>
    <t> 02012000</t>
  </si>
  <si>
    <t>Carne bovina en trozos sin deshuesar, fresca o refrigerada</t>
  </si>
  <si>
    <t>Francia</t>
  </si>
  <si>
    <t>Holanda</t>
  </si>
  <si>
    <t>Subtotal</t>
  </si>
  <si>
    <t> 02013000</t>
  </si>
  <si>
    <t>Carne bovina deshuesada fresca o refrigerada (total)</t>
  </si>
  <si>
    <t>Estados Unidos</t>
  </si>
  <si>
    <t>Israel</t>
  </si>
  <si>
    <t> 02022000</t>
  </si>
  <si>
    <t>Carne bovina los demás cortes (trozos) sin deshuesar, congeladas</t>
  </si>
  <si>
    <t>Japón</t>
  </si>
  <si>
    <t>Hong Kong</t>
  </si>
  <si>
    <t> 02023000</t>
  </si>
  <si>
    <t>Carne bovina deshuesada congelada (total)</t>
  </si>
  <si>
    <t>Perú</t>
  </si>
  <si>
    <t>Total general</t>
  </si>
  <si>
    <t>Fuente: elaborado por Odepa con información del Servicio Nacional de Aduanas.</t>
  </si>
  <si>
    <t xml:space="preserve">Nota: cifras sujetas a actualizaciones. </t>
  </si>
  <si>
    <t>ac 2022</t>
  </si>
  <si>
    <t>ac 2023</t>
  </si>
  <si>
    <t>con hueso</t>
  </si>
  <si>
    <t>deshuesada</t>
  </si>
  <si>
    <t>Cuadro 9</t>
  </si>
  <si>
    <t> 02013010</t>
  </si>
  <si>
    <t>Carne bovina, filete, deshuesada fresca o refrigerada</t>
  </si>
  <si>
    <t> 02013020</t>
  </si>
  <si>
    <t>Carne bovina, lomo, deshuesada fresca o refrigerada</t>
  </si>
  <si>
    <t> 02013030</t>
  </si>
  <si>
    <t>Carne bovina, asiento, deshuesada fresca o refrigerada</t>
  </si>
  <si>
    <t> 02013040</t>
  </si>
  <si>
    <t>Carne bovina, posta, deshuesada fresca o refrigerada</t>
  </si>
  <si>
    <t> 02013050</t>
  </si>
  <si>
    <t>Carne bovina, huachalomo y sobrecostilla, deshuesada fresca o refrigerada</t>
  </si>
  <si>
    <t>Cuadro 10</t>
  </si>
  <si>
    <t>Ene -may</t>
  </si>
  <si>
    <t> 02023010</t>
  </si>
  <si>
    <t>Carne bovina, filete, deshuesada congelada</t>
  </si>
  <si>
    <t> 02023020</t>
  </si>
  <si>
    <t>Carne bovina, lomo, deshuesada congelada</t>
  </si>
  <si>
    <t> 02023030</t>
  </si>
  <si>
    <t>Carne bovina, asiento, deshuesada congelada</t>
  </si>
  <si>
    <t> 02023040</t>
  </si>
  <si>
    <t>Carne bovina, posta, deshuesada congelada</t>
  </si>
  <si>
    <t> 02023050</t>
  </si>
  <si>
    <t>Carne bovina, huachalomo y sobrecostilla, deshuesada congelada</t>
  </si>
  <si>
    <t>Cuadro 11</t>
  </si>
  <si>
    <t> 02062100</t>
  </si>
  <si>
    <t>Despojos comestibles, lenguas de bovinos congeladas</t>
  </si>
  <si>
    <t>02062200</t>
  </si>
  <si>
    <t>Despojos comestibles, hígados de bovinos congelados</t>
  </si>
  <si>
    <t> 02062900</t>
  </si>
  <si>
    <t>Los demás despojos comestibles de bovinos, congelados</t>
  </si>
  <si>
    <t>México</t>
  </si>
  <si>
    <t>Ecuador</t>
  </si>
  <si>
    <t> 16025000</t>
  </si>
  <si>
    <t>Las demás preparaciones de bovinos, incluidas las mezclas</t>
  </si>
  <si>
    <t>Paraguay</t>
  </si>
  <si>
    <t>Senegal</t>
  </si>
  <si>
    <t>Cuadro 12</t>
  </si>
  <si>
    <t>Chile. Exportaciones de cuero por productos y destino</t>
  </si>
  <si>
    <t> 41015000</t>
  </si>
  <si>
    <t>Cueros y pieles enteras, en bruto, de bovinos y equinos de peso unitario &gt; a 16 kg</t>
  </si>
  <si>
    <t>Tailandia</t>
  </si>
  <si>
    <t>Filipinas</t>
  </si>
  <si>
    <t>Indonesia</t>
  </si>
  <si>
    <t>Portugal</t>
  </si>
  <si>
    <t>Lituania</t>
  </si>
  <si>
    <t>Italia</t>
  </si>
  <si>
    <t> 41041100</t>
  </si>
  <si>
    <r>
      <t xml:space="preserve">Cueros y pieles curtidos de bovinos o equinos, en estado húmedo (incluido el </t>
    </r>
    <r>
      <rPr>
        <i/>
        <sz val="10"/>
        <rFont val="Arial"/>
        <family val="2"/>
      </rPr>
      <t>wet blue</t>
    </r>
    <r>
      <rPr>
        <sz val="10"/>
        <rFont val="Arial"/>
        <family val="2"/>
      </rPr>
      <t>, plena flor sin dividir; divididos con la flor)</t>
    </r>
  </si>
  <si>
    <t>Haití</t>
  </si>
  <si>
    <t>India</t>
  </si>
  <si>
    <t>Brasil</t>
  </si>
  <si>
    <t> 41041900</t>
  </si>
  <si>
    <r>
      <t xml:space="preserve">Los demás cueros y pieles curtidos de bovinos o equinos, en estado húmedo (incluido el </t>
    </r>
    <r>
      <rPr>
        <i/>
        <sz val="10"/>
        <rFont val="Arial"/>
        <family val="2"/>
      </rPr>
      <t>wet blue</t>
    </r>
    <r>
      <rPr>
        <sz val="10"/>
        <rFont val="Arial"/>
        <family val="2"/>
      </rPr>
      <t>)</t>
    </r>
  </si>
  <si>
    <t>Vietnam</t>
  </si>
  <si>
    <t>Taiwán</t>
  </si>
  <si>
    <t>Cuadro 13</t>
  </si>
  <si>
    <t xml:space="preserve"> Importaciones de carne de bovino por origen</t>
  </si>
  <si>
    <t>País de origen</t>
  </si>
  <si>
    <t>Valor (miles de USD CIF)</t>
  </si>
  <si>
    <t xml:space="preserve"> USD/tonelada</t>
  </si>
  <si>
    <t>Argentina</t>
  </si>
  <si>
    <t>Uruguay</t>
  </si>
  <si>
    <t xml:space="preserve">Nota: cifras sujetas a ajustes y actualizaciones. </t>
  </si>
  <si>
    <t>Cuadro 14</t>
  </si>
  <si>
    <t>Valor (miles USD CIF)</t>
  </si>
  <si>
    <t>Carne bovina deshuesada, fresca o refrigerada (total)</t>
  </si>
  <si>
    <t>Carne bovina, los demás cortes (trozos) sin deshuesar, congelada</t>
  </si>
  <si>
    <t>Cuadro 15</t>
  </si>
  <si>
    <t>Cuadro 16</t>
  </si>
  <si>
    <t>Cuadro 17</t>
  </si>
  <si>
    <t xml:space="preserve"> Importaciones de subproductos bovinos por tipo y origen</t>
  </si>
  <si>
    <t> 02062200</t>
  </si>
  <si>
    <t>Chile</t>
  </si>
  <si>
    <t>Suecia</t>
  </si>
  <si>
    <t>Bélgica</t>
  </si>
  <si>
    <t>Nueva Zelanda</t>
  </si>
  <si>
    <t xml:space="preserve">Nota: cifras sujetas a actualización. </t>
  </si>
  <si>
    <t>Cuadro 18</t>
  </si>
  <si>
    <t>Bolivia</t>
  </si>
  <si>
    <t>Cuadro 19</t>
  </si>
  <si>
    <t xml:space="preserve"> Exportación de animales en pie</t>
  </si>
  <si>
    <t>Pais de destino</t>
  </si>
  <si>
    <t>Número de Cabezas</t>
  </si>
  <si>
    <t>VALOR (MILES DE US$ FOB)</t>
  </si>
  <si>
    <t>Totales</t>
  </si>
  <si>
    <t>01022900</t>
  </si>
  <si>
    <t>Los demás bovinos domésticos, vivos (desde 2012)</t>
  </si>
  <si>
    <t>01022100</t>
  </si>
  <si>
    <t>Bovinos domésticos reproductores de raza pura, vivos (desde 2012)</t>
  </si>
  <si>
    <t>Fuente: elaborado por Odepa con información del Servicio Nacional de Aduanas e INE.</t>
  </si>
  <si>
    <t>{{+</t>
  </si>
  <si>
    <t>Importaciones mensuales de carne de bovino (toneladas)</t>
  </si>
  <si>
    <t>Var. (%)</t>
  </si>
  <si>
    <t>Cuadro 20</t>
  </si>
  <si>
    <t>Semana</t>
  </si>
  <si>
    <t>2024*</t>
  </si>
  <si>
    <t>Var sem (%)</t>
  </si>
  <si>
    <t>Fuente: elaborado por Odepa con información de Aduanas</t>
  </si>
  <si>
    <t>* Datos hasta el 24 de junio 2024</t>
  </si>
  <si>
    <t>Precio internacional del novillo vivo (USD/KILO)</t>
  </si>
  <si>
    <t>Brasil Rio Grande do Sul</t>
  </si>
  <si>
    <r>
      <t>Brasil S</t>
    </r>
    <r>
      <rPr>
        <b/>
        <sz val="10"/>
        <rFont val="Calibri"/>
        <family val="2"/>
      </rPr>
      <t>ã</t>
    </r>
    <r>
      <rPr>
        <b/>
        <sz val="10"/>
        <rFont val="Arial"/>
        <family val="2"/>
      </rPr>
      <t>o Paulo</t>
    </r>
  </si>
  <si>
    <t>Ene 25</t>
  </si>
  <si>
    <t>Brasil São Paulo</t>
  </si>
  <si>
    <t>Cuadro 21</t>
  </si>
  <si>
    <t>Precio a consumidor promedio mensual de Huachalomo, Lomo Liso y Posta Rosada en carnicerías y supermercados de la Región Metropolitana</t>
  </si>
  <si>
    <t>($ / kilo nominales con IVA)</t>
  </si>
  <si>
    <t>Huachalomo</t>
  </si>
  <si>
    <t>Lomo Liso</t>
  </si>
  <si>
    <t>Posta Rosada</t>
  </si>
  <si>
    <t>Carnícería</t>
  </si>
  <si>
    <t>Supermercado</t>
  </si>
  <si>
    <t>Variación Car./Sup. (%)</t>
  </si>
  <si>
    <t>Promedio ene - may 2023</t>
  </si>
  <si>
    <t>Promedio ene - may 2024</t>
  </si>
  <si>
    <t>Variación acumulada</t>
  </si>
  <si>
    <t>Variación may 2024 / may 2023 (%)</t>
  </si>
  <si>
    <t>Fuente: elaborado por Odepa con información de precios mensuales</t>
  </si>
  <si>
    <t>Para mayor información visite el link https://reportes.odepa.gob.cl/#/noticias-mercado/precios-consumidor</t>
  </si>
  <si>
    <t>Cuadro 22</t>
  </si>
  <si>
    <t>Precio a consumidor promedio mensual de Huachalomo, Lomo Liso y Posta Rosada en sector Oriente y Poniente de la Región Metropolitana</t>
  </si>
  <si>
    <t>Oriente</t>
  </si>
  <si>
    <t>Poniente</t>
  </si>
  <si>
    <t>Variación Pon./Ori. (%)</t>
  </si>
  <si>
    <t>Variación may.2024 /may.2023 (%)</t>
  </si>
  <si>
    <t>Cuadro 23</t>
  </si>
  <si>
    <t xml:space="preserve"> Disponibilidad aparente de carnes por habitante </t>
  </si>
  <si>
    <t>Período 2001-2023</t>
  </si>
  <si>
    <t>(Kilos)</t>
  </si>
  <si>
    <t>Bovino</t>
  </si>
  <si>
    <t>Ovino</t>
  </si>
  <si>
    <t>Porcino</t>
  </si>
  <si>
    <t>Aves</t>
  </si>
  <si>
    <t>Otras</t>
  </si>
  <si>
    <t>2022*</t>
  </si>
  <si>
    <t>2023*</t>
  </si>
  <si>
    <r>
      <t xml:space="preserve">Nota: otras carnes comprende equino y caprino. La estimación no considera cambios de </t>
    </r>
    <r>
      <rPr>
        <i/>
        <sz val="10"/>
        <rFont val="Arial"/>
        <family val="2"/>
      </rPr>
      <t>stock</t>
    </r>
    <r>
      <rPr>
        <sz val="10"/>
        <rFont val="Arial"/>
        <family val="2"/>
      </rPr>
      <t>, por lo cual las cifras de disponibilidad aparente son sólo aproximadas. Corresponden a kilos netos, con o sin hueso, salvo en el caso de la carne bovina, en que se ha efectuado la equivalencia a carne en vara.</t>
    </r>
  </si>
  <si>
    <t>* A partir del 2022 hubo un cambio en la metodología de estimación de la disponibilidad aparente, aplicando factores de conversión a los productos deshuesados a su símil con hueso para la carne de los principales rubros pecuarios: bovinos, cerdos y aves.</t>
  </si>
  <si>
    <t>(Pesos reales de enero 2024 sin IVA)</t>
  </si>
  <si>
    <t>Precios promedio de novillo gordo a productor Región Metropolitana a Región de Aysén. Pesos reales s/iva (IPC enero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</si>
</sst>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\ _€_-;\-* #,##0\ _€_-;_-* &quot;-&quot;\ _€_-;_-@_-"/>
    <numFmt numFmtId="166" formatCode="_-* #,##0.00\ _€_-;\-* #,##0.00\ _€_-;_-* &quot;-&quot;??\ _€_-;_-@_-"/>
    <numFmt numFmtId="167" formatCode="#,##0.0"/>
    <numFmt numFmtId="168" formatCode="#0.00"/>
    <numFmt numFmtId="169" formatCode="0.0%"/>
    <numFmt numFmtId="170" formatCode="_(* #,##0_);_(* \(#,##0\);_(* &quot;-&quot;_);_(@_)"/>
    <numFmt numFmtId="171" formatCode="0.0"/>
    <numFmt numFmtId="172" formatCode="#,##0.0000"/>
    <numFmt numFmtId="173" formatCode="#,##0.000"/>
    <numFmt numFmtId="174" formatCode="0.0000"/>
    <numFmt numFmtId="175" formatCode="0.000"/>
    <numFmt numFmtId="176" formatCode="#0.0"/>
    <numFmt numFmtId="177" formatCode="#,##0.00000"/>
    <numFmt numFmtId="178" formatCode="[$-10C0A]#,##0;\-#,##0"/>
    <numFmt numFmtId="179" formatCode="[$-10C0A]#,##0"/>
    <numFmt numFmtId="180" formatCode="#,##0.0000000"/>
    <numFmt numFmtId="181" formatCode="_ * #,##0.0_ ;_ * \-#,##0.0_ ;_ * &quot;-&quot;_ ;_ @_ "/>
  </numFmts>
  <fonts count="111">
    <font>
      <sz val="10"/>
      <name val="Arial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b/>
      <sz val="10"/>
      <name val="Verdana"/>
      <family val="2"/>
    </font>
    <font>
      <b/>
      <vertAlign val="superscript"/>
      <sz val="1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ntique Olive Roman"/>
      <family val="2"/>
    </font>
    <font>
      <sz val="11"/>
      <color indexed="8"/>
      <name val="Arial"/>
      <family val="2"/>
    </font>
    <font>
      <sz val="10"/>
      <name val="Verdana"/>
      <family val="2"/>
    </font>
    <font>
      <u/>
      <sz val="7.5"/>
      <color indexed="12"/>
      <name val="Arial"/>
      <family val="2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1"/>
      <color rgb="FF006100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5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3F3F76"/>
      <name val="Trebuchet MS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rgb="FF9C0006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1"/>
      <color rgb="FF9C5700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8"/>
      <color theme="3"/>
      <name val="Trebuchet MS"/>
      <family val="2"/>
      <scheme val="major"/>
    </font>
    <font>
      <sz val="18"/>
      <color theme="3"/>
      <name val="Trebuchet MS"/>
      <family val="2"/>
      <scheme val="major"/>
    </font>
    <font>
      <b/>
      <sz val="11"/>
      <color theme="1"/>
      <name val="Trebuchet MS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2"/>
      <color rgb="FF333333"/>
      <name val="Verdana"/>
      <family val="2"/>
    </font>
    <font>
      <sz val="10"/>
      <color theme="1"/>
      <name val="Verdana"/>
      <family val="2"/>
    </font>
    <font>
      <sz val="7"/>
      <color theme="1"/>
      <name val="Verdana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0"/>
      <name val="Arial"/>
      <family val="2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b/>
      <sz val="12"/>
      <color theme="1"/>
      <name val="Arial"/>
      <family val="2"/>
    </font>
    <font>
      <b/>
      <sz val="10"/>
      <color theme="3"/>
      <name val="Arial"/>
      <family val="2"/>
    </font>
    <font>
      <sz val="16"/>
      <color rgb="FF0070C0"/>
      <name val="Verdana"/>
      <family val="2"/>
    </font>
    <font>
      <b/>
      <sz val="11"/>
      <color theme="1"/>
      <name val="Myriad Pro"/>
      <family val="2"/>
    </font>
    <font>
      <sz val="10"/>
      <color rgb="FF333333"/>
      <name val="Verdana"/>
      <family val="2"/>
    </font>
    <font>
      <sz val="10"/>
      <color rgb="FF000000"/>
      <name val="Arial"/>
      <family val="2"/>
    </font>
    <font>
      <b/>
      <sz val="11"/>
      <color rgb="FFFF0000"/>
      <name val="Myriad Pro"/>
      <family val="2"/>
    </font>
    <font>
      <b/>
      <sz val="10"/>
      <color rgb="FF000000"/>
      <name val="Arial"/>
      <family val="2"/>
    </font>
    <font>
      <sz val="16"/>
      <color rgb="FF0066CC"/>
      <name val="Verdana"/>
      <family val="2"/>
    </font>
    <font>
      <b/>
      <sz val="12"/>
      <color rgb="FF333333"/>
      <name val="Verdana"/>
      <family val="2"/>
    </font>
    <font>
      <b/>
      <sz val="11"/>
      <color theme="3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indexed="8"/>
      <name val="Trebuchet MS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</fills>
  <borders count="2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indexed="64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1" tint="0.499984740745262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medium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theme="0" tint="-0.34998626667073579"/>
      </top>
      <bottom/>
      <diagonal/>
    </border>
    <border>
      <left/>
      <right style="medium">
        <color indexed="64"/>
      </right>
      <top style="medium">
        <color theme="0" tint="-0.34998626667073579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/>
      <right style="thin">
        <color rgb="FF000000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rgb="FF000000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theme="1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 style="thin">
        <color indexed="64"/>
      </right>
      <top style="thin">
        <color rgb="FF000000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rgb="FF000000"/>
      </bottom>
      <diagonal/>
    </border>
    <border>
      <left style="thin">
        <color theme="1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rgb="FF999999"/>
      </left>
      <right style="thin">
        <color theme="1"/>
      </right>
      <top/>
      <bottom style="thin">
        <color indexed="64"/>
      </bottom>
      <diagonal/>
    </border>
  </borders>
  <cellStyleXfs count="702">
    <xf numFmtId="0" fontId="0" fillId="0" borderId="0"/>
    <xf numFmtId="0" fontId="14" fillId="2" borderId="0" applyNumberFormat="0" applyBorder="0" applyAlignment="0" applyProtection="0"/>
    <xf numFmtId="0" fontId="56" fillId="24" borderId="0" applyNumberFormat="0" applyBorder="0" applyAlignment="0" applyProtection="0"/>
    <xf numFmtId="0" fontId="14" fillId="2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14" fillId="2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56" fillId="25" borderId="0" applyNumberFormat="0" applyBorder="0" applyAlignment="0" applyProtection="0"/>
    <xf numFmtId="0" fontId="14" fillId="3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14" fillId="3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56" fillId="26" borderId="0" applyNumberFormat="0" applyBorder="0" applyAlignment="0" applyProtection="0"/>
    <xf numFmtId="0" fontId="14" fillId="4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14" fillId="4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56" fillId="27" borderId="0" applyNumberFormat="0" applyBorder="0" applyAlignment="0" applyProtection="0"/>
    <xf numFmtId="0" fontId="14" fillId="5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14" fillId="5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56" fillId="28" borderId="0" applyNumberFormat="0" applyBorder="0" applyAlignment="0" applyProtection="0"/>
    <xf numFmtId="0" fontId="14" fillId="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14" fillId="6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56" fillId="29" borderId="0" applyNumberFormat="0" applyBorder="0" applyAlignment="0" applyProtection="0"/>
    <xf numFmtId="0" fontId="14" fillId="7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14" fillId="7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56" fillId="30" borderId="0" applyNumberFormat="0" applyBorder="0" applyAlignment="0" applyProtection="0"/>
    <xf numFmtId="0" fontId="14" fillId="8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14" fillId="8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56" fillId="31" borderId="0" applyNumberFormat="0" applyBorder="0" applyAlignment="0" applyProtection="0"/>
    <xf numFmtId="0" fontId="14" fillId="9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14" fillId="9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56" fillId="32" borderId="0" applyNumberFormat="0" applyBorder="0" applyAlignment="0" applyProtection="0"/>
    <xf numFmtId="0" fontId="14" fillId="10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14" fillId="10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56" fillId="33" borderId="0" applyNumberFormat="0" applyBorder="0" applyAlignment="0" applyProtection="0"/>
    <xf numFmtId="0" fontId="14" fillId="5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14" fillId="5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56" fillId="34" borderId="0" applyNumberFormat="0" applyBorder="0" applyAlignment="0" applyProtection="0"/>
    <xf numFmtId="0" fontId="14" fillId="8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14" fillId="8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56" fillId="35" borderId="0" applyNumberFormat="0" applyBorder="0" applyAlignment="0" applyProtection="0"/>
    <xf numFmtId="0" fontId="14" fillId="11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14" fillId="11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57" fillId="36" borderId="0" applyNumberFormat="0" applyBorder="0" applyAlignment="0" applyProtection="0"/>
    <xf numFmtId="0" fontId="15" fillId="12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15" fillId="12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6" fillId="36" borderId="0" applyNumberFormat="0" applyBorder="0" applyAlignment="0" applyProtection="0"/>
    <xf numFmtId="0" fontId="15" fillId="9" borderId="0" applyNumberFormat="0" applyBorder="0" applyAlignment="0" applyProtection="0"/>
    <xf numFmtId="0" fontId="57" fillId="37" borderId="0" applyNumberFormat="0" applyBorder="0" applyAlignment="0" applyProtection="0"/>
    <xf numFmtId="0" fontId="15" fillId="9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15" fillId="9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56" fillId="37" borderId="0" applyNumberFormat="0" applyBorder="0" applyAlignment="0" applyProtection="0"/>
    <xf numFmtId="0" fontId="15" fillId="10" borderId="0" applyNumberFormat="0" applyBorder="0" applyAlignment="0" applyProtection="0"/>
    <xf numFmtId="0" fontId="57" fillId="38" borderId="0" applyNumberFormat="0" applyBorder="0" applyAlignment="0" applyProtection="0"/>
    <xf numFmtId="0" fontId="15" fillId="10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15" fillId="10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56" fillId="38" borderId="0" applyNumberFormat="0" applyBorder="0" applyAlignment="0" applyProtection="0"/>
    <xf numFmtId="0" fontId="15" fillId="13" borderId="0" applyNumberFormat="0" applyBorder="0" applyAlignment="0" applyProtection="0"/>
    <xf numFmtId="0" fontId="57" fillId="39" borderId="0" applyNumberFormat="0" applyBorder="0" applyAlignment="0" applyProtection="0"/>
    <xf numFmtId="0" fontId="15" fillId="13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15" fillId="13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6" fillId="39" borderId="0" applyNumberFormat="0" applyBorder="0" applyAlignment="0" applyProtection="0"/>
    <xf numFmtId="0" fontId="15" fillId="14" borderId="0" applyNumberFormat="0" applyBorder="0" applyAlignment="0" applyProtection="0"/>
    <xf numFmtId="0" fontId="57" fillId="40" borderId="0" applyNumberFormat="0" applyBorder="0" applyAlignment="0" applyProtection="0"/>
    <xf numFmtId="0" fontId="15" fillId="14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15" fillId="14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56" fillId="40" borderId="0" applyNumberFormat="0" applyBorder="0" applyAlignment="0" applyProtection="0"/>
    <xf numFmtId="0" fontId="15" fillId="15" borderId="0" applyNumberFormat="0" applyBorder="0" applyAlignment="0" applyProtection="0"/>
    <xf numFmtId="0" fontId="57" fillId="41" borderId="0" applyNumberFormat="0" applyBorder="0" applyAlignment="0" applyProtection="0"/>
    <xf numFmtId="0" fontId="15" fillId="15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5" fillId="15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56" fillId="41" borderId="0" applyNumberFormat="0" applyBorder="0" applyAlignment="0" applyProtection="0"/>
    <xf numFmtId="0" fontId="58" fillId="42" borderId="0" applyNumberFormat="0" applyBorder="0" applyAlignment="0" applyProtection="0"/>
    <xf numFmtId="0" fontId="16" fillId="4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6" fillId="4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58" fillId="42" borderId="0" applyNumberFormat="0" applyBorder="0" applyAlignment="0" applyProtection="0"/>
    <xf numFmtId="0" fontId="17" fillId="16" borderId="1" applyNumberFormat="0" applyAlignment="0" applyProtection="0"/>
    <xf numFmtId="0" fontId="59" fillId="43" borderId="39" applyNumberFormat="0" applyAlignment="0" applyProtection="0"/>
    <xf numFmtId="0" fontId="17" fillId="16" borderId="1" applyNumberFormat="0" applyAlignment="0" applyProtection="0"/>
    <xf numFmtId="0" fontId="59" fillId="43" borderId="39" applyNumberFormat="0" applyAlignment="0" applyProtection="0"/>
    <xf numFmtId="0" fontId="59" fillId="43" borderId="39" applyNumberFormat="0" applyAlignment="0" applyProtection="0"/>
    <xf numFmtId="0" fontId="59" fillId="43" borderId="39" applyNumberFormat="0" applyAlignment="0" applyProtection="0"/>
    <xf numFmtId="0" fontId="17" fillId="16" borderId="1" applyNumberFormat="0" applyAlignment="0" applyProtection="0"/>
    <xf numFmtId="0" fontId="59" fillId="43" borderId="39" applyNumberFormat="0" applyAlignment="0" applyProtection="0"/>
    <xf numFmtId="0" fontId="59" fillId="43" borderId="39" applyNumberFormat="0" applyAlignment="0" applyProtection="0"/>
    <xf numFmtId="0" fontId="59" fillId="43" borderId="39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60" fillId="44" borderId="40" applyNumberFormat="0" applyAlignment="0" applyProtection="0"/>
    <xf numFmtId="0" fontId="18" fillId="17" borderId="2" applyNumberFormat="0" applyAlignment="0" applyProtection="0"/>
    <xf numFmtId="0" fontId="60" fillId="44" borderId="40" applyNumberFormat="0" applyAlignment="0" applyProtection="0"/>
    <xf numFmtId="0" fontId="60" fillId="44" borderId="40" applyNumberFormat="0" applyAlignment="0" applyProtection="0"/>
    <xf numFmtId="0" fontId="60" fillId="44" borderId="40" applyNumberFormat="0" applyAlignment="0" applyProtection="0"/>
    <xf numFmtId="0" fontId="18" fillId="17" borderId="2" applyNumberFormat="0" applyAlignment="0" applyProtection="0"/>
    <xf numFmtId="0" fontId="60" fillId="44" borderId="40" applyNumberFormat="0" applyAlignment="0" applyProtection="0"/>
    <xf numFmtId="0" fontId="60" fillId="44" borderId="40" applyNumberFormat="0" applyAlignment="0" applyProtection="0"/>
    <xf numFmtId="0" fontId="60" fillId="44" borderId="40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61" fillId="0" borderId="41" applyNumberFormat="0" applyFill="0" applyAlignment="0" applyProtection="0"/>
    <xf numFmtId="0" fontId="19" fillId="0" borderId="3" applyNumberFormat="0" applyFill="0" applyAlignment="0" applyProtection="0"/>
    <xf numFmtId="0" fontId="61" fillId="0" borderId="41" applyNumberFormat="0" applyFill="0" applyAlignment="0" applyProtection="0"/>
    <xf numFmtId="0" fontId="61" fillId="0" borderId="41" applyNumberFormat="0" applyFill="0" applyAlignment="0" applyProtection="0"/>
    <xf numFmtId="0" fontId="61" fillId="0" borderId="41" applyNumberFormat="0" applyFill="0" applyAlignment="0" applyProtection="0"/>
    <xf numFmtId="0" fontId="19" fillId="0" borderId="3" applyNumberFormat="0" applyFill="0" applyAlignment="0" applyProtection="0"/>
    <xf numFmtId="0" fontId="61" fillId="0" borderId="41" applyNumberFormat="0" applyFill="0" applyAlignment="0" applyProtection="0"/>
    <xf numFmtId="0" fontId="61" fillId="0" borderId="41" applyNumberFormat="0" applyFill="0" applyAlignment="0" applyProtection="0"/>
    <xf numFmtId="0" fontId="61" fillId="0" borderId="41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62" fillId="0" borderId="42" applyNumberFormat="0" applyFill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57" fillId="45" borderId="0" applyNumberFormat="0" applyBorder="0" applyAlignment="0" applyProtection="0"/>
    <xf numFmtId="0" fontId="15" fillId="18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15" fillId="18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57" fillId="46" borderId="0" applyNumberFormat="0" applyBorder="0" applyAlignment="0" applyProtection="0"/>
    <xf numFmtId="0" fontId="15" fillId="19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15" fillId="19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57" fillId="47" borderId="0" applyNumberFormat="0" applyBorder="0" applyAlignment="0" applyProtection="0"/>
    <xf numFmtId="0" fontId="15" fillId="20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15" fillId="20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57" fillId="48" borderId="0" applyNumberFormat="0" applyBorder="0" applyAlignment="0" applyProtection="0"/>
    <xf numFmtId="0" fontId="15" fillId="13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15" fillId="13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7" fillId="49" borderId="0" applyNumberFormat="0" applyBorder="0" applyAlignment="0" applyProtection="0"/>
    <xf numFmtId="0" fontId="15" fillId="14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15" fillId="14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57" fillId="50" borderId="0" applyNumberFormat="0" applyBorder="0" applyAlignment="0" applyProtection="0"/>
    <xf numFmtId="0" fontId="15" fillId="2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15" fillId="2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64" fillId="51" borderId="39" applyNumberFormat="0" applyAlignment="0" applyProtection="0"/>
    <xf numFmtId="0" fontId="21" fillId="7" borderId="1" applyNumberFormat="0" applyAlignment="0" applyProtection="0"/>
    <xf numFmtId="0" fontId="64" fillId="51" borderId="39" applyNumberFormat="0" applyAlignment="0" applyProtection="0"/>
    <xf numFmtId="0" fontId="64" fillId="51" borderId="39" applyNumberFormat="0" applyAlignment="0" applyProtection="0"/>
    <xf numFmtId="0" fontId="64" fillId="51" borderId="39" applyNumberFormat="0" applyAlignment="0" applyProtection="0"/>
    <xf numFmtId="0" fontId="21" fillId="7" borderId="1" applyNumberFormat="0" applyAlignment="0" applyProtection="0"/>
    <xf numFmtId="0" fontId="64" fillId="51" borderId="39" applyNumberFormat="0" applyAlignment="0" applyProtection="0"/>
    <xf numFmtId="0" fontId="64" fillId="51" borderId="39" applyNumberFormat="0" applyAlignment="0" applyProtection="0"/>
    <xf numFmtId="0" fontId="64" fillId="51" borderId="39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/>
    <xf numFmtId="0" fontId="67" fillId="52" borderId="0" applyNumberFormat="0" applyBorder="0" applyAlignment="0" applyProtection="0"/>
    <xf numFmtId="0" fontId="22" fillId="3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22" fillId="3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5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3" fillId="22" borderId="0" applyNumberFormat="0" applyBorder="0" applyAlignment="0" applyProtection="0"/>
    <xf numFmtId="0" fontId="68" fillId="53" borderId="0" applyNumberFormat="0" applyBorder="0" applyAlignment="0" applyProtection="0"/>
    <xf numFmtId="0" fontId="23" fillId="22" borderId="0" applyNumberFormat="0" applyBorder="0" applyAlignment="0" applyProtection="0"/>
    <xf numFmtId="0" fontId="68" fillId="53" borderId="0" applyNumberFormat="0" applyBorder="0" applyAlignment="0" applyProtection="0"/>
    <xf numFmtId="0" fontId="68" fillId="53" borderId="0" applyNumberFormat="0" applyBorder="0" applyAlignment="0" applyProtection="0"/>
    <xf numFmtId="0" fontId="68" fillId="53" borderId="0" applyNumberFormat="0" applyBorder="0" applyAlignment="0" applyProtection="0"/>
    <xf numFmtId="0" fontId="23" fillId="22" borderId="0" applyNumberFormat="0" applyBorder="0" applyAlignment="0" applyProtection="0"/>
    <xf numFmtId="0" fontId="68" fillId="53" borderId="0" applyNumberFormat="0" applyBorder="0" applyAlignment="0" applyProtection="0"/>
    <xf numFmtId="0" fontId="68" fillId="53" borderId="0" applyNumberFormat="0" applyBorder="0" applyAlignment="0" applyProtection="0"/>
    <xf numFmtId="0" fontId="68" fillId="53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9" fillId="5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11" fillId="0" borderId="0"/>
    <xf numFmtId="0" fontId="11" fillId="0" borderId="0">
      <alignment wrapText="1"/>
    </xf>
    <xf numFmtId="0" fontId="56" fillId="0" borderId="0"/>
    <xf numFmtId="0" fontId="56" fillId="0" borderId="0"/>
    <xf numFmtId="0" fontId="56" fillId="0" borderId="0"/>
    <xf numFmtId="0" fontId="11" fillId="0" borderId="0">
      <alignment wrapText="1"/>
    </xf>
    <xf numFmtId="0" fontId="56" fillId="0" borderId="0"/>
    <xf numFmtId="0" fontId="56" fillId="0" borderId="0"/>
    <xf numFmtId="0" fontId="51" fillId="0" borderId="0">
      <alignment wrapText="1"/>
    </xf>
    <xf numFmtId="0" fontId="12" fillId="0" borderId="0"/>
    <xf numFmtId="0" fontId="10" fillId="23" borderId="5" applyNumberFormat="0" applyFont="0" applyAlignment="0" applyProtection="0"/>
    <xf numFmtId="0" fontId="56" fillId="54" borderId="43" applyNumberFormat="0" applyFont="0" applyAlignment="0" applyProtection="0"/>
    <xf numFmtId="0" fontId="11" fillId="23" borderId="5" applyNumberFormat="0" applyFont="0" applyAlignment="0" applyProtection="0"/>
    <xf numFmtId="0" fontId="56" fillId="54" borderId="43" applyNumberFormat="0" applyFont="0" applyAlignment="0" applyProtection="0"/>
    <xf numFmtId="0" fontId="56" fillId="54" borderId="43" applyNumberFormat="0" applyFont="0" applyAlignment="0" applyProtection="0"/>
    <xf numFmtId="0" fontId="56" fillId="54" borderId="43" applyNumberFormat="0" applyFont="0" applyAlignment="0" applyProtection="0"/>
    <xf numFmtId="0" fontId="11" fillId="23" borderId="5" applyNumberFormat="0" applyFont="0" applyAlignment="0" applyProtection="0"/>
    <xf numFmtId="0" fontId="56" fillId="54" borderId="43" applyNumberFormat="0" applyFont="0" applyAlignment="0" applyProtection="0"/>
    <xf numFmtId="0" fontId="56" fillId="54" borderId="43" applyNumberFormat="0" applyFont="0" applyAlignment="0" applyProtection="0"/>
    <xf numFmtId="0" fontId="56" fillId="54" borderId="43" applyNumberFormat="0" applyFont="0" applyAlignment="0" applyProtection="0"/>
    <xf numFmtId="0" fontId="11" fillId="23" borderId="5" applyNumberFormat="0" applyFont="0" applyAlignment="0" applyProtection="0"/>
    <xf numFmtId="0" fontId="11" fillId="23" borderId="5" applyNumberFormat="0" applyFont="0" applyAlignment="0" applyProtection="0"/>
    <xf numFmtId="0" fontId="11" fillId="23" borderId="5" applyNumberFormat="0" applyFont="0" applyAlignment="0" applyProtection="0"/>
    <xf numFmtId="0" fontId="44" fillId="23" borderId="5" applyNumberFormat="0" applyFont="0" applyAlignment="0" applyProtection="0"/>
    <xf numFmtId="0" fontId="11" fillId="23" borderId="5" applyNumberFormat="0" applyFont="0" applyAlignment="0" applyProtection="0"/>
    <xf numFmtId="0" fontId="11" fillId="23" borderId="5" applyNumberFormat="0" applyFont="0" applyAlignment="0" applyProtection="0"/>
    <xf numFmtId="9" fontId="4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16" borderId="6" applyNumberFormat="0" applyAlignment="0" applyProtection="0"/>
    <xf numFmtId="0" fontId="70" fillId="43" borderId="44" applyNumberFormat="0" applyAlignment="0" applyProtection="0"/>
    <xf numFmtId="0" fontId="24" fillId="16" borderId="6" applyNumberFormat="0" applyAlignment="0" applyProtection="0"/>
    <xf numFmtId="0" fontId="70" fillId="43" borderId="44" applyNumberFormat="0" applyAlignment="0" applyProtection="0"/>
    <xf numFmtId="0" fontId="70" fillId="43" borderId="44" applyNumberFormat="0" applyAlignment="0" applyProtection="0"/>
    <xf numFmtId="0" fontId="70" fillId="43" borderId="44" applyNumberFormat="0" applyAlignment="0" applyProtection="0"/>
    <xf numFmtId="0" fontId="24" fillId="16" borderId="6" applyNumberFormat="0" applyAlignment="0" applyProtection="0"/>
    <xf numFmtId="0" fontId="70" fillId="43" borderId="44" applyNumberFormat="0" applyAlignment="0" applyProtection="0"/>
    <xf numFmtId="0" fontId="70" fillId="43" borderId="44" applyNumberFormat="0" applyAlignment="0" applyProtection="0"/>
    <xf numFmtId="0" fontId="70" fillId="43" borderId="44" applyNumberFormat="0" applyAlignment="0" applyProtection="0"/>
    <xf numFmtId="0" fontId="24" fillId="16" borderId="6" applyNumberFormat="0" applyAlignment="0" applyProtection="0"/>
    <xf numFmtId="0" fontId="24" fillId="16" borderId="6" applyNumberFormat="0" applyAlignment="0" applyProtection="0"/>
    <xf numFmtId="0" fontId="24" fillId="16" borderId="6" applyNumberFormat="0" applyAlignment="0" applyProtection="0"/>
    <xf numFmtId="0" fontId="2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2" fillId="0" borderId="42" applyNumberFormat="0" applyFill="0" applyAlignment="0" applyProtection="0"/>
    <xf numFmtId="0" fontId="28" fillId="0" borderId="4" applyNumberFormat="0" applyFill="0" applyAlignment="0" applyProtection="0"/>
    <xf numFmtId="0" fontId="62" fillId="0" borderId="42" applyNumberFormat="0" applyFill="0" applyAlignment="0" applyProtection="0"/>
    <xf numFmtId="0" fontId="62" fillId="0" borderId="42" applyNumberFormat="0" applyFill="0" applyAlignment="0" applyProtection="0"/>
    <xf numFmtId="0" fontId="62" fillId="0" borderId="42" applyNumberFormat="0" applyFill="0" applyAlignment="0" applyProtection="0"/>
    <xf numFmtId="0" fontId="28" fillId="0" borderId="4" applyNumberFormat="0" applyFill="0" applyAlignment="0" applyProtection="0"/>
    <xf numFmtId="0" fontId="62" fillId="0" borderId="42" applyNumberFormat="0" applyFill="0" applyAlignment="0" applyProtection="0"/>
    <xf numFmtId="0" fontId="62" fillId="0" borderId="42" applyNumberFormat="0" applyFill="0" applyAlignment="0" applyProtection="0"/>
    <xf numFmtId="0" fontId="62" fillId="0" borderId="42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7" applyNumberFormat="0" applyFill="0" applyAlignment="0" applyProtection="0"/>
    <xf numFmtId="0" fontId="73" fillId="0" borderId="45" applyNumberFormat="0" applyFill="0" applyAlignment="0" applyProtection="0"/>
    <xf numFmtId="0" fontId="29" fillId="0" borderId="7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29" fillId="0" borderId="7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63" fillId="0" borderId="46" applyNumberFormat="0" applyFill="0" applyAlignment="0" applyProtection="0"/>
    <xf numFmtId="0" fontId="20" fillId="0" borderId="8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20" fillId="0" borderId="8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7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76" fillId="0" borderId="47" applyNumberFormat="0" applyFill="0" applyAlignment="0" applyProtection="0"/>
    <xf numFmtId="0" fontId="30" fillId="0" borderId="9" applyNumberFormat="0" applyFill="0" applyAlignment="0" applyProtection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30" fillId="0" borderId="9" applyNumberFormat="0" applyFill="0" applyAlignment="0" applyProtection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9" fontId="10" fillId="0" borderId="0" applyFont="0" applyFill="0" applyBorder="0" applyAlignment="0" applyProtection="0"/>
    <xf numFmtId="0" fontId="9" fillId="0" borderId="0"/>
    <xf numFmtId="0" fontId="10" fillId="0" borderId="0"/>
    <xf numFmtId="0" fontId="62" fillId="0" borderId="42" applyNumberFormat="0" applyFill="0" applyAlignment="0" applyProtection="0"/>
    <xf numFmtId="0" fontId="58" fillId="42" borderId="0" applyNumberFormat="0" applyBorder="0" applyAlignment="0" applyProtection="0"/>
    <xf numFmtId="0" fontId="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43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54" borderId="43" applyNumberFormat="0" applyFont="0" applyAlignment="0" applyProtection="0"/>
    <xf numFmtId="0" fontId="5" fillId="24" borderId="0" applyNumberFormat="0" applyBorder="0" applyAlignment="0" applyProtection="0"/>
    <xf numFmtId="0" fontId="5" fillId="30" borderId="0" applyNumberFormat="0" applyBorder="0" applyAlignment="0" applyProtection="0"/>
    <xf numFmtId="0" fontId="5" fillId="36" borderId="0" applyNumberFormat="0" applyBorder="0" applyAlignment="0" applyProtection="0"/>
    <xf numFmtId="0" fontId="5" fillId="25" borderId="0" applyNumberFormat="0" applyBorder="0" applyAlignment="0" applyProtection="0"/>
    <xf numFmtId="0" fontId="5" fillId="31" borderId="0" applyNumberFormat="0" applyBorder="0" applyAlignment="0" applyProtection="0"/>
    <xf numFmtId="0" fontId="5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32" borderId="0" applyNumberFormat="0" applyBorder="0" applyAlignment="0" applyProtection="0"/>
    <xf numFmtId="0" fontId="5" fillId="38" borderId="0" applyNumberFormat="0" applyBorder="0" applyAlignment="0" applyProtection="0"/>
    <xf numFmtId="0" fontId="5" fillId="27" borderId="0" applyNumberFormat="0" applyBorder="0" applyAlignment="0" applyProtection="0"/>
    <xf numFmtId="0" fontId="5" fillId="33" borderId="0" applyNumberFormat="0" applyBorder="0" applyAlignment="0" applyProtection="0"/>
    <xf numFmtId="0" fontId="5" fillId="39" borderId="0" applyNumberFormat="0" applyBorder="0" applyAlignment="0" applyProtection="0"/>
    <xf numFmtId="0" fontId="5" fillId="28" borderId="0" applyNumberFormat="0" applyBorder="0" applyAlignment="0" applyProtection="0"/>
    <xf numFmtId="0" fontId="5" fillId="34" borderId="0" applyNumberFormat="0" applyBorder="0" applyAlignment="0" applyProtection="0"/>
    <xf numFmtId="0" fontId="5" fillId="40" borderId="0" applyNumberFormat="0" applyBorder="0" applyAlignment="0" applyProtection="0"/>
    <xf numFmtId="0" fontId="105" fillId="0" borderId="0"/>
    <xf numFmtId="0" fontId="5" fillId="29" borderId="0" applyNumberFormat="0" applyBorder="0" applyAlignment="0" applyProtection="0"/>
    <xf numFmtId="0" fontId="5" fillId="35" borderId="0" applyNumberFormat="0" applyBorder="0" applyAlignment="0" applyProtection="0"/>
    <xf numFmtId="0" fontId="5" fillId="41" borderId="0" applyNumberFormat="0" applyBorder="0" applyAlignment="0" applyProtection="0"/>
    <xf numFmtId="0" fontId="4" fillId="0" borderId="0"/>
    <xf numFmtId="0" fontId="4" fillId="54" borderId="43" applyNumberFormat="0" applyFont="0" applyAlignment="0" applyProtection="0"/>
    <xf numFmtId="0" fontId="4" fillId="24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25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38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4" fillId="39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41" borderId="0" applyNumberFormat="0" applyBorder="0" applyAlignment="0" applyProtection="0"/>
    <xf numFmtId="0" fontId="3" fillId="0" borderId="0"/>
    <xf numFmtId="41" fontId="108" fillId="0" borderId="0" applyFont="0" applyFill="0" applyBorder="0" applyAlignment="0" applyProtection="0"/>
    <xf numFmtId="0" fontId="2" fillId="0" borderId="0"/>
    <xf numFmtId="0" fontId="1" fillId="0" borderId="0"/>
  </cellStyleXfs>
  <cellXfs count="1168">
    <xf numFmtId="0" fontId="0" fillId="0" borderId="0" xfId="0"/>
    <xf numFmtId="0" fontId="77" fillId="0" borderId="0" xfId="0" applyFont="1"/>
    <xf numFmtId="0" fontId="0" fillId="55" borderId="0" xfId="0" applyFill="1"/>
    <xf numFmtId="0" fontId="36" fillId="0" borderId="0" xfId="0" applyFont="1"/>
    <xf numFmtId="0" fontId="13" fillId="55" borderId="0" xfId="398" applyFill="1" applyAlignment="1" applyProtection="1"/>
    <xf numFmtId="0" fontId="32" fillId="55" borderId="0" xfId="498" applyFont="1" applyFill="1" applyAlignment="1">
      <alignment horizontal="center"/>
    </xf>
    <xf numFmtId="3" fontId="0" fillId="0" borderId="0" xfId="0" applyNumberFormat="1"/>
    <xf numFmtId="0" fontId="11" fillId="0" borderId="10" xfId="483" applyBorder="1" applyAlignment="1">
      <alignment horizontal="center"/>
    </xf>
    <xf numFmtId="0" fontId="79" fillId="55" borderId="0" xfId="0" applyFont="1" applyFill="1"/>
    <xf numFmtId="0" fontId="80" fillId="55" borderId="0" xfId="0" applyFont="1" applyFill="1"/>
    <xf numFmtId="0" fontId="81" fillId="55" borderId="0" xfId="0" applyFont="1" applyFill="1" applyAlignment="1">
      <alignment horizontal="center"/>
    </xf>
    <xf numFmtId="17" fontId="81" fillId="55" borderId="0" xfId="0" quotePrefix="1" applyNumberFormat="1" applyFont="1" applyFill="1" applyAlignment="1">
      <alignment horizontal="center"/>
    </xf>
    <xf numFmtId="0" fontId="82" fillId="55" borderId="0" xfId="0" applyFont="1" applyFill="1" applyAlignment="1">
      <alignment horizontal="left" indent="15"/>
    </xf>
    <xf numFmtId="0" fontId="83" fillId="55" borderId="0" xfId="0" applyFont="1" applyFill="1" applyAlignment="1">
      <alignment horizontal="center"/>
    </xf>
    <xf numFmtId="0" fontId="84" fillId="55" borderId="0" xfId="0" applyFont="1" applyFill="1"/>
    <xf numFmtId="0" fontId="79" fillId="55" borderId="0" xfId="0" quotePrefix="1" applyFont="1" applyFill="1"/>
    <xf numFmtId="0" fontId="11" fillId="0" borderId="0" xfId="483"/>
    <xf numFmtId="0" fontId="11" fillId="0" borderId="0" xfId="483" applyAlignment="1">
      <alignment horizontal="center"/>
    </xf>
    <xf numFmtId="167" fontId="11" fillId="0" borderId="0" xfId="483" applyNumberFormat="1"/>
    <xf numFmtId="3" fontId="11" fillId="0" borderId="0" xfId="483" applyNumberFormat="1" applyAlignment="1">
      <alignment horizontal="right"/>
    </xf>
    <xf numFmtId="0" fontId="11" fillId="55" borderId="0" xfId="483" applyFill="1"/>
    <xf numFmtId="0" fontId="11" fillId="0" borderId="11" xfId="483" applyBorder="1"/>
    <xf numFmtId="0" fontId="11" fillId="0" borderId="10" xfId="483" applyBorder="1"/>
    <xf numFmtId="0" fontId="37" fillId="55" borderId="0" xfId="483" applyFont="1" applyFill="1"/>
    <xf numFmtId="0" fontId="33" fillId="55" borderId="0" xfId="483" applyFont="1" applyFill="1" applyAlignment="1">
      <alignment vertical="center"/>
    </xf>
    <xf numFmtId="0" fontId="35" fillId="55" borderId="0" xfId="483" applyFont="1" applyFill="1" applyAlignment="1">
      <alignment horizontal="center" vertical="center"/>
    </xf>
    <xf numFmtId="0" fontId="33" fillId="55" borderId="0" xfId="483" applyFont="1" applyFill="1"/>
    <xf numFmtId="0" fontId="35" fillId="55" borderId="0" xfId="483" applyFont="1" applyFill="1" applyAlignment="1">
      <alignment horizontal="center"/>
    </xf>
    <xf numFmtId="167" fontId="11" fillId="0" borderId="0" xfId="483" applyNumberFormat="1" applyAlignment="1">
      <alignment horizontal="right"/>
    </xf>
    <xf numFmtId="0" fontId="11" fillId="55" borderId="0" xfId="483" applyFill="1" applyAlignment="1">
      <alignment horizontal="center" vertical="center"/>
    </xf>
    <xf numFmtId="0" fontId="85" fillId="0" borderId="0" xfId="483" applyFont="1"/>
    <xf numFmtId="0" fontId="86" fillId="55" borderId="0" xfId="498" applyFont="1" applyFill="1" applyAlignment="1">
      <alignment horizontal="center"/>
    </xf>
    <xf numFmtId="0" fontId="86" fillId="55" borderId="0" xfId="498" applyFont="1" applyFill="1" applyAlignment="1">
      <alignment horizontal="right"/>
    </xf>
    <xf numFmtId="0" fontId="87" fillId="55" borderId="0" xfId="398" applyFont="1" applyFill="1" applyAlignment="1" applyProtection="1"/>
    <xf numFmtId="0" fontId="13" fillId="55" borderId="0" xfId="398" applyFill="1" applyBorder="1" applyAlignment="1" applyProtection="1">
      <alignment horizontal="right"/>
    </xf>
    <xf numFmtId="3" fontId="11" fillId="0" borderId="0" xfId="483" applyNumberFormat="1"/>
    <xf numFmtId="0" fontId="11" fillId="55" borderId="0" xfId="483" applyFill="1" applyAlignment="1">
      <alignment horizontal="left" indent="1"/>
    </xf>
    <xf numFmtId="0" fontId="11" fillId="55" borderId="0" xfId="483" applyFill="1" applyAlignment="1">
      <alignment horizontal="right" indent="1"/>
    </xf>
    <xf numFmtId="3" fontId="11" fillId="55" borderId="0" xfId="483" applyNumberFormat="1" applyFill="1" applyAlignment="1">
      <alignment horizontal="right" indent="1"/>
    </xf>
    <xf numFmtId="3" fontId="11" fillId="55" borderId="0" xfId="483" applyNumberFormat="1" applyFill="1" applyAlignment="1">
      <alignment horizontal="left" indent="1"/>
    </xf>
    <xf numFmtId="2" fontId="11" fillId="55" borderId="0" xfId="483" applyNumberFormat="1" applyFill="1"/>
    <xf numFmtId="0" fontId="32" fillId="0" borderId="0" xfId="483" applyFont="1"/>
    <xf numFmtId="0" fontId="32" fillId="55" borderId="0" xfId="483" applyFont="1" applyFill="1"/>
    <xf numFmtId="167" fontId="11" fillId="55" borderId="0" xfId="483" applyNumberFormat="1" applyFill="1" applyAlignment="1">
      <alignment horizontal="right" indent="1"/>
    </xf>
    <xf numFmtId="2" fontId="32" fillId="55" borderId="0" xfId="483" applyNumberFormat="1" applyFont="1" applyFill="1" applyAlignment="1">
      <alignment horizontal="right" indent="1"/>
    </xf>
    <xf numFmtId="171" fontId="11" fillId="55" borderId="0" xfId="483" applyNumberFormat="1" applyFill="1"/>
    <xf numFmtId="3" fontId="11" fillId="55" borderId="0" xfId="483" applyNumberFormat="1" applyFill="1"/>
    <xf numFmtId="0" fontId="32" fillId="55" borderId="48" xfId="483" applyFont="1" applyFill="1" applyBorder="1" applyAlignment="1">
      <alignment horizontal="center" vertical="center" wrapText="1"/>
    </xf>
    <xf numFmtId="0" fontId="11" fillId="0" borderId="0" xfId="483" applyAlignment="1">
      <alignment vertical="center"/>
    </xf>
    <xf numFmtId="0" fontId="11" fillId="55" borderId="0" xfId="483" applyFill="1" applyAlignment="1">
      <alignment vertical="center"/>
    </xf>
    <xf numFmtId="0" fontId="88" fillId="0" borderId="0" xfId="483" applyFont="1"/>
    <xf numFmtId="0" fontId="88" fillId="55" borderId="0" xfId="483" applyFont="1" applyFill="1"/>
    <xf numFmtId="0" fontId="77" fillId="0" borderId="0" xfId="483" applyFont="1"/>
    <xf numFmtId="0" fontId="77" fillId="55" borderId="0" xfId="483" applyFont="1" applyFill="1"/>
    <xf numFmtId="0" fontId="77" fillId="55" borderId="0" xfId="483" applyFont="1" applyFill="1" applyAlignment="1">
      <alignment horizontal="left" indent="2"/>
    </xf>
    <xf numFmtId="3" fontId="88" fillId="0" borderId="0" xfId="483" applyNumberFormat="1" applyFont="1"/>
    <xf numFmtId="3" fontId="89" fillId="0" borderId="10" xfId="483" applyNumberFormat="1" applyFont="1" applyBorder="1" applyAlignment="1">
      <alignment horizontal="left"/>
    </xf>
    <xf numFmtId="3" fontId="89" fillId="0" borderId="13" xfId="483" applyNumberFormat="1" applyFont="1" applyBorder="1" applyAlignment="1">
      <alignment horizontal="right"/>
    </xf>
    <xf numFmtId="3" fontId="89" fillId="0" borderId="0" xfId="483" applyNumberFormat="1" applyFont="1" applyAlignment="1">
      <alignment horizontal="right"/>
    </xf>
    <xf numFmtId="0" fontId="88" fillId="0" borderId="10" xfId="483" applyFont="1" applyBorder="1" applyAlignment="1">
      <alignment horizontal="left"/>
    </xf>
    <xf numFmtId="0" fontId="90" fillId="55" borderId="11" xfId="483" applyFont="1" applyFill="1" applyBorder="1" applyAlignment="1">
      <alignment horizontal="left"/>
    </xf>
    <xf numFmtId="0" fontId="91" fillId="55" borderId="0" xfId="483" applyFont="1" applyFill="1" applyAlignment="1">
      <alignment horizontal="center"/>
    </xf>
    <xf numFmtId="0" fontId="88" fillId="0" borderId="10" xfId="483" applyFont="1" applyBorder="1"/>
    <xf numFmtId="0" fontId="11" fillId="0" borderId="11" xfId="483" applyBorder="1" applyAlignment="1">
      <alignment horizontal="center"/>
    </xf>
    <xf numFmtId="0" fontId="78" fillId="55" borderId="0" xfId="483" applyFont="1" applyFill="1" applyAlignment="1">
      <alignment horizontal="center" vertical="center"/>
    </xf>
    <xf numFmtId="1" fontId="11" fillId="55" borderId="0" xfId="483" applyNumberFormat="1" applyFill="1"/>
    <xf numFmtId="0" fontId="32" fillId="0" borderId="0" xfId="483" applyFont="1" applyAlignment="1">
      <alignment horizontal="center"/>
    </xf>
    <xf numFmtId="167" fontId="88" fillId="0" borderId="0" xfId="483" applyNumberFormat="1" applyFont="1"/>
    <xf numFmtId="0" fontId="11" fillId="0" borderId="0" xfId="483" applyAlignment="1">
      <alignment horizontal="left" wrapText="1"/>
    </xf>
    <xf numFmtId="3" fontId="89" fillId="0" borderId="0" xfId="483" applyNumberFormat="1" applyFont="1" applyAlignment="1">
      <alignment horizontal="center"/>
    </xf>
    <xf numFmtId="3" fontId="89" fillId="0" borderId="13" xfId="483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36" fillId="55" borderId="0" xfId="0" applyFont="1" applyFill="1"/>
    <xf numFmtId="1" fontId="11" fillId="55" borderId="0" xfId="483" applyNumberFormat="1" applyFill="1" applyAlignment="1">
      <alignment vertical="center"/>
    </xf>
    <xf numFmtId="0" fontId="0" fillId="0" borderId="0" xfId="0" applyAlignment="1">
      <alignment vertical="center"/>
    </xf>
    <xf numFmtId="17" fontId="93" fillId="55" borderId="0" xfId="0" applyNumberFormat="1" applyFont="1" applyFill="1"/>
    <xf numFmtId="0" fontId="93" fillId="55" borderId="0" xfId="0" applyFont="1" applyFill="1"/>
    <xf numFmtId="176" fontId="32" fillId="55" borderId="49" xfId="483" applyNumberFormat="1" applyFont="1" applyFill="1" applyBorder="1" applyAlignment="1">
      <alignment horizontal="right" indent="1"/>
    </xf>
    <xf numFmtId="0" fontId="94" fillId="0" borderId="0" xfId="0" applyFont="1" applyAlignment="1">
      <alignment horizontal="center"/>
    </xf>
    <xf numFmtId="0" fontId="94" fillId="0" borderId="0" xfId="0" applyFont="1" applyAlignment="1">
      <alignment horizontal="center" wrapText="1"/>
    </xf>
    <xf numFmtId="175" fontId="11" fillId="55" borderId="0" xfId="483" applyNumberFormat="1" applyFill="1"/>
    <xf numFmtId="169" fontId="11" fillId="55" borderId="0" xfId="483" applyNumberFormat="1" applyFill="1"/>
    <xf numFmtId="2" fontId="11" fillId="0" borderId="0" xfId="483" applyNumberFormat="1"/>
    <xf numFmtId="0" fontId="36" fillId="0" borderId="0" xfId="483" applyFont="1"/>
    <xf numFmtId="167" fontId="11" fillId="55" borderId="0" xfId="483" applyNumberFormat="1" applyFill="1"/>
    <xf numFmtId="0" fontId="40" fillId="55" borderId="0" xfId="483" applyFont="1" applyFill="1"/>
    <xf numFmtId="0" fontId="40" fillId="0" borderId="0" xfId="483" applyFont="1"/>
    <xf numFmtId="0" fontId="11" fillId="0" borderId="10" xfId="483" quotePrefix="1" applyBorder="1"/>
    <xf numFmtId="0" fontId="95" fillId="55" borderId="0" xfId="0" applyFont="1" applyFill="1"/>
    <xf numFmtId="0" fontId="32" fillId="55" borderId="50" xfId="483" applyFont="1" applyFill="1" applyBorder="1" applyAlignment="1">
      <alignment horizontal="center" vertical="center" wrapText="1"/>
    </xf>
    <xf numFmtId="0" fontId="32" fillId="55" borderId="51" xfId="483" applyFont="1" applyFill="1" applyBorder="1" applyAlignment="1">
      <alignment horizontal="center" vertical="center" wrapText="1"/>
    </xf>
    <xf numFmtId="0" fontId="11" fillId="55" borderId="12" xfId="483" applyFill="1" applyBorder="1" applyAlignment="1">
      <alignment horizontal="left" indent="1"/>
    </xf>
    <xf numFmtId="0" fontId="11" fillId="55" borderId="19" xfId="483" applyFill="1" applyBorder="1" applyAlignment="1">
      <alignment horizontal="left" indent="1"/>
    </xf>
    <xf numFmtId="2" fontId="11" fillId="55" borderId="19" xfId="483" applyNumberFormat="1" applyFill="1" applyBorder="1"/>
    <xf numFmtId="2" fontId="11" fillId="55" borderId="20" xfId="483" applyNumberFormat="1" applyFill="1" applyBorder="1"/>
    <xf numFmtId="0" fontId="11" fillId="55" borderId="17" xfId="483" applyFill="1" applyBorder="1"/>
    <xf numFmtId="10" fontId="11" fillId="55" borderId="17" xfId="483" applyNumberFormat="1" applyFill="1" applyBorder="1" applyAlignment="1">
      <alignment horizontal="right" indent="1"/>
    </xf>
    <xf numFmtId="0" fontId="94" fillId="0" borderId="0" xfId="483" applyFont="1" applyAlignment="1">
      <alignment horizontal="center"/>
    </xf>
    <xf numFmtId="0" fontId="94" fillId="0" borderId="0" xfId="483" applyFont="1" applyAlignment="1">
      <alignment horizontal="center" wrapText="1"/>
    </xf>
    <xf numFmtId="0" fontId="11" fillId="0" borderId="0" xfId="483" applyAlignment="1">
      <alignment horizontal="right"/>
    </xf>
    <xf numFmtId="0" fontId="79" fillId="55" borderId="0" xfId="0" applyFont="1" applyFill="1" applyAlignment="1">
      <alignment horizontal="center"/>
    </xf>
    <xf numFmtId="172" fontId="11" fillId="55" borderId="0" xfId="483" applyNumberFormat="1" applyFill="1"/>
    <xf numFmtId="0" fontId="49" fillId="0" borderId="0" xfId="0" applyFont="1"/>
    <xf numFmtId="177" fontId="11" fillId="55" borderId="0" xfId="483" applyNumberFormat="1" applyFill="1"/>
    <xf numFmtId="173" fontId="11" fillId="55" borderId="0" xfId="483" applyNumberFormat="1" applyFill="1"/>
    <xf numFmtId="0" fontId="32" fillId="55" borderId="0" xfId="483" applyFont="1" applyFill="1" applyAlignment="1">
      <alignment horizontal="center" vertical="center" wrapText="1"/>
    </xf>
    <xf numFmtId="174" fontId="11" fillId="55" borderId="0" xfId="483" applyNumberFormat="1" applyFill="1"/>
    <xf numFmtId="0" fontId="91" fillId="0" borderId="0" xfId="483" applyFont="1" applyAlignment="1">
      <alignment horizontal="center"/>
    </xf>
    <xf numFmtId="0" fontId="35" fillId="0" borderId="0" xfId="483" applyFont="1" applyAlignment="1">
      <alignment horizontal="center" vertical="center"/>
    </xf>
    <xf numFmtId="0" fontId="77" fillId="55" borderId="0" xfId="483" applyFont="1" applyFill="1" applyAlignment="1">
      <alignment horizontal="left" indent="6"/>
    </xf>
    <xf numFmtId="0" fontId="77" fillId="0" borderId="0" xfId="483" applyFont="1" applyAlignment="1">
      <alignment horizontal="left" indent="6"/>
    </xf>
    <xf numFmtId="1" fontId="41" fillId="55" borderId="10" xfId="483" applyNumberFormat="1" applyFont="1" applyFill="1" applyBorder="1"/>
    <xf numFmtId="0" fontId="41" fillId="55" borderId="0" xfId="483" applyFont="1" applyFill="1"/>
    <xf numFmtId="3" fontId="41" fillId="55" borderId="0" xfId="483" applyNumberFormat="1" applyFont="1" applyFill="1"/>
    <xf numFmtId="1" fontId="41" fillId="55" borderId="11" xfId="483" applyNumberFormat="1" applyFont="1" applyFill="1" applyBorder="1"/>
    <xf numFmtId="17" fontId="40" fillId="55" borderId="10" xfId="483" quotePrefix="1" applyNumberFormat="1" applyFont="1" applyFill="1" applyBorder="1" applyAlignment="1">
      <alignment horizontal="center"/>
    </xf>
    <xf numFmtId="17" fontId="40" fillId="55" borderId="11" xfId="483" quotePrefix="1" applyNumberFormat="1" applyFont="1" applyFill="1" applyBorder="1" applyAlignment="1">
      <alignment horizontal="center"/>
    </xf>
    <xf numFmtId="49" fontId="32" fillId="0" borderId="0" xfId="483" applyNumberFormat="1" applyFont="1" applyAlignment="1">
      <alignment horizontal="center"/>
    </xf>
    <xf numFmtId="0" fontId="39" fillId="55" borderId="0" xfId="483" applyFont="1" applyFill="1"/>
    <xf numFmtId="49" fontId="32" fillId="0" borderId="0" xfId="483" applyNumberFormat="1" applyFont="1"/>
    <xf numFmtId="167" fontId="85" fillId="0" borderId="0" xfId="483" applyNumberFormat="1" applyFont="1"/>
    <xf numFmtId="0" fontId="31" fillId="0" borderId="0" xfId="483" applyFont="1" applyAlignment="1">
      <alignment horizontal="left"/>
    </xf>
    <xf numFmtId="0" fontId="11" fillId="55" borderId="12" xfId="483" applyFill="1" applyBorder="1" applyAlignment="1">
      <alignment horizontal="right"/>
    </xf>
    <xf numFmtId="0" fontId="38" fillId="0" borderId="0" xfId="0" applyFont="1"/>
    <xf numFmtId="1" fontId="0" fillId="0" borderId="0" xfId="0" applyNumberFormat="1"/>
    <xf numFmtId="0" fontId="11" fillId="0" borderId="10" xfId="483" quotePrefix="1" applyBorder="1" applyAlignment="1">
      <alignment horizontal="center"/>
    </xf>
    <xf numFmtId="0" fontId="11" fillId="0" borderId="11" xfId="483" quotePrefix="1" applyBorder="1" applyAlignment="1">
      <alignment horizontal="center"/>
    </xf>
    <xf numFmtId="167" fontId="32" fillId="55" borderId="0" xfId="483" applyNumberFormat="1" applyFont="1" applyFill="1"/>
    <xf numFmtId="0" fontId="11" fillId="55" borderId="0" xfId="483" applyFill="1" applyAlignment="1">
      <alignment wrapText="1"/>
    </xf>
    <xf numFmtId="167" fontId="11" fillId="55" borderId="0" xfId="483" applyNumberFormat="1" applyFill="1" applyAlignment="1">
      <alignment vertical="center" wrapText="1"/>
    </xf>
    <xf numFmtId="167" fontId="11" fillId="55" borderId="10" xfId="483" applyNumberFormat="1" applyFill="1" applyBorder="1" applyAlignment="1">
      <alignment vertical="center" wrapText="1"/>
    </xf>
    <xf numFmtId="4" fontId="52" fillId="55" borderId="0" xfId="483" applyNumberFormat="1" applyFont="1" applyFill="1"/>
    <xf numFmtId="167" fontId="32" fillId="55" borderId="53" xfId="483" applyNumberFormat="1" applyFont="1" applyFill="1" applyBorder="1" applyAlignment="1">
      <alignment vertical="center" wrapText="1"/>
    </xf>
    <xf numFmtId="0" fontId="11" fillId="0" borderId="0" xfId="483" applyAlignment="1">
      <alignment vertical="center" wrapText="1"/>
    </xf>
    <xf numFmtId="0" fontId="11" fillId="0" borderId="0" xfId="483" applyAlignment="1">
      <alignment horizontal="left" indent="1"/>
    </xf>
    <xf numFmtId="0" fontId="11" fillId="58" borderId="0" xfId="483" applyFill="1"/>
    <xf numFmtId="0" fontId="36" fillId="0" borderId="0" xfId="483" applyFont="1" applyAlignment="1">
      <alignment vertical="center"/>
    </xf>
    <xf numFmtId="167" fontId="32" fillId="55" borderId="54" xfId="483" applyNumberFormat="1" applyFont="1" applyFill="1" applyBorder="1" applyAlignment="1">
      <alignment vertical="center" wrapText="1"/>
    </xf>
    <xf numFmtId="0" fontId="11" fillId="0" borderId="0" xfId="483" quotePrefix="1"/>
    <xf numFmtId="0" fontId="85" fillId="55" borderId="0" xfId="483" applyFont="1" applyFill="1"/>
    <xf numFmtId="0" fontId="97" fillId="0" borderId="0" xfId="0" applyFont="1" applyAlignment="1">
      <alignment horizontal="left"/>
    </xf>
    <xf numFmtId="3" fontId="0" fillId="0" borderId="0" xfId="0" applyNumberFormat="1" applyAlignment="1">
      <alignment horizontal="center" vertical="center"/>
    </xf>
    <xf numFmtId="0" fontId="40" fillId="55" borderId="58" xfId="0" applyFont="1" applyFill="1" applyBorder="1" applyAlignment="1">
      <alignment horizontal="center" vertical="center" wrapText="1"/>
    </xf>
    <xf numFmtId="167" fontId="40" fillId="55" borderId="56" xfId="0" applyNumberFormat="1" applyFont="1" applyFill="1" applyBorder="1" applyAlignment="1">
      <alignment horizontal="center" vertical="center" wrapText="1"/>
    </xf>
    <xf numFmtId="167" fontId="11" fillId="55" borderId="28" xfId="483" applyNumberFormat="1" applyFill="1" applyBorder="1" applyAlignment="1">
      <alignment vertical="center" wrapText="1"/>
    </xf>
    <xf numFmtId="167" fontId="11" fillId="55" borderId="15" xfId="483" applyNumberFormat="1" applyFill="1" applyBorder="1" applyAlignment="1">
      <alignment vertical="center" wrapText="1"/>
    </xf>
    <xf numFmtId="167" fontId="40" fillId="0" borderId="52" xfId="0" applyNumberFormat="1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11" fillId="55" borderId="12" xfId="483" applyFill="1" applyBorder="1" applyAlignment="1">
      <alignment horizontal="center"/>
    </xf>
    <xf numFmtId="167" fontId="32" fillId="55" borderId="17" xfId="483" applyNumberFormat="1" applyFont="1" applyFill="1" applyBorder="1" applyAlignment="1">
      <alignment horizontal="center"/>
    </xf>
    <xf numFmtId="167" fontId="11" fillId="55" borderId="17" xfId="483" applyNumberFormat="1" applyFill="1" applyBorder="1" applyAlignment="1">
      <alignment horizontal="center"/>
    </xf>
    <xf numFmtId="0" fontId="11" fillId="55" borderId="12" xfId="483" applyFill="1" applyBorder="1"/>
    <xf numFmtId="10" fontId="11" fillId="55" borderId="17" xfId="483" applyNumberFormat="1" applyFill="1" applyBorder="1"/>
    <xf numFmtId="0" fontId="11" fillId="55" borderId="18" xfId="483" applyFill="1" applyBorder="1"/>
    <xf numFmtId="0" fontId="11" fillId="55" borderId="19" xfId="483" applyFill="1" applyBorder="1"/>
    <xf numFmtId="0" fontId="11" fillId="55" borderId="20" xfId="483" applyFill="1" applyBorder="1"/>
    <xf numFmtId="37" fontId="11" fillId="58" borderId="10" xfId="483" quotePrefix="1" applyNumberFormat="1" applyFill="1" applyBorder="1" applyAlignment="1">
      <alignment horizontal="center"/>
    </xf>
    <xf numFmtId="37" fontId="11" fillId="58" borderId="11" xfId="483" quotePrefix="1" applyNumberFormat="1" applyFill="1" applyBorder="1" applyAlignment="1">
      <alignment horizontal="center"/>
    </xf>
    <xf numFmtId="0" fontId="11" fillId="58" borderId="10" xfId="483" applyFill="1" applyBorder="1"/>
    <xf numFmtId="3" fontId="11" fillId="58" borderId="10" xfId="483" applyNumberFormat="1" applyFill="1" applyBorder="1"/>
    <xf numFmtId="0" fontId="11" fillId="58" borderId="11" xfId="483" applyFill="1" applyBorder="1"/>
    <xf numFmtId="3" fontId="11" fillId="58" borderId="11" xfId="483" applyNumberFormat="1" applyFill="1" applyBorder="1"/>
    <xf numFmtId="17" fontId="11" fillId="58" borderId="10" xfId="483" quotePrefix="1" applyNumberFormat="1" applyFill="1" applyBorder="1" applyAlignment="1">
      <alignment horizontal="center"/>
    </xf>
    <xf numFmtId="3" fontId="11" fillId="58" borderId="13" xfId="483" applyNumberFormat="1" applyFill="1" applyBorder="1"/>
    <xf numFmtId="0" fontId="11" fillId="58" borderId="15" xfId="483" applyFill="1" applyBorder="1"/>
    <xf numFmtId="0" fontId="11" fillId="58" borderId="14" xfId="483" applyFill="1" applyBorder="1"/>
    <xf numFmtId="178" fontId="53" fillId="0" borderId="108" xfId="0" applyNumberFormat="1" applyFont="1" applyBorder="1" applyAlignment="1" applyProtection="1">
      <alignment horizontal="right" vertical="top" wrapText="1" readingOrder="1"/>
      <protection locked="0"/>
    </xf>
    <xf numFmtId="3" fontId="40" fillId="0" borderId="16" xfId="483" applyNumberFormat="1" applyFont="1" applyBorder="1" applyAlignment="1">
      <alignment horizontal="right"/>
    </xf>
    <xf numFmtId="3" fontId="11" fillId="0" borderId="10" xfId="483" applyNumberFormat="1" applyBorder="1"/>
    <xf numFmtId="3" fontId="11" fillId="0" borderId="11" xfId="483" applyNumberFormat="1" applyBorder="1"/>
    <xf numFmtId="3" fontId="11" fillId="0" borderId="13" xfId="483" applyNumberFormat="1" applyBorder="1"/>
    <xf numFmtId="3" fontId="11" fillId="0" borderId="16" xfId="483" applyNumberFormat="1" applyBorder="1"/>
    <xf numFmtId="4" fontId="14" fillId="0" borderId="10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17" fontId="11" fillId="0" borderId="10" xfId="483" quotePrefix="1" applyNumberFormat="1" applyBorder="1"/>
    <xf numFmtId="0" fontId="11" fillId="0" borderId="11" xfId="483" quotePrefix="1" applyBorder="1"/>
    <xf numFmtId="0" fontId="40" fillId="55" borderId="15" xfId="483" applyFont="1" applyFill="1" applyBorder="1"/>
    <xf numFmtId="0" fontId="40" fillId="55" borderId="14" xfId="483" applyFont="1" applyFill="1" applyBorder="1"/>
    <xf numFmtId="0" fontId="40" fillId="55" borderId="10" xfId="483" applyFont="1" applyFill="1" applyBorder="1"/>
    <xf numFmtId="1" fontId="41" fillId="55" borderId="0" xfId="483" applyNumberFormat="1" applyFont="1" applyFill="1"/>
    <xf numFmtId="1" fontId="41" fillId="55" borderId="13" xfId="483" applyNumberFormat="1" applyFont="1" applyFill="1" applyBorder="1"/>
    <xf numFmtId="0" fontId="40" fillId="55" borderId="11" xfId="483" applyFont="1" applyFill="1" applyBorder="1"/>
    <xf numFmtId="17" fontId="11" fillId="0" borderId="11" xfId="483" quotePrefix="1" applyNumberFormat="1" applyBorder="1"/>
    <xf numFmtId="2" fontId="11" fillId="0" borderId="10" xfId="483" applyNumberFormat="1" applyBorder="1"/>
    <xf numFmtId="2" fontId="11" fillId="0" borderId="11" xfId="483" applyNumberFormat="1" applyBorder="1"/>
    <xf numFmtId="0" fontId="0" fillId="60" borderId="0" xfId="0" applyFill="1"/>
    <xf numFmtId="0" fontId="10" fillId="55" borderId="0" xfId="483" applyFont="1" applyFill="1"/>
    <xf numFmtId="167" fontId="77" fillId="55" borderId="13" xfId="0" applyNumberFormat="1" applyFont="1" applyFill="1" applyBorder="1" applyAlignment="1">
      <alignment horizontal="center"/>
    </xf>
    <xf numFmtId="0" fontId="77" fillId="55" borderId="111" xfId="0" applyFont="1" applyFill="1" applyBorder="1" applyAlignment="1">
      <alignment horizontal="left"/>
    </xf>
    <xf numFmtId="3" fontId="78" fillId="55" borderId="113" xfId="0" applyNumberFormat="1" applyFont="1" applyFill="1" applyBorder="1" applyAlignment="1">
      <alignment horizontal="center"/>
    </xf>
    <xf numFmtId="167" fontId="77" fillId="55" borderId="115" xfId="0" applyNumberFormat="1" applyFont="1" applyFill="1" applyBorder="1" applyAlignment="1">
      <alignment horizontal="center"/>
    </xf>
    <xf numFmtId="3" fontId="78" fillId="0" borderId="118" xfId="0" applyNumberFormat="1" applyFont="1" applyBorder="1" applyAlignment="1">
      <alignment horizontal="center"/>
    </xf>
    <xf numFmtId="3" fontId="77" fillId="0" borderId="118" xfId="0" applyNumberFormat="1" applyFont="1" applyBorder="1" applyAlignment="1">
      <alignment horizontal="center"/>
    </xf>
    <xf numFmtId="3" fontId="77" fillId="55" borderId="117" xfId="0" applyNumberFormat="1" applyFont="1" applyFill="1" applyBorder="1" applyAlignment="1">
      <alignment horizontal="center"/>
    </xf>
    <xf numFmtId="3" fontId="77" fillId="0" borderId="114" xfId="0" applyNumberFormat="1" applyFont="1" applyBorder="1" applyAlignment="1">
      <alignment horizontal="center"/>
    </xf>
    <xf numFmtId="3" fontId="77" fillId="55" borderId="118" xfId="0" applyNumberFormat="1" applyFont="1" applyFill="1" applyBorder="1" applyAlignment="1">
      <alignment horizontal="center"/>
    </xf>
    <xf numFmtId="3" fontId="77" fillId="0" borderId="112" xfId="0" applyNumberFormat="1" applyFont="1" applyBorder="1" applyAlignment="1">
      <alignment horizontal="center"/>
    </xf>
    <xf numFmtId="0" fontId="77" fillId="0" borderId="111" xfId="0" applyFont="1" applyBorder="1" applyAlignment="1">
      <alignment horizontal="left"/>
    </xf>
    <xf numFmtId="167" fontId="78" fillId="0" borderId="120" xfId="0" applyNumberFormat="1" applyFont="1" applyBorder="1" applyAlignment="1">
      <alignment horizontal="center"/>
    </xf>
    <xf numFmtId="3" fontId="78" fillId="0" borderId="114" xfId="0" applyNumberFormat="1" applyFont="1" applyBorder="1" applyAlignment="1">
      <alignment horizontal="center"/>
    </xf>
    <xf numFmtId="3" fontId="78" fillId="0" borderId="110" xfId="0" applyNumberFormat="1" applyFont="1" applyBorder="1" applyAlignment="1">
      <alignment horizontal="center"/>
    </xf>
    <xf numFmtId="167" fontId="77" fillId="0" borderId="116" xfId="0" applyNumberFormat="1" applyFont="1" applyBorder="1" applyAlignment="1">
      <alignment horizontal="center"/>
    </xf>
    <xf numFmtId="0" fontId="10" fillId="55" borderId="0" xfId="498" applyFont="1" applyFill="1"/>
    <xf numFmtId="0" fontId="10" fillId="55" borderId="12" xfId="483" applyFont="1" applyFill="1" applyBorder="1" applyAlignment="1">
      <alignment horizontal="right"/>
    </xf>
    <xf numFmtId="0" fontId="10" fillId="0" borderId="0" xfId="483" quotePrefix="1" applyFont="1"/>
    <xf numFmtId="0" fontId="85" fillId="56" borderId="10" xfId="483" applyFont="1" applyFill="1" applyBorder="1"/>
    <xf numFmtId="3" fontId="85" fillId="56" borderId="13" xfId="483" applyNumberFormat="1" applyFont="1" applyFill="1" applyBorder="1" applyAlignment="1">
      <alignment horizontal="right" vertical="center" wrapText="1"/>
    </xf>
    <xf numFmtId="0" fontId="85" fillId="56" borderId="11" xfId="483" applyFont="1" applyFill="1" applyBorder="1"/>
    <xf numFmtId="3" fontId="85" fillId="56" borderId="16" xfId="483" applyNumberFormat="1" applyFont="1" applyFill="1" applyBorder="1" applyAlignment="1">
      <alignment horizontal="right" vertical="center" wrapText="1"/>
    </xf>
    <xf numFmtId="0" fontId="10" fillId="0" borderId="10" xfId="483" quotePrefix="1" applyFont="1" applyBorder="1"/>
    <xf numFmtId="0" fontId="10" fillId="0" borderId="11" xfId="483" quotePrefix="1" applyFont="1" applyBorder="1"/>
    <xf numFmtId="17" fontId="10" fillId="0" borderId="10" xfId="483" quotePrefix="1" applyNumberFormat="1" applyFont="1" applyBorder="1"/>
    <xf numFmtId="17" fontId="10" fillId="0" borderId="11" xfId="483" quotePrefix="1" applyNumberFormat="1" applyFont="1" applyBorder="1"/>
    <xf numFmtId="37" fontId="10" fillId="58" borderId="10" xfId="483" quotePrefix="1" applyNumberFormat="1" applyFont="1" applyFill="1" applyBorder="1" applyAlignment="1">
      <alignment horizontal="center"/>
    </xf>
    <xf numFmtId="17" fontId="11" fillId="0" borderId="10" xfId="483" applyNumberFormat="1" applyBorder="1" applyAlignment="1">
      <alignment horizontal="center"/>
    </xf>
    <xf numFmtId="167" fontId="40" fillId="0" borderId="71" xfId="0" applyNumberFormat="1" applyFont="1" applyBorder="1" applyAlignment="1">
      <alignment horizontal="center" vertical="center" wrapText="1"/>
    </xf>
    <xf numFmtId="0" fontId="0" fillId="0" borderId="0" xfId="0" quotePrefix="1"/>
    <xf numFmtId="0" fontId="11" fillId="55" borderId="0" xfId="483" quotePrefix="1" applyFill="1"/>
    <xf numFmtId="0" fontId="10" fillId="55" borderId="0" xfId="653" applyFill="1"/>
    <xf numFmtId="0" fontId="10" fillId="0" borderId="0" xfId="653" applyAlignment="1">
      <alignment horizontal="justify"/>
    </xf>
    <xf numFmtId="0" fontId="10" fillId="0" borderId="0" xfId="653"/>
    <xf numFmtId="0" fontId="10" fillId="0" borderId="10" xfId="653" applyBorder="1" applyAlignment="1">
      <alignment horizontal="center"/>
    </xf>
    <xf numFmtId="3" fontId="77" fillId="0" borderId="10" xfId="653" applyNumberFormat="1" applyFont="1" applyBorder="1"/>
    <xf numFmtId="3" fontId="77" fillId="56" borderId="10" xfId="653" applyNumberFormat="1" applyFont="1" applyFill="1" applyBorder="1"/>
    <xf numFmtId="0" fontId="77" fillId="0" borderId="0" xfId="653" applyFont="1"/>
    <xf numFmtId="3" fontId="10" fillId="0" borderId="0" xfId="653" applyNumberFormat="1"/>
    <xf numFmtId="0" fontId="10" fillId="0" borderId="0" xfId="653" applyAlignment="1">
      <alignment horizontal="center"/>
    </xf>
    <xf numFmtId="3" fontId="10" fillId="0" borderId="0" xfId="653" applyNumberFormat="1" applyAlignment="1">
      <alignment horizontal="center"/>
    </xf>
    <xf numFmtId="0" fontId="12" fillId="56" borderId="0" xfId="653" applyFont="1" applyFill="1"/>
    <xf numFmtId="0" fontId="34" fillId="56" borderId="0" xfId="653" applyFont="1" applyFill="1"/>
    <xf numFmtId="0" fontId="10" fillId="56" borderId="0" xfId="653" applyFill="1"/>
    <xf numFmtId="167" fontId="32" fillId="55" borderId="17" xfId="483" applyNumberFormat="1" applyFont="1" applyFill="1" applyBorder="1"/>
    <xf numFmtId="0" fontId="11" fillId="55" borderId="19" xfId="483" applyFill="1" applyBorder="1" applyAlignment="1">
      <alignment vertical="center" wrapText="1"/>
    </xf>
    <xf numFmtId="167" fontId="11" fillId="55" borderId="19" xfId="483" applyNumberFormat="1" applyFill="1" applyBorder="1"/>
    <xf numFmtId="167" fontId="11" fillId="55" borderId="20" xfId="483" applyNumberFormat="1" applyFill="1" applyBorder="1"/>
    <xf numFmtId="167" fontId="32" fillId="55" borderId="124" xfId="483" applyNumberFormat="1" applyFont="1" applyFill="1" applyBorder="1" applyAlignment="1">
      <alignment vertical="center" wrapText="1"/>
    </xf>
    <xf numFmtId="1" fontId="40" fillId="55" borderId="10" xfId="483" applyNumberFormat="1" applyFont="1" applyFill="1" applyBorder="1"/>
    <xf numFmtId="3" fontId="41" fillId="55" borderId="10" xfId="483" applyNumberFormat="1" applyFont="1" applyFill="1" applyBorder="1"/>
    <xf numFmtId="3" fontId="41" fillId="55" borderId="11" xfId="483" applyNumberFormat="1" applyFont="1" applyFill="1" applyBorder="1"/>
    <xf numFmtId="3" fontId="40" fillId="55" borderId="10" xfId="483" applyNumberFormat="1" applyFont="1" applyFill="1" applyBorder="1"/>
    <xf numFmtId="176" fontId="32" fillId="55" borderId="19" xfId="483" applyNumberFormat="1" applyFont="1" applyFill="1" applyBorder="1" applyAlignment="1">
      <alignment horizontal="right" indent="1"/>
    </xf>
    <xf numFmtId="167" fontId="32" fillId="55" borderId="135" xfId="483" applyNumberFormat="1" applyFont="1" applyFill="1" applyBorder="1"/>
    <xf numFmtId="167" fontId="32" fillId="55" borderId="138" xfId="483" applyNumberFormat="1" applyFont="1" applyFill="1" applyBorder="1" applyAlignment="1">
      <alignment vertical="center" wrapText="1"/>
    </xf>
    <xf numFmtId="3" fontId="32" fillId="0" borderId="137" xfId="483" applyNumberFormat="1" applyFont="1" applyBorder="1" applyAlignment="1">
      <alignment horizontal="right" vertical="center"/>
    </xf>
    <xf numFmtId="167" fontId="78" fillId="55" borderId="119" xfId="0" applyNumberFormat="1" applyFont="1" applyFill="1" applyBorder="1" applyAlignment="1">
      <alignment horizontal="center"/>
    </xf>
    <xf numFmtId="167" fontId="77" fillId="55" borderId="17" xfId="0" applyNumberFormat="1" applyFont="1" applyFill="1" applyBorder="1" applyAlignment="1">
      <alignment horizontal="center"/>
    </xf>
    <xf numFmtId="0" fontId="32" fillId="55" borderId="12" xfId="630" applyFont="1" applyFill="1" applyBorder="1" applyAlignment="1">
      <alignment horizontal="center" vertical="center"/>
    </xf>
    <xf numFmtId="0" fontId="10" fillId="55" borderId="12" xfId="630" applyFill="1" applyBorder="1" applyAlignment="1">
      <alignment horizontal="center" vertical="center"/>
    </xf>
    <xf numFmtId="0" fontId="10" fillId="55" borderId="12" xfId="0" applyFont="1" applyFill="1" applyBorder="1" applyAlignment="1">
      <alignment horizontal="center" vertical="top"/>
    </xf>
    <xf numFmtId="167" fontId="32" fillId="55" borderId="143" xfId="483" applyNumberFormat="1" applyFont="1" applyFill="1" applyBorder="1" applyAlignment="1">
      <alignment vertical="center" wrapText="1"/>
    </xf>
    <xf numFmtId="167" fontId="32" fillId="55" borderId="150" xfId="483" applyNumberFormat="1" applyFont="1" applyFill="1" applyBorder="1"/>
    <xf numFmtId="167" fontId="32" fillId="55" borderId="148" xfId="483" applyNumberFormat="1" applyFont="1" applyFill="1" applyBorder="1"/>
    <xf numFmtId="167" fontId="32" fillId="55" borderId="151" xfId="483" applyNumberFormat="1" applyFont="1" applyFill="1" applyBorder="1" applyAlignment="1">
      <alignment vertical="center" wrapText="1"/>
    </xf>
    <xf numFmtId="167" fontId="32" fillId="55" borderId="152" xfId="483" applyNumberFormat="1" applyFont="1" applyFill="1" applyBorder="1" applyAlignment="1">
      <alignment vertical="center" wrapText="1"/>
    </xf>
    <xf numFmtId="167" fontId="32" fillId="55" borderId="146" xfId="483" applyNumberFormat="1" applyFont="1" applyFill="1" applyBorder="1" applyAlignment="1">
      <alignment vertical="center" wrapText="1"/>
    </xf>
    <xf numFmtId="167" fontId="32" fillId="55" borderId="134" xfId="483" applyNumberFormat="1" applyFont="1" applyFill="1" applyBorder="1" applyAlignment="1">
      <alignment vertical="center" wrapText="1"/>
    </xf>
    <xf numFmtId="0" fontId="32" fillId="55" borderId="145" xfId="630" applyFont="1" applyFill="1" applyBorder="1" applyAlignment="1">
      <alignment horizontal="center" vertical="center"/>
    </xf>
    <xf numFmtId="0" fontId="32" fillId="55" borderId="149" xfId="630" applyFont="1" applyFill="1" applyBorder="1" applyAlignment="1">
      <alignment horizontal="center" vertical="center"/>
    </xf>
    <xf numFmtId="0" fontId="32" fillId="55" borderId="146" xfId="630" applyFont="1" applyFill="1" applyBorder="1" applyAlignment="1">
      <alignment horizontal="center" vertical="center"/>
    </xf>
    <xf numFmtId="167" fontId="78" fillId="55" borderId="20" xfId="0" applyNumberFormat="1" applyFont="1" applyFill="1" applyBorder="1" applyAlignment="1">
      <alignment horizontal="center"/>
    </xf>
    <xf numFmtId="0" fontId="32" fillId="55" borderId="12" xfId="483" applyFont="1" applyFill="1" applyBorder="1" applyAlignment="1">
      <alignment horizontal="left" indent="1"/>
    </xf>
    <xf numFmtId="0" fontId="11" fillId="55" borderId="109" xfId="483" applyFill="1" applyBorder="1" applyAlignment="1">
      <alignment horizontal="left" indent="1"/>
    </xf>
    <xf numFmtId="176" fontId="32" fillId="55" borderId="20" xfId="483" applyNumberFormat="1" applyFont="1" applyFill="1" applyBorder="1" applyAlignment="1">
      <alignment horizontal="right" indent="1"/>
    </xf>
    <xf numFmtId="167" fontId="32" fillId="55" borderId="160" xfId="483" applyNumberFormat="1" applyFont="1" applyFill="1" applyBorder="1" applyAlignment="1">
      <alignment vertical="center" wrapText="1"/>
    </xf>
    <xf numFmtId="0" fontId="78" fillId="55" borderId="165" xfId="0" applyFont="1" applyFill="1" applyBorder="1" applyAlignment="1">
      <alignment horizontal="left"/>
    </xf>
    <xf numFmtId="3" fontId="78" fillId="55" borderId="166" xfId="0" applyNumberFormat="1" applyFont="1" applyFill="1" applyBorder="1" applyAlignment="1">
      <alignment horizontal="center"/>
    </xf>
    <xf numFmtId="167" fontId="78" fillId="55" borderId="167" xfId="0" applyNumberFormat="1" applyFont="1" applyFill="1" applyBorder="1" applyAlignment="1">
      <alignment horizontal="center"/>
    </xf>
    <xf numFmtId="0" fontId="10" fillId="55" borderId="153" xfId="630" applyFill="1" applyBorder="1" applyAlignment="1">
      <alignment horizontal="center" vertical="center"/>
    </xf>
    <xf numFmtId="0" fontId="10" fillId="55" borderId="29" xfId="630" applyFill="1" applyBorder="1" applyAlignment="1">
      <alignment horizontal="center" vertical="center"/>
    </xf>
    <xf numFmtId="0" fontId="10" fillId="55" borderId="29" xfId="0" applyFont="1" applyFill="1" applyBorder="1" applyAlignment="1">
      <alignment horizontal="center" vertical="top"/>
    </xf>
    <xf numFmtId="177" fontId="10" fillId="55" borderId="0" xfId="483" applyNumberFormat="1" applyFont="1" applyFill="1"/>
    <xf numFmtId="0" fontId="0" fillId="0" borderId="164" xfId="0" applyBorder="1"/>
    <xf numFmtId="0" fontId="32" fillId="0" borderId="164" xfId="0" applyFont="1" applyBorder="1"/>
    <xf numFmtId="0" fontId="78" fillId="55" borderId="18" xfId="0" applyFont="1" applyFill="1" applyBorder="1" applyAlignment="1">
      <alignment horizontal="left"/>
    </xf>
    <xf numFmtId="3" fontId="78" fillId="55" borderId="19" xfId="0" applyNumberFormat="1" applyFont="1" applyFill="1" applyBorder="1" applyAlignment="1">
      <alignment horizontal="center"/>
    </xf>
    <xf numFmtId="167" fontId="32" fillId="55" borderId="136" xfId="483" applyNumberFormat="1" applyFont="1" applyFill="1" applyBorder="1"/>
    <xf numFmtId="0" fontId="10" fillId="0" borderId="18" xfId="653" applyBorder="1"/>
    <xf numFmtId="0" fontId="10" fillId="0" borderId="19" xfId="653" applyBorder="1"/>
    <xf numFmtId="0" fontId="10" fillId="0" borderId="20" xfId="653" applyBorder="1"/>
    <xf numFmtId="3" fontId="32" fillId="0" borderId="136" xfId="483" applyNumberFormat="1" applyFont="1" applyBorder="1" applyAlignment="1">
      <alignment horizontal="right" vertical="center"/>
    </xf>
    <xf numFmtId="0" fontId="10" fillId="55" borderId="0" xfId="498" applyFont="1" applyFill="1" applyAlignment="1">
      <alignment horizontal="center" vertical="center"/>
    </xf>
    <xf numFmtId="0" fontId="32" fillId="55" borderId="149" xfId="498" applyFont="1" applyFill="1" applyBorder="1" applyAlignment="1">
      <alignment horizontal="center" vertical="center"/>
    </xf>
    <xf numFmtId="0" fontId="32" fillId="55" borderId="149" xfId="498" applyFont="1" applyFill="1" applyBorder="1"/>
    <xf numFmtId="0" fontId="32" fillId="55" borderId="149" xfId="498" applyFont="1" applyFill="1" applyBorder="1" applyAlignment="1">
      <alignment horizontal="center"/>
    </xf>
    <xf numFmtId="0" fontId="10" fillId="55" borderId="0" xfId="498" applyFont="1" applyFill="1" applyAlignment="1">
      <alignment horizontal="center"/>
    </xf>
    <xf numFmtId="0" fontId="10" fillId="55" borderId="0" xfId="498" quotePrefix="1" applyFont="1" applyFill="1" applyAlignment="1">
      <alignment horizontal="center"/>
    </xf>
    <xf numFmtId="0" fontId="10" fillId="55" borderId="0" xfId="498" applyFont="1" applyFill="1" applyAlignment="1">
      <alignment horizontal="right"/>
    </xf>
    <xf numFmtId="0" fontId="32" fillId="55" borderId="149" xfId="498" applyFont="1" applyFill="1" applyBorder="1" applyAlignment="1">
      <alignment horizontal="right"/>
    </xf>
    <xf numFmtId="167" fontId="10" fillId="0" borderId="0" xfId="417" applyNumberFormat="1" applyFont="1" applyBorder="1" applyProtection="1"/>
    <xf numFmtId="0" fontId="32" fillId="58" borderId="147" xfId="483" applyFont="1" applyFill="1" applyBorder="1" applyAlignment="1">
      <alignment horizontal="center"/>
    </xf>
    <xf numFmtId="0" fontId="11" fillId="58" borderId="147" xfId="483" applyFill="1" applyBorder="1" applyAlignment="1">
      <alignment horizontal="center"/>
    </xf>
    <xf numFmtId="17" fontId="11" fillId="58" borderId="147" xfId="483" quotePrefix="1" applyNumberFormat="1" applyFill="1" applyBorder="1" applyAlignment="1">
      <alignment horizontal="center"/>
    </xf>
    <xf numFmtId="3" fontId="11" fillId="58" borderId="147" xfId="483" applyNumberFormat="1" applyFill="1" applyBorder="1"/>
    <xf numFmtId="37" fontId="11" fillId="58" borderId="147" xfId="483" quotePrefix="1" applyNumberFormat="1" applyFill="1" applyBorder="1" applyAlignment="1">
      <alignment horizontal="center"/>
    </xf>
    <xf numFmtId="3" fontId="11" fillId="58" borderId="154" xfId="483" applyNumberFormat="1" applyFill="1" applyBorder="1"/>
    <xf numFmtId="37" fontId="10" fillId="58" borderId="147" xfId="483" quotePrefix="1" applyNumberFormat="1" applyFont="1" applyFill="1" applyBorder="1" applyAlignment="1">
      <alignment horizontal="center"/>
    </xf>
    <xf numFmtId="0" fontId="92" fillId="0" borderId="147" xfId="483" applyFont="1" applyBorder="1" applyAlignment="1">
      <alignment horizontal="center"/>
    </xf>
    <xf numFmtId="3" fontId="40" fillId="0" borderId="149" xfId="483" applyNumberFormat="1" applyFont="1" applyBorder="1" applyAlignment="1">
      <alignment horizontal="right"/>
    </xf>
    <xf numFmtId="3" fontId="40" fillId="0" borderId="146" xfId="483" applyNumberFormat="1" applyFont="1" applyBorder="1" applyAlignment="1">
      <alignment horizontal="right"/>
    </xf>
    <xf numFmtId="3" fontId="40" fillId="0" borderId="109" xfId="483" applyNumberFormat="1" applyFont="1" applyBorder="1" applyAlignment="1">
      <alignment horizontal="right"/>
    </xf>
    <xf numFmtId="0" fontId="32" fillId="0" borderId="147" xfId="483" applyFont="1" applyBorder="1" applyAlignment="1">
      <alignment horizontal="center"/>
    </xf>
    <xf numFmtId="0" fontId="32" fillId="0" borderId="154" xfId="483" applyFont="1" applyBorder="1" applyAlignment="1">
      <alignment horizontal="center"/>
    </xf>
    <xf numFmtId="0" fontId="11" fillId="0" borderId="147" xfId="483" applyBorder="1" applyAlignment="1">
      <alignment horizontal="center"/>
    </xf>
    <xf numFmtId="0" fontId="11" fillId="0" borderId="147" xfId="483" quotePrefix="1" applyBorder="1" applyAlignment="1">
      <alignment horizontal="center"/>
    </xf>
    <xf numFmtId="3" fontId="11" fillId="0" borderId="154" xfId="483" applyNumberFormat="1" applyBorder="1"/>
    <xf numFmtId="3" fontId="11" fillId="0" borderId="147" xfId="483" applyNumberFormat="1" applyBorder="1"/>
    <xf numFmtId="0" fontId="10" fillId="0" borderId="147" xfId="483" quotePrefix="1" applyFont="1" applyBorder="1" applyAlignment="1">
      <alignment horizontal="center"/>
    </xf>
    <xf numFmtId="3" fontId="11" fillId="55" borderId="147" xfId="483" applyNumberFormat="1" applyFill="1" applyBorder="1"/>
    <xf numFmtId="169" fontId="10" fillId="55" borderId="0" xfId="628" applyNumberFormat="1" applyFont="1" applyFill="1"/>
    <xf numFmtId="0" fontId="11" fillId="0" borderId="147" xfId="483" applyBorder="1"/>
    <xf numFmtId="0" fontId="11" fillId="0" borderId="155" xfId="483" applyBorder="1"/>
    <xf numFmtId="0" fontId="11" fillId="0" borderId="155" xfId="483" quotePrefix="1" applyBorder="1"/>
    <xf numFmtId="4" fontId="14" fillId="0" borderId="147" xfId="0" applyNumberFormat="1" applyFont="1" applyBorder="1" applyAlignment="1">
      <alignment horizontal="right" vertical="center" wrapText="1"/>
    </xf>
    <xf numFmtId="0" fontId="11" fillId="0" borderId="109" xfId="483" quotePrefix="1" applyBorder="1"/>
    <xf numFmtId="0" fontId="10" fillId="0" borderId="155" xfId="483" quotePrefix="1" applyFont="1" applyBorder="1"/>
    <xf numFmtId="0" fontId="10" fillId="0" borderId="109" xfId="483" quotePrefix="1" applyFont="1" applyBorder="1"/>
    <xf numFmtId="0" fontId="11" fillId="0" borderId="146" xfId="483" applyBorder="1"/>
    <xf numFmtId="0" fontId="85" fillId="56" borderId="147" xfId="483" applyFont="1" applyFill="1" applyBorder="1"/>
    <xf numFmtId="3" fontId="85" fillId="56" borderId="154" xfId="483" applyNumberFormat="1" applyFont="1" applyFill="1" applyBorder="1" applyAlignment="1">
      <alignment horizontal="right" vertical="center" wrapText="1"/>
    </xf>
    <xf numFmtId="0" fontId="11" fillId="0" borderId="147" xfId="483" quotePrefix="1" applyBorder="1"/>
    <xf numFmtId="0" fontId="10" fillId="0" borderId="147" xfId="483" quotePrefix="1" applyFont="1" applyBorder="1"/>
    <xf numFmtId="0" fontId="39" fillId="55" borderId="147" xfId="483" applyFont="1" applyFill="1" applyBorder="1" applyAlignment="1">
      <alignment horizontal="center"/>
    </xf>
    <xf numFmtId="0" fontId="40" fillId="55" borderId="156" xfId="483" applyFont="1" applyFill="1" applyBorder="1"/>
    <xf numFmtId="17" fontId="40" fillId="55" borderId="147" xfId="483" quotePrefix="1" applyNumberFormat="1" applyFont="1" applyFill="1" applyBorder="1" applyAlignment="1">
      <alignment horizontal="center"/>
    </xf>
    <xf numFmtId="1" fontId="41" fillId="55" borderId="147" xfId="483" applyNumberFormat="1" applyFont="1" applyFill="1" applyBorder="1"/>
    <xf numFmtId="0" fontId="40" fillId="55" borderId="147" xfId="483" applyFont="1" applyFill="1" applyBorder="1"/>
    <xf numFmtId="3" fontId="41" fillId="55" borderId="147" xfId="483" applyNumberFormat="1" applyFont="1" applyFill="1" applyBorder="1"/>
    <xf numFmtId="1" fontId="41" fillId="55" borderId="154" xfId="483" applyNumberFormat="1" applyFont="1" applyFill="1" applyBorder="1"/>
    <xf numFmtId="2" fontId="11" fillId="0" borderId="147" xfId="483" applyNumberFormat="1" applyBorder="1"/>
    <xf numFmtId="17" fontId="11" fillId="0" borderId="147" xfId="483" quotePrefix="1" applyNumberFormat="1" applyBorder="1"/>
    <xf numFmtId="17" fontId="10" fillId="0" borderId="147" xfId="483" quotePrefix="1" applyNumberFormat="1" applyFont="1" applyBorder="1"/>
    <xf numFmtId="3" fontId="106" fillId="0" borderId="170" xfId="0" applyNumberFormat="1" applyFont="1" applyBorder="1" applyAlignment="1">
      <alignment horizontal="right" vertical="top" wrapText="1" readingOrder="1"/>
    </xf>
    <xf numFmtId="3" fontId="10" fillId="55" borderId="0" xfId="483" applyNumberFormat="1" applyFont="1" applyFill="1" applyAlignment="1">
      <alignment horizontal="left" indent="1"/>
    </xf>
    <xf numFmtId="10" fontId="11" fillId="55" borderId="0" xfId="483" applyNumberFormat="1" applyFill="1" applyAlignment="1">
      <alignment horizontal="right" indent="1"/>
    </xf>
    <xf numFmtId="176" fontId="32" fillId="55" borderId="0" xfId="483" applyNumberFormat="1" applyFont="1" applyFill="1" applyAlignment="1">
      <alignment horizontal="right" indent="1"/>
    </xf>
    <xf numFmtId="3" fontId="78" fillId="55" borderId="0" xfId="0" applyNumberFormat="1" applyFont="1" applyFill="1" applyAlignment="1">
      <alignment horizontal="center"/>
    </xf>
    <xf numFmtId="3" fontId="77" fillId="55" borderId="0" xfId="0" applyNumberFormat="1" applyFont="1" applyFill="1" applyAlignment="1">
      <alignment horizontal="center"/>
    </xf>
    <xf numFmtId="17" fontId="39" fillId="57" borderId="64" xfId="0" applyNumberFormat="1" applyFont="1" applyFill="1" applyBorder="1" applyAlignment="1">
      <alignment horizontal="center" vertical="center" wrapText="1"/>
    </xf>
    <xf numFmtId="167" fontId="40" fillId="55" borderId="57" xfId="0" applyNumberFormat="1" applyFont="1" applyFill="1" applyBorder="1" applyAlignment="1">
      <alignment horizontal="center" vertical="center" wrapText="1"/>
    </xf>
    <xf numFmtId="167" fontId="40" fillId="55" borderId="61" xfId="0" applyNumberFormat="1" applyFont="1" applyFill="1" applyBorder="1" applyAlignment="1">
      <alignment horizontal="center" vertical="center" wrapText="1"/>
    </xf>
    <xf numFmtId="167" fontId="40" fillId="55" borderId="64" xfId="0" applyNumberFormat="1" applyFont="1" applyFill="1" applyBorder="1" applyAlignment="1">
      <alignment horizontal="center" vertical="center" wrapText="1"/>
    </xf>
    <xf numFmtId="0" fontId="40" fillId="55" borderId="74" xfId="0" applyFont="1" applyFill="1" applyBorder="1" applyAlignment="1">
      <alignment horizontal="center" vertical="center" wrapText="1"/>
    </xf>
    <xf numFmtId="0" fontId="10" fillId="55" borderId="18" xfId="483" applyFont="1" applyFill="1" applyBorder="1" applyAlignment="1">
      <alignment horizontal="left" indent="1"/>
    </xf>
    <xf numFmtId="176" fontId="32" fillId="55" borderId="31" xfId="483" applyNumberFormat="1" applyFont="1" applyFill="1" applyBorder="1" applyAlignment="1">
      <alignment horizontal="center"/>
    </xf>
    <xf numFmtId="167" fontId="11" fillId="55" borderId="147" xfId="483" applyNumberFormat="1" applyFill="1" applyBorder="1" applyAlignment="1">
      <alignment vertical="center" wrapText="1"/>
    </xf>
    <xf numFmtId="167" fontId="11" fillId="55" borderId="171" xfId="483" applyNumberFormat="1" applyFill="1" applyBorder="1" applyAlignment="1">
      <alignment vertical="center" wrapText="1"/>
    </xf>
    <xf numFmtId="0" fontId="10" fillId="0" borderId="0" xfId="483" applyFont="1"/>
    <xf numFmtId="0" fontId="32" fillId="55" borderId="146" xfId="483" applyFont="1" applyFill="1" applyBorder="1" applyAlignment="1">
      <alignment horizontal="center" vertical="center"/>
    </xf>
    <xf numFmtId="0" fontId="32" fillId="55" borderId="146" xfId="0" applyFont="1" applyFill="1" applyBorder="1" applyAlignment="1">
      <alignment horizontal="center" vertical="center"/>
    </xf>
    <xf numFmtId="0" fontId="11" fillId="55" borderId="19" xfId="483" applyFill="1" applyBorder="1" applyAlignment="1">
      <alignment wrapText="1"/>
    </xf>
    <xf numFmtId="172" fontId="11" fillId="55" borderId="19" xfId="483" applyNumberFormat="1" applyFill="1" applyBorder="1"/>
    <xf numFmtId="173" fontId="11" fillId="55" borderId="19" xfId="483" applyNumberFormat="1" applyFill="1" applyBorder="1"/>
    <xf numFmtId="173" fontId="11" fillId="55" borderId="20" xfId="483" applyNumberFormat="1" applyFill="1" applyBorder="1"/>
    <xf numFmtId="0" fontId="32" fillId="0" borderId="146" xfId="483" applyFont="1" applyBorder="1" applyAlignment="1">
      <alignment horizontal="center" vertical="center"/>
    </xf>
    <xf numFmtId="0" fontId="32" fillId="55" borderId="12" xfId="483" applyFont="1" applyFill="1" applyBorder="1" applyAlignment="1">
      <alignment horizontal="center"/>
    </xf>
    <xf numFmtId="0" fontId="32" fillId="55" borderId="11" xfId="483" applyFont="1" applyFill="1" applyBorder="1" applyAlignment="1">
      <alignment horizontal="center" vertical="center"/>
    </xf>
    <xf numFmtId="167" fontId="32" fillId="55" borderId="176" xfId="483" applyNumberFormat="1" applyFont="1" applyFill="1" applyBorder="1"/>
    <xf numFmtId="167" fontId="32" fillId="55" borderId="176" xfId="483" quotePrefix="1" applyNumberFormat="1" applyFont="1" applyFill="1" applyBorder="1"/>
    <xf numFmtId="167" fontId="32" fillId="55" borderId="176" xfId="483" applyNumberFormat="1" applyFont="1" applyFill="1" applyBorder="1" applyAlignment="1">
      <alignment vertical="center" wrapText="1"/>
    </xf>
    <xf numFmtId="0" fontId="32" fillId="0" borderId="178" xfId="483" applyFont="1" applyBorder="1" applyAlignment="1">
      <alignment horizontal="center" vertical="center"/>
    </xf>
    <xf numFmtId="0" fontId="32" fillId="55" borderId="178" xfId="483" applyFont="1" applyFill="1" applyBorder="1" applyAlignment="1">
      <alignment horizontal="center" vertical="center"/>
    </xf>
    <xf numFmtId="167" fontId="32" fillId="55" borderId="178" xfId="483" applyNumberFormat="1" applyFont="1" applyFill="1" applyBorder="1" applyAlignment="1">
      <alignment vertical="center" wrapText="1"/>
    </xf>
    <xf numFmtId="167" fontId="32" fillId="55" borderId="178" xfId="483" applyNumberFormat="1" applyFont="1" applyFill="1" applyBorder="1" applyAlignment="1">
      <alignment horizontal="right" vertical="center" wrapText="1"/>
    </xf>
    <xf numFmtId="167" fontId="32" fillId="55" borderId="178" xfId="483" applyNumberFormat="1" applyFont="1" applyFill="1" applyBorder="1" applyAlignment="1">
      <alignment horizontal="right" vertical="center"/>
    </xf>
    <xf numFmtId="167" fontId="32" fillId="55" borderId="178" xfId="483" applyNumberFormat="1" applyFont="1" applyFill="1" applyBorder="1"/>
    <xf numFmtId="167" fontId="32" fillId="55" borderId="178" xfId="483" quotePrefix="1" applyNumberFormat="1" applyFont="1" applyFill="1" applyBorder="1"/>
    <xf numFmtId="167" fontId="32" fillId="55" borderId="184" xfId="483" applyNumberFormat="1" applyFont="1" applyFill="1" applyBorder="1" applyAlignment="1">
      <alignment vertical="center" wrapText="1"/>
    </xf>
    <xf numFmtId="0" fontId="98" fillId="0" borderId="171" xfId="0" applyFont="1" applyBorder="1" applyAlignment="1">
      <alignment horizontal="center" vertical="center"/>
    </xf>
    <xf numFmtId="0" fontId="98" fillId="0" borderId="147" xfId="0" applyFont="1" applyBorder="1" applyAlignment="1">
      <alignment horizontal="center" vertical="center"/>
    </xf>
    <xf numFmtId="0" fontId="98" fillId="0" borderId="154" xfId="0" applyFont="1" applyBorder="1" applyAlignment="1">
      <alignment horizontal="center" vertical="center"/>
    </xf>
    <xf numFmtId="0" fontId="98" fillId="0" borderId="29" xfId="0" applyFont="1" applyBorder="1" applyAlignment="1">
      <alignment horizontal="center" vertical="center"/>
    </xf>
    <xf numFmtId="3" fontId="0" fillId="0" borderId="191" xfId="0" applyNumberFormat="1" applyBorder="1"/>
    <xf numFmtId="0" fontId="0" fillId="0" borderId="191" xfId="0" applyBorder="1"/>
    <xf numFmtId="37" fontId="10" fillId="58" borderId="156" xfId="483" quotePrefix="1" applyNumberFormat="1" applyFont="1" applyFill="1" applyBorder="1" applyAlignment="1">
      <alignment horizontal="center"/>
    </xf>
    <xf numFmtId="0" fontId="11" fillId="0" borderId="156" xfId="483" applyBorder="1"/>
    <xf numFmtId="17" fontId="11" fillId="0" borderId="147" xfId="483" applyNumberFormat="1" applyBorder="1" applyAlignment="1">
      <alignment horizontal="center"/>
    </xf>
    <xf numFmtId="0" fontId="11" fillId="0" borderId="15" xfId="483" applyBorder="1"/>
    <xf numFmtId="0" fontId="11" fillId="0" borderId="14" xfId="483" applyBorder="1"/>
    <xf numFmtId="17" fontId="11" fillId="0" borderId="11" xfId="483" applyNumberFormat="1" applyBorder="1" applyAlignment="1">
      <alignment horizontal="center"/>
    </xf>
    <xf numFmtId="3" fontId="11" fillId="0" borderId="146" xfId="483" applyNumberFormat="1" applyBorder="1"/>
    <xf numFmtId="17" fontId="11" fillId="0" borderId="191" xfId="483" applyNumberFormat="1" applyBorder="1" applyAlignment="1">
      <alignment horizontal="center"/>
    </xf>
    <xf numFmtId="0" fontId="85" fillId="61" borderId="10" xfId="483" applyFont="1" applyFill="1" applyBorder="1"/>
    <xf numFmtId="0" fontId="85" fillId="0" borderId="10" xfId="483" applyFont="1" applyBorder="1"/>
    <xf numFmtId="4" fontId="0" fillId="0" borderId="191" xfId="0" applyNumberFormat="1" applyBorder="1" applyAlignment="1">
      <alignment wrapText="1"/>
    </xf>
    <xf numFmtId="0" fontId="11" fillId="0" borderId="159" xfId="483" applyBorder="1"/>
    <xf numFmtId="0" fontId="11" fillId="0" borderId="159" xfId="483" quotePrefix="1" applyBorder="1"/>
    <xf numFmtId="4" fontId="0" fillId="0" borderId="137" xfId="0" applyNumberFormat="1" applyBorder="1" applyAlignment="1">
      <alignment wrapText="1"/>
    </xf>
    <xf numFmtId="3" fontId="40" fillId="55" borderId="147" xfId="483" applyNumberFormat="1" applyFont="1" applyFill="1" applyBorder="1"/>
    <xf numFmtId="3" fontId="41" fillId="55" borderId="13" xfId="483" applyNumberFormat="1" applyFont="1" applyFill="1" applyBorder="1"/>
    <xf numFmtId="3" fontId="40" fillId="55" borderId="11" xfId="483" applyNumberFormat="1" applyFont="1" applyFill="1" applyBorder="1"/>
    <xf numFmtId="167" fontId="32" fillId="0" borderId="53" xfId="483" applyNumberFormat="1" applyFont="1" applyBorder="1" applyAlignment="1">
      <alignment vertical="center" wrapText="1"/>
    </xf>
    <xf numFmtId="167" fontId="0" fillId="55" borderId="28" xfId="483" applyNumberFormat="1" applyFont="1" applyFill="1" applyBorder="1" applyAlignment="1">
      <alignment vertical="center" wrapText="1"/>
    </xf>
    <xf numFmtId="167" fontId="0" fillId="55" borderId="10" xfId="483" applyNumberFormat="1" applyFont="1" applyFill="1" applyBorder="1" applyAlignment="1">
      <alignment vertical="center" wrapText="1"/>
    </xf>
    <xf numFmtId="167" fontId="0" fillId="55" borderId="171" xfId="483" applyNumberFormat="1" applyFont="1" applyFill="1" applyBorder="1" applyAlignment="1">
      <alignment vertical="center" wrapText="1"/>
    </xf>
    <xf numFmtId="167" fontId="0" fillId="55" borderId="147" xfId="483" applyNumberFormat="1" applyFont="1" applyFill="1" applyBorder="1" applyAlignment="1">
      <alignment vertical="center" wrapText="1"/>
    </xf>
    <xf numFmtId="167" fontId="0" fillId="55" borderId="34" xfId="483" applyNumberFormat="1" applyFont="1" applyFill="1" applyBorder="1" applyAlignment="1">
      <alignment vertical="center" wrapText="1"/>
    </xf>
    <xf numFmtId="167" fontId="0" fillId="55" borderId="11" xfId="483" applyNumberFormat="1" applyFont="1" applyFill="1" applyBorder="1" applyAlignment="1">
      <alignment vertical="center" wrapText="1"/>
    </xf>
    <xf numFmtId="3" fontId="77" fillId="0" borderId="191" xfId="495" applyNumberFormat="1" applyFont="1" applyBorder="1" applyAlignment="1">
      <alignment horizontal="right" vertical="center"/>
    </xf>
    <xf numFmtId="3" fontId="77" fillId="55" borderId="191" xfId="495" applyNumberFormat="1" applyFont="1" applyFill="1" applyBorder="1" applyAlignment="1">
      <alignment horizontal="right" vertical="center"/>
    </xf>
    <xf numFmtId="0" fontId="32" fillId="0" borderId="178" xfId="653" applyFont="1" applyBorder="1" applyAlignment="1">
      <alignment horizontal="center" wrapText="1"/>
    </xf>
    <xf numFmtId="41" fontId="78" fillId="0" borderId="191" xfId="699" applyFont="1" applyBorder="1" applyAlignment="1">
      <alignment horizontal="right" vertical="center"/>
    </xf>
    <xf numFmtId="41" fontId="77" fillId="0" borderId="191" xfId="699" applyFont="1" applyBorder="1" applyAlignment="1">
      <alignment horizontal="right" vertical="center"/>
    </xf>
    <xf numFmtId="41" fontId="32" fillId="0" borderId="191" xfId="699" applyFont="1" applyBorder="1"/>
    <xf numFmtId="3" fontId="78" fillId="0" borderId="192" xfId="0" applyNumberFormat="1" applyFont="1" applyBorder="1" applyAlignment="1">
      <alignment horizontal="center"/>
    </xf>
    <xf numFmtId="3" fontId="77" fillId="0" borderId="193" xfId="0" applyNumberFormat="1" applyFont="1" applyBorder="1" applyAlignment="1">
      <alignment horizontal="center"/>
    </xf>
    <xf numFmtId="3" fontId="78" fillId="0" borderId="193" xfId="0" applyNumberFormat="1" applyFont="1" applyBorder="1" applyAlignment="1">
      <alignment horizontal="center"/>
    </xf>
    <xf numFmtId="0" fontId="32" fillId="58" borderId="191" xfId="483" applyFont="1" applyFill="1" applyBorder="1" applyAlignment="1">
      <alignment horizontal="center"/>
    </xf>
    <xf numFmtId="0" fontId="90" fillId="55" borderId="191" xfId="483" applyFont="1" applyFill="1" applyBorder="1" applyAlignment="1">
      <alignment horizontal="left"/>
    </xf>
    <xf numFmtId="3" fontId="89" fillId="0" borderId="191" xfId="483" applyNumberFormat="1" applyFont="1" applyBorder="1" applyAlignment="1">
      <alignment horizontal="left"/>
    </xf>
    <xf numFmtId="178" fontId="53" fillId="0" borderId="194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191" xfId="483" applyBorder="1"/>
    <xf numFmtId="0" fontId="32" fillId="55" borderId="191" xfId="0" applyFont="1" applyFill="1" applyBorder="1" applyAlignment="1">
      <alignment horizontal="center" vertical="center"/>
    </xf>
    <xf numFmtId="0" fontId="32" fillId="0" borderId="191" xfId="0" applyFont="1" applyBorder="1" applyAlignment="1">
      <alignment horizontal="center" vertical="center"/>
    </xf>
    <xf numFmtId="0" fontId="32" fillId="0" borderId="178" xfId="0" applyFont="1" applyBorder="1" applyAlignment="1">
      <alignment horizontal="center" vertical="center"/>
    </xf>
    <xf numFmtId="0" fontId="32" fillId="55" borderId="191" xfId="0" applyFont="1" applyFill="1" applyBorder="1" applyAlignment="1">
      <alignment vertical="center"/>
    </xf>
    <xf numFmtId="0" fontId="32" fillId="0" borderId="191" xfId="483" applyFont="1" applyBorder="1" applyAlignment="1">
      <alignment horizontal="center" vertical="center"/>
    </xf>
    <xf numFmtId="167" fontId="32" fillId="55" borderId="191" xfId="483" applyNumberFormat="1" applyFont="1" applyFill="1" applyBorder="1" applyAlignment="1">
      <alignment vertical="center" wrapText="1"/>
    </xf>
    <xf numFmtId="0" fontId="32" fillId="55" borderId="191" xfId="483" applyFont="1" applyFill="1" applyBorder="1" applyAlignment="1">
      <alignment horizontal="center" vertical="center"/>
    </xf>
    <xf numFmtId="0" fontId="32" fillId="55" borderId="191" xfId="483" applyFont="1" applyFill="1" applyBorder="1" applyAlignment="1">
      <alignment vertical="center"/>
    </xf>
    <xf numFmtId="3" fontId="11" fillId="55" borderId="191" xfId="483" applyNumberFormat="1" applyFill="1" applyBorder="1" applyAlignment="1">
      <alignment horizontal="right" vertical="center"/>
    </xf>
    <xf numFmtId="167" fontId="11" fillId="55" borderId="178" xfId="483" applyNumberFormat="1" applyFill="1" applyBorder="1" applyAlignment="1">
      <alignment horizontal="center" vertical="center"/>
    </xf>
    <xf numFmtId="3" fontId="32" fillId="0" borderId="191" xfId="0" applyNumberFormat="1" applyFont="1" applyBorder="1"/>
    <xf numFmtId="3" fontId="32" fillId="55" borderId="191" xfId="483" applyNumberFormat="1" applyFont="1" applyFill="1" applyBorder="1" applyAlignment="1">
      <alignment horizontal="right" vertical="center"/>
    </xf>
    <xf numFmtId="167" fontId="32" fillId="55" borderId="178" xfId="483" applyNumberFormat="1" applyFont="1" applyFill="1" applyBorder="1" applyAlignment="1">
      <alignment horizontal="center" vertical="center"/>
    </xf>
    <xf numFmtId="167" fontId="32" fillId="55" borderId="191" xfId="483" applyNumberFormat="1" applyFont="1" applyFill="1" applyBorder="1" applyAlignment="1">
      <alignment horizontal="right" vertical="center" wrapText="1"/>
    </xf>
    <xf numFmtId="167" fontId="32" fillId="55" borderId="191" xfId="483" applyNumberFormat="1" applyFont="1" applyFill="1" applyBorder="1" applyAlignment="1">
      <alignment horizontal="right" vertical="center"/>
    </xf>
    <xf numFmtId="0" fontId="32" fillId="0" borderId="191" xfId="653" applyFont="1" applyBorder="1" applyAlignment="1">
      <alignment horizontal="center"/>
    </xf>
    <xf numFmtId="0" fontId="32" fillId="0" borderId="191" xfId="653" applyFont="1" applyBorder="1" applyAlignment="1">
      <alignment horizontal="center" vertical="center"/>
    </xf>
    <xf numFmtId="3" fontId="78" fillId="0" borderId="191" xfId="653" applyNumberFormat="1" applyFont="1" applyBorder="1"/>
    <xf numFmtId="0" fontId="32" fillId="55" borderId="191" xfId="630" applyFont="1" applyFill="1" applyBorder="1" applyAlignment="1">
      <alignment horizontal="center" vertical="center"/>
    </xf>
    <xf numFmtId="0" fontId="32" fillId="0" borderId="191" xfId="483" applyFont="1" applyBorder="1" applyAlignment="1">
      <alignment horizontal="center"/>
    </xf>
    <xf numFmtId="169" fontId="11" fillId="0" borderId="0" xfId="483" applyNumberFormat="1"/>
    <xf numFmtId="179" fontId="0" fillId="55" borderId="0" xfId="483" applyNumberFormat="1" applyFont="1" applyFill="1" applyAlignment="1">
      <alignment horizontal="right" indent="1"/>
    </xf>
    <xf numFmtId="172" fontId="0" fillId="55" borderId="0" xfId="483" applyNumberFormat="1" applyFont="1" applyFill="1"/>
    <xf numFmtId="173" fontId="0" fillId="55" borderId="0" xfId="483" applyNumberFormat="1" applyFont="1" applyFill="1"/>
    <xf numFmtId="3" fontId="0" fillId="0" borderId="154" xfId="483" applyNumberFormat="1" applyFont="1" applyBorder="1"/>
    <xf numFmtId="0" fontId="0" fillId="55" borderId="12" xfId="483" applyFont="1" applyFill="1" applyBorder="1" applyAlignment="1">
      <alignment horizontal="right"/>
    </xf>
    <xf numFmtId="167" fontId="0" fillId="55" borderId="17" xfId="483" applyNumberFormat="1" applyFont="1" applyFill="1" applyBorder="1" applyAlignment="1">
      <alignment horizontal="center"/>
    </xf>
    <xf numFmtId="0" fontId="0" fillId="55" borderId="18" xfId="483" applyFont="1" applyFill="1" applyBorder="1"/>
    <xf numFmtId="0" fontId="77" fillId="55" borderId="10" xfId="0" applyFont="1" applyFill="1" applyBorder="1" applyAlignment="1">
      <alignment horizontal="left"/>
    </xf>
    <xf numFmtId="3" fontId="0" fillId="0" borderId="191" xfId="483" applyNumberFormat="1" applyFont="1" applyBorder="1"/>
    <xf numFmtId="9" fontId="77" fillId="0" borderId="10" xfId="628" applyFont="1" applyBorder="1"/>
    <xf numFmtId="0" fontId="78" fillId="0" borderId="155" xfId="0" applyFont="1" applyBorder="1"/>
    <xf numFmtId="3" fontId="78" fillId="0" borderId="156" xfId="0" applyNumberFormat="1" applyFont="1" applyBorder="1" applyAlignment="1">
      <alignment horizontal="center"/>
    </xf>
    <xf numFmtId="3" fontId="78" fillId="0" borderId="155" xfId="0" applyNumberFormat="1" applyFont="1" applyBorder="1" applyAlignment="1">
      <alignment horizontal="center"/>
    </xf>
    <xf numFmtId="167" fontId="78" fillId="0" borderId="154" xfId="0" applyNumberFormat="1" applyFont="1" applyBorder="1" applyAlignment="1">
      <alignment horizontal="center"/>
    </xf>
    <xf numFmtId="3" fontId="78" fillId="0" borderId="15" xfId="0" applyNumberFormat="1" applyFont="1" applyBorder="1" applyAlignment="1">
      <alignment horizontal="center"/>
    </xf>
    <xf numFmtId="3" fontId="78" fillId="0" borderId="0" xfId="0" applyNumberFormat="1" applyFont="1" applyAlignment="1">
      <alignment horizontal="center"/>
    </xf>
    <xf numFmtId="167" fontId="78" fillId="0" borderId="13" xfId="0" applyNumberFormat="1" applyFont="1" applyBorder="1" applyAlignment="1">
      <alignment horizontal="center"/>
    </xf>
    <xf numFmtId="167" fontId="78" fillId="0" borderId="15" xfId="0" applyNumberFormat="1" applyFont="1" applyBorder="1" applyAlignment="1">
      <alignment horizontal="center"/>
    </xf>
    <xf numFmtId="167" fontId="78" fillId="0" borderId="0" xfId="0" applyNumberFormat="1" applyFont="1" applyAlignment="1">
      <alignment horizontal="center"/>
    </xf>
    <xf numFmtId="0" fontId="78" fillId="0" borderId="19" xfId="0" applyFont="1" applyBorder="1"/>
    <xf numFmtId="171" fontId="78" fillId="0" borderId="139" xfId="0" applyNumberFormat="1" applyFont="1" applyBorder="1" applyAlignment="1">
      <alignment horizontal="center" vertical="center"/>
    </xf>
    <xf numFmtId="171" fontId="78" fillId="0" borderId="19" xfId="0" applyNumberFormat="1" applyFont="1" applyBorder="1" applyAlignment="1">
      <alignment horizontal="center" vertical="center"/>
    </xf>
    <xf numFmtId="167" fontId="78" fillId="0" borderId="140" xfId="0" applyNumberFormat="1" applyFont="1" applyBorder="1" applyAlignment="1">
      <alignment horizontal="center"/>
    </xf>
    <xf numFmtId="0" fontId="78" fillId="0" borderId="12" xfId="0" applyFont="1" applyBorder="1" applyAlignment="1">
      <alignment horizontal="left"/>
    </xf>
    <xf numFmtId="0" fontId="78" fillId="0" borderId="13" xfId="0" applyFont="1" applyBorder="1" applyAlignment="1">
      <alignment horizontal="left"/>
    </xf>
    <xf numFmtId="167" fontId="78" fillId="0" borderId="17" xfId="0" applyNumberFormat="1" applyFont="1" applyBorder="1" applyAlignment="1">
      <alignment horizontal="center"/>
    </xf>
    <xf numFmtId="0" fontId="78" fillId="0" borderId="29" xfId="0" applyFont="1" applyBorder="1"/>
    <xf numFmtId="3" fontId="78" fillId="0" borderId="10" xfId="0" applyNumberFormat="1" applyFont="1" applyBorder="1" applyAlignment="1">
      <alignment horizontal="center"/>
    </xf>
    <xf numFmtId="0" fontId="78" fillId="0" borderId="141" xfId="0" applyFont="1" applyBorder="1"/>
    <xf numFmtId="171" fontId="78" fillId="0" borderId="159" xfId="0" applyNumberFormat="1" applyFont="1" applyBorder="1" applyAlignment="1">
      <alignment horizontal="center" vertical="center"/>
    </xf>
    <xf numFmtId="171" fontId="78" fillId="0" borderId="140" xfId="0" applyNumberFormat="1" applyFont="1" applyBorder="1" applyAlignment="1">
      <alignment horizontal="center" vertical="center"/>
    </xf>
    <xf numFmtId="0" fontId="78" fillId="0" borderId="20" xfId="0" applyFont="1" applyBorder="1"/>
    <xf numFmtId="3" fontId="11" fillId="0" borderId="191" xfId="483" applyNumberFormat="1" applyBorder="1" applyAlignment="1">
      <alignment horizontal="right" vertical="center"/>
    </xf>
    <xf numFmtId="167" fontId="11" fillId="0" borderId="178" xfId="483" applyNumberFormat="1" applyBorder="1" applyAlignment="1">
      <alignment horizontal="center" vertical="center"/>
    </xf>
    <xf numFmtId="167" fontId="32" fillId="0" borderId="124" xfId="483" applyNumberFormat="1" applyFont="1" applyBorder="1" applyAlignment="1">
      <alignment vertical="center" wrapText="1"/>
    </xf>
    <xf numFmtId="1" fontId="0" fillId="55" borderId="0" xfId="483" applyNumberFormat="1" applyFont="1" applyFill="1"/>
    <xf numFmtId="0" fontId="0" fillId="55" borderId="0" xfId="483" applyFont="1" applyFill="1"/>
    <xf numFmtId="0" fontId="0" fillId="0" borderId="0" xfId="483" applyFont="1"/>
    <xf numFmtId="3" fontId="40" fillId="0" borderId="56" xfId="0" applyNumberFormat="1" applyFont="1" applyBorder="1" applyAlignment="1">
      <alignment horizontal="right" vertical="center" wrapText="1"/>
    </xf>
    <xf numFmtId="3" fontId="32" fillId="0" borderId="164" xfId="0" applyNumberFormat="1" applyFont="1" applyBorder="1"/>
    <xf numFmtId="3" fontId="98" fillId="0" borderId="165" xfId="0" applyNumberFormat="1" applyFont="1" applyBorder="1" applyAlignment="1">
      <alignment horizontal="right" vertical="center"/>
    </xf>
    <xf numFmtId="3" fontId="98" fillId="0" borderId="204" xfId="0" applyNumberFormat="1" applyFont="1" applyBorder="1" applyAlignment="1">
      <alignment horizontal="right" vertical="center"/>
    </xf>
    <xf numFmtId="3" fontId="98" fillId="0" borderId="205" xfId="0" applyNumberFormat="1" applyFont="1" applyBorder="1" applyAlignment="1">
      <alignment horizontal="right" vertical="center"/>
    </xf>
    <xf numFmtId="0" fontId="0" fillId="0" borderId="10" xfId="0" applyBorder="1"/>
    <xf numFmtId="3" fontId="32" fillId="0" borderId="146" xfId="0" applyNumberFormat="1" applyFont="1" applyBorder="1"/>
    <xf numFmtId="3" fontId="32" fillId="0" borderId="154" xfId="0" applyNumberFormat="1" applyFont="1" applyBorder="1"/>
    <xf numFmtId="3" fontId="32" fillId="0" borderId="26" xfId="0" applyNumberFormat="1" applyFont="1" applyBorder="1"/>
    <xf numFmtId="3" fontId="32" fillId="0" borderId="134" xfId="0" applyNumberFormat="1" applyFont="1" applyBorder="1"/>
    <xf numFmtId="3" fontId="96" fillId="55" borderId="33" xfId="0" applyNumberFormat="1" applyFont="1" applyFill="1" applyBorder="1" applyAlignment="1">
      <alignment horizontal="right" vertical="center"/>
    </xf>
    <xf numFmtId="3" fontId="96" fillId="55" borderId="21" xfId="0" applyNumberFormat="1" applyFont="1" applyFill="1" applyBorder="1" applyAlignment="1">
      <alignment horizontal="right" vertical="center"/>
    </xf>
    <xf numFmtId="3" fontId="96" fillId="55" borderId="33" xfId="0" applyNumberFormat="1" applyFont="1" applyFill="1" applyBorder="1" applyAlignment="1">
      <alignment vertical="center"/>
    </xf>
    <xf numFmtId="3" fontId="96" fillId="55" borderId="22" xfId="0" applyNumberFormat="1" applyFont="1" applyFill="1" applyBorder="1" applyAlignment="1">
      <alignment vertical="center"/>
    </xf>
    <xf numFmtId="3" fontId="96" fillId="55" borderId="10" xfId="0" applyNumberFormat="1" applyFont="1" applyFill="1" applyBorder="1" applyAlignment="1">
      <alignment vertical="center"/>
    </xf>
    <xf numFmtId="0" fontId="0" fillId="0" borderId="191" xfId="0" applyBorder="1" applyAlignment="1">
      <alignment vertical="center"/>
    </xf>
    <xf numFmtId="9" fontId="0" fillId="60" borderId="0" xfId="628" applyFont="1" applyFill="1"/>
    <xf numFmtId="3" fontId="77" fillId="55" borderId="15" xfId="0" applyNumberFormat="1" applyFont="1" applyFill="1" applyBorder="1" applyAlignment="1">
      <alignment horizontal="center"/>
    </xf>
    <xf numFmtId="169" fontId="0" fillId="60" borderId="0" xfId="628" applyNumberFormat="1" applyFont="1" applyFill="1"/>
    <xf numFmtId="167" fontId="77" fillId="55" borderId="119" xfId="0" applyNumberFormat="1" applyFont="1" applyFill="1" applyBorder="1" applyAlignment="1">
      <alignment horizontal="center"/>
    </xf>
    <xf numFmtId="3" fontId="14" fillId="55" borderId="0" xfId="0" applyNumberFormat="1" applyFont="1" applyFill="1" applyAlignment="1">
      <alignment horizontal="center" vertical="center" wrapText="1"/>
    </xf>
    <xf numFmtId="4" fontId="50" fillId="0" borderId="0" xfId="0" applyNumberFormat="1" applyFont="1"/>
    <xf numFmtId="0" fontId="32" fillId="55" borderId="148" xfId="630" applyFont="1" applyFill="1" applyBorder="1" applyAlignment="1">
      <alignment horizontal="center" vertical="center"/>
    </xf>
    <xf numFmtId="167" fontId="78" fillId="0" borderId="206" xfId="0" applyNumberFormat="1" applyFont="1" applyBorder="1" applyAlignment="1">
      <alignment horizontal="center"/>
    </xf>
    <xf numFmtId="167" fontId="77" fillId="0" borderId="207" xfId="0" applyNumberFormat="1" applyFont="1" applyBorder="1" applyAlignment="1">
      <alignment horizontal="center"/>
    </xf>
    <xf numFmtId="167" fontId="77" fillId="55" borderId="208" xfId="0" applyNumberFormat="1" applyFont="1" applyFill="1" applyBorder="1" applyAlignment="1">
      <alignment horizontal="center"/>
    </xf>
    <xf numFmtId="167" fontId="78" fillId="0" borderId="158" xfId="0" applyNumberFormat="1" applyFont="1" applyBorder="1" applyAlignment="1">
      <alignment horizontal="center"/>
    </xf>
    <xf numFmtId="0" fontId="85" fillId="61" borderId="11" xfId="483" applyFont="1" applyFill="1" applyBorder="1"/>
    <xf numFmtId="0" fontId="85" fillId="61" borderId="109" xfId="483" quotePrefix="1" applyFont="1" applyFill="1" applyBorder="1"/>
    <xf numFmtId="0" fontId="85" fillId="61" borderId="147" xfId="483" applyFont="1" applyFill="1" applyBorder="1"/>
    <xf numFmtId="0" fontId="85" fillId="0" borderId="11" xfId="483" applyFont="1" applyBorder="1"/>
    <xf numFmtId="9" fontId="10" fillId="0" borderId="0" xfId="628" applyFont="1"/>
    <xf numFmtId="3" fontId="0" fillId="55" borderId="0" xfId="483" applyNumberFormat="1" applyFont="1" applyFill="1" applyAlignment="1">
      <alignment horizontal="left" indent="1"/>
    </xf>
    <xf numFmtId="167" fontId="77" fillId="0" borderId="178" xfId="495" applyNumberFormat="1" applyFont="1" applyBorder="1" applyAlignment="1">
      <alignment horizontal="center" vertical="center"/>
    </xf>
    <xf numFmtId="167" fontId="78" fillId="0" borderId="178" xfId="495" applyNumberFormat="1" applyFont="1" applyBorder="1" applyAlignment="1">
      <alignment horizontal="center" vertical="center"/>
    </xf>
    <xf numFmtId="0" fontId="0" fillId="55" borderId="21" xfId="0" applyFill="1" applyBorder="1" applyAlignment="1">
      <alignment vertical="center"/>
    </xf>
    <xf numFmtId="0" fontId="0" fillId="55" borderId="32" xfId="0" applyFill="1" applyBorder="1" applyAlignment="1">
      <alignment vertical="center"/>
    </xf>
    <xf numFmtId="41" fontId="0" fillId="55" borderId="22" xfId="699" applyFont="1" applyFill="1" applyBorder="1" applyAlignment="1">
      <alignment vertical="center"/>
    </xf>
    <xf numFmtId="3" fontId="0" fillId="55" borderId="23" xfId="0" applyNumberFormat="1" applyFill="1" applyBorder="1" applyAlignment="1">
      <alignment vertical="center"/>
    </xf>
    <xf numFmtId="0" fontId="0" fillId="55" borderId="13" xfId="0" applyFill="1" applyBorder="1" applyAlignment="1">
      <alignment vertical="center"/>
    </xf>
    <xf numFmtId="0" fontId="0" fillId="55" borderId="17" xfId="0" applyFill="1" applyBorder="1" applyAlignment="1">
      <alignment vertical="center"/>
    </xf>
    <xf numFmtId="41" fontId="0" fillId="55" borderId="10" xfId="699" applyFont="1" applyFill="1" applyBorder="1" applyAlignment="1">
      <alignment vertical="center"/>
    </xf>
    <xf numFmtId="3" fontId="0" fillId="55" borderId="28" xfId="0" applyNumberFormat="1" applyFill="1" applyBorder="1" applyAlignment="1">
      <alignment vertical="center"/>
    </xf>
    <xf numFmtId="0" fontId="32" fillId="55" borderId="12" xfId="0" applyFont="1" applyFill="1" applyBorder="1" applyAlignment="1">
      <alignment horizontal="center"/>
    </xf>
    <xf numFmtId="167" fontId="78" fillId="55" borderId="209" xfId="0" applyNumberFormat="1" applyFont="1" applyFill="1" applyBorder="1" applyAlignment="1">
      <alignment horizontal="center"/>
    </xf>
    <xf numFmtId="0" fontId="0" fillId="55" borderId="12" xfId="0" applyFill="1" applyBorder="1" applyAlignment="1">
      <alignment horizontal="center" vertical="top"/>
    </xf>
    <xf numFmtId="167" fontId="77" fillId="55" borderId="209" xfId="0" applyNumberFormat="1" applyFont="1" applyFill="1" applyBorder="1" applyAlignment="1">
      <alignment horizontal="center"/>
    </xf>
    <xf numFmtId="0" fontId="78" fillId="0" borderId="157" xfId="0" applyFont="1" applyBorder="1"/>
    <xf numFmtId="0" fontId="78" fillId="0" borderId="12" xfId="0" applyFont="1" applyBorder="1"/>
    <xf numFmtId="0" fontId="78" fillId="0" borderId="0" xfId="0" applyFont="1"/>
    <xf numFmtId="0" fontId="78" fillId="0" borderId="18" xfId="0" applyFont="1" applyBorder="1"/>
    <xf numFmtId="3" fontId="32" fillId="0" borderId="148" xfId="0" applyNumberFormat="1" applyFont="1" applyBorder="1"/>
    <xf numFmtId="3" fontId="32" fillId="0" borderId="158" xfId="0" applyNumberFormat="1" applyFont="1" applyBorder="1"/>
    <xf numFmtId="0" fontId="32" fillId="55" borderId="12" xfId="0" applyFont="1" applyFill="1" applyBorder="1" applyAlignment="1">
      <alignment horizontal="center" vertical="center"/>
    </xf>
    <xf numFmtId="0" fontId="32" fillId="55" borderId="0" xfId="0" applyFont="1" applyFill="1" applyAlignment="1">
      <alignment horizontal="center" vertical="center"/>
    </xf>
    <xf numFmtId="0" fontId="32" fillId="55" borderId="17" xfId="0" applyFont="1" applyFill="1" applyBorder="1" applyAlignment="1">
      <alignment horizontal="center" vertical="center"/>
    </xf>
    <xf numFmtId="0" fontId="39" fillId="62" borderId="65" xfId="0" applyFont="1" applyFill="1" applyBorder="1" applyAlignment="1">
      <alignment horizontal="center" vertical="center" wrapText="1"/>
    </xf>
    <xf numFmtId="0" fontId="39" fillId="62" borderId="63" xfId="0" applyFont="1" applyFill="1" applyBorder="1" applyAlignment="1">
      <alignment horizontal="center" vertical="center" wrapText="1"/>
    </xf>
    <xf numFmtId="17" fontId="39" fillId="62" borderId="64" xfId="0" quotePrefix="1" applyNumberFormat="1" applyFont="1" applyFill="1" applyBorder="1" applyAlignment="1">
      <alignment horizontal="center" vertical="center" wrapText="1"/>
    </xf>
    <xf numFmtId="167" fontId="40" fillId="0" borderId="213" xfId="0" applyNumberFormat="1" applyFont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 wrapText="1"/>
    </xf>
    <xf numFmtId="17" fontId="39" fillId="62" borderId="215" xfId="0" quotePrefix="1" applyNumberFormat="1" applyFont="1" applyFill="1" applyBorder="1" applyAlignment="1">
      <alignment horizontal="center" vertical="center" wrapText="1"/>
    </xf>
    <xf numFmtId="0" fontId="39" fillId="59" borderId="196" xfId="0" applyFont="1" applyFill="1" applyBorder="1" applyAlignment="1">
      <alignment horizontal="center" vertical="center" wrapText="1"/>
    </xf>
    <xf numFmtId="0" fontId="39" fillId="59" borderId="63" xfId="0" applyFont="1" applyFill="1" applyBorder="1" applyAlignment="1">
      <alignment horizontal="center" vertical="center" wrapText="1"/>
    </xf>
    <xf numFmtId="17" fontId="39" fillId="59" borderId="64" xfId="0" quotePrefix="1" applyNumberFormat="1" applyFont="1" applyFill="1" applyBorder="1" applyAlignment="1">
      <alignment horizontal="center" vertical="center" wrapText="1"/>
    </xf>
    <xf numFmtId="0" fontId="39" fillId="62" borderId="65" xfId="0" applyFont="1" applyFill="1" applyBorder="1" applyAlignment="1">
      <alignment horizontal="left" vertical="center" wrapText="1" indent="1"/>
    </xf>
    <xf numFmtId="0" fontId="10" fillId="62" borderId="66" xfId="0" applyFont="1" applyFill="1" applyBorder="1"/>
    <xf numFmtId="0" fontId="39" fillId="62" borderId="67" xfId="0" applyFont="1" applyFill="1" applyBorder="1" applyAlignment="1">
      <alignment vertical="center" wrapText="1"/>
    </xf>
    <xf numFmtId="0" fontId="39" fillId="62" borderId="60" xfId="0" applyFont="1" applyFill="1" applyBorder="1" applyAlignment="1">
      <alignment horizontal="left" vertical="center" wrapText="1" indent="1"/>
    </xf>
    <xf numFmtId="3" fontId="40" fillId="62" borderId="56" xfId="0" applyNumberFormat="1" applyFont="1" applyFill="1" applyBorder="1" applyAlignment="1">
      <alignment horizontal="right" vertical="center" wrapText="1"/>
    </xf>
    <xf numFmtId="167" fontId="40" fillId="62" borderId="56" xfId="0" applyNumberFormat="1" applyFont="1" applyFill="1" applyBorder="1" applyAlignment="1">
      <alignment horizontal="center" vertical="center" wrapText="1"/>
    </xf>
    <xf numFmtId="0" fontId="40" fillId="62" borderId="68" xfId="0" applyFont="1" applyFill="1" applyBorder="1" applyAlignment="1">
      <alignment horizontal="right" vertical="center" wrapText="1"/>
    </xf>
    <xf numFmtId="0" fontId="10" fillId="55" borderId="0" xfId="483" applyFont="1" applyFill="1" applyAlignment="1">
      <alignment wrapText="1"/>
    </xf>
    <xf numFmtId="0" fontId="32" fillId="55" borderId="164" xfId="0" applyFont="1" applyFill="1" applyBorder="1" applyAlignment="1">
      <alignment horizontal="center" vertical="center" wrapText="1"/>
    </xf>
    <xf numFmtId="0" fontId="32" fillId="55" borderId="191" xfId="0" applyFont="1" applyFill="1" applyBorder="1" applyAlignment="1">
      <alignment horizontal="center" vertical="center" wrapText="1"/>
    </xf>
    <xf numFmtId="0" fontId="32" fillId="55" borderId="178" xfId="0" applyFont="1" applyFill="1" applyBorder="1" applyAlignment="1">
      <alignment horizontal="center" vertical="center" wrapText="1"/>
    </xf>
    <xf numFmtId="0" fontId="10" fillId="55" borderId="164" xfId="0" applyFont="1" applyFill="1" applyBorder="1" applyAlignment="1">
      <alignment horizontal="center" vertical="center" wrapText="1"/>
    </xf>
    <xf numFmtId="171" fontId="10" fillId="55" borderId="191" xfId="0" applyNumberFormat="1" applyFont="1" applyFill="1" applyBorder="1" applyAlignment="1">
      <alignment horizontal="center" vertical="center" wrapText="1"/>
    </xf>
    <xf numFmtId="171" fontId="10" fillId="55" borderId="178" xfId="0" applyNumberFormat="1" applyFont="1" applyFill="1" applyBorder="1" applyAlignment="1">
      <alignment horizontal="center" vertical="center" wrapText="1"/>
    </xf>
    <xf numFmtId="0" fontId="85" fillId="0" borderId="0" xfId="0" applyFont="1"/>
    <xf numFmtId="171" fontId="10" fillId="55" borderId="191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0" xfId="0" applyNumberFormat="1"/>
    <xf numFmtId="0" fontId="13" fillId="55" borderId="0" xfId="398" quotePrefix="1" applyFill="1" applyBorder="1" applyAlignment="1" applyProtection="1">
      <alignment horizontal="right"/>
    </xf>
    <xf numFmtId="41" fontId="10" fillId="55" borderId="0" xfId="699" applyFont="1" applyFill="1"/>
    <xf numFmtId="41" fontId="10" fillId="55" borderId="0" xfId="699" applyFont="1" applyFill="1" applyAlignment="1">
      <alignment wrapText="1"/>
    </xf>
    <xf numFmtId="167" fontId="0" fillId="55" borderId="178" xfId="483" applyNumberFormat="1" applyFont="1" applyFill="1" applyBorder="1" applyAlignment="1">
      <alignment horizontal="center" vertical="center"/>
    </xf>
    <xf numFmtId="0" fontId="32" fillId="55" borderId="145" xfId="0" applyFont="1" applyFill="1" applyBorder="1" applyAlignment="1">
      <alignment vertical="center"/>
    </xf>
    <xf numFmtId="3" fontId="0" fillId="0" borderId="11" xfId="0" applyNumberFormat="1" applyBorder="1"/>
    <xf numFmtId="0" fontId="11" fillId="55" borderId="223" xfId="483" applyFill="1" applyBorder="1" applyAlignment="1">
      <alignment horizontal="left" indent="1"/>
    </xf>
    <xf numFmtId="3" fontId="32" fillId="55" borderId="0" xfId="656" applyNumberFormat="1" applyFont="1" applyFill="1" applyAlignment="1">
      <alignment horizontal="right" vertical="center"/>
    </xf>
    <xf numFmtId="169" fontId="0" fillId="0" borderId="0" xfId="628" applyNumberFormat="1" applyFont="1"/>
    <xf numFmtId="3" fontId="32" fillId="0" borderId="191" xfId="699" applyNumberFormat="1" applyFont="1" applyBorder="1"/>
    <xf numFmtId="0" fontId="11" fillId="0" borderId="191" xfId="483" applyBorder="1" applyAlignment="1">
      <alignment horizontal="right" vertical="center"/>
    </xf>
    <xf numFmtId="171" fontId="11" fillId="55" borderId="10" xfId="483" applyNumberFormat="1" applyFill="1" applyBorder="1" applyAlignment="1">
      <alignment vertical="center" wrapText="1"/>
    </xf>
    <xf numFmtId="171" fontId="11" fillId="55" borderId="28" xfId="483" applyNumberFormat="1" applyFill="1" applyBorder="1" applyAlignment="1">
      <alignment vertical="center" wrapText="1"/>
    </xf>
    <xf numFmtId="167" fontId="40" fillId="0" borderId="56" xfId="0" applyNumberFormat="1" applyFont="1" applyBorder="1" applyAlignment="1">
      <alignment horizontal="center" vertical="center" wrapText="1"/>
    </xf>
    <xf numFmtId="0" fontId="109" fillId="0" borderId="65" xfId="0" applyFont="1" applyBorder="1" applyAlignment="1">
      <alignment horizontal="left" vertical="center" wrapText="1" indent="2"/>
    </xf>
    <xf numFmtId="3" fontId="40" fillId="0" borderId="61" xfId="0" applyNumberFormat="1" applyFont="1" applyBorder="1" applyAlignment="1">
      <alignment horizontal="right" vertical="center" wrapText="1"/>
    </xf>
    <xf numFmtId="167" fontId="40" fillId="0" borderId="61" xfId="0" applyNumberFormat="1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wrapText="1"/>
    </xf>
    <xf numFmtId="41" fontId="77" fillId="0" borderId="10" xfId="653" applyNumberFormat="1" applyFont="1" applyBorder="1"/>
    <xf numFmtId="3" fontId="10" fillId="55" borderId="0" xfId="0" applyNumberFormat="1" applyFont="1" applyFill="1" applyAlignment="1">
      <alignment horizontal="center"/>
    </xf>
    <xf numFmtId="0" fontId="94" fillId="55" borderId="0" xfId="0" applyFont="1" applyFill="1" applyAlignment="1">
      <alignment horizontal="center" wrapText="1"/>
    </xf>
    <xf numFmtId="0" fontId="94" fillId="55" borderId="0" xfId="0" applyFont="1" applyFill="1" applyAlignment="1">
      <alignment horizontal="center"/>
    </xf>
    <xf numFmtId="0" fontId="11" fillId="55" borderId="0" xfId="483" applyFill="1" applyAlignment="1">
      <alignment horizontal="left" wrapText="1"/>
    </xf>
    <xf numFmtId="176" fontId="32" fillId="55" borderId="223" xfId="483" applyNumberFormat="1" applyFont="1" applyFill="1" applyBorder="1" applyAlignment="1">
      <alignment horizontal="center"/>
    </xf>
    <xf numFmtId="169" fontId="10" fillId="55" borderId="0" xfId="628" applyNumberFormat="1" applyFont="1" applyFill="1" applyAlignment="1">
      <alignment horizontal="right" indent="1"/>
    </xf>
    <xf numFmtId="3" fontId="32" fillId="55" borderId="17" xfId="483" applyNumberFormat="1" applyFont="1" applyFill="1" applyBorder="1" applyAlignment="1">
      <alignment horizontal="right" indent="1"/>
    </xf>
    <xf numFmtId="167" fontId="11" fillId="55" borderId="17" xfId="483" applyNumberFormat="1" applyFill="1" applyBorder="1" applyAlignment="1">
      <alignment horizontal="right" indent="1"/>
    </xf>
    <xf numFmtId="0" fontId="10" fillId="55" borderId="12" xfId="0" applyFont="1" applyFill="1" applyBorder="1" applyAlignment="1">
      <alignment horizontal="right"/>
    </xf>
    <xf numFmtId="179" fontId="0" fillId="55" borderId="17" xfId="483" applyNumberFormat="1" applyFont="1" applyFill="1" applyBorder="1" applyAlignment="1">
      <alignment horizontal="right" indent="1"/>
    </xf>
    <xf numFmtId="3" fontId="11" fillId="55" borderId="17" xfId="483" applyNumberFormat="1" applyFill="1" applyBorder="1" applyAlignment="1">
      <alignment horizontal="right" indent="1"/>
    </xf>
    <xf numFmtId="0" fontId="10" fillId="55" borderId="12" xfId="0" applyFont="1" applyFill="1" applyBorder="1" applyAlignment="1">
      <alignment horizontal="center"/>
    </xf>
    <xf numFmtId="179" fontId="11" fillId="55" borderId="17" xfId="483" applyNumberFormat="1" applyFill="1" applyBorder="1" applyAlignment="1">
      <alignment horizontal="right" indent="1"/>
    </xf>
    <xf numFmtId="0" fontId="0" fillId="55" borderId="12" xfId="0" applyFill="1" applyBorder="1" applyAlignment="1">
      <alignment horizontal="center"/>
    </xf>
    <xf numFmtId="0" fontId="11" fillId="55" borderId="18" xfId="483" applyFill="1" applyBorder="1" applyAlignment="1">
      <alignment horizontal="left" indent="1"/>
    </xf>
    <xf numFmtId="0" fontId="0" fillId="55" borderId="12" xfId="0" applyFill="1" applyBorder="1" applyAlignment="1">
      <alignment horizontal="center" vertical="center"/>
    </xf>
    <xf numFmtId="0" fontId="10" fillId="55" borderId="12" xfId="0" applyFont="1" applyFill="1" applyBorder="1" applyAlignment="1">
      <alignment horizontal="center" vertical="center"/>
    </xf>
    <xf numFmtId="3" fontId="0" fillId="55" borderId="17" xfId="483" applyNumberFormat="1" applyFont="1" applyFill="1" applyBorder="1" applyAlignment="1">
      <alignment horizontal="right" indent="1"/>
    </xf>
    <xf numFmtId="0" fontId="32" fillId="55" borderId="231" xfId="483" applyFont="1" applyFill="1" applyBorder="1" applyAlignment="1">
      <alignment horizontal="left" indent="1"/>
    </xf>
    <xf numFmtId="3" fontId="30" fillId="55" borderId="17" xfId="0" applyNumberFormat="1" applyFont="1" applyFill="1" applyBorder="1" applyAlignment="1">
      <alignment horizontal="center" vertical="center" wrapText="1"/>
    </xf>
    <xf numFmtId="3" fontId="32" fillId="55" borderId="17" xfId="483" applyNumberFormat="1" applyFont="1" applyFill="1" applyBorder="1" applyAlignment="1">
      <alignment horizontal="center" vertical="center"/>
    </xf>
    <xf numFmtId="3" fontId="11" fillId="55" borderId="17" xfId="483" applyNumberFormat="1" applyFill="1" applyBorder="1" applyAlignment="1">
      <alignment horizontal="center" vertical="center"/>
    </xf>
    <xf numFmtId="3" fontId="14" fillId="55" borderId="17" xfId="0" applyNumberFormat="1" applyFont="1" applyFill="1" applyBorder="1" applyAlignment="1">
      <alignment horizontal="center" vertical="center" wrapText="1"/>
    </xf>
    <xf numFmtId="0" fontId="32" fillId="55" borderId="38" xfId="483" applyFont="1" applyFill="1" applyBorder="1" applyAlignment="1">
      <alignment horizontal="left" indent="1"/>
    </xf>
    <xf numFmtId="0" fontId="11" fillId="55" borderId="25" xfId="483" applyFill="1" applyBorder="1" applyAlignment="1">
      <alignment horizontal="left" indent="1"/>
    </xf>
    <xf numFmtId="0" fontId="11" fillId="55" borderId="121" xfId="483" applyFill="1" applyBorder="1" applyAlignment="1">
      <alignment horizontal="left" indent="1"/>
    </xf>
    <xf numFmtId="2" fontId="11" fillId="55" borderId="121" xfId="483" applyNumberFormat="1" applyFill="1" applyBorder="1"/>
    <xf numFmtId="10" fontId="11" fillId="55" borderId="121" xfId="483" applyNumberFormat="1" applyFill="1" applyBorder="1" applyAlignment="1">
      <alignment horizontal="right" indent="1"/>
    </xf>
    <xf numFmtId="10" fontId="11" fillId="55" borderId="122" xfId="483" applyNumberFormat="1" applyFill="1" applyBorder="1" applyAlignment="1">
      <alignment horizontal="right" indent="1"/>
    </xf>
    <xf numFmtId="0" fontId="32" fillId="0" borderId="51" xfId="483" applyFont="1" applyBorder="1" applyAlignment="1">
      <alignment horizontal="center" vertical="center" wrapText="1"/>
    </xf>
    <xf numFmtId="3" fontId="32" fillId="55" borderId="17" xfId="0" applyNumberFormat="1" applyFont="1" applyFill="1" applyBorder="1" applyAlignment="1">
      <alignment horizontal="center" vertical="center"/>
    </xf>
    <xf numFmtId="3" fontId="10" fillId="55" borderId="17" xfId="0" applyNumberFormat="1" applyFont="1" applyFill="1" applyBorder="1" applyAlignment="1">
      <alignment horizontal="center" vertical="center"/>
    </xf>
    <xf numFmtId="176" fontId="32" fillId="55" borderId="78" xfId="483" applyNumberFormat="1" applyFont="1" applyFill="1" applyBorder="1" applyAlignment="1">
      <alignment horizontal="right" indent="1"/>
    </xf>
    <xf numFmtId="0" fontId="90" fillId="0" borderId="10" xfId="483" applyFont="1" applyBorder="1" applyAlignment="1">
      <alignment horizontal="center" vertical="center"/>
    </xf>
    <xf numFmtId="3" fontId="0" fillId="0" borderId="191" xfId="0" applyNumberFormat="1" applyBorder="1" applyAlignment="1">
      <alignment vertical="center"/>
    </xf>
    <xf numFmtId="0" fontId="10" fillId="0" borderId="12" xfId="0" applyFont="1" applyBorder="1"/>
    <xf numFmtId="167" fontId="0" fillId="55" borderId="191" xfId="483" applyNumberFormat="1" applyFont="1" applyFill="1" applyBorder="1" applyAlignment="1">
      <alignment vertical="center" wrapText="1"/>
    </xf>
    <xf numFmtId="167" fontId="10" fillId="55" borderId="178" xfId="483" applyNumberFormat="1" applyFont="1" applyFill="1" applyBorder="1" applyAlignment="1">
      <alignment vertical="center" wrapText="1"/>
    </xf>
    <xf numFmtId="167" fontId="32" fillId="55" borderId="0" xfId="483" applyNumberFormat="1" applyFont="1" applyFill="1" applyAlignment="1">
      <alignment vertical="center" wrapText="1"/>
    </xf>
    <xf numFmtId="41" fontId="0" fillId="0" borderId="0" xfId="699" applyFont="1"/>
    <xf numFmtId="181" fontId="0" fillId="0" borderId="0" xfId="699" applyNumberFormat="1" applyFont="1"/>
    <xf numFmtId="167" fontId="40" fillId="0" borderId="197" xfId="0" applyNumberFormat="1" applyFont="1" applyBorder="1" applyAlignment="1">
      <alignment horizontal="center" vertical="center" wrapText="1"/>
    </xf>
    <xf numFmtId="3" fontId="40" fillId="0" borderId="199" xfId="0" applyNumberFormat="1" applyFont="1" applyBorder="1" applyAlignment="1">
      <alignment horizontal="right" vertical="center" wrapText="1"/>
    </xf>
    <xf numFmtId="167" fontId="40" fillId="0" borderId="200" xfId="0" applyNumberFormat="1" applyFont="1" applyBorder="1" applyAlignment="1">
      <alignment horizontal="center" vertical="center" wrapText="1"/>
    </xf>
    <xf numFmtId="167" fontId="40" fillId="0" borderId="201" xfId="0" applyNumberFormat="1" applyFont="1" applyBorder="1" applyAlignment="1">
      <alignment horizontal="center" vertical="center" wrapText="1"/>
    </xf>
    <xf numFmtId="41" fontId="10" fillId="58" borderId="147" xfId="699" applyFont="1" applyFill="1" applyBorder="1"/>
    <xf numFmtId="0" fontId="11" fillId="0" borderId="29" xfId="483" applyBorder="1" applyAlignment="1">
      <alignment vertical="center" wrapText="1"/>
    </xf>
    <xf numFmtId="3" fontId="96" fillId="55" borderId="29" xfId="0" applyNumberFormat="1" applyFont="1" applyFill="1" applyBorder="1" applyAlignment="1">
      <alignment horizontal="right" vertical="center"/>
    </xf>
    <xf numFmtId="3" fontId="96" fillId="55" borderId="13" xfId="0" applyNumberFormat="1" applyFont="1" applyFill="1" applyBorder="1" applyAlignment="1">
      <alignment horizontal="right" vertical="center"/>
    </xf>
    <xf numFmtId="3" fontId="96" fillId="55" borderId="29" xfId="0" applyNumberFormat="1" applyFont="1" applyFill="1" applyBorder="1" applyAlignment="1">
      <alignment vertical="center"/>
    </xf>
    <xf numFmtId="37" fontId="10" fillId="56" borderId="156" xfId="483" quotePrefix="1" applyNumberFormat="1" applyFont="1" applyFill="1" applyBorder="1" applyAlignment="1">
      <alignment horizontal="center"/>
    </xf>
    <xf numFmtId="37" fontId="10" fillId="56" borderId="145" xfId="483" quotePrefix="1" applyNumberFormat="1" applyFont="1" applyFill="1" applyBorder="1" applyAlignment="1">
      <alignment horizontal="center"/>
    </xf>
    <xf numFmtId="0" fontId="11" fillId="55" borderId="18" xfId="483" applyFill="1" applyBorder="1" applyAlignment="1">
      <alignment horizontal="left" vertical="center"/>
    </xf>
    <xf numFmtId="0" fontId="11" fillId="55" borderId="19" xfId="483" applyFill="1" applyBorder="1" applyAlignment="1">
      <alignment horizontal="left" vertical="center"/>
    </xf>
    <xf numFmtId="0" fontId="11" fillId="55" borderId="20" xfId="483" applyFill="1" applyBorder="1" applyAlignment="1">
      <alignment horizontal="left" vertical="center"/>
    </xf>
    <xf numFmtId="0" fontId="11" fillId="56" borderId="0" xfId="483" applyFill="1"/>
    <xf numFmtId="179" fontId="11" fillId="55" borderId="0" xfId="483" applyNumberFormat="1" applyFill="1" applyAlignment="1">
      <alignment horizontal="right" indent="1"/>
    </xf>
    <xf numFmtId="167" fontId="32" fillId="55" borderId="147" xfId="483" applyNumberFormat="1" applyFont="1" applyFill="1" applyBorder="1" applyAlignment="1">
      <alignment vertical="center" wrapText="1"/>
    </xf>
    <xf numFmtId="167" fontId="32" fillId="55" borderId="171" xfId="483" applyNumberFormat="1" applyFont="1" applyFill="1" applyBorder="1" applyAlignment="1">
      <alignment vertical="center" wrapText="1"/>
    </xf>
    <xf numFmtId="0" fontId="11" fillId="55" borderId="30" xfId="483" applyFill="1" applyBorder="1" applyAlignment="1">
      <alignment horizontal="left"/>
    </xf>
    <xf numFmtId="0" fontId="11" fillId="55" borderId="31" xfId="483" applyFill="1" applyBorder="1" applyAlignment="1">
      <alignment horizontal="left"/>
    </xf>
    <xf numFmtId="0" fontId="11" fillId="55" borderId="32" xfId="483" applyFill="1" applyBorder="1" applyAlignment="1">
      <alignment horizontal="left"/>
    </xf>
    <xf numFmtId="169" fontId="38" fillId="0" borderId="0" xfId="628" applyNumberFormat="1" applyFont="1"/>
    <xf numFmtId="0" fontId="0" fillId="0" borderId="10" xfId="483" quotePrefix="1" applyFont="1" applyBorder="1"/>
    <xf numFmtId="0" fontId="0" fillId="0" borderId="11" xfId="483" quotePrefix="1" applyFont="1" applyBorder="1"/>
    <xf numFmtId="0" fontId="10" fillId="0" borderId="157" xfId="0" applyFont="1" applyBorder="1"/>
    <xf numFmtId="0" fontId="10" fillId="0" borderId="12" xfId="483" applyFont="1" applyBorder="1" applyAlignment="1">
      <alignment horizontal="left" vertical="center" wrapText="1"/>
    </xf>
    <xf numFmtId="0" fontId="10" fillId="0" borderId="232" xfId="483" applyFont="1" applyBorder="1" applyAlignment="1">
      <alignment horizontal="center" vertical="center" wrapText="1"/>
    </xf>
    <xf numFmtId="0" fontId="10" fillId="0" borderId="191" xfId="483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0" fontId="0" fillId="0" borderId="0" xfId="483" applyFont="1" applyAlignment="1">
      <alignment horizontal="center"/>
    </xf>
    <xf numFmtId="0" fontId="0" fillId="0" borderId="12" xfId="0" applyBorder="1"/>
    <xf numFmtId="0" fontId="85" fillId="63" borderId="10" xfId="483" quotePrefix="1" applyFont="1" applyFill="1" applyBorder="1"/>
    <xf numFmtId="0" fontId="10" fillId="0" borderId="164" xfId="0" applyFont="1" applyBorder="1" applyAlignment="1">
      <alignment horizontal="center" vertical="center" wrapText="1"/>
    </xf>
    <xf numFmtId="171" fontId="10" fillId="0" borderId="191" xfId="0" applyNumberFormat="1" applyFont="1" applyBorder="1" applyAlignment="1">
      <alignment horizontal="center" vertical="center" wrapText="1"/>
    </xf>
    <xf numFmtId="171" fontId="10" fillId="0" borderId="178" xfId="0" applyNumberFormat="1" applyFont="1" applyBorder="1" applyAlignment="1">
      <alignment horizontal="center" vertical="center" wrapText="1"/>
    </xf>
    <xf numFmtId="169" fontId="36" fillId="55" borderId="0" xfId="0" applyNumberFormat="1" applyFont="1" applyFill="1"/>
    <xf numFmtId="0" fontId="11" fillId="0" borderId="147" xfId="483" applyBorder="1" applyAlignment="1">
      <alignment horizontal="center" vertical="center" wrapText="1"/>
    </xf>
    <xf numFmtId="0" fontId="32" fillId="55" borderId="202" xfId="483" applyFont="1" applyFill="1" applyBorder="1" applyAlignment="1">
      <alignment horizontal="center" vertical="center" wrapText="1"/>
    </xf>
    <xf numFmtId="0" fontId="32" fillId="55" borderId="203" xfId="483" applyFont="1" applyFill="1" applyBorder="1" applyAlignment="1">
      <alignment horizontal="center" vertical="center" wrapText="1"/>
    </xf>
    <xf numFmtId="0" fontId="32" fillId="55" borderId="205" xfId="483" applyFont="1" applyFill="1" applyBorder="1" applyAlignment="1">
      <alignment horizontal="center" vertical="center" wrapText="1"/>
    </xf>
    <xf numFmtId="3" fontId="89" fillId="0" borderId="14" xfId="483" applyNumberFormat="1" applyFont="1" applyBorder="1" applyAlignment="1">
      <alignment horizontal="center"/>
    </xf>
    <xf numFmtId="3" fontId="89" fillId="0" borderId="109" xfId="483" applyNumberFormat="1" applyFont="1" applyBorder="1" applyAlignment="1">
      <alignment horizontal="center"/>
    </xf>
    <xf numFmtId="3" fontId="89" fillId="0" borderId="16" xfId="483" applyNumberFormat="1" applyFont="1" applyBorder="1" applyAlignment="1">
      <alignment horizontal="center"/>
    </xf>
    <xf numFmtId="0" fontId="10" fillId="0" borderId="147" xfId="483" applyFont="1" applyBorder="1" applyAlignment="1">
      <alignment horizontal="center" vertical="center" wrapText="1"/>
    </xf>
    <xf numFmtId="3" fontId="32" fillId="55" borderId="0" xfId="483" applyNumberFormat="1" applyFont="1" applyFill="1" applyAlignment="1">
      <alignment horizontal="center" vertical="center"/>
    </xf>
    <xf numFmtId="3" fontId="11" fillId="55" borderId="0" xfId="483" applyNumberFormat="1" applyFill="1" applyAlignment="1">
      <alignment horizontal="left"/>
    </xf>
    <xf numFmtId="3" fontId="10" fillId="55" borderId="0" xfId="0" applyNumberFormat="1" applyFont="1" applyFill="1" applyAlignment="1">
      <alignment horizontal="center" vertical="center"/>
    </xf>
    <xf numFmtId="176" fontId="32" fillId="55" borderId="0" xfId="483" applyNumberFormat="1" applyFont="1" applyFill="1" applyAlignment="1">
      <alignment horizontal="center"/>
    </xf>
    <xf numFmtId="3" fontId="32" fillId="55" borderId="0" xfId="0" applyNumberFormat="1" applyFont="1" applyFill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39" fillId="62" borderId="0" xfId="0" applyFont="1" applyFill="1" applyAlignment="1">
      <alignment horizontal="center" vertical="center" wrapText="1"/>
    </xf>
    <xf numFmtId="4" fontId="85" fillId="0" borderId="191" xfId="0" applyNumberFormat="1" applyFont="1" applyBorder="1" applyAlignment="1">
      <alignment wrapText="1"/>
    </xf>
    <xf numFmtId="0" fontId="85" fillId="63" borderId="147" xfId="483" quotePrefix="1" applyFont="1" applyFill="1" applyBorder="1"/>
    <xf numFmtId="4" fontId="85" fillId="63" borderId="191" xfId="0" applyNumberFormat="1" applyFont="1" applyFill="1" applyBorder="1" applyAlignment="1">
      <alignment wrapText="1"/>
    </xf>
    <xf numFmtId="0" fontId="85" fillId="63" borderId="11" xfId="483" quotePrefix="1" applyFont="1" applyFill="1" applyBorder="1"/>
    <xf numFmtId="0" fontId="10" fillId="55" borderId="0" xfId="498" applyFont="1" applyFill="1" applyAlignment="1">
      <alignment horizontal="left"/>
    </xf>
    <xf numFmtId="3" fontId="32" fillId="0" borderId="191" xfId="483" applyNumberFormat="1" applyFont="1" applyBorder="1" applyAlignment="1">
      <alignment horizontal="right" vertical="center"/>
    </xf>
    <xf numFmtId="167" fontId="32" fillId="0" borderId="178" xfId="483" applyNumberFormat="1" applyFont="1" applyBorder="1" applyAlignment="1">
      <alignment horizontal="center" vertical="center"/>
    </xf>
    <xf numFmtId="0" fontId="10" fillId="0" borderId="0" xfId="0" applyFont="1"/>
    <xf numFmtId="0" fontId="10" fillId="0" borderId="151" xfId="483" applyFont="1" applyBorder="1" applyAlignment="1">
      <alignment horizontal="center" vertical="center" wrapText="1"/>
    </xf>
    <xf numFmtId="41" fontId="10" fillId="58" borderId="191" xfId="699" applyFont="1" applyFill="1" applyBorder="1"/>
    <xf numFmtId="169" fontId="40" fillId="55" borderId="0" xfId="628" applyNumberFormat="1" applyFont="1" applyFill="1"/>
    <xf numFmtId="169" fontId="40" fillId="56" borderId="0" xfId="628" applyNumberFormat="1" applyFont="1" applyFill="1"/>
    <xf numFmtId="169" fontId="10" fillId="0" borderId="0" xfId="628" applyNumberFormat="1" applyFont="1"/>
    <xf numFmtId="2" fontId="0" fillId="0" borderId="191" xfId="628" applyNumberFormat="1" applyFont="1" applyBorder="1" applyAlignment="1">
      <alignment horizontal="center" vertical="center"/>
    </xf>
    <xf numFmtId="2" fontId="32" fillId="0" borderId="191" xfId="628" applyNumberFormat="1" applyFont="1" applyBorder="1" applyAlignment="1">
      <alignment horizontal="center" vertical="center"/>
    </xf>
    <xf numFmtId="0" fontId="0" fillId="0" borderId="233" xfId="0" applyBorder="1"/>
    <xf numFmtId="0" fontId="0" fillId="0" borderId="234" xfId="0" applyBorder="1"/>
    <xf numFmtId="0" fontId="0" fillId="0" borderId="11" xfId="0" applyBorder="1"/>
    <xf numFmtId="176" fontId="32" fillId="0" borderId="83" xfId="483" applyNumberFormat="1" applyFont="1" applyBorder="1" applyAlignment="1">
      <alignment horizontal="center"/>
    </xf>
    <xf numFmtId="176" fontId="32" fillId="0" borderId="129" xfId="483" applyNumberFormat="1" applyFont="1" applyBorder="1" applyAlignment="1">
      <alignment horizontal="center"/>
    </xf>
    <xf numFmtId="176" fontId="32" fillId="0" borderId="109" xfId="483" applyNumberFormat="1" applyFont="1" applyBorder="1" applyAlignment="1">
      <alignment horizontal="center"/>
    </xf>
    <xf numFmtId="0" fontId="40" fillId="0" borderId="55" xfId="0" applyFont="1" applyBorder="1" applyAlignment="1">
      <alignment horizontal="left" vertical="center" wrapText="1" indent="2"/>
    </xf>
    <xf numFmtId="3" fontId="40" fillId="0" borderId="61" xfId="0" applyNumberFormat="1" applyFont="1" applyBorder="1" applyAlignment="1">
      <alignment vertical="center" wrapText="1"/>
    </xf>
    <xf numFmtId="0" fontId="40" fillId="0" borderId="59" xfId="0" applyFont="1" applyBorder="1" applyAlignment="1">
      <alignment horizontal="left" vertical="center" wrapText="1" indent="2"/>
    </xf>
    <xf numFmtId="3" fontId="40" fillId="0" borderId="56" xfId="0" applyNumberFormat="1" applyFont="1" applyBorder="1" applyAlignment="1">
      <alignment vertical="center" wrapText="1"/>
    </xf>
    <xf numFmtId="0" fontId="40" fillId="0" borderId="60" xfId="0" applyFont="1" applyBorder="1" applyAlignment="1">
      <alignment horizontal="left" vertical="center" wrapText="1" indent="2"/>
    </xf>
    <xf numFmtId="0" fontId="40" fillId="0" borderId="62" xfId="0" applyFont="1" applyBorder="1" applyAlignment="1">
      <alignment horizontal="left" vertical="center" wrapText="1" indent="2"/>
    </xf>
    <xf numFmtId="3" fontId="40" fillId="0" borderId="64" xfId="0" applyNumberFormat="1" applyFont="1" applyBorder="1" applyAlignment="1">
      <alignment vertical="center" wrapText="1"/>
    </xf>
    <xf numFmtId="0" fontId="40" fillId="0" borderId="70" xfId="0" applyFont="1" applyBorder="1" applyAlignment="1">
      <alignment horizontal="left" vertical="center" wrapText="1" indent="2"/>
    </xf>
    <xf numFmtId="0" fontId="40" fillId="0" borderId="212" xfId="0" applyFont="1" applyBorder="1" applyAlignment="1">
      <alignment horizontal="left" vertical="center" wrapText="1" indent="2"/>
    </xf>
    <xf numFmtId="0" fontId="40" fillId="0" borderId="198" xfId="0" applyFont="1" applyBorder="1" applyAlignment="1">
      <alignment horizontal="left" vertical="center" wrapText="1" indent="1"/>
    </xf>
    <xf numFmtId="3" fontId="40" fillId="0" borderId="56" xfId="0" applyNumberFormat="1" applyFont="1" applyBorder="1"/>
    <xf numFmtId="3" fontId="40" fillId="0" borderId="61" xfId="0" applyNumberFormat="1" applyFont="1" applyBorder="1"/>
    <xf numFmtId="0" fontId="10" fillId="0" borderId="0" xfId="498" applyFont="1" applyAlignment="1">
      <alignment horizontal="center"/>
    </xf>
    <xf numFmtId="3" fontId="32" fillId="55" borderId="0" xfId="483" applyNumberFormat="1" applyFont="1" applyFill="1" applyAlignment="1">
      <alignment horizontal="right" indent="1"/>
    </xf>
    <xf numFmtId="3" fontId="32" fillId="55" borderId="0" xfId="483" applyNumberFormat="1" applyFont="1" applyFill="1" applyAlignment="1">
      <alignment horizontal="left" indent="1"/>
    </xf>
    <xf numFmtId="179" fontId="0" fillId="55" borderId="0" xfId="483" applyNumberFormat="1" applyFont="1" applyFill="1" applyAlignment="1">
      <alignment horizontal="left" indent="1"/>
    </xf>
    <xf numFmtId="176" fontId="32" fillId="55" borderId="82" xfId="483" applyNumberFormat="1" applyFont="1" applyFill="1" applyBorder="1" applyAlignment="1">
      <alignment horizontal="left" indent="1"/>
    </xf>
    <xf numFmtId="0" fontId="32" fillId="55" borderId="0" xfId="483" applyFont="1" applyFill="1" applyAlignment="1">
      <alignment horizontal="left" indent="1"/>
    </xf>
    <xf numFmtId="176" fontId="32" fillId="55" borderId="17" xfId="483" applyNumberFormat="1" applyFont="1" applyFill="1" applyBorder="1" applyAlignment="1">
      <alignment horizontal="right" indent="1"/>
    </xf>
    <xf numFmtId="173" fontId="11" fillId="55" borderId="0" xfId="483" applyNumberFormat="1" applyFill="1" applyAlignment="1">
      <alignment horizontal="right" indent="1"/>
    </xf>
    <xf numFmtId="3" fontId="32" fillId="55" borderId="0" xfId="0" applyNumberFormat="1" applyFont="1" applyFill="1"/>
    <xf numFmtId="180" fontId="11" fillId="55" borderId="0" xfId="483" applyNumberFormat="1" applyFill="1" applyAlignment="1">
      <alignment horizontal="right" indent="1"/>
    </xf>
    <xf numFmtId="3" fontId="0" fillId="55" borderId="0" xfId="483" applyNumberFormat="1" applyFont="1" applyFill="1" applyAlignment="1">
      <alignment horizontal="right" indent="1"/>
    </xf>
    <xf numFmtId="167" fontId="32" fillId="55" borderId="0" xfId="483" applyNumberFormat="1" applyFont="1" applyFill="1" applyAlignment="1">
      <alignment horizontal="center"/>
    </xf>
    <xf numFmtId="3" fontId="32" fillId="55" borderId="0" xfId="483" applyNumberFormat="1" applyFont="1" applyFill="1"/>
    <xf numFmtId="167" fontId="11" fillId="55" borderId="0" xfId="483" applyNumberFormat="1" applyFill="1" applyAlignment="1">
      <alignment horizontal="center"/>
    </xf>
    <xf numFmtId="167" fontId="0" fillId="55" borderId="0" xfId="483" applyNumberFormat="1" applyFont="1" applyFill="1" applyAlignment="1">
      <alignment horizontal="center"/>
    </xf>
    <xf numFmtId="176" fontId="32" fillId="55" borderId="235" xfId="483" applyNumberFormat="1" applyFont="1" applyFill="1" applyBorder="1" applyAlignment="1">
      <alignment horizontal="right" indent="1"/>
    </xf>
    <xf numFmtId="0" fontId="32" fillId="55" borderId="236" xfId="483" applyFont="1" applyFill="1" applyBorder="1" applyAlignment="1">
      <alignment horizontal="center" vertical="center" wrapText="1"/>
    </xf>
    <xf numFmtId="0" fontId="32" fillId="55" borderId="237" xfId="483" applyFont="1" applyFill="1" applyBorder="1" applyAlignment="1">
      <alignment horizontal="center" vertical="center" wrapText="1"/>
    </xf>
    <xf numFmtId="0" fontId="32" fillId="55" borderId="238" xfId="483" applyFont="1" applyFill="1" applyBorder="1" applyAlignment="1">
      <alignment horizontal="center" vertical="center" wrapText="1"/>
    </xf>
    <xf numFmtId="3" fontId="32" fillId="55" borderId="0" xfId="483" applyNumberFormat="1" applyFont="1" applyFill="1" applyAlignment="1">
      <alignment horizontal="left"/>
    </xf>
    <xf numFmtId="3" fontId="32" fillId="55" borderId="0" xfId="0" applyNumberFormat="1" applyFont="1" applyFill="1" applyAlignment="1">
      <alignment horizontal="center" vertical="center" wrapText="1"/>
    </xf>
    <xf numFmtId="3" fontId="11" fillId="55" borderId="0" xfId="483" applyNumberFormat="1" applyFill="1" applyAlignment="1">
      <alignment horizontal="center" vertical="center"/>
    </xf>
    <xf numFmtId="176" fontId="32" fillId="0" borderId="0" xfId="483" applyNumberFormat="1" applyFont="1" applyAlignment="1">
      <alignment horizontal="center"/>
    </xf>
    <xf numFmtId="0" fontId="0" fillId="0" borderId="239" xfId="0" applyBorder="1"/>
    <xf numFmtId="0" fontId="96" fillId="55" borderId="0" xfId="483" applyFont="1" applyFill="1"/>
    <xf numFmtId="0" fontId="96" fillId="55" borderId="0" xfId="498" applyFont="1" applyFill="1" applyAlignment="1">
      <alignment horizontal="left"/>
    </xf>
    <xf numFmtId="167" fontId="32" fillId="55" borderId="240" xfId="483" applyNumberFormat="1" applyFont="1" applyFill="1" applyBorder="1"/>
    <xf numFmtId="167" fontId="32" fillId="55" borderId="171" xfId="483" applyNumberFormat="1" applyFont="1" applyFill="1" applyBorder="1"/>
    <xf numFmtId="167" fontId="32" fillId="55" borderId="241" xfId="483" quotePrefix="1" applyNumberFormat="1" applyFont="1" applyFill="1" applyBorder="1"/>
    <xf numFmtId="167" fontId="32" fillId="55" borderId="34" xfId="483" quotePrefix="1" applyNumberFormat="1" applyFont="1" applyFill="1" applyBorder="1"/>
    <xf numFmtId="171" fontId="0" fillId="0" borderId="0" xfId="0" applyNumberFormat="1"/>
    <xf numFmtId="171" fontId="0" fillId="0" borderId="156" xfId="0" applyNumberFormat="1" applyBorder="1"/>
    <xf numFmtId="171" fontId="0" fillId="0" borderId="155" xfId="0" applyNumberFormat="1" applyBorder="1"/>
    <xf numFmtId="171" fontId="0" fillId="0" borderId="154" xfId="0" applyNumberFormat="1" applyBorder="1"/>
    <xf numFmtId="171" fontId="0" fillId="0" borderId="15" xfId="0" applyNumberFormat="1" applyBorder="1"/>
    <xf numFmtId="171" fontId="0" fillId="0" borderId="13" xfId="0" applyNumberFormat="1" applyBorder="1"/>
    <xf numFmtId="171" fontId="0" fillId="0" borderId="14" xfId="0" applyNumberFormat="1" applyBorder="1"/>
    <xf numFmtId="171" fontId="0" fillId="0" borderId="109" xfId="0" applyNumberFormat="1" applyBorder="1"/>
    <xf numFmtId="171" fontId="0" fillId="0" borderId="16" xfId="0" applyNumberFormat="1" applyBorder="1"/>
    <xf numFmtId="0" fontId="10" fillId="0" borderId="12" xfId="0" applyFont="1" applyBorder="1" applyAlignment="1">
      <alignment horizontal="right"/>
    </xf>
    <xf numFmtId="3" fontId="10" fillId="0" borderId="0" xfId="483" applyNumberFormat="1" applyFont="1" applyAlignment="1">
      <alignment horizontal="left" indent="1"/>
    </xf>
    <xf numFmtId="9" fontId="0" fillId="0" borderId="191" xfId="628" applyFont="1" applyBorder="1" applyAlignment="1">
      <alignment horizontal="center" vertical="center"/>
    </xf>
    <xf numFmtId="9" fontId="32" fillId="0" borderId="191" xfId="628" applyFont="1" applyBorder="1" applyAlignment="1">
      <alignment horizontal="center" vertical="center"/>
    </xf>
    <xf numFmtId="0" fontId="0" fillId="0" borderId="242" xfId="0" applyBorder="1"/>
    <xf numFmtId="0" fontId="96" fillId="0" borderId="29" xfId="0" applyFont="1" applyBorder="1" applyAlignment="1">
      <alignment vertical="center"/>
    </xf>
    <xf numFmtId="0" fontId="96" fillId="0" borderId="147" xfId="0" applyFont="1" applyBorder="1" applyAlignment="1">
      <alignment horizontal="center" vertical="center"/>
    </xf>
    <xf numFmtId="0" fontId="96" fillId="0" borderId="171" xfId="0" applyFont="1" applyBorder="1" applyAlignment="1">
      <alignment horizontal="center" vertical="center" wrapText="1"/>
    </xf>
    <xf numFmtId="0" fontId="32" fillId="55" borderId="12" xfId="653" applyFont="1" applyFill="1" applyBorder="1" applyAlignment="1">
      <alignment horizontal="center"/>
    </xf>
    <xf numFmtId="3" fontId="10" fillId="55" borderId="0" xfId="653" applyNumberFormat="1" applyFill="1" applyAlignment="1">
      <alignment horizontal="left"/>
    </xf>
    <xf numFmtId="3" fontId="32" fillId="55" borderId="0" xfId="653" applyNumberFormat="1" applyFont="1" applyFill="1" applyAlignment="1">
      <alignment horizontal="center" vertical="center"/>
    </xf>
    <xf numFmtId="3" fontId="32" fillId="0" borderId="0" xfId="653" applyNumberFormat="1" applyFont="1" applyAlignment="1">
      <alignment horizontal="center" vertical="center"/>
    </xf>
    <xf numFmtId="0" fontId="10" fillId="55" borderId="12" xfId="653" applyFill="1" applyBorder="1" applyAlignment="1">
      <alignment horizontal="center"/>
    </xf>
    <xf numFmtId="3" fontId="10" fillId="55" borderId="0" xfId="653" applyNumberFormat="1" applyFill="1" applyAlignment="1">
      <alignment horizontal="left" indent="1"/>
    </xf>
    <xf numFmtId="0" fontId="10" fillId="55" borderId="12" xfId="653" applyFill="1" applyBorder="1" applyAlignment="1">
      <alignment horizontal="right"/>
    </xf>
    <xf numFmtId="0" fontId="81" fillId="55" borderId="0" xfId="0" applyFont="1" applyFill="1" applyAlignment="1">
      <alignment horizontal="center"/>
    </xf>
    <xf numFmtId="0" fontId="83" fillId="55" borderId="0" xfId="0" applyFont="1" applyFill="1" applyAlignment="1">
      <alignment horizontal="center"/>
    </xf>
    <xf numFmtId="0" fontId="47" fillId="55" borderId="0" xfId="0" applyFont="1" applyFill="1" applyAlignment="1">
      <alignment horizontal="center"/>
    </xf>
    <xf numFmtId="0" fontId="54" fillId="0" borderId="0" xfId="0" applyFont="1" applyAlignment="1">
      <alignment horizontal="center"/>
    </xf>
    <xf numFmtId="0" fontId="99" fillId="55" borderId="0" xfId="0" applyFont="1" applyFill="1" applyAlignment="1">
      <alignment horizontal="left"/>
    </xf>
    <xf numFmtId="0" fontId="100" fillId="55" borderId="0" xfId="0" applyFont="1" applyFill="1" applyAlignment="1">
      <alignment horizontal="left"/>
    </xf>
    <xf numFmtId="0" fontId="54" fillId="55" borderId="0" xfId="0" applyFont="1" applyFill="1" applyAlignment="1">
      <alignment horizontal="center"/>
    </xf>
    <xf numFmtId="0" fontId="95" fillId="55" borderId="0" xfId="0" applyFont="1" applyFill="1" applyAlignment="1">
      <alignment horizontal="center"/>
    </xf>
    <xf numFmtId="17" fontId="79" fillId="0" borderId="0" xfId="0" quotePrefix="1" applyNumberFormat="1" applyFont="1" applyAlignment="1">
      <alignment horizontal="center"/>
    </xf>
    <xf numFmtId="0" fontId="79" fillId="0" borderId="0" xfId="0" applyFont="1" applyAlignment="1">
      <alignment horizontal="center"/>
    </xf>
    <xf numFmtId="0" fontId="32" fillId="55" borderId="0" xfId="498" applyFont="1" applyFill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9" fillId="59" borderId="79" xfId="0" applyFont="1" applyFill="1" applyBorder="1" applyAlignment="1">
      <alignment horizontal="center" vertical="center" wrapText="1"/>
    </xf>
    <xf numFmtId="0" fontId="39" fillId="59" borderId="62" xfId="0" applyFont="1" applyFill="1" applyBorder="1" applyAlignment="1">
      <alignment horizontal="center" vertical="center" wrapText="1"/>
    </xf>
    <xf numFmtId="0" fontId="39" fillId="57" borderId="67" xfId="0" applyFont="1" applyFill="1" applyBorder="1" applyAlignment="1">
      <alignment horizontal="center" vertical="center" wrapText="1"/>
    </xf>
    <xf numFmtId="0" fontId="39" fillId="57" borderId="74" xfId="0" applyFont="1" applyFill="1" applyBorder="1" applyAlignment="1">
      <alignment horizontal="center" vertical="center" wrapText="1"/>
    </xf>
    <xf numFmtId="0" fontId="39" fillId="57" borderId="66" xfId="0" applyFont="1" applyFill="1" applyBorder="1" applyAlignment="1">
      <alignment horizontal="center" vertical="center" wrapText="1"/>
    </xf>
    <xf numFmtId="17" fontId="36" fillId="0" borderId="12" xfId="0" quotePrefix="1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9" fillId="57" borderId="72" xfId="0" applyFont="1" applyFill="1" applyBorder="1" applyAlignment="1">
      <alignment horizontal="center" vertical="center" wrapText="1"/>
    </xf>
    <xf numFmtId="0" fontId="39" fillId="57" borderId="73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vertical="distributed" wrapText="1"/>
    </xf>
    <xf numFmtId="0" fontId="40" fillId="0" borderId="19" xfId="0" applyFont="1" applyBorder="1" applyAlignment="1">
      <alignment vertical="distributed" wrapText="1"/>
    </xf>
    <xf numFmtId="0" fontId="40" fillId="0" borderId="20" xfId="0" applyFont="1" applyBorder="1" applyAlignment="1">
      <alignment vertical="distributed" wrapText="1"/>
    </xf>
    <xf numFmtId="0" fontId="40" fillId="0" borderId="76" xfId="0" applyFont="1" applyBorder="1" applyAlignment="1">
      <alignment vertical="distributed" wrapText="1"/>
    </xf>
    <xf numFmtId="0" fontId="40" fillId="0" borderId="77" xfId="0" applyFont="1" applyBorder="1" applyAlignment="1">
      <alignment vertical="distributed" wrapText="1"/>
    </xf>
    <xf numFmtId="0" fontId="40" fillId="0" borderId="78" xfId="0" applyFont="1" applyBorder="1" applyAlignment="1">
      <alignment vertical="distributed" wrapText="1"/>
    </xf>
    <xf numFmtId="0" fontId="39" fillId="59" borderId="168" xfId="0" applyFont="1" applyFill="1" applyBorder="1" applyAlignment="1">
      <alignment horizontal="center" vertical="center" wrapText="1"/>
    </xf>
    <xf numFmtId="0" fontId="39" fillId="59" borderId="73" xfId="0" applyFont="1" applyFill="1" applyBorder="1" applyAlignment="1">
      <alignment horizontal="center" vertical="center" wrapText="1"/>
    </xf>
    <xf numFmtId="0" fontId="39" fillId="62" borderId="211" xfId="0" applyFont="1" applyFill="1" applyBorder="1" applyAlignment="1">
      <alignment horizontal="center" vertical="center" wrapText="1"/>
    </xf>
    <xf numFmtId="0" fontId="39" fillId="62" borderId="214" xfId="0" applyFont="1" applyFill="1" applyBorder="1" applyAlignment="1">
      <alignment horizontal="center" vertical="center" wrapText="1"/>
    </xf>
    <xf numFmtId="0" fontId="39" fillId="62" borderId="210" xfId="0" applyFont="1" applyFill="1" applyBorder="1" applyAlignment="1">
      <alignment horizontal="center" vertical="center" wrapText="1"/>
    </xf>
    <xf numFmtId="0" fontId="39" fillId="62" borderId="57" xfId="0" applyFont="1" applyFill="1" applyBorder="1" applyAlignment="1">
      <alignment horizontal="center" vertical="center" wrapText="1"/>
    </xf>
    <xf numFmtId="0" fontId="39" fillId="62" borderId="12" xfId="0" applyFont="1" applyFill="1" applyBorder="1" applyAlignment="1">
      <alignment horizontal="center" vertical="center" wrapText="1"/>
    </xf>
    <xf numFmtId="0" fontId="39" fillId="62" borderId="80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distributed"/>
    </xf>
    <xf numFmtId="0" fontId="40" fillId="0" borderId="0" xfId="0" applyFont="1" applyAlignment="1">
      <alignment horizontal="left" vertical="distributed"/>
    </xf>
    <xf numFmtId="0" fontId="40" fillId="0" borderId="17" xfId="0" applyFont="1" applyBorder="1" applyAlignment="1">
      <alignment horizontal="left" vertical="distributed"/>
    </xf>
    <xf numFmtId="0" fontId="39" fillId="62" borderId="169" xfId="0" applyFont="1" applyFill="1" applyBorder="1" applyAlignment="1">
      <alignment horizontal="center" vertical="center" wrapText="1"/>
    </xf>
    <xf numFmtId="0" fontId="39" fillId="62" borderId="168" xfId="0" applyFont="1" applyFill="1" applyBorder="1" applyAlignment="1">
      <alignment horizontal="center" vertical="center" wrapText="1"/>
    </xf>
    <xf numFmtId="0" fontId="39" fillId="62" borderId="73" xfId="0" applyFont="1" applyFill="1" applyBorder="1" applyAlignment="1">
      <alignment horizontal="center" vertical="center" wrapText="1"/>
    </xf>
    <xf numFmtId="0" fontId="39" fillId="59" borderId="169" xfId="0" applyFont="1" applyFill="1" applyBorder="1" applyAlignment="1">
      <alignment horizontal="center" vertical="center" wrapText="1"/>
    </xf>
    <xf numFmtId="0" fontId="39" fillId="59" borderId="57" xfId="0" applyFont="1" applyFill="1" applyBorder="1" applyAlignment="1">
      <alignment horizontal="center" vertical="center" wrapText="1"/>
    </xf>
    <xf numFmtId="0" fontId="39" fillId="62" borderId="58" xfId="0" applyFont="1" applyFill="1" applyBorder="1" applyAlignment="1">
      <alignment horizontal="center" vertical="center" wrapText="1"/>
    </xf>
    <xf numFmtId="0" fontId="39" fillId="62" borderId="74" xfId="0" applyFont="1" applyFill="1" applyBorder="1" applyAlignment="1">
      <alignment horizontal="center" vertical="center" wrapText="1"/>
    </xf>
    <xf numFmtId="0" fontId="39" fillId="59" borderId="195" xfId="0" applyFont="1" applyFill="1" applyBorder="1" applyAlignment="1">
      <alignment horizontal="center" vertical="center" wrapText="1"/>
    </xf>
    <xf numFmtId="0" fontId="39" fillId="59" borderId="75" xfId="0" applyFont="1" applyFill="1" applyBorder="1" applyAlignment="1">
      <alignment horizontal="center" vertical="center" wrapText="1"/>
    </xf>
    <xf numFmtId="0" fontId="39" fillId="55" borderId="12" xfId="0" applyFont="1" applyFill="1" applyBorder="1" applyAlignment="1">
      <alignment horizontal="left" vertical="center" wrapText="1"/>
    </xf>
    <xf numFmtId="0" fontId="39" fillId="55" borderId="0" xfId="0" applyFont="1" applyFill="1" applyAlignment="1">
      <alignment horizontal="left" vertical="center" wrapText="1"/>
    </xf>
    <xf numFmtId="0" fontId="39" fillId="55" borderId="17" xfId="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32" fillId="55" borderId="18" xfId="483" applyFont="1" applyFill="1" applyBorder="1" applyAlignment="1">
      <alignment horizontal="left" indent="1"/>
    </xf>
    <xf numFmtId="168" fontId="32" fillId="55" borderId="19" xfId="483" applyNumberFormat="1" applyFont="1" applyFill="1" applyBorder="1" applyAlignment="1">
      <alignment horizontal="left" indent="1"/>
    </xf>
    <xf numFmtId="0" fontId="32" fillId="55" borderId="12" xfId="483" applyFont="1" applyFill="1" applyBorder="1" applyAlignment="1">
      <alignment horizontal="center"/>
    </xf>
    <xf numFmtId="0" fontId="32" fillId="55" borderId="0" xfId="483" applyFont="1" applyFill="1" applyAlignment="1">
      <alignment horizontal="center"/>
    </xf>
    <xf numFmtId="0" fontId="32" fillId="55" borderId="17" xfId="483" applyFont="1" applyFill="1" applyBorder="1" applyAlignment="1">
      <alignment horizontal="center"/>
    </xf>
    <xf numFmtId="0" fontId="32" fillId="0" borderId="30" xfId="483" applyFont="1" applyBorder="1" applyAlignment="1">
      <alignment horizontal="center" vertical="center"/>
    </xf>
    <xf numFmtId="0" fontId="32" fillId="0" borderId="31" xfId="483" applyFont="1" applyBorder="1" applyAlignment="1">
      <alignment horizontal="center" vertical="center"/>
    </xf>
    <xf numFmtId="0" fontId="32" fillId="0" borderId="32" xfId="483" applyFont="1" applyBorder="1" applyAlignment="1">
      <alignment horizontal="center" vertical="center"/>
    </xf>
    <xf numFmtId="0" fontId="11" fillId="55" borderId="0" xfId="483" applyFill="1" applyAlignment="1">
      <alignment horizontal="left" vertical="center" wrapText="1"/>
    </xf>
    <xf numFmtId="0" fontId="32" fillId="55" borderId="30" xfId="483" applyFont="1" applyFill="1" applyBorder="1" applyAlignment="1">
      <alignment horizontal="center" vertical="center"/>
    </xf>
    <xf numFmtId="0" fontId="32" fillId="55" borderId="31" xfId="483" applyFont="1" applyFill="1" applyBorder="1" applyAlignment="1">
      <alignment horizontal="center" vertical="center"/>
    </xf>
    <xf numFmtId="0" fontId="32" fillId="55" borderId="32" xfId="483" applyFont="1" applyFill="1" applyBorder="1" applyAlignment="1">
      <alignment horizontal="center" vertical="center"/>
    </xf>
    <xf numFmtId="0" fontId="32" fillId="55" borderId="218" xfId="483" applyFont="1" applyFill="1" applyBorder="1" applyAlignment="1">
      <alignment horizontal="center" vertical="center"/>
    </xf>
    <xf numFmtId="0" fontId="32" fillId="55" borderId="219" xfId="483" applyFont="1" applyFill="1" applyBorder="1" applyAlignment="1">
      <alignment horizontal="center" vertical="center"/>
    </xf>
    <xf numFmtId="0" fontId="32" fillId="55" borderId="220" xfId="483" applyFont="1" applyFill="1" applyBorder="1" applyAlignment="1">
      <alignment horizontal="center" vertical="center"/>
    </xf>
    <xf numFmtId="0" fontId="11" fillId="0" borderId="0" xfId="483" applyAlignment="1">
      <alignment horizontal="left" vertical="center" wrapText="1"/>
    </xf>
    <xf numFmtId="0" fontId="32" fillId="55" borderId="82" xfId="483" applyFont="1" applyFill="1" applyBorder="1" applyAlignment="1">
      <alignment horizontal="left" indent="1"/>
    </xf>
    <xf numFmtId="0" fontId="32" fillId="55" borderId="49" xfId="483" applyFont="1" applyFill="1" applyBorder="1" applyAlignment="1">
      <alignment horizontal="left" indent="1"/>
    </xf>
    <xf numFmtId="0" fontId="32" fillId="55" borderId="221" xfId="483" applyFont="1" applyFill="1" applyBorder="1" applyAlignment="1">
      <alignment horizontal="center" vertical="center"/>
    </xf>
    <xf numFmtId="0" fontId="32" fillId="55" borderId="0" xfId="483" applyFont="1" applyFill="1" applyAlignment="1">
      <alignment horizontal="center" vertical="center"/>
    </xf>
    <xf numFmtId="0" fontId="32" fillId="55" borderId="222" xfId="483" applyFont="1" applyFill="1" applyBorder="1" applyAlignment="1">
      <alignment horizontal="center" vertical="center"/>
    </xf>
    <xf numFmtId="0" fontId="32" fillId="55" borderId="221" xfId="483" applyFont="1" applyFill="1" applyBorder="1" applyAlignment="1">
      <alignment horizontal="center"/>
    </xf>
    <xf numFmtId="0" fontId="32" fillId="55" borderId="222" xfId="483" applyFont="1" applyFill="1" applyBorder="1" applyAlignment="1">
      <alignment horizontal="center"/>
    </xf>
    <xf numFmtId="0" fontId="78" fillId="58" borderId="145" xfId="483" applyFont="1" applyFill="1" applyBorder="1" applyAlignment="1">
      <alignment horizontal="center"/>
    </xf>
    <xf numFmtId="0" fontId="78" fillId="58" borderId="149" xfId="483" applyFont="1" applyFill="1" applyBorder="1" applyAlignment="1">
      <alignment horizontal="center"/>
    </xf>
    <xf numFmtId="0" fontId="78" fillId="58" borderId="146" xfId="483" applyFont="1" applyFill="1" applyBorder="1" applyAlignment="1">
      <alignment horizontal="center"/>
    </xf>
    <xf numFmtId="0" fontId="11" fillId="0" borderId="191" xfId="483" applyBorder="1" applyAlignment="1">
      <alignment horizontal="center"/>
    </xf>
    <xf numFmtId="0" fontId="92" fillId="0" borderId="155" xfId="483" applyFont="1" applyBorder="1" applyAlignment="1">
      <alignment horizontal="center"/>
    </xf>
    <xf numFmtId="0" fontId="92" fillId="0" borderId="154" xfId="483" applyFont="1" applyBorder="1" applyAlignment="1">
      <alignment horizontal="center"/>
    </xf>
    <xf numFmtId="0" fontId="92" fillId="0" borderId="156" xfId="483" applyFont="1" applyBorder="1" applyAlignment="1">
      <alignment horizontal="center"/>
    </xf>
    <xf numFmtId="0" fontId="92" fillId="0" borderId="15" xfId="483" applyFont="1" applyBorder="1" applyAlignment="1">
      <alignment horizontal="center"/>
    </xf>
    <xf numFmtId="0" fontId="92" fillId="0" borderId="0" xfId="483" applyFont="1" applyAlignment="1">
      <alignment horizontal="center"/>
    </xf>
    <xf numFmtId="0" fontId="92" fillId="0" borderId="13" xfId="483" applyFont="1" applyBorder="1" applyAlignment="1">
      <alignment horizontal="center"/>
    </xf>
    <xf numFmtId="0" fontId="32" fillId="0" borderId="145" xfId="483" applyFont="1" applyBorder="1" applyAlignment="1">
      <alignment horizontal="center"/>
    </xf>
    <xf numFmtId="0" fontId="32" fillId="0" borderId="149" xfId="483" applyFont="1" applyBorder="1" applyAlignment="1">
      <alignment horizontal="center"/>
    </xf>
    <xf numFmtId="0" fontId="32" fillId="0" borderId="146" xfId="483" applyFont="1" applyBorder="1" applyAlignment="1">
      <alignment horizontal="center"/>
    </xf>
    <xf numFmtId="0" fontId="32" fillId="55" borderId="12" xfId="483" applyFont="1" applyFill="1" applyBorder="1" applyAlignment="1">
      <alignment horizontal="center" vertical="center"/>
    </xf>
    <xf numFmtId="0" fontId="32" fillId="55" borderId="17" xfId="483" applyFont="1" applyFill="1" applyBorder="1" applyAlignment="1">
      <alignment horizontal="center" vertical="center"/>
    </xf>
    <xf numFmtId="17" fontId="32" fillId="55" borderId="80" xfId="483" quotePrefix="1" applyNumberFormat="1" applyFont="1" applyFill="1" applyBorder="1" applyAlignment="1">
      <alignment horizontal="center"/>
    </xf>
    <xf numFmtId="0" fontId="32" fillId="55" borderId="81" xfId="483" applyFont="1" applyFill="1" applyBorder="1" applyAlignment="1">
      <alignment horizontal="center"/>
    </xf>
    <xf numFmtId="0" fontId="32" fillId="55" borderId="84" xfId="483" applyFont="1" applyFill="1" applyBorder="1" applyAlignment="1">
      <alignment horizontal="center"/>
    </xf>
    <xf numFmtId="0" fontId="32" fillId="55" borderId="128" xfId="483" applyFont="1" applyFill="1" applyBorder="1" applyAlignment="1">
      <alignment horizontal="left" indent="1"/>
    </xf>
    <xf numFmtId="0" fontId="11" fillId="55" borderId="83" xfId="483" applyFill="1" applyBorder="1" applyAlignment="1">
      <alignment horizontal="left" indent="1"/>
    </xf>
    <xf numFmtId="0" fontId="32" fillId="55" borderId="30" xfId="483" applyFont="1" applyFill="1" applyBorder="1" applyAlignment="1">
      <alignment horizontal="left" indent="1"/>
    </xf>
    <xf numFmtId="0" fontId="11" fillId="55" borderId="31" xfId="483" applyFill="1" applyBorder="1" applyAlignment="1">
      <alignment horizontal="left" indent="1"/>
    </xf>
    <xf numFmtId="0" fontId="32" fillId="55" borderId="80" xfId="483" applyFont="1" applyFill="1" applyBorder="1" applyAlignment="1">
      <alignment horizontal="center"/>
    </xf>
    <xf numFmtId="0" fontId="39" fillId="55" borderId="0" xfId="483" applyFont="1" applyFill="1" applyAlignment="1">
      <alignment horizontal="center"/>
    </xf>
    <xf numFmtId="0" fontId="31" fillId="0" borderId="0" xfId="483" applyFont="1" applyAlignment="1">
      <alignment horizontal="left"/>
    </xf>
    <xf numFmtId="0" fontId="11" fillId="0" borderId="0" xfId="483" applyAlignment="1">
      <alignment horizontal="center"/>
    </xf>
    <xf numFmtId="0" fontId="78" fillId="55" borderId="30" xfId="0" applyFont="1" applyFill="1" applyBorder="1" applyAlignment="1">
      <alignment horizontal="center"/>
    </xf>
    <xf numFmtId="0" fontId="78" fillId="55" borderId="31" xfId="0" applyFont="1" applyFill="1" applyBorder="1" applyAlignment="1">
      <alignment horizontal="center"/>
    </xf>
    <xf numFmtId="0" fontId="78" fillId="55" borderId="32" xfId="0" applyFont="1" applyFill="1" applyBorder="1" applyAlignment="1">
      <alignment horizontal="center"/>
    </xf>
    <xf numFmtId="0" fontId="32" fillId="0" borderId="191" xfId="0" applyFont="1" applyBorder="1" applyAlignment="1">
      <alignment horizontal="center" vertical="center"/>
    </xf>
    <xf numFmtId="0" fontId="32" fillId="0" borderId="178" xfId="0" applyFont="1" applyBorder="1" applyAlignment="1">
      <alignment horizontal="center" vertical="center"/>
    </xf>
    <xf numFmtId="0" fontId="32" fillId="0" borderId="145" xfId="0" applyFont="1" applyBorder="1" applyAlignment="1">
      <alignment horizontal="center" vertical="center"/>
    </xf>
    <xf numFmtId="0" fontId="32" fillId="0" borderId="149" xfId="0" applyFont="1" applyBorder="1" applyAlignment="1">
      <alignment horizontal="center" vertical="center"/>
    </xf>
    <xf numFmtId="0" fontId="32" fillId="0" borderId="148" xfId="0" applyFont="1" applyBorder="1" applyAlignment="1">
      <alignment horizontal="center" vertical="center"/>
    </xf>
    <xf numFmtId="0" fontId="32" fillId="55" borderId="164" xfId="0" applyFont="1" applyFill="1" applyBorder="1" applyAlignment="1">
      <alignment horizontal="center" vertical="center"/>
    </xf>
    <xf numFmtId="0" fontId="32" fillId="55" borderId="27" xfId="0" applyFont="1" applyFill="1" applyBorder="1" applyAlignment="1">
      <alignment horizontal="center" vertical="center"/>
    </xf>
    <xf numFmtId="0" fontId="32" fillId="55" borderId="147" xfId="0" applyFont="1" applyFill="1" applyBorder="1" applyAlignment="1">
      <alignment horizontal="center" vertical="center"/>
    </xf>
    <xf numFmtId="0" fontId="32" fillId="55" borderId="191" xfId="0" applyFont="1" applyFill="1" applyBorder="1" applyAlignment="1">
      <alignment horizontal="center" vertical="center"/>
    </xf>
    <xf numFmtId="0" fontId="10" fillId="55" borderId="164" xfId="0" applyFont="1" applyFill="1" applyBorder="1" applyAlignment="1">
      <alignment horizontal="left"/>
    </xf>
    <xf numFmtId="0" fontId="10" fillId="55" borderId="191" xfId="0" applyFont="1" applyFill="1" applyBorder="1" applyAlignment="1">
      <alignment horizontal="left"/>
    </xf>
    <xf numFmtId="0" fontId="10" fillId="55" borderId="178" xfId="0" applyFont="1" applyFill="1" applyBorder="1" applyAlignment="1">
      <alignment horizontal="left"/>
    </xf>
    <xf numFmtId="0" fontId="10" fillId="55" borderId="25" xfId="0" applyFont="1" applyFill="1" applyBorder="1" applyAlignment="1">
      <alignment horizontal="left" vertical="center"/>
    </xf>
    <xf numFmtId="0" fontId="10" fillId="55" borderId="121" xfId="0" applyFont="1" applyFill="1" applyBorder="1" applyAlignment="1">
      <alignment horizontal="left" vertical="center"/>
    </xf>
    <xf numFmtId="0" fontId="10" fillId="55" borderId="122" xfId="0" applyFont="1" applyFill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32" fillId="55" borderId="11" xfId="0" applyFont="1" applyFill="1" applyBorder="1" applyAlignment="1">
      <alignment horizontal="center" vertical="center"/>
    </xf>
    <xf numFmtId="0" fontId="32" fillId="55" borderId="145" xfId="0" applyFont="1" applyFill="1" applyBorder="1" applyAlignment="1">
      <alignment horizontal="center" vertical="center"/>
    </xf>
    <xf numFmtId="0" fontId="32" fillId="55" borderId="149" xfId="0" applyFont="1" applyFill="1" applyBorder="1" applyAlignment="1">
      <alignment horizontal="center" vertical="center"/>
    </xf>
    <xf numFmtId="0" fontId="32" fillId="55" borderId="14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36" fillId="55" borderId="0" xfId="0" applyFont="1" applyFill="1"/>
    <xf numFmtId="0" fontId="32" fillId="55" borderId="27" xfId="483" applyFont="1" applyFill="1" applyBorder="1" applyAlignment="1">
      <alignment horizontal="center"/>
    </xf>
    <xf numFmtId="0" fontId="32" fillId="55" borderId="149" xfId="483" applyFont="1" applyFill="1" applyBorder="1" applyAlignment="1">
      <alignment horizontal="center"/>
    </xf>
    <xf numFmtId="0" fontId="32" fillId="55" borderId="146" xfId="483" applyFont="1" applyFill="1" applyBorder="1" applyAlignment="1">
      <alignment horizontal="center"/>
    </xf>
    <xf numFmtId="0" fontId="32" fillId="55" borderId="25" xfId="483" applyFont="1" applyFill="1" applyBorder="1" applyAlignment="1">
      <alignment horizontal="center"/>
    </xf>
    <xf numFmtId="0" fontId="32" fillId="55" borderId="121" xfId="483" applyFont="1" applyFill="1" applyBorder="1" applyAlignment="1">
      <alignment horizontal="center"/>
    </xf>
    <xf numFmtId="0" fontId="32" fillId="55" borderId="134" xfId="483" applyFont="1" applyFill="1" applyBorder="1" applyAlignment="1">
      <alignment horizontal="center"/>
    </xf>
    <xf numFmtId="0" fontId="11" fillId="55" borderId="18" xfId="483" applyFill="1" applyBorder="1" applyAlignment="1">
      <alignment horizontal="left" vertical="center"/>
    </xf>
    <xf numFmtId="0" fontId="11" fillId="55" borderId="19" xfId="483" applyFill="1" applyBorder="1" applyAlignment="1">
      <alignment horizontal="left" vertical="center"/>
    </xf>
    <xf numFmtId="0" fontId="11" fillId="55" borderId="20" xfId="483" applyFill="1" applyBorder="1" applyAlignment="1">
      <alignment horizontal="left" vertical="center"/>
    </xf>
    <xf numFmtId="0" fontId="32" fillId="0" borderId="27" xfId="483" applyFont="1" applyBorder="1" applyAlignment="1">
      <alignment horizontal="center"/>
    </xf>
    <xf numFmtId="0" fontId="10" fillId="0" borderId="147" xfId="483" applyFont="1" applyBorder="1" applyAlignment="1">
      <alignment horizontal="center" vertical="center" wrapText="1"/>
    </xf>
    <xf numFmtId="0" fontId="10" fillId="0" borderId="10" xfId="483" applyFont="1" applyBorder="1" applyAlignment="1">
      <alignment horizontal="center" vertical="center" wrapText="1"/>
    </xf>
    <xf numFmtId="0" fontId="11" fillId="0" borderId="147" xfId="483" applyBorder="1" applyAlignment="1">
      <alignment horizontal="center" vertical="center" wrapText="1"/>
    </xf>
    <xf numFmtId="0" fontId="11" fillId="0" borderId="10" xfId="483" applyBorder="1" applyAlignment="1">
      <alignment horizontal="center" vertical="center" wrapText="1"/>
    </xf>
    <xf numFmtId="0" fontId="10" fillId="0" borderId="151" xfId="483" applyFont="1" applyBorder="1" applyAlignment="1">
      <alignment horizontal="center" vertical="center" wrapText="1"/>
    </xf>
    <xf numFmtId="0" fontId="10" fillId="0" borderId="69" xfId="483" applyFont="1" applyBorder="1" applyAlignment="1">
      <alignment horizontal="center" vertical="center" wrapText="1"/>
    </xf>
    <xf numFmtId="0" fontId="11" fillId="0" borderId="144" xfId="483" applyBorder="1" applyAlignment="1">
      <alignment horizontal="center" vertical="center" wrapText="1"/>
    </xf>
    <xf numFmtId="0" fontId="11" fillId="0" borderId="87" xfId="483" applyBorder="1" applyAlignment="1">
      <alignment horizontal="center" vertical="center" wrapText="1"/>
    </xf>
    <xf numFmtId="0" fontId="32" fillId="55" borderId="130" xfId="483" applyFont="1" applyFill="1" applyBorder="1" applyAlignment="1">
      <alignment horizontal="center" vertical="center" wrapText="1"/>
    </xf>
    <xf numFmtId="0" fontId="32" fillId="55" borderId="92" xfId="483" applyFont="1" applyFill="1" applyBorder="1" applyAlignment="1">
      <alignment horizontal="center" vertical="center" wrapText="1"/>
    </xf>
    <xf numFmtId="0" fontId="32" fillId="55" borderId="123" xfId="483" applyFont="1" applyFill="1" applyBorder="1" applyAlignment="1">
      <alignment horizontal="center" vertical="center" wrapText="1"/>
    </xf>
    <xf numFmtId="0" fontId="32" fillId="55" borderId="131" xfId="483" applyFont="1" applyFill="1" applyBorder="1" applyAlignment="1">
      <alignment horizontal="center" vertical="center" wrapText="1"/>
    </xf>
    <xf numFmtId="0" fontId="32" fillId="55" borderId="69" xfId="483" applyFont="1" applyFill="1" applyBorder="1" applyAlignment="1">
      <alignment horizontal="center" vertical="center" wrapText="1"/>
    </xf>
    <xf numFmtId="0" fontId="32" fillId="55" borderId="85" xfId="483" applyFont="1" applyFill="1" applyBorder="1" applyAlignment="1">
      <alignment horizontal="center" vertical="center" wrapText="1"/>
    </xf>
    <xf numFmtId="0" fontId="32" fillId="55" borderId="132" xfId="483" applyFont="1" applyFill="1" applyBorder="1" applyAlignment="1">
      <alignment horizontal="center" vertical="center"/>
    </xf>
    <xf numFmtId="0" fontId="32" fillId="55" borderId="36" xfId="483" applyFont="1" applyFill="1" applyBorder="1" applyAlignment="1">
      <alignment horizontal="center" vertical="center"/>
    </xf>
    <xf numFmtId="0" fontId="32" fillId="55" borderId="133" xfId="483" applyFont="1" applyFill="1" applyBorder="1" applyAlignment="1">
      <alignment horizontal="center" vertical="center"/>
    </xf>
    <xf numFmtId="0" fontId="32" fillId="55" borderId="37" xfId="483" applyFont="1" applyFill="1" applyBorder="1" applyAlignment="1">
      <alignment horizontal="center" vertical="center"/>
    </xf>
    <xf numFmtId="0" fontId="32" fillId="0" borderId="144" xfId="483" applyFont="1" applyBorder="1" applyAlignment="1">
      <alignment horizontal="center" vertical="center"/>
    </xf>
    <xf numFmtId="0" fontId="32" fillId="0" borderId="86" xfId="483" applyFont="1" applyBorder="1" applyAlignment="1">
      <alignment horizontal="center" vertical="center"/>
    </xf>
    <xf numFmtId="0" fontId="32" fillId="0" borderId="145" xfId="483" applyFont="1" applyBorder="1" applyAlignment="1">
      <alignment horizontal="center" vertical="center"/>
    </xf>
    <xf numFmtId="0" fontId="32" fillId="0" borderId="148" xfId="483" applyFont="1" applyBorder="1" applyAlignment="1">
      <alignment horizontal="center" vertical="center"/>
    </xf>
    <xf numFmtId="0" fontId="32" fillId="0" borderId="146" xfId="483" applyFont="1" applyBorder="1" applyAlignment="1">
      <alignment horizontal="center" vertical="center"/>
    </xf>
    <xf numFmtId="0" fontId="32" fillId="0" borderId="147" xfId="483" applyFont="1" applyBorder="1" applyAlignment="1">
      <alignment horizontal="center" vertical="center"/>
    </xf>
    <xf numFmtId="0" fontId="32" fillId="0" borderId="11" xfId="483" applyFont="1" applyBorder="1" applyAlignment="1">
      <alignment horizontal="center" vertical="center"/>
    </xf>
    <xf numFmtId="0" fontId="11" fillId="55" borderId="12" xfId="483" applyFill="1" applyBorder="1" applyAlignment="1">
      <alignment horizontal="left" vertical="center"/>
    </xf>
    <xf numFmtId="0" fontId="11" fillId="55" borderId="0" xfId="483" applyFill="1" applyAlignment="1">
      <alignment horizontal="left" vertical="center"/>
    </xf>
    <xf numFmtId="0" fontId="11" fillId="55" borderId="17" xfId="483" applyFill="1" applyBorder="1" applyAlignment="1">
      <alignment horizontal="left" vertical="center"/>
    </xf>
    <xf numFmtId="0" fontId="10" fillId="0" borderId="156" xfId="483" applyFont="1" applyBorder="1" applyAlignment="1">
      <alignment horizontal="center" vertical="center" wrapText="1"/>
    </xf>
    <xf numFmtId="0" fontId="10" fillId="0" borderId="15" xfId="483" applyFont="1" applyBorder="1" applyAlignment="1">
      <alignment horizontal="center" vertical="center" wrapText="1"/>
    </xf>
    <xf numFmtId="0" fontId="11" fillId="0" borderId="15" xfId="483" applyBorder="1" applyAlignment="1">
      <alignment horizontal="center" vertical="center" wrapText="1"/>
    </xf>
    <xf numFmtId="0" fontId="10" fillId="0" borderId="144" xfId="483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/>
    </xf>
    <xf numFmtId="0" fontId="32" fillId="0" borderId="149" xfId="0" applyFont="1" applyBorder="1" applyAlignment="1">
      <alignment horizontal="center"/>
    </xf>
    <xf numFmtId="0" fontId="32" fillId="0" borderId="146" xfId="0" applyFont="1" applyBorder="1" applyAlignment="1">
      <alignment horizontal="center"/>
    </xf>
    <xf numFmtId="0" fontId="32" fillId="55" borderId="91" xfId="483" applyFont="1" applyFill="1" applyBorder="1" applyAlignment="1">
      <alignment horizontal="center" vertical="center" wrapText="1"/>
    </xf>
    <xf numFmtId="0" fontId="32" fillId="0" borderId="109" xfId="483" applyFont="1" applyBorder="1" applyAlignment="1">
      <alignment horizontal="center"/>
    </xf>
    <xf numFmtId="0" fontId="32" fillId="0" borderId="16" xfId="483" applyFont="1" applyBorder="1" applyAlignment="1">
      <alignment horizontal="center"/>
    </xf>
    <xf numFmtId="0" fontId="10" fillId="0" borderId="11" xfId="483" applyFont="1" applyBorder="1" applyAlignment="1">
      <alignment horizontal="center" vertical="center" wrapText="1"/>
    </xf>
    <xf numFmtId="0" fontId="32" fillId="0" borderId="109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10" fillId="0" borderId="85" xfId="483" applyFont="1" applyBorder="1" applyAlignment="1">
      <alignment horizontal="center" vertical="center" wrapText="1"/>
    </xf>
    <xf numFmtId="0" fontId="10" fillId="0" borderId="87" xfId="483" applyFont="1" applyBorder="1" applyAlignment="1">
      <alignment horizontal="center" vertical="center" wrapText="1"/>
    </xf>
    <xf numFmtId="0" fontId="10" fillId="0" borderId="86" xfId="483" applyFont="1" applyBorder="1" applyAlignment="1">
      <alignment horizontal="center" vertical="center" wrapText="1"/>
    </xf>
    <xf numFmtId="0" fontId="11" fillId="0" borderId="86" xfId="483" applyBorder="1" applyAlignment="1">
      <alignment horizontal="center" vertical="center" wrapText="1"/>
    </xf>
    <xf numFmtId="0" fontId="32" fillId="55" borderId="109" xfId="483" applyFont="1" applyFill="1" applyBorder="1" applyAlignment="1">
      <alignment horizontal="center"/>
    </xf>
    <xf numFmtId="0" fontId="32" fillId="55" borderId="16" xfId="483" applyFont="1" applyFill="1" applyBorder="1" applyAlignment="1">
      <alignment horizontal="center"/>
    </xf>
    <xf numFmtId="0" fontId="32" fillId="55" borderId="153" xfId="483" applyFont="1" applyFill="1" applyBorder="1" applyAlignment="1">
      <alignment horizontal="center" vertical="center" wrapText="1"/>
    </xf>
    <xf numFmtId="0" fontId="32" fillId="55" borderId="147" xfId="483" applyFont="1" applyFill="1" applyBorder="1" applyAlignment="1">
      <alignment horizontal="center" vertical="center" wrapText="1"/>
    </xf>
    <xf numFmtId="0" fontId="32" fillId="55" borderId="156" xfId="483" applyFont="1" applyFill="1" applyBorder="1" applyAlignment="1">
      <alignment horizontal="center" vertical="center" wrapText="1"/>
    </xf>
    <xf numFmtId="0" fontId="11" fillId="0" borderId="11" xfId="483" applyBorder="1" applyAlignment="1">
      <alignment horizontal="center" vertical="center" wrapText="1"/>
    </xf>
    <xf numFmtId="0" fontId="32" fillId="0" borderId="164" xfId="483" applyFont="1" applyBorder="1" applyAlignment="1">
      <alignment horizontal="center" vertical="center" wrapText="1"/>
    </xf>
    <xf numFmtId="0" fontId="32" fillId="0" borderId="11" xfId="483" applyFont="1" applyBorder="1" applyAlignment="1">
      <alignment horizontal="center" vertical="center" wrapText="1"/>
    </xf>
    <xf numFmtId="0" fontId="11" fillId="0" borderId="175" xfId="483" applyBorder="1" applyAlignment="1">
      <alignment horizontal="center" vertical="center" wrapText="1"/>
    </xf>
    <xf numFmtId="0" fontId="32" fillId="0" borderId="27" xfId="483" applyFont="1" applyBorder="1" applyAlignment="1">
      <alignment horizontal="center" vertical="center" wrapText="1"/>
    </xf>
    <xf numFmtId="0" fontId="32" fillId="0" borderId="109" xfId="483" applyFont="1" applyBorder="1" applyAlignment="1">
      <alignment horizontal="center" vertical="center" wrapText="1"/>
    </xf>
    <xf numFmtId="0" fontId="32" fillId="0" borderId="16" xfId="483" applyFont="1" applyBorder="1" applyAlignment="1">
      <alignment horizontal="center" vertical="center" wrapText="1"/>
    </xf>
    <xf numFmtId="0" fontId="32" fillId="55" borderId="27" xfId="483" applyFont="1" applyFill="1" applyBorder="1" applyAlignment="1">
      <alignment horizontal="center" vertical="center" wrapText="1"/>
    </xf>
    <xf numFmtId="0" fontId="32" fillId="55" borderId="109" xfId="483" applyFont="1" applyFill="1" applyBorder="1" applyAlignment="1">
      <alignment horizontal="center" vertical="center" wrapText="1"/>
    </xf>
    <xf numFmtId="0" fontId="32" fillId="55" borderId="16" xfId="483" applyFont="1" applyFill="1" applyBorder="1" applyAlignment="1">
      <alignment horizontal="center" vertical="center" wrapText="1"/>
    </xf>
    <xf numFmtId="0" fontId="32" fillId="0" borderId="191" xfId="483" applyFont="1" applyBorder="1" applyAlignment="1">
      <alignment horizontal="center" vertical="center" wrapText="1"/>
    </xf>
    <xf numFmtId="0" fontId="32" fillId="55" borderId="147" xfId="483" applyFont="1" applyFill="1" applyBorder="1" applyAlignment="1">
      <alignment horizontal="center" vertical="center"/>
    </xf>
    <xf numFmtId="0" fontId="32" fillId="55" borderId="11" xfId="483" applyFont="1" applyFill="1" applyBorder="1" applyAlignment="1">
      <alignment horizontal="center" vertical="center"/>
    </xf>
    <xf numFmtId="0" fontId="32" fillId="55" borderId="33" xfId="483" applyFont="1" applyFill="1" applyBorder="1" applyAlignment="1">
      <alignment horizontal="center" vertical="center"/>
    </xf>
    <xf numFmtId="0" fontId="32" fillId="55" borderId="22" xfId="483" applyFont="1" applyFill="1" applyBorder="1" applyAlignment="1">
      <alignment horizontal="center" vertical="center"/>
    </xf>
    <xf numFmtId="0" fontId="32" fillId="55" borderId="23" xfId="483" applyFont="1" applyFill="1" applyBorder="1" applyAlignment="1">
      <alignment horizontal="center" vertical="center"/>
    </xf>
    <xf numFmtId="0" fontId="32" fillId="55" borderId="24" xfId="483" applyFont="1" applyFill="1" applyBorder="1" applyAlignment="1">
      <alignment horizontal="center" vertical="center"/>
    </xf>
    <xf numFmtId="0" fontId="32" fillId="55" borderId="34" xfId="483" applyFont="1" applyFill="1" applyBorder="1" applyAlignment="1">
      <alignment horizontal="center" vertical="center"/>
    </xf>
    <xf numFmtId="0" fontId="32" fillId="55" borderId="179" xfId="483" applyFont="1" applyFill="1" applyBorder="1" applyAlignment="1">
      <alignment horizontal="center" vertical="center" wrapText="1"/>
    </xf>
    <xf numFmtId="0" fontId="32" fillId="55" borderId="180" xfId="483" applyFont="1" applyFill="1" applyBorder="1" applyAlignment="1">
      <alignment horizontal="center" vertical="center" wrapText="1"/>
    </xf>
    <xf numFmtId="0" fontId="32" fillId="55" borderId="181" xfId="483" applyFont="1" applyFill="1" applyBorder="1" applyAlignment="1">
      <alignment horizontal="center" vertical="center" wrapText="1"/>
    </xf>
    <xf numFmtId="4" fontId="32" fillId="55" borderId="88" xfId="483" applyNumberFormat="1" applyFont="1" applyFill="1" applyBorder="1" applyAlignment="1">
      <alignment horizontal="center" vertical="center" wrapText="1"/>
    </xf>
    <xf numFmtId="4" fontId="32" fillId="55" borderId="89" xfId="483" applyNumberFormat="1" applyFont="1" applyFill="1" applyBorder="1" applyAlignment="1">
      <alignment horizontal="center" vertical="center" wrapText="1"/>
    </xf>
    <xf numFmtId="4" fontId="32" fillId="55" borderId="90" xfId="483" applyNumberFormat="1" applyFont="1" applyFill="1" applyBorder="1" applyAlignment="1">
      <alignment horizontal="center" vertical="center" wrapText="1"/>
    </xf>
    <xf numFmtId="0" fontId="32" fillId="55" borderId="191" xfId="483" applyFont="1" applyFill="1" applyBorder="1" applyAlignment="1">
      <alignment horizontal="center" vertical="center"/>
    </xf>
    <xf numFmtId="0" fontId="32" fillId="55" borderId="178" xfId="483" applyFont="1" applyFill="1" applyBorder="1" applyAlignment="1">
      <alignment horizontal="center" vertical="center"/>
    </xf>
    <xf numFmtId="0" fontId="32" fillId="55" borderId="145" xfId="483" applyFont="1" applyFill="1" applyBorder="1" applyAlignment="1">
      <alignment horizontal="center" vertical="center"/>
    </xf>
    <xf numFmtId="0" fontId="32" fillId="55" borderId="149" xfId="483" applyFont="1" applyFill="1" applyBorder="1" applyAlignment="1">
      <alignment horizontal="center" vertical="center"/>
    </xf>
    <xf numFmtId="0" fontId="32" fillId="55" borderId="148" xfId="483" applyFont="1" applyFill="1" applyBorder="1" applyAlignment="1">
      <alignment horizontal="center" vertical="center"/>
    </xf>
    <xf numFmtId="0" fontId="11" fillId="55" borderId="12" xfId="483" applyFill="1" applyBorder="1" applyAlignment="1">
      <alignment horizontal="left"/>
    </xf>
    <xf numFmtId="0" fontId="11" fillId="55" borderId="0" xfId="483" applyFill="1" applyAlignment="1">
      <alignment horizontal="left"/>
    </xf>
    <xf numFmtId="0" fontId="11" fillId="55" borderId="17" xfId="483" applyFill="1" applyBorder="1" applyAlignment="1">
      <alignment horizontal="left"/>
    </xf>
    <xf numFmtId="0" fontId="32" fillId="55" borderId="30" xfId="483" applyFont="1" applyFill="1" applyBorder="1" applyAlignment="1">
      <alignment horizontal="center"/>
    </xf>
    <xf numFmtId="0" fontId="32" fillId="55" borderId="31" xfId="483" applyFont="1" applyFill="1" applyBorder="1" applyAlignment="1">
      <alignment horizontal="center"/>
    </xf>
    <xf numFmtId="0" fontId="32" fillId="55" borderId="32" xfId="483" applyFont="1" applyFill="1" applyBorder="1" applyAlignment="1">
      <alignment horizontal="center"/>
    </xf>
    <xf numFmtId="0" fontId="32" fillId="55" borderId="172" xfId="483" applyFont="1" applyFill="1" applyBorder="1" applyAlignment="1">
      <alignment horizontal="center"/>
    </xf>
    <xf numFmtId="0" fontId="32" fillId="55" borderId="173" xfId="483" applyFont="1" applyFill="1" applyBorder="1" applyAlignment="1">
      <alignment horizontal="center"/>
    </xf>
    <xf numFmtId="0" fontId="32" fillId="55" borderId="174" xfId="483" applyFont="1" applyFill="1" applyBorder="1" applyAlignment="1">
      <alignment horizontal="center"/>
    </xf>
    <xf numFmtId="0" fontId="32" fillId="55" borderId="54" xfId="483" applyFont="1" applyFill="1" applyBorder="1" applyAlignment="1">
      <alignment horizontal="center" vertical="center" wrapText="1"/>
    </xf>
    <xf numFmtId="0" fontId="32" fillId="55" borderId="93" xfId="483" applyFont="1" applyFill="1" applyBorder="1" applyAlignment="1">
      <alignment horizontal="center" vertical="center" wrapText="1"/>
    </xf>
    <xf numFmtId="0" fontId="32" fillId="55" borderId="94" xfId="483" applyFont="1" applyFill="1" applyBorder="1" applyAlignment="1">
      <alignment horizontal="center" vertical="center" wrapText="1"/>
    </xf>
    <xf numFmtId="0" fontId="32" fillId="55" borderId="95" xfId="483" applyFont="1" applyFill="1" applyBorder="1" applyAlignment="1">
      <alignment horizontal="center" vertical="center" wrapText="1"/>
    </xf>
    <xf numFmtId="0" fontId="32" fillId="55" borderId="96" xfId="483" applyFont="1" applyFill="1" applyBorder="1" applyAlignment="1">
      <alignment horizontal="center" vertical="center" wrapText="1"/>
    </xf>
    <xf numFmtId="0" fontId="32" fillId="55" borderId="97" xfId="483" applyFont="1" applyFill="1" applyBorder="1" applyAlignment="1">
      <alignment horizontal="center" vertical="center" wrapText="1"/>
    </xf>
    <xf numFmtId="0" fontId="32" fillId="55" borderId="25" xfId="483" applyFont="1" applyFill="1" applyBorder="1" applyAlignment="1">
      <alignment horizontal="center" vertical="center" wrapText="1"/>
    </xf>
    <xf numFmtId="0" fontId="32" fillId="55" borderId="121" xfId="483" applyFont="1" applyFill="1" applyBorder="1" applyAlignment="1">
      <alignment horizontal="center" vertical="center" wrapText="1"/>
    </xf>
    <xf numFmtId="0" fontId="32" fillId="55" borderId="134" xfId="483" applyFont="1" applyFill="1" applyBorder="1" applyAlignment="1">
      <alignment horizontal="center" vertical="center" wrapText="1"/>
    </xf>
    <xf numFmtId="0" fontId="10" fillId="55" borderId="27" xfId="483" applyFont="1" applyFill="1" applyBorder="1" applyAlignment="1">
      <alignment horizontal="left"/>
    </xf>
    <xf numFmtId="0" fontId="11" fillId="55" borderId="149" xfId="483" applyFill="1" applyBorder="1" applyAlignment="1">
      <alignment horizontal="left"/>
    </xf>
    <xf numFmtId="0" fontId="11" fillId="55" borderId="148" xfId="483" applyFill="1" applyBorder="1" applyAlignment="1">
      <alignment horizontal="left"/>
    </xf>
    <xf numFmtId="0" fontId="10" fillId="55" borderId="25" xfId="483" applyFont="1" applyFill="1" applyBorder="1" applyAlignment="1">
      <alignment horizontal="left" vertical="center"/>
    </xf>
    <xf numFmtId="0" fontId="11" fillId="55" borderId="121" xfId="483" applyFill="1" applyBorder="1" applyAlignment="1">
      <alignment horizontal="left" vertical="center"/>
    </xf>
    <xf numFmtId="0" fontId="11" fillId="55" borderId="122" xfId="483" applyFill="1" applyBorder="1" applyAlignment="1">
      <alignment horizontal="left" vertical="center"/>
    </xf>
    <xf numFmtId="0" fontId="78" fillId="55" borderId="33" xfId="483" applyFont="1" applyFill="1" applyBorder="1" applyAlignment="1">
      <alignment horizontal="center"/>
    </xf>
    <xf numFmtId="0" fontId="78" fillId="55" borderId="22" xfId="483" applyFont="1" applyFill="1" applyBorder="1" applyAlignment="1">
      <alignment horizontal="center"/>
    </xf>
    <xf numFmtId="0" fontId="78" fillId="55" borderId="23" xfId="483" applyFont="1" applyFill="1" applyBorder="1" applyAlignment="1">
      <alignment horizontal="center"/>
    </xf>
    <xf numFmtId="0" fontId="78" fillId="55" borderId="35" xfId="483" applyFont="1" applyFill="1" applyBorder="1" applyAlignment="1">
      <alignment horizontal="center"/>
    </xf>
    <xf numFmtId="0" fontId="78" fillId="55" borderId="36" xfId="483" applyFont="1" applyFill="1" applyBorder="1" applyAlignment="1">
      <alignment horizontal="center"/>
    </xf>
    <xf numFmtId="0" fontId="78" fillId="55" borderId="37" xfId="483" applyFont="1" applyFill="1" applyBorder="1" applyAlignment="1">
      <alignment horizontal="center"/>
    </xf>
    <xf numFmtId="0" fontId="32" fillId="55" borderId="164" xfId="483" applyFont="1" applyFill="1" applyBorder="1" applyAlignment="1">
      <alignment horizontal="center" vertical="center"/>
    </xf>
    <xf numFmtId="0" fontId="32" fillId="55" borderId="27" xfId="483" applyFont="1" applyFill="1" applyBorder="1" applyAlignment="1">
      <alignment horizontal="center" vertical="center"/>
    </xf>
    <xf numFmtId="0" fontId="32" fillId="55" borderId="216" xfId="483" applyFont="1" applyFill="1" applyBorder="1" applyAlignment="1">
      <alignment horizontal="center" vertical="center"/>
    </xf>
    <xf numFmtId="0" fontId="32" fillId="55" borderId="217" xfId="483" applyFont="1" applyFill="1" applyBorder="1" applyAlignment="1">
      <alignment horizontal="center" vertical="center"/>
    </xf>
    <xf numFmtId="0" fontId="32" fillId="55" borderId="146" xfId="483" applyFont="1" applyFill="1" applyBorder="1" applyAlignment="1">
      <alignment horizontal="center" vertical="center"/>
    </xf>
    <xf numFmtId="0" fontId="10" fillId="55" borderId="18" xfId="483" applyFont="1" applyFill="1" applyBorder="1" applyAlignment="1">
      <alignment horizontal="left" vertical="center"/>
    </xf>
    <xf numFmtId="0" fontId="32" fillId="55" borderId="164" xfId="483" applyFont="1" applyFill="1" applyBorder="1" applyAlignment="1">
      <alignment horizontal="center" vertical="center" wrapText="1"/>
    </xf>
    <xf numFmtId="0" fontId="32" fillId="55" borderId="191" xfId="483" applyFont="1" applyFill="1" applyBorder="1" applyAlignment="1">
      <alignment horizontal="center" vertical="center" wrapText="1"/>
    </xf>
    <xf numFmtId="0" fontId="32" fillId="55" borderId="26" xfId="483" applyFont="1" applyFill="1" applyBorder="1" applyAlignment="1">
      <alignment horizontal="center" vertical="center"/>
    </xf>
    <xf numFmtId="0" fontId="32" fillId="55" borderId="137" xfId="483" applyFont="1" applyFill="1" applyBorder="1" applyAlignment="1">
      <alignment horizontal="center" vertical="center"/>
    </xf>
    <xf numFmtId="0" fontId="32" fillId="0" borderId="149" xfId="483" applyFont="1" applyBorder="1" applyAlignment="1">
      <alignment horizontal="center" vertical="center" wrapText="1"/>
    </xf>
    <xf numFmtId="0" fontId="32" fillId="0" borderId="146" xfId="483" applyFont="1" applyBorder="1" applyAlignment="1">
      <alignment horizontal="center" vertical="center" wrapText="1"/>
    </xf>
    <xf numFmtId="0" fontId="32" fillId="55" borderId="126" xfId="483" applyFont="1" applyFill="1" applyBorder="1" applyAlignment="1">
      <alignment horizontal="center" vertical="center" wrapText="1"/>
    </xf>
    <xf numFmtId="0" fontId="32" fillId="55" borderId="29" xfId="483" applyFont="1" applyFill="1" applyBorder="1" applyAlignment="1">
      <alignment horizontal="center" vertical="center" wrapText="1"/>
    </xf>
    <xf numFmtId="0" fontId="32" fillId="55" borderId="24" xfId="483" applyFont="1" applyFill="1" applyBorder="1" applyAlignment="1">
      <alignment horizontal="center" vertical="center" wrapText="1"/>
    </xf>
    <xf numFmtId="4" fontId="32" fillId="55" borderId="98" xfId="483" applyNumberFormat="1" applyFont="1" applyFill="1" applyBorder="1" applyAlignment="1">
      <alignment horizontal="center" vertical="center" wrapText="1"/>
    </xf>
    <xf numFmtId="0" fontId="32" fillId="55" borderId="99" xfId="483" applyFont="1" applyFill="1" applyBorder="1" applyAlignment="1">
      <alignment horizontal="center" vertical="center"/>
    </xf>
    <xf numFmtId="0" fontId="32" fillId="55" borderId="127" xfId="483" applyFont="1" applyFill="1" applyBorder="1" applyAlignment="1">
      <alignment horizontal="center" vertical="center"/>
    </xf>
    <xf numFmtId="0" fontId="32" fillId="0" borderId="149" xfId="483" applyFont="1" applyBorder="1" applyAlignment="1">
      <alignment horizontal="center" vertical="center"/>
    </xf>
    <xf numFmtId="0" fontId="10" fillId="0" borderId="177" xfId="483" applyFont="1" applyBorder="1" applyAlignment="1">
      <alignment horizontal="center" vertical="center" wrapText="1"/>
    </xf>
    <xf numFmtId="0" fontId="11" fillId="0" borderId="224" xfId="483" applyBorder="1" applyAlignment="1">
      <alignment horizontal="center" vertical="center" wrapText="1"/>
    </xf>
    <xf numFmtId="0" fontId="32" fillId="0" borderId="0" xfId="483" applyFont="1" applyAlignment="1">
      <alignment horizontal="center"/>
    </xf>
    <xf numFmtId="0" fontId="32" fillId="0" borderId="13" xfId="483" applyFont="1" applyBorder="1" applyAlignment="1">
      <alignment horizontal="center"/>
    </xf>
    <xf numFmtId="0" fontId="10" fillId="0" borderId="225" xfId="483" applyFont="1" applyBorder="1" applyAlignment="1">
      <alignment horizontal="center" vertical="center" wrapText="1"/>
    </xf>
    <xf numFmtId="0" fontId="10" fillId="0" borderId="175" xfId="483" applyFont="1" applyBorder="1" applyAlignment="1">
      <alignment horizontal="center" vertical="center" wrapText="1"/>
    </xf>
    <xf numFmtId="0" fontId="32" fillId="0" borderId="38" xfId="483" applyFont="1" applyBorder="1" applyAlignment="1">
      <alignment horizontal="center"/>
    </xf>
    <xf numFmtId="0" fontId="10" fillId="0" borderId="226" xfId="483" applyFont="1" applyBorder="1" applyAlignment="1">
      <alignment horizontal="center" vertical="center" wrapText="1"/>
    </xf>
    <xf numFmtId="0" fontId="10" fillId="0" borderId="227" xfId="483" applyFont="1" applyBorder="1" applyAlignment="1">
      <alignment horizontal="center" vertical="center" wrapText="1"/>
    </xf>
    <xf numFmtId="0" fontId="96" fillId="0" borderId="151" xfId="483" applyFont="1" applyBorder="1" applyAlignment="1">
      <alignment horizontal="center" vertical="center" wrapText="1"/>
    </xf>
    <xf numFmtId="0" fontId="96" fillId="0" borderId="177" xfId="483" applyFont="1" applyBorder="1" applyAlignment="1">
      <alignment horizontal="center" vertical="center" wrapText="1"/>
    </xf>
    <xf numFmtId="0" fontId="11" fillId="0" borderId="177" xfId="483" applyBorder="1" applyAlignment="1">
      <alignment horizontal="center" vertical="center" wrapText="1"/>
    </xf>
    <xf numFmtId="0" fontId="32" fillId="0" borderId="100" xfId="483" applyFont="1" applyBorder="1" applyAlignment="1">
      <alignment horizontal="center" vertical="center" wrapText="1"/>
    </xf>
    <xf numFmtId="0" fontId="32" fillId="0" borderId="85" xfId="483" applyFont="1" applyBorder="1" applyAlignment="1">
      <alignment horizontal="center" vertical="center" wrapText="1"/>
    </xf>
    <xf numFmtId="0" fontId="32" fillId="0" borderId="228" xfId="483" applyFont="1" applyBorder="1" applyAlignment="1">
      <alignment horizontal="center" vertical="center" wrapText="1"/>
    </xf>
    <xf numFmtId="0" fontId="38" fillId="55" borderId="30" xfId="483" applyFont="1" applyFill="1" applyBorder="1" applyAlignment="1">
      <alignment horizontal="center" vertical="center"/>
    </xf>
    <xf numFmtId="0" fontId="38" fillId="55" borderId="31" xfId="483" applyFont="1" applyFill="1" applyBorder="1" applyAlignment="1">
      <alignment horizontal="center" vertical="center"/>
    </xf>
    <xf numFmtId="0" fontId="38" fillId="55" borderId="32" xfId="483" applyFont="1" applyFill="1" applyBorder="1" applyAlignment="1">
      <alignment horizontal="center" vertical="center"/>
    </xf>
    <xf numFmtId="0" fontId="32" fillId="55" borderId="100" xfId="483" applyFont="1" applyFill="1" applyBorder="1" applyAlignment="1">
      <alignment horizontal="center" vertical="center" wrapText="1"/>
    </xf>
    <xf numFmtId="0" fontId="32" fillId="55" borderId="53" xfId="483" applyFont="1" applyFill="1" applyBorder="1" applyAlignment="1">
      <alignment horizontal="center" vertical="center" wrapText="1"/>
    </xf>
    <xf numFmtId="0" fontId="32" fillId="55" borderId="102" xfId="483" applyFont="1" applyFill="1" applyBorder="1" applyAlignment="1">
      <alignment horizontal="center" vertical="center" wrapText="1"/>
    </xf>
    <xf numFmtId="0" fontId="32" fillId="0" borderId="53" xfId="483" applyFont="1" applyBorder="1" applyAlignment="1">
      <alignment horizontal="center" vertical="center" wrapText="1"/>
    </xf>
    <xf numFmtId="0" fontId="32" fillId="0" borderId="102" xfId="483" applyFont="1" applyBorder="1" applyAlignment="1">
      <alignment horizontal="center" vertical="center" wrapText="1"/>
    </xf>
    <xf numFmtId="0" fontId="11" fillId="0" borderId="154" xfId="483" applyBorder="1" applyAlignment="1">
      <alignment horizontal="center" vertical="center" wrapText="1"/>
    </xf>
    <xf numFmtId="0" fontId="11" fillId="0" borderId="13" xfId="483" applyBorder="1" applyAlignment="1">
      <alignment horizontal="center" vertical="center" wrapText="1"/>
    </xf>
    <xf numFmtId="0" fontId="11" fillId="0" borderId="16" xfId="483" applyBorder="1" applyAlignment="1">
      <alignment horizontal="center" vertical="center" wrapText="1"/>
    </xf>
    <xf numFmtId="0" fontId="10" fillId="0" borderId="18" xfId="483" applyFont="1" applyBorder="1" applyAlignment="1">
      <alignment horizontal="left" vertical="center"/>
    </xf>
    <xf numFmtId="0" fontId="11" fillId="0" borderId="19" xfId="483" applyBorder="1" applyAlignment="1">
      <alignment horizontal="left" vertical="center"/>
    </xf>
    <xf numFmtId="0" fontId="11" fillId="0" borderId="20" xfId="483" applyBorder="1" applyAlignment="1">
      <alignment horizontal="left" vertical="center"/>
    </xf>
    <xf numFmtId="0" fontId="32" fillId="0" borderId="229" xfId="483" applyFont="1" applyBorder="1" applyAlignment="1">
      <alignment horizontal="center" vertical="center" wrapText="1"/>
    </xf>
    <xf numFmtId="0" fontId="32" fillId="0" borderId="177" xfId="483" applyFont="1" applyBorder="1" applyAlignment="1">
      <alignment horizontal="center" vertical="center" wrapText="1"/>
    </xf>
    <xf numFmtId="0" fontId="32" fillId="0" borderId="230" xfId="483" applyFont="1" applyBorder="1" applyAlignment="1">
      <alignment horizontal="center" vertical="center" wrapText="1"/>
    </xf>
    <xf numFmtId="0" fontId="96" fillId="0" borderId="10" xfId="483" applyFont="1" applyBorder="1" applyAlignment="1">
      <alignment horizontal="center" vertical="center" wrapText="1"/>
    </xf>
    <xf numFmtId="0" fontId="32" fillId="55" borderId="101" xfId="483" applyFont="1" applyFill="1" applyBorder="1" applyAlignment="1">
      <alignment horizontal="center" vertical="center" wrapText="1"/>
    </xf>
    <xf numFmtId="0" fontId="32" fillId="55" borderId="142" xfId="483" applyFont="1" applyFill="1" applyBorder="1" applyAlignment="1">
      <alignment horizontal="center" vertical="center" wrapText="1"/>
    </xf>
    <xf numFmtId="0" fontId="32" fillId="55" borderId="138" xfId="483" applyFont="1" applyFill="1" applyBorder="1" applyAlignment="1">
      <alignment horizontal="center" vertical="center" wrapText="1"/>
    </xf>
    <xf numFmtId="0" fontId="38" fillId="55" borderId="128" xfId="483" applyFont="1" applyFill="1" applyBorder="1" applyAlignment="1">
      <alignment horizontal="center" vertical="center"/>
    </xf>
    <xf numFmtId="0" fontId="38" fillId="55" borderId="83" xfId="483" applyFont="1" applyFill="1" applyBorder="1" applyAlignment="1">
      <alignment horizontal="center" vertical="center"/>
    </xf>
    <xf numFmtId="0" fontId="38" fillId="55" borderId="129" xfId="483" applyFont="1" applyFill="1" applyBorder="1" applyAlignment="1">
      <alignment horizontal="center" vertical="center"/>
    </xf>
    <xf numFmtId="0" fontId="32" fillId="55" borderId="182" xfId="483" applyFont="1" applyFill="1" applyBorder="1" applyAlignment="1">
      <alignment horizontal="center" vertical="center" wrapText="1"/>
    </xf>
    <xf numFmtId="0" fontId="32" fillId="55" borderId="104" xfId="483" applyFont="1" applyFill="1" applyBorder="1" applyAlignment="1">
      <alignment horizontal="center" vertical="center" wrapText="1"/>
    </xf>
    <xf numFmtId="0" fontId="32" fillId="55" borderId="105" xfId="483" applyFont="1" applyFill="1" applyBorder="1" applyAlignment="1">
      <alignment horizontal="center" vertical="center" wrapText="1"/>
    </xf>
    <xf numFmtId="0" fontId="32" fillId="55" borderId="87" xfId="483" applyFont="1" applyFill="1" applyBorder="1" applyAlignment="1">
      <alignment horizontal="center" vertical="center" wrapText="1"/>
    </xf>
    <xf numFmtId="0" fontId="32" fillId="55" borderId="86" xfId="483" applyFont="1" applyFill="1" applyBorder="1" applyAlignment="1">
      <alignment horizontal="center" vertical="center" wrapText="1"/>
    </xf>
    <xf numFmtId="0" fontId="32" fillId="55" borderId="154" xfId="483" applyFont="1" applyFill="1" applyBorder="1" applyAlignment="1">
      <alignment horizontal="center" vertical="center"/>
    </xf>
    <xf numFmtId="0" fontId="32" fillId="55" borderId="156" xfId="483" applyFont="1" applyFill="1" applyBorder="1" applyAlignment="1">
      <alignment horizontal="center" vertical="center"/>
    </xf>
    <xf numFmtId="0" fontId="32" fillId="55" borderId="155" xfId="483" applyFont="1" applyFill="1" applyBorder="1" applyAlignment="1">
      <alignment horizontal="center" vertical="center"/>
    </xf>
    <xf numFmtId="0" fontId="11" fillId="55" borderId="185" xfId="483" applyFill="1" applyBorder="1" applyAlignment="1">
      <alignment horizontal="left" vertical="center"/>
    </xf>
    <xf numFmtId="0" fontId="11" fillId="55" borderId="103" xfId="483" applyFill="1" applyBorder="1" applyAlignment="1">
      <alignment horizontal="left" vertical="center"/>
    </xf>
    <xf numFmtId="0" fontId="11" fillId="55" borderId="186" xfId="483" applyFill="1" applyBorder="1" applyAlignment="1">
      <alignment horizontal="left" vertical="center"/>
    </xf>
    <xf numFmtId="0" fontId="32" fillId="55" borderId="183" xfId="483" applyFont="1" applyFill="1" applyBorder="1" applyAlignment="1">
      <alignment horizontal="center" vertical="center" wrapText="1"/>
    </xf>
    <xf numFmtId="0" fontId="32" fillId="55" borderId="106" xfId="483" applyFont="1" applyFill="1" applyBorder="1" applyAlignment="1">
      <alignment horizontal="center" vertical="center" wrapText="1"/>
    </xf>
    <xf numFmtId="0" fontId="32" fillId="55" borderId="107" xfId="483" applyFont="1" applyFill="1" applyBorder="1" applyAlignment="1">
      <alignment horizontal="center" vertical="center" wrapText="1"/>
    </xf>
    <xf numFmtId="0" fontId="32" fillId="0" borderId="157" xfId="483" applyFont="1" applyBorder="1" applyAlignment="1">
      <alignment horizontal="center" vertical="center" wrapText="1"/>
    </xf>
    <xf numFmtId="0" fontId="98" fillId="0" borderId="202" xfId="0" applyFont="1" applyBorder="1" applyAlignment="1">
      <alignment horizontal="center" vertical="center"/>
    </xf>
    <xf numFmtId="0" fontId="98" fillId="0" borderId="203" xfId="0" applyFont="1" applyBorder="1" applyAlignment="1">
      <alignment horizontal="center" vertical="center"/>
    </xf>
    <xf numFmtId="0" fontId="98" fillId="0" borderId="205" xfId="0" applyFont="1" applyBorder="1" applyAlignment="1">
      <alignment horizontal="center" vertical="center"/>
    </xf>
    <xf numFmtId="0" fontId="32" fillId="55" borderId="30" xfId="0" applyFont="1" applyFill="1" applyBorder="1" applyAlignment="1">
      <alignment horizontal="center" vertical="center"/>
    </xf>
    <xf numFmtId="0" fontId="32" fillId="55" borderId="31" xfId="0" applyFont="1" applyFill="1" applyBorder="1" applyAlignment="1">
      <alignment horizontal="center" vertical="center"/>
    </xf>
    <xf numFmtId="0" fontId="32" fillId="55" borderId="32" xfId="0" applyFont="1" applyFill="1" applyBorder="1" applyAlignment="1">
      <alignment horizontal="center" vertical="center"/>
    </xf>
    <xf numFmtId="0" fontId="32" fillId="55" borderId="12" xfId="0" applyFont="1" applyFill="1" applyBorder="1" applyAlignment="1">
      <alignment horizontal="center" vertical="center"/>
    </xf>
    <xf numFmtId="0" fontId="32" fillId="55" borderId="0" xfId="0" applyFont="1" applyFill="1" applyAlignment="1">
      <alignment horizontal="center" vertical="center"/>
    </xf>
    <xf numFmtId="0" fontId="32" fillId="55" borderId="17" xfId="0" applyFont="1" applyFill="1" applyBorder="1" applyAlignment="1">
      <alignment horizontal="center" vertical="center"/>
    </xf>
    <xf numFmtId="0" fontId="98" fillId="0" borderId="35" xfId="0" applyFont="1" applyBorder="1" applyAlignment="1">
      <alignment horizontal="center" vertical="center"/>
    </xf>
    <xf numFmtId="0" fontId="98" fillId="0" borderId="36" xfId="0" applyFont="1" applyBorder="1" applyAlignment="1">
      <alignment horizontal="center" vertical="center"/>
    </xf>
    <xf numFmtId="0" fontId="98" fillId="0" borderId="37" xfId="0" applyFont="1" applyBorder="1" applyAlignment="1">
      <alignment horizontal="center" vertical="center"/>
    </xf>
    <xf numFmtId="0" fontId="10" fillId="55" borderId="202" xfId="0" applyFont="1" applyFill="1" applyBorder="1" applyAlignment="1">
      <alignment horizontal="left" vertical="center"/>
    </xf>
    <xf numFmtId="0" fontId="10" fillId="55" borderId="19" xfId="0" applyFont="1" applyFill="1" applyBorder="1" applyAlignment="1">
      <alignment horizontal="left" vertical="center"/>
    </xf>
    <xf numFmtId="0" fontId="10" fillId="55" borderId="20" xfId="0" applyFont="1" applyFill="1" applyBorder="1" applyAlignment="1">
      <alignment horizontal="left" vertical="center"/>
    </xf>
    <xf numFmtId="0" fontId="98" fillId="0" borderId="187" xfId="0" applyFont="1" applyBorder="1" applyAlignment="1">
      <alignment horizontal="center" vertical="center"/>
    </xf>
    <xf numFmtId="0" fontId="98" fillId="0" borderId="188" xfId="0" applyFont="1" applyBorder="1" applyAlignment="1">
      <alignment horizontal="center" vertical="center"/>
    </xf>
    <xf numFmtId="0" fontId="98" fillId="0" borderId="189" xfId="0" applyFont="1" applyBorder="1" applyAlignment="1">
      <alignment horizontal="center" vertical="center"/>
    </xf>
    <xf numFmtId="0" fontId="98" fillId="0" borderId="145" xfId="0" applyFont="1" applyBorder="1" applyAlignment="1">
      <alignment horizontal="center" vertical="center"/>
    </xf>
    <xf numFmtId="0" fontId="98" fillId="0" borderId="148" xfId="0" applyFont="1" applyBorder="1" applyAlignment="1">
      <alignment horizontal="center" vertical="center"/>
    </xf>
    <xf numFmtId="0" fontId="98" fillId="0" borderId="27" xfId="0" applyFont="1" applyBorder="1" applyAlignment="1">
      <alignment horizontal="center" vertical="center"/>
    </xf>
    <xf numFmtId="0" fontId="98" fillId="0" borderId="149" xfId="0" applyFont="1" applyBorder="1" applyAlignment="1">
      <alignment horizontal="center" vertical="center"/>
    </xf>
    <xf numFmtId="0" fontId="98" fillId="0" borderId="146" xfId="0" applyFont="1" applyBorder="1" applyAlignment="1">
      <alignment horizontal="center" vertical="center"/>
    </xf>
    <xf numFmtId="0" fontId="96" fillId="0" borderId="22" xfId="0" applyFont="1" applyBorder="1" applyAlignment="1">
      <alignment horizontal="center" vertical="center"/>
    </xf>
    <xf numFmtId="0" fontId="96" fillId="0" borderId="10" xfId="0" applyFont="1" applyBorder="1" applyAlignment="1">
      <alignment horizontal="center" vertical="center"/>
    </xf>
    <xf numFmtId="0" fontId="96" fillId="0" borderId="23" xfId="0" applyFont="1" applyBorder="1" applyAlignment="1">
      <alignment horizontal="center" vertical="center" wrapText="1"/>
    </xf>
    <xf numFmtId="0" fontId="96" fillId="0" borderId="28" xfId="0" applyFont="1" applyBorder="1" applyAlignment="1">
      <alignment horizontal="center" vertical="center" wrapText="1"/>
    </xf>
    <xf numFmtId="0" fontId="98" fillId="0" borderId="164" xfId="0" applyFont="1" applyBorder="1" applyAlignment="1">
      <alignment horizontal="center" vertical="center"/>
    </xf>
    <xf numFmtId="0" fontId="98" fillId="0" borderId="191" xfId="0" applyFont="1" applyBorder="1" applyAlignment="1">
      <alignment horizontal="center" vertical="center"/>
    </xf>
    <xf numFmtId="0" fontId="98" fillId="0" borderId="178" xfId="0" applyFont="1" applyBorder="1" applyAlignment="1">
      <alignment horizontal="center" vertical="center"/>
    </xf>
    <xf numFmtId="0" fontId="98" fillId="0" borderId="25" xfId="0" applyFont="1" applyBorder="1" applyAlignment="1">
      <alignment horizontal="center" vertical="center"/>
    </xf>
    <xf numFmtId="0" fontId="98" fillId="0" borderId="121" xfId="0" applyFont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/>
    </xf>
    <xf numFmtId="0" fontId="92" fillId="0" borderId="145" xfId="653" applyFont="1" applyBorder="1" applyAlignment="1">
      <alignment horizontal="center"/>
    </xf>
    <xf numFmtId="0" fontId="92" fillId="0" borderId="149" xfId="653" applyFont="1" applyBorder="1" applyAlignment="1">
      <alignment horizontal="center"/>
    </xf>
    <xf numFmtId="0" fontId="92" fillId="0" borderId="146" xfId="653" applyFont="1" applyBorder="1" applyAlignment="1">
      <alignment horizontal="center"/>
    </xf>
    <xf numFmtId="0" fontId="10" fillId="55" borderId="18" xfId="0" applyFont="1" applyFill="1" applyBorder="1" applyAlignment="1">
      <alignment horizontal="left"/>
    </xf>
    <xf numFmtId="0" fontId="10" fillId="55" borderId="19" xfId="0" applyFont="1" applyFill="1" applyBorder="1" applyAlignment="1">
      <alignment horizontal="left"/>
    </xf>
    <xf numFmtId="0" fontId="10" fillId="55" borderId="20" xfId="0" applyFont="1" applyFill="1" applyBorder="1" applyAlignment="1">
      <alignment horizontal="left"/>
    </xf>
    <xf numFmtId="0" fontId="32" fillId="55" borderId="191" xfId="630" applyFont="1" applyFill="1" applyBorder="1" applyAlignment="1">
      <alignment horizontal="center" vertical="center"/>
    </xf>
    <xf numFmtId="0" fontId="32" fillId="55" borderId="145" xfId="630" applyFont="1" applyFill="1" applyBorder="1" applyAlignment="1">
      <alignment horizontal="center" vertical="center"/>
    </xf>
    <xf numFmtId="0" fontId="32" fillId="55" borderId="178" xfId="630" applyFont="1" applyFill="1" applyBorder="1" applyAlignment="1">
      <alignment horizontal="center" vertical="center"/>
    </xf>
    <xf numFmtId="0" fontId="32" fillId="55" borderId="30" xfId="630" applyFont="1" applyFill="1" applyBorder="1" applyAlignment="1">
      <alignment horizontal="center"/>
    </xf>
    <xf numFmtId="0" fontId="32" fillId="55" borderId="31" xfId="630" applyFont="1" applyFill="1" applyBorder="1" applyAlignment="1">
      <alignment horizontal="center"/>
    </xf>
    <xf numFmtId="0" fontId="32" fillId="55" borderId="32" xfId="630" applyFont="1" applyFill="1" applyBorder="1" applyAlignment="1">
      <alignment horizontal="center"/>
    </xf>
    <xf numFmtId="0" fontId="32" fillId="55" borderId="161" xfId="630" applyFont="1" applyFill="1" applyBorder="1" applyAlignment="1">
      <alignment horizontal="center"/>
    </xf>
    <xf numFmtId="0" fontId="32" fillId="55" borderId="162" xfId="630" applyFont="1" applyFill="1" applyBorder="1" applyAlignment="1">
      <alignment horizontal="center"/>
    </xf>
    <xf numFmtId="0" fontId="32" fillId="55" borderId="190" xfId="630" applyFont="1" applyFill="1" applyBorder="1" applyAlignment="1">
      <alignment horizontal="center"/>
    </xf>
    <xf numFmtId="0" fontId="32" fillId="55" borderId="163" xfId="630" applyFont="1" applyFill="1" applyBorder="1" applyAlignment="1">
      <alignment horizontal="center"/>
    </xf>
    <xf numFmtId="0" fontId="32" fillId="55" borderId="164" xfId="630" applyFont="1" applyFill="1" applyBorder="1" applyAlignment="1">
      <alignment horizontal="center" vertical="center"/>
    </xf>
    <xf numFmtId="0" fontId="101" fillId="0" borderId="145" xfId="483" applyFont="1" applyBorder="1" applyAlignment="1">
      <alignment horizontal="center"/>
    </xf>
    <xf numFmtId="0" fontId="101" fillId="0" borderId="149" xfId="483" applyFont="1" applyBorder="1" applyAlignment="1">
      <alignment horizontal="center"/>
    </xf>
    <xf numFmtId="0" fontId="101" fillId="0" borderId="146" xfId="483" applyFont="1" applyBorder="1" applyAlignment="1">
      <alignment horizontal="center"/>
    </xf>
    <xf numFmtId="0" fontId="0" fillId="55" borderId="12" xfId="0" applyFill="1" applyBorder="1" applyAlignment="1">
      <alignment horizontal="left"/>
    </xf>
    <xf numFmtId="0" fontId="0" fillId="55" borderId="0" xfId="0" applyFill="1" applyAlignment="1">
      <alignment horizontal="left"/>
    </xf>
    <xf numFmtId="0" fontId="0" fillId="55" borderId="17" xfId="0" applyFill="1" applyBorder="1" applyAlignment="1">
      <alignment horizontal="left"/>
    </xf>
    <xf numFmtId="0" fontId="0" fillId="55" borderId="19" xfId="0" applyFill="1" applyBorder="1" applyAlignment="1">
      <alignment horizontal="left"/>
    </xf>
    <xf numFmtId="0" fontId="0" fillId="55" borderId="20" xfId="0" applyFill="1" applyBorder="1" applyAlignment="1">
      <alignment horizontal="left"/>
    </xf>
    <xf numFmtId="0" fontId="32" fillId="55" borderId="12" xfId="630" applyFont="1" applyFill="1" applyBorder="1" applyAlignment="1">
      <alignment horizontal="center"/>
    </xf>
    <xf numFmtId="0" fontId="32" fillId="55" borderId="0" xfId="630" applyFont="1" applyFill="1" applyAlignment="1">
      <alignment horizontal="center"/>
    </xf>
    <xf numFmtId="0" fontId="32" fillId="55" borderId="17" xfId="630" applyFont="1" applyFill="1" applyBorder="1" applyAlignment="1">
      <alignment horizontal="center"/>
    </xf>
    <xf numFmtId="0" fontId="32" fillId="55" borderId="38" xfId="630" applyFont="1" applyFill="1" applyBorder="1" applyAlignment="1">
      <alignment horizontal="center"/>
    </xf>
    <xf numFmtId="0" fontId="32" fillId="55" borderId="109" xfId="630" applyFont="1" applyFill="1" applyBorder="1" applyAlignment="1">
      <alignment horizontal="center"/>
    </xf>
    <xf numFmtId="0" fontId="32" fillId="55" borderId="125" xfId="630" applyFont="1" applyFill="1" applyBorder="1" applyAlignment="1">
      <alignment horizontal="center"/>
    </xf>
    <xf numFmtId="0" fontId="32" fillId="55" borderId="153" xfId="630" applyFont="1" applyFill="1" applyBorder="1" applyAlignment="1">
      <alignment horizontal="center" vertical="center"/>
    </xf>
    <xf numFmtId="0" fontId="32" fillId="55" borderId="29" xfId="630" applyFont="1" applyFill="1" applyBorder="1" applyAlignment="1">
      <alignment horizontal="center" vertical="center"/>
    </xf>
    <xf numFmtId="0" fontId="32" fillId="55" borderId="24" xfId="630" applyFont="1" applyFill="1" applyBorder="1" applyAlignment="1">
      <alignment horizontal="center" vertical="center"/>
    </xf>
    <xf numFmtId="0" fontId="32" fillId="55" borderId="147" xfId="630" applyFont="1" applyFill="1" applyBorder="1" applyAlignment="1">
      <alignment horizontal="center" vertical="center"/>
    </xf>
    <xf numFmtId="0" fontId="32" fillId="55" borderId="10" xfId="630" applyFont="1" applyFill="1" applyBorder="1" applyAlignment="1">
      <alignment horizontal="center" vertical="center"/>
    </xf>
    <xf numFmtId="0" fontId="32" fillId="55" borderId="11" xfId="630" applyFont="1" applyFill="1" applyBorder="1" applyAlignment="1">
      <alignment horizontal="center" vertical="center"/>
    </xf>
    <xf numFmtId="0" fontId="32" fillId="55" borderId="156" xfId="630" applyFont="1" applyFill="1" applyBorder="1" applyAlignment="1">
      <alignment horizontal="center" vertical="center"/>
    </xf>
    <xf numFmtId="0" fontId="32" fillId="55" borderId="155" xfId="630" applyFont="1" applyFill="1" applyBorder="1" applyAlignment="1">
      <alignment horizontal="center" vertical="center"/>
    </xf>
    <xf numFmtId="0" fontId="32" fillId="55" borderId="154" xfId="630" applyFont="1" applyFill="1" applyBorder="1" applyAlignment="1">
      <alignment horizontal="center" vertical="center"/>
    </xf>
    <xf numFmtId="0" fontId="32" fillId="55" borderId="14" xfId="630" applyFont="1" applyFill="1" applyBorder="1" applyAlignment="1">
      <alignment horizontal="center" vertical="center"/>
    </xf>
    <xf numFmtId="0" fontId="32" fillId="55" borderId="109" xfId="630" applyFont="1" applyFill="1" applyBorder="1" applyAlignment="1">
      <alignment horizontal="center" vertical="center"/>
    </xf>
    <xf numFmtId="0" fontId="32" fillId="55" borderId="16" xfId="630" applyFont="1" applyFill="1" applyBorder="1" applyAlignment="1">
      <alignment horizontal="center" vertical="center"/>
    </xf>
    <xf numFmtId="0" fontId="32" fillId="55" borderId="158" xfId="630" applyFont="1" applyFill="1" applyBorder="1" applyAlignment="1">
      <alignment horizontal="center" vertical="center"/>
    </xf>
    <xf numFmtId="0" fontId="32" fillId="55" borderId="125" xfId="63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78" fillId="0" borderId="157" xfId="0" applyFont="1" applyBorder="1" applyAlignment="1">
      <alignment horizontal="left"/>
    </xf>
    <xf numFmtId="0" fontId="78" fillId="0" borderId="154" xfId="0" applyFont="1" applyBorder="1" applyAlignment="1">
      <alignment horizontal="left"/>
    </xf>
    <xf numFmtId="0" fontId="78" fillId="0" borderId="12" xfId="0" applyFont="1" applyBorder="1" applyAlignment="1">
      <alignment horizontal="left"/>
    </xf>
    <xf numFmtId="0" fontId="78" fillId="0" borderId="13" xfId="0" applyFont="1" applyBorder="1" applyAlignment="1">
      <alignment horizontal="left"/>
    </xf>
    <xf numFmtId="0" fontId="10" fillId="55" borderId="18" xfId="0" applyFont="1" applyFill="1" applyBorder="1" applyAlignment="1">
      <alignment vertical="center"/>
    </xf>
    <xf numFmtId="0" fontId="10" fillId="55" borderId="19" xfId="0" applyFont="1" applyFill="1" applyBorder="1" applyAlignment="1">
      <alignment vertical="center"/>
    </xf>
    <xf numFmtId="0" fontId="10" fillId="55" borderId="20" xfId="0" applyFont="1" applyFill="1" applyBorder="1" applyAlignment="1">
      <alignment vertical="center"/>
    </xf>
    <xf numFmtId="0" fontId="10" fillId="55" borderId="157" xfId="0" applyFont="1" applyFill="1" applyBorder="1" applyAlignment="1">
      <alignment vertical="center" wrapText="1"/>
    </xf>
    <xf numFmtId="0" fontId="10" fillId="55" borderId="155" xfId="0" applyFont="1" applyFill="1" applyBorder="1" applyAlignment="1">
      <alignment vertical="center" wrapText="1"/>
    </xf>
    <xf numFmtId="0" fontId="10" fillId="55" borderId="158" xfId="0" applyFont="1" applyFill="1" applyBorder="1" applyAlignment="1">
      <alignment vertical="center" wrapText="1"/>
    </xf>
    <xf numFmtId="0" fontId="10" fillId="55" borderId="12" xfId="0" applyFont="1" applyFill="1" applyBorder="1" applyAlignment="1">
      <alignment horizontal="left" vertical="center" wrapText="1"/>
    </xf>
    <xf numFmtId="0" fontId="10" fillId="55" borderId="0" xfId="0" applyFont="1" applyFill="1" applyAlignment="1">
      <alignment horizontal="left" vertical="center" wrapText="1"/>
    </xf>
    <xf numFmtId="0" fontId="10" fillId="55" borderId="17" xfId="0" applyFont="1" applyFill="1" applyBorder="1" applyAlignment="1">
      <alignment horizontal="left" vertical="center" wrapText="1"/>
    </xf>
  </cellXfs>
  <cellStyles count="702">
    <cellStyle name="20% - Énfasis1" xfId="1" builtinId="30" customBuiltin="1"/>
    <cellStyle name="20% - Énfasis1 2" xfId="2" xr:uid="{00000000-0005-0000-0000-000001000000}"/>
    <cellStyle name="20% - Énfasis1 2 2" xfId="3" xr:uid="{00000000-0005-0000-0000-000002000000}"/>
    <cellStyle name="20% - Énfasis1 2 2 2" xfId="4" xr:uid="{00000000-0005-0000-0000-000003000000}"/>
    <cellStyle name="20% - Énfasis1 2 2 3" xfId="5" xr:uid="{00000000-0005-0000-0000-000004000000}"/>
    <cellStyle name="20% - Énfasis1 2 3" xfId="6" xr:uid="{00000000-0005-0000-0000-000005000000}"/>
    <cellStyle name="20% - Énfasis1 2 4" xfId="7" xr:uid="{00000000-0005-0000-0000-000006000000}"/>
    <cellStyle name="20% - Énfasis1 3" xfId="8" xr:uid="{00000000-0005-0000-0000-000007000000}"/>
    <cellStyle name="20% - Énfasis1 3 2" xfId="9" xr:uid="{00000000-0005-0000-0000-000008000000}"/>
    <cellStyle name="20% - Énfasis1 3 3" xfId="10" xr:uid="{00000000-0005-0000-0000-000009000000}"/>
    <cellStyle name="20% - Énfasis1 4" xfId="11" xr:uid="{00000000-0005-0000-0000-00000A000000}"/>
    <cellStyle name="20% - Énfasis1 5" xfId="12" xr:uid="{00000000-0005-0000-0000-00000B000000}"/>
    <cellStyle name="20% - Énfasis1 6" xfId="13" xr:uid="{00000000-0005-0000-0000-00000C000000}"/>
    <cellStyle name="20% - Énfasis1 7" xfId="634" xr:uid="{00000000-0005-0000-0000-00000D000000}"/>
    <cellStyle name="20% - Énfasis1 8" xfId="659" xr:uid="{00000000-0005-0000-0000-00000E000000}"/>
    <cellStyle name="20% - Énfasis1 9" xfId="680" xr:uid="{37D149A0-142B-4595-8599-30D43055094A}"/>
    <cellStyle name="20% - Énfasis2" xfId="14" builtinId="34" customBuiltin="1"/>
    <cellStyle name="20% - Énfasis2 2" xfId="15" xr:uid="{00000000-0005-0000-0000-000010000000}"/>
    <cellStyle name="20% - Énfasis2 2 2" xfId="16" xr:uid="{00000000-0005-0000-0000-000011000000}"/>
    <cellStyle name="20% - Énfasis2 2 2 2" xfId="17" xr:uid="{00000000-0005-0000-0000-000012000000}"/>
    <cellStyle name="20% - Énfasis2 2 2 3" xfId="18" xr:uid="{00000000-0005-0000-0000-000013000000}"/>
    <cellStyle name="20% - Énfasis2 2 3" xfId="19" xr:uid="{00000000-0005-0000-0000-000014000000}"/>
    <cellStyle name="20% - Énfasis2 2 4" xfId="20" xr:uid="{00000000-0005-0000-0000-000015000000}"/>
    <cellStyle name="20% - Énfasis2 3" xfId="21" xr:uid="{00000000-0005-0000-0000-000016000000}"/>
    <cellStyle name="20% - Énfasis2 3 2" xfId="22" xr:uid="{00000000-0005-0000-0000-000017000000}"/>
    <cellStyle name="20% - Énfasis2 3 3" xfId="23" xr:uid="{00000000-0005-0000-0000-000018000000}"/>
    <cellStyle name="20% - Énfasis2 4" xfId="24" xr:uid="{00000000-0005-0000-0000-000019000000}"/>
    <cellStyle name="20% - Énfasis2 5" xfId="25" xr:uid="{00000000-0005-0000-0000-00001A000000}"/>
    <cellStyle name="20% - Énfasis2 6" xfId="26" xr:uid="{00000000-0005-0000-0000-00001B000000}"/>
    <cellStyle name="20% - Énfasis2 7" xfId="635" xr:uid="{00000000-0005-0000-0000-00001C000000}"/>
    <cellStyle name="20% - Énfasis2 8" xfId="662" xr:uid="{00000000-0005-0000-0000-00001D000000}"/>
    <cellStyle name="20% - Énfasis2 9" xfId="683" xr:uid="{0F483440-EC26-4FEF-B958-923D49150A5B}"/>
    <cellStyle name="20% - Énfasis3" xfId="27" builtinId="38" customBuiltin="1"/>
    <cellStyle name="20% - Énfasis3 2" xfId="28" xr:uid="{00000000-0005-0000-0000-00001F000000}"/>
    <cellStyle name="20% - Énfasis3 2 2" xfId="29" xr:uid="{00000000-0005-0000-0000-000020000000}"/>
    <cellStyle name="20% - Énfasis3 2 2 2" xfId="30" xr:uid="{00000000-0005-0000-0000-000021000000}"/>
    <cellStyle name="20% - Énfasis3 2 2 3" xfId="31" xr:uid="{00000000-0005-0000-0000-000022000000}"/>
    <cellStyle name="20% - Énfasis3 2 3" xfId="32" xr:uid="{00000000-0005-0000-0000-000023000000}"/>
    <cellStyle name="20% - Énfasis3 2 4" xfId="33" xr:uid="{00000000-0005-0000-0000-000024000000}"/>
    <cellStyle name="20% - Énfasis3 3" xfId="34" xr:uid="{00000000-0005-0000-0000-000025000000}"/>
    <cellStyle name="20% - Énfasis3 3 2" xfId="35" xr:uid="{00000000-0005-0000-0000-000026000000}"/>
    <cellStyle name="20% - Énfasis3 3 3" xfId="36" xr:uid="{00000000-0005-0000-0000-000027000000}"/>
    <cellStyle name="20% - Énfasis3 4" xfId="37" xr:uid="{00000000-0005-0000-0000-000028000000}"/>
    <cellStyle name="20% - Énfasis3 5" xfId="38" xr:uid="{00000000-0005-0000-0000-000029000000}"/>
    <cellStyle name="20% - Énfasis3 6" xfId="39" xr:uid="{00000000-0005-0000-0000-00002A000000}"/>
    <cellStyle name="20% - Énfasis3 7" xfId="636" xr:uid="{00000000-0005-0000-0000-00002B000000}"/>
    <cellStyle name="20% - Énfasis3 8" xfId="665" xr:uid="{00000000-0005-0000-0000-00002C000000}"/>
    <cellStyle name="20% - Énfasis3 9" xfId="686" xr:uid="{E4EF141D-CCA3-46F5-B436-E479933EA6F7}"/>
    <cellStyle name="20% - Énfasis4" xfId="40" builtinId="42" customBuiltin="1"/>
    <cellStyle name="20% - Énfasis4 2" xfId="41" xr:uid="{00000000-0005-0000-0000-00002E000000}"/>
    <cellStyle name="20% - Énfasis4 2 2" xfId="42" xr:uid="{00000000-0005-0000-0000-00002F000000}"/>
    <cellStyle name="20% - Énfasis4 2 2 2" xfId="43" xr:uid="{00000000-0005-0000-0000-000030000000}"/>
    <cellStyle name="20% - Énfasis4 2 2 3" xfId="44" xr:uid="{00000000-0005-0000-0000-000031000000}"/>
    <cellStyle name="20% - Énfasis4 2 3" xfId="45" xr:uid="{00000000-0005-0000-0000-000032000000}"/>
    <cellStyle name="20% - Énfasis4 2 4" xfId="46" xr:uid="{00000000-0005-0000-0000-000033000000}"/>
    <cellStyle name="20% - Énfasis4 3" xfId="47" xr:uid="{00000000-0005-0000-0000-000034000000}"/>
    <cellStyle name="20% - Énfasis4 3 2" xfId="48" xr:uid="{00000000-0005-0000-0000-000035000000}"/>
    <cellStyle name="20% - Énfasis4 3 3" xfId="49" xr:uid="{00000000-0005-0000-0000-000036000000}"/>
    <cellStyle name="20% - Énfasis4 4" xfId="50" xr:uid="{00000000-0005-0000-0000-000037000000}"/>
    <cellStyle name="20% - Énfasis4 5" xfId="51" xr:uid="{00000000-0005-0000-0000-000038000000}"/>
    <cellStyle name="20% - Énfasis4 6" xfId="52" xr:uid="{00000000-0005-0000-0000-000039000000}"/>
    <cellStyle name="20% - Énfasis4 7" xfId="637" xr:uid="{00000000-0005-0000-0000-00003A000000}"/>
    <cellStyle name="20% - Énfasis4 8" xfId="668" xr:uid="{00000000-0005-0000-0000-00003B000000}"/>
    <cellStyle name="20% - Énfasis4 9" xfId="689" xr:uid="{D1CAFD7D-4C8E-4792-A756-73C23C74A6A5}"/>
    <cellStyle name="20% - Énfasis5" xfId="53" builtinId="46" customBuiltin="1"/>
    <cellStyle name="20% - Énfasis5 2" xfId="54" xr:uid="{00000000-0005-0000-0000-00003D000000}"/>
    <cellStyle name="20% - Énfasis5 2 2" xfId="55" xr:uid="{00000000-0005-0000-0000-00003E000000}"/>
    <cellStyle name="20% - Énfasis5 2 2 2" xfId="56" xr:uid="{00000000-0005-0000-0000-00003F000000}"/>
    <cellStyle name="20% - Énfasis5 2 2 3" xfId="57" xr:uid="{00000000-0005-0000-0000-000040000000}"/>
    <cellStyle name="20% - Énfasis5 2 3" xfId="58" xr:uid="{00000000-0005-0000-0000-000041000000}"/>
    <cellStyle name="20% - Énfasis5 2 4" xfId="59" xr:uid="{00000000-0005-0000-0000-000042000000}"/>
    <cellStyle name="20% - Énfasis5 3" xfId="60" xr:uid="{00000000-0005-0000-0000-000043000000}"/>
    <cellStyle name="20% - Énfasis5 3 2" xfId="61" xr:uid="{00000000-0005-0000-0000-000044000000}"/>
    <cellStyle name="20% - Énfasis5 3 3" xfId="62" xr:uid="{00000000-0005-0000-0000-000045000000}"/>
    <cellStyle name="20% - Énfasis5 4" xfId="63" xr:uid="{00000000-0005-0000-0000-000046000000}"/>
    <cellStyle name="20% - Énfasis5 5" xfId="64" xr:uid="{00000000-0005-0000-0000-000047000000}"/>
    <cellStyle name="20% - Énfasis5 6" xfId="65" xr:uid="{00000000-0005-0000-0000-000048000000}"/>
    <cellStyle name="20% - Énfasis5 7" xfId="638" xr:uid="{00000000-0005-0000-0000-000049000000}"/>
    <cellStyle name="20% - Énfasis5 8" xfId="671" xr:uid="{00000000-0005-0000-0000-00004A000000}"/>
    <cellStyle name="20% - Énfasis5 9" xfId="692" xr:uid="{8356769A-844F-4F95-A215-8C2BD031FE17}"/>
    <cellStyle name="20% - Énfasis6" xfId="66" builtinId="50" customBuiltin="1"/>
    <cellStyle name="20% - Énfasis6 2" xfId="67" xr:uid="{00000000-0005-0000-0000-00004C000000}"/>
    <cellStyle name="20% - Énfasis6 2 2" xfId="68" xr:uid="{00000000-0005-0000-0000-00004D000000}"/>
    <cellStyle name="20% - Énfasis6 2 2 2" xfId="69" xr:uid="{00000000-0005-0000-0000-00004E000000}"/>
    <cellStyle name="20% - Énfasis6 2 2 3" xfId="70" xr:uid="{00000000-0005-0000-0000-00004F000000}"/>
    <cellStyle name="20% - Énfasis6 2 3" xfId="71" xr:uid="{00000000-0005-0000-0000-000050000000}"/>
    <cellStyle name="20% - Énfasis6 2 4" xfId="72" xr:uid="{00000000-0005-0000-0000-000051000000}"/>
    <cellStyle name="20% - Énfasis6 3" xfId="73" xr:uid="{00000000-0005-0000-0000-000052000000}"/>
    <cellStyle name="20% - Énfasis6 3 2" xfId="74" xr:uid="{00000000-0005-0000-0000-000053000000}"/>
    <cellStyle name="20% - Énfasis6 3 3" xfId="75" xr:uid="{00000000-0005-0000-0000-000054000000}"/>
    <cellStyle name="20% - Énfasis6 4" xfId="76" xr:uid="{00000000-0005-0000-0000-000055000000}"/>
    <cellStyle name="20% - Énfasis6 5" xfId="77" xr:uid="{00000000-0005-0000-0000-000056000000}"/>
    <cellStyle name="20% - Énfasis6 6" xfId="78" xr:uid="{00000000-0005-0000-0000-000057000000}"/>
    <cellStyle name="20% - Énfasis6 7" xfId="639" xr:uid="{00000000-0005-0000-0000-000058000000}"/>
    <cellStyle name="20% - Énfasis6 8" xfId="675" xr:uid="{00000000-0005-0000-0000-000059000000}"/>
    <cellStyle name="20% - Énfasis6 9" xfId="695" xr:uid="{6E5BDA5C-DECE-41D5-B073-85127678D70E}"/>
    <cellStyle name="40% - Énfasis1" xfId="79" builtinId="31" customBuiltin="1"/>
    <cellStyle name="40% - Énfasis1 2" xfId="80" xr:uid="{00000000-0005-0000-0000-00005B000000}"/>
    <cellStyle name="40% - Énfasis1 2 2" xfId="81" xr:uid="{00000000-0005-0000-0000-00005C000000}"/>
    <cellStyle name="40% - Énfasis1 2 2 2" xfId="82" xr:uid="{00000000-0005-0000-0000-00005D000000}"/>
    <cellStyle name="40% - Énfasis1 2 2 3" xfId="83" xr:uid="{00000000-0005-0000-0000-00005E000000}"/>
    <cellStyle name="40% - Énfasis1 2 3" xfId="84" xr:uid="{00000000-0005-0000-0000-00005F000000}"/>
    <cellStyle name="40% - Énfasis1 2 4" xfId="85" xr:uid="{00000000-0005-0000-0000-000060000000}"/>
    <cellStyle name="40% - Énfasis1 3" xfId="86" xr:uid="{00000000-0005-0000-0000-000061000000}"/>
    <cellStyle name="40% - Énfasis1 3 2" xfId="87" xr:uid="{00000000-0005-0000-0000-000062000000}"/>
    <cellStyle name="40% - Énfasis1 3 3" xfId="88" xr:uid="{00000000-0005-0000-0000-000063000000}"/>
    <cellStyle name="40% - Énfasis1 4" xfId="89" xr:uid="{00000000-0005-0000-0000-000064000000}"/>
    <cellStyle name="40% - Énfasis1 5" xfId="90" xr:uid="{00000000-0005-0000-0000-000065000000}"/>
    <cellStyle name="40% - Énfasis1 6" xfId="91" xr:uid="{00000000-0005-0000-0000-000066000000}"/>
    <cellStyle name="40% - Énfasis1 7" xfId="640" xr:uid="{00000000-0005-0000-0000-000067000000}"/>
    <cellStyle name="40% - Énfasis1 8" xfId="660" xr:uid="{00000000-0005-0000-0000-000068000000}"/>
    <cellStyle name="40% - Énfasis1 9" xfId="681" xr:uid="{FFD5E7C3-88BF-4F66-B346-48FA12C5304F}"/>
    <cellStyle name="40% - Énfasis2" xfId="92" builtinId="35" customBuiltin="1"/>
    <cellStyle name="40% - Énfasis2 2" xfId="93" xr:uid="{00000000-0005-0000-0000-00006A000000}"/>
    <cellStyle name="40% - Énfasis2 2 2" xfId="94" xr:uid="{00000000-0005-0000-0000-00006B000000}"/>
    <cellStyle name="40% - Énfasis2 2 2 2" xfId="95" xr:uid="{00000000-0005-0000-0000-00006C000000}"/>
    <cellStyle name="40% - Énfasis2 2 2 3" xfId="96" xr:uid="{00000000-0005-0000-0000-00006D000000}"/>
    <cellStyle name="40% - Énfasis2 2 3" xfId="97" xr:uid="{00000000-0005-0000-0000-00006E000000}"/>
    <cellStyle name="40% - Énfasis2 2 4" xfId="98" xr:uid="{00000000-0005-0000-0000-00006F000000}"/>
    <cellStyle name="40% - Énfasis2 3" xfId="99" xr:uid="{00000000-0005-0000-0000-000070000000}"/>
    <cellStyle name="40% - Énfasis2 3 2" xfId="100" xr:uid="{00000000-0005-0000-0000-000071000000}"/>
    <cellStyle name="40% - Énfasis2 3 3" xfId="101" xr:uid="{00000000-0005-0000-0000-000072000000}"/>
    <cellStyle name="40% - Énfasis2 4" xfId="102" xr:uid="{00000000-0005-0000-0000-000073000000}"/>
    <cellStyle name="40% - Énfasis2 5" xfId="103" xr:uid="{00000000-0005-0000-0000-000074000000}"/>
    <cellStyle name="40% - Énfasis2 6" xfId="104" xr:uid="{00000000-0005-0000-0000-000075000000}"/>
    <cellStyle name="40% - Énfasis2 7" xfId="641" xr:uid="{00000000-0005-0000-0000-000076000000}"/>
    <cellStyle name="40% - Énfasis2 8" xfId="663" xr:uid="{00000000-0005-0000-0000-000077000000}"/>
    <cellStyle name="40% - Énfasis2 9" xfId="684" xr:uid="{6F42104F-6F50-445B-84D4-3CE02742FC6A}"/>
    <cellStyle name="40% - Énfasis3" xfId="105" builtinId="39" customBuiltin="1"/>
    <cellStyle name="40% - Énfasis3 2" xfId="106" xr:uid="{00000000-0005-0000-0000-000079000000}"/>
    <cellStyle name="40% - Énfasis3 2 2" xfId="107" xr:uid="{00000000-0005-0000-0000-00007A000000}"/>
    <cellStyle name="40% - Énfasis3 2 2 2" xfId="108" xr:uid="{00000000-0005-0000-0000-00007B000000}"/>
    <cellStyle name="40% - Énfasis3 2 2 3" xfId="109" xr:uid="{00000000-0005-0000-0000-00007C000000}"/>
    <cellStyle name="40% - Énfasis3 2 3" xfId="110" xr:uid="{00000000-0005-0000-0000-00007D000000}"/>
    <cellStyle name="40% - Énfasis3 2 4" xfId="111" xr:uid="{00000000-0005-0000-0000-00007E000000}"/>
    <cellStyle name="40% - Énfasis3 3" xfId="112" xr:uid="{00000000-0005-0000-0000-00007F000000}"/>
    <cellStyle name="40% - Énfasis3 3 2" xfId="113" xr:uid="{00000000-0005-0000-0000-000080000000}"/>
    <cellStyle name="40% - Énfasis3 3 3" xfId="114" xr:uid="{00000000-0005-0000-0000-000081000000}"/>
    <cellStyle name="40% - Énfasis3 4" xfId="115" xr:uid="{00000000-0005-0000-0000-000082000000}"/>
    <cellStyle name="40% - Énfasis3 5" xfId="116" xr:uid="{00000000-0005-0000-0000-000083000000}"/>
    <cellStyle name="40% - Énfasis3 6" xfId="117" xr:uid="{00000000-0005-0000-0000-000084000000}"/>
    <cellStyle name="40% - Énfasis3 7" xfId="642" xr:uid="{00000000-0005-0000-0000-000085000000}"/>
    <cellStyle name="40% - Énfasis3 8" xfId="666" xr:uid="{00000000-0005-0000-0000-000086000000}"/>
    <cellStyle name="40% - Énfasis3 9" xfId="687" xr:uid="{E5D2CD4D-F3ED-4161-80F4-2E8A9E71FBD4}"/>
    <cellStyle name="40% - Énfasis4" xfId="118" builtinId="43" customBuiltin="1"/>
    <cellStyle name="40% - Énfasis4 2" xfId="119" xr:uid="{00000000-0005-0000-0000-000088000000}"/>
    <cellStyle name="40% - Énfasis4 2 2" xfId="120" xr:uid="{00000000-0005-0000-0000-000089000000}"/>
    <cellStyle name="40% - Énfasis4 2 2 2" xfId="121" xr:uid="{00000000-0005-0000-0000-00008A000000}"/>
    <cellStyle name="40% - Énfasis4 2 2 3" xfId="122" xr:uid="{00000000-0005-0000-0000-00008B000000}"/>
    <cellStyle name="40% - Énfasis4 2 3" xfId="123" xr:uid="{00000000-0005-0000-0000-00008C000000}"/>
    <cellStyle name="40% - Énfasis4 2 4" xfId="124" xr:uid="{00000000-0005-0000-0000-00008D000000}"/>
    <cellStyle name="40% - Énfasis4 3" xfId="125" xr:uid="{00000000-0005-0000-0000-00008E000000}"/>
    <cellStyle name="40% - Énfasis4 3 2" xfId="126" xr:uid="{00000000-0005-0000-0000-00008F000000}"/>
    <cellStyle name="40% - Énfasis4 3 3" xfId="127" xr:uid="{00000000-0005-0000-0000-000090000000}"/>
    <cellStyle name="40% - Énfasis4 4" xfId="128" xr:uid="{00000000-0005-0000-0000-000091000000}"/>
    <cellStyle name="40% - Énfasis4 5" xfId="129" xr:uid="{00000000-0005-0000-0000-000092000000}"/>
    <cellStyle name="40% - Énfasis4 6" xfId="130" xr:uid="{00000000-0005-0000-0000-000093000000}"/>
    <cellStyle name="40% - Énfasis4 7" xfId="643" xr:uid="{00000000-0005-0000-0000-000094000000}"/>
    <cellStyle name="40% - Énfasis4 8" xfId="669" xr:uid="{00000000-0005-0000-0000-000095000000}"/>
    <cellStyle name="40% - Énfasis4 9" xfId="690" xr:uid="{C0135F61-0095-4CBA-A941-FE0183A2729E}"/>
    <cellStyle name="40% - Énfasis5" xfId="131" builtinId="47" customBuiltin="1"/>
    <cellStyle name="40% - Énfasis5 2" xfId="132" xr:uid="{00000000-0005-0000-0000-000097000000}"/>
    <cellStyle name="40% - Énfasis5 2 2" xfId="133" xr:uid="{00000000-0005-0000-0000-000098000000}"/>
    <cellStyle name="40% - Énfasis5 2 2 2" xfId="134" xr:uid="{00000000-0005-0000-0000-000099000000}"/>
    <cellStyle name="40% - Énfasis5 2 2 3" xfId="135" xr:uid="{00000000-0005-0000-0000-00009A000000}"/>
    <cellStyle name="40% - Énfasis5 2 3" xfId="136" xr:uid="{00000000-0005-0000-0000-00009B000000}"/>
    <cellStyle name="40% - Énfasis5 2 4" xfId="137" xr:uid="{00000000-0005-0000-0000-00009C000000}"/>
    <cellStyle name="40% - Énfasis5 3" xfId="138" xr:uid="{00000000-0005-0000-0000-00009D000000}"/>
    <cellStyle name="40% - Énfasis5 3 2" xfId="139" xr:uid="{00000000-0005-0000-0000-00009E000000}"/>
    <cellStyle name="40% - Énfasis5 3 3" xfId="140" xr:uid="{00000000-0005-0000-0000-00009F000000}"/>
    <cellStyle name="40% - Énfasis5 4" xfId="141" xr:uid="{00000000-0005-0000-0000-0000A0000000}"/>
    <cellStyle name="40% - Énfasis5 5" xfId="142" xr:uid="{00000000-0005-0000-0000-0000A1000000}"/>
    <cellStyle name="40% - Énfasis5 6" xfId="143" xr:uid="{00000000-0005-0000-0000-0000A2000000}"/>
    <cellStyle name="40% - Énfasis5 7" xfId="644" xr:uid="{00000000-0005-0000-0000-0000A3000000}"/>
    <cellStyle name="40% - Énfasis5 8" xfId="672" xr:uid="{00000000-0005-0000-0000-0000A4000000}"/>
    <cellStyle name="40% - Énfasis5 9" xfId="693" xr:uid="{CC44E212-84AE-449C-8C06-823F6569C47F}"/>
    <cellStyle name="40% - Énfasis6" xfId="144" builtinId="51" customBuiltin="1"/>
    <cellStyle name="40% - Énfasis6 2" xfId="145" xr:uid="{00000000-0005-0000-0000-0000A6000000}"/>
    <cellStyle name="40% - Énfasis6 2 2" xfId="146" xr:uid="{00000000-0005-0000-0000-0000A7000000}"/>
    <cellStyle name="40% - Énfasis6 2 2 2" xfId="147" xr:uid="{00000000-0005-0000-0000-0000A8000000}"/>
    <cellStyle name="40% - Énfasis6 2 2 3" xfId="148" xr:uid="{00000000-0005-0000-0000-0000A9000000}"/>
    <cellStyle name="40% - Énfasis6 2 3" xfId="149" xr:uid="{00000000-0005-0000-0000-0000AA000000}"/>
    <cellStyle name="40% - Énfasis6 2 4" xfId="150" xr:uid="{00000000-0005-0000-0000-0000AB000000}"/>
    <cellStyle name="40% - Énfasis6 3" xfId="151" xr:uid="{00000000-0005-0000-0000-0000AC000000}"/>
    <cellStyle name="40% - Énfasis6 3 2" xfId="152" xr:uid="{00000000-0005-0000-0000-0000AD000000}"/>
    <cellStyle name="40% - Énfasis6 3 3" xfId="153" xr:uid="{00000000-0005-0000-0000-0000AE000000}"/>
    <cellStyle name="40% - Énfasis6 4" xfId="154" xr:uid="{00000000-0005-0000-0000-0000AF000000}"/>
    <cellStyle name="40% - Énfasis6 5" xfId="155" xr:uid="{00000000-0005-0000-0000-0000B0000000}"/>
    <cellStyle name="40% - Énfasis6 6" xfId="156" xr:uid="{00000000-0005-0000-0000-0000B1000000}"/>
    <cellStyle name="40% - Énfasis6 7" xfId="645" xr:uid="{00000000-0005-0000-0000-0000B2000000}"/>
    <cellStyle name="40% - Énfasis6 8" xfId="676" xr:uid="{00000000-0005-0000-0000-0000B3000000}"/>
    <cellStyle name="40% - Énfasis6 9" xfId="696" xr:uid="{35D62061-6E31-49D0-8FC2-0261144F7F27}"/>
    <cellStyle name="60% - Énfasis1" xfId="157" builtinId="32" customBuiltin="1"/>
    <cellStyle name="60% - Énfasis1 10" xfId="682" xr:uid="{4E6A77BE-7BF6-4E74-8F41-6E5015286E2A}"/>
    <cellStyle name="60% - Énfasis1 2" xfId="158" xr:uid="{00000000-0005-0000-0000-0000B5000000}"/>
    <cellStyle name="60% - Énfasis1 2 2" xfId="159" xr:uid="{00000000-0005-0000-0000-0000B6000000}"/>
    <cellStyle name="60% - Énfasis1 2 2 2" xfId="160" xr:uid="{00000000-0005-0000-0000-0000B7000000}"/>
    <cellStyle name="60% - Énfasis1 2 2 3" xfId="161" xr:uid="{00000000-0005-0000-0000-0000B8000000}"/>
    <cellStyle name="60% - Énfasis1 2 3" xfId="162" xr:uid="{00000000-0005-0000-0000-0000B9000000}"/>
    <cellStyle name="60% - Énfasis1 2 4" xfId="163" xr:uid="{00000000-0005-0000-0000-0000BA000000}"/>
    <cellStyle name="60% - Énfasis1 3" xfId="164" xr:uid="{00000000-0005-0000-0000-0000BB000000}"/>
    <cellStyle name="60% - Énfasis1 3 2" xfId="165" xr:uid="{00000000-0005-0000-0000-0000BC000000}"/>
    <cellStyle name="60% - Énfasis1 3 3" xfId="166" xr:uid="{00000000-0005-0000-0000-0000BD000000}"/>
    <cellStyle name="60% - Énfasis1 4" xfId="167" xr:uid="{00000000-0005-0000-0000-0000BE000000}"/>
    <cellStyle name="60% - Énfasis1 5" xfId="168" xr:uid="{00000000-0005-0000-0000-0000BF000000}"/>
    <cellStyle name="60% - Énfasis1 6" xfId="169" xr:uid="{00000000-0005-0000-0000-0000C0000000}"/>
    <cellStyle name="60% - Énfasis1 7" xfId="170" xr:uid="{00000000-0005-0000-0000-0000C1000000}"/>
    <cellStyle name="60% - Énfasis1 8" xfId="646" xr:uid="{00000000-0005-0000-0000-0000C2000000}"/>
    <cellStyle name="60% - Énfasis1 9" xfId="661" xr:uid="{00000000-0005-0000-0000-0000C3000000}"/>
    <cellStyle name="60% - Énfasis2" xfId="171" builtinId="36" customBuiltin="1"/>
    <cellStyle name="60% - Énfasis2 10" xfId="685" xr:uid="{4FC430EC-412A-45E9-B2D8-D974F59E3592}"/>
    <cellStyle name="60% - Énfasis2 2" xfId="172" xr:uid="{00000000-0005-0000-0000-0000C5000000}"/>
    <cellStyle name="60% - Énfasis2 2 2" xfId="173" xr:uid="{00000000-0005-0000-0000-0000C6000000}"/>
    <cellStyle name="60% - Énfasis2 2 2 2" xfId="174" xr:uid="{00000000-0005-0000-0000-0000C7000000}"/>
    <cellStyle name="60% - Énfasis2 2 2 3" xfId="175" xr:uid="{00000000-0005-0000-0000-0000C8000000}"/>
    <cellStyle name="60% - Énfasis2 2 3" xfId="176" xr:uid="{00000000-0005-0000-0000-0000C9000000}"/>
    <cellStyle name="60% - Énfasis2 2 4" xfId="177" xr:uid="{00000000-0005-0000-0000-0000CA000000}"/>
    <cellStyle name="60% - Énfasis2 3" xfId="178" xr:uid="{00000000-0005-0000-0000-0000CB000000}"/>
    <cellStyle name="60% - Énfasis2 3 2" xfId="179" xr:uid="{00000000-0005-0000-0000-0000CC000000}"/>
    <cellStyle name="60% - Énfasis2 3 3" xfId="180" xr:uid="{00000000-0005-0000-0000-0000CD000000}"/>
    <cellStyle name="60% - Énfasis2 4" xfId="181" xr:uid="{00000000-0005-0000-0000-0000CE000000}"/>
    <cellStyle name="60% - Énfasis2 5" xfId="182" xr:uid="{00000000-0005-0000-0000-0000CF000000}"/>
    <cellStyle name="60% - Énfasis2 6" xfId="183" xr:uid="{00000000-0005-0000-0000-0000D0000000}"/>
    <cellStyle name="60% - Énfasis2 7" xfId="184" xr:uid="{00000000-0005-0000-0000-0000D1000000}"/>
    <cellStyle name="60% - Énfasis2 8" xfId="647" xr:uid="{00000000-0005-0000-0000-0000D2000000}"/>
    <cellStyle name="60% - Énfasis2 9" xfId="664" xr:uid="{00000000-0005-0000-0000-0000D3000000}"/>
    <cellStyle name="60% - Énfasis3" xfId="185" builtinId="40" customBuiltin="1"/>
    <cellStyle name="60% - Énfasis3 10" xfId="688" xr:uid="{8A38A6F4-A39B-4AAD-9CAF-E84718A5F8C8}"/>
    <cellStyle name="60% - Énfasis3 2" xfId="186" xr:uid="{00000000-0005-0000-0000-0000D5000000}"/>
    <cellStyle name="60% - Énfasis3 2 2" xfId="187" xr:uid="{00000000-0005-0000-0000-0000D6000000}"/>
    <cellStyle name="60% - Énfasis3 2 2 2" xfId="188" xr:uid="{00000000-0005-0000-0000-0000D7000000}"/>
    <cellStyle name="60% - Énfasis3 2 2 3" xfId="189" xr:uid="{00000000-0005-0000-0000-0000D8000000}"/>
    <cellStyle name="60% - Énfasis3 2 3" xfId="190" xr:uid="{00000000-0005-0000-0000-0000D9000000}"/>
    <cellStyle name="60% - Énfasis3 2 4" xfId="191" xr:uid="{00000000-0005-0000-0000-0000DA000000}"/>
    <cellStyle name="60% - Énfasis3 3" xfId="192" xr:uid="{00000000-0005-0000-0000-0000DB000000}"/>
    <cellStyle name="60% - Énfasis3 3 2" xfId="193" xr:uid="{00000000-0005-0000-0000-0000DC000000}"/>
    <cellStyle name="60% - Énfasis3 3 3" xfId="194" xr:uid="{00000000-0005-0000-0000-0000DD000000}"/>
    <cellStyle name="60% - Énfasis3 4" xfId="195" xr:uid="{00000000-0005-0000-0000-0000DE000000}"/>
    <cellStyle name="60% - Énfasis3 5" xfId="196" xr:uid="{00000000-0005-0000-0000-0000DF000000}"/>
    <cellStyle name="60% - Énfasis3 6" xfId="197" xr:uid="{00000000-0005-0000-0000-0000E0000000}"/>
    <cellStyle name="60% - Énfasis3 7" xfId="198" xr:uid="{00000000-0005-0000-0000-0000E1000000}"/>
    <cellStyle name="60% - Énfasis3 8" xfId="648" xr:uid="{00000000-0005-0000-0000-0000E2000000}"/>
    <cellStyle name="60% - Énfasis3 9" xfId="667" xr:uid="{00000000-0005-0000-0000-0000E3000000}"/>
    <cellStyle name="60% - Énfasis4" xfId="199" builtinId="44" customBuiltin="1"/>
    <cellStyle name="60% - Énfasis4 10" xfId="691" xr:uid="{11000148-4758-4246-BF96-B370A85E7BB9}"/>
    <cellStyle name="60% - Énfasis4 2" xfId="200" xr:uid="{00000000-0005-0000-0000-0000E5000000}"/>
    <cellStyle name="60% - Énfasis4 2 2" xfId="201" xr:uid="{00000000-0005-0000-0000-0000E6000000}"/>
    <cellStyle name="60% - Énfasis4 2 2 2" xfId="202" xr:uid="{00000000-0005-0000-0000-0000E7000000}"/>
    <cellStyle name="60% - Énfasis4 2 2 3" xfId="203" xr:uid="{00000000-0005-0000-0000-0000E8000000}"/>
    <cellStyle name="60% - Énfasis4 2 3" xfId="204" xr:uid="{00000000-0005-0000-0000-0000E9000000}"/>
    <cellStyle name="60% - Énfasis4 2 4" xfId="205" xr:uid="{00000000-0005-0000-0000-0000EA000000}"/>
    <cellStyle name="60% - Énfasis4 3" xfId="206" xr:uid="{00000000-0005-0000-0000-0000EB000000}"/>
    <cellStyle name="60% - Énfasis4 3 2" xfId="207" xr:uid="{00000000-0005-0000-0000-0000EC000000}"/>
    <cellStyle name="60% - Énfasis4 3 3" xfId="208" xr:uid="{00000000-0005-0000-0000-0000ED000000}"/>
    <cellStyle name="60% - Énfasis4 4" xfId="209" xr:uid="{00000000-0005-0000-0000-0000EE000000}"/>
    <cellStyle name="60% - Énfasis4 5" xfId="210" xr:uid="{00000000-0005-0000-0000-0000EF000000}"/>
    <cellStyle name="60% - Énfasis4 6" xfId="211" xr:uid="{00000000-0005-0000-0000-0000F0000000}"/>
    <cellStyle name="60% - Énfasis4 7" xfId="212" xr:uid="{00000000-0005-0000-0000-0000F1000000}"/>
    <cellStyle name="60% - Énfasis4 8" xfId="649" xr:uid="{00000000-0005-0000-0000-0000F2000000}"/>
    <cellStyle name="60% - Énfasis4 9" xfId="670" xr:uid="{00000000-0005-0000-0000-0000F3000000}"/>
    <cellStyle name="60% - Énfasis5" xfId="213" builtinId="48" customBuiltin="1"/>
    <cellStyle name="60% - Énfasis5 10" xfId="694" xr:uid="{4CEEC55F-3295-44EB-8F34-EC6CA75E7758}"/>
    <cellStyle name="60% - Énfasis5 2" xfId="214" xr:uid="{00000000-0005-0000-0000-0000F5000000}"/>
    <cellStyle name="60% - Énfasis5 2 2" xfId="215" xr:uid="{00000000-0005-0000-0000-0000F6000000}"/>
    <cellStyle name="60% - Énfasis5 2 2 2" xfId="216" xr:uid="{00000000-0005-0000-0000-0000F7000000}"/>
    <cellStyle name="60% - Énfasis5 2 2 3" xfId="217" xr:uid="{00000000-0005-0000-0000-0000F8000000}"/>
    <cellStyle name="60% - Énfasis5 2 3" xfId="218" xr:uid="{00000000-0005-0000-0000-0000F9000000}"/>
    <cellStyle name="60% - Énfasis5 2 4" xfId="219" xr:uid="{00000000-0005-0000-0000-0000FA000000}"/>
    <cellStyle name="60% - Énfasis5 3" xfId="220" xr:uid="{00000000-0005-0000-0000-0000FB000000}"/>
    <cellStyle name="60% - Énfasis5 3 2" xfId="221" xr:uid="{00000000-0005-0000-0000-0000FC000000}"/>
    <cellStyle name="60% - Énfasis5 3 3" xfId="222" xr:uid="{00000000-0005-0000-0000-0000FD000000}"/>
    <cellStyle name="60% - Énfasis5 4" xfId="223" xr:uid="{00000000-0005-0000-0000-0000FE000000}"/>
    <cellStyle name="60% - Énfasis5 5" xfId="224" xr:uid="{00000000-0005-0000-0000-0000FF000000}"/>
    <cellStyle name="60% - Énfasis5 6" xfId="225" xr:uid="{00000000-0005-0000-0000-000000010000}"/>
    <cellStyle name="60% - Énfasis5 7" xfId="226" xr:uid="{00000000-0005-0000-0000-000001010000}"/>
    <cellStyle name="60% - Énfasis5 8" xfId="650" xr:uid="{00000000-0005-0000-0000-000002010000}"/>
    <cellStyle name="60% - Énfasis5 9" xfId="673" xr:uid="{00000000-0005-0000-0000-000003010000}"/>
    <cellStyle name="60% - Énfasis6" xfId="227" builtinId="52" customBuiltin="1"/>
    <cellStyle name="60% - Énfasis6 10" xfId="697" xr:uid="{E129A953-8C4F-44F4-BDB1-BE3743C4A6F9}"/>
    <cellStyle name="60% - Énfasis6 2" xfId="228" xr:uid="{00000000-0005-0000-0000-000005010000}"/>
    <cellStyle name="60% - Énfasis6 2 2" xfId="229" xr:uid="{00000000-0005-0000-0000-000006010000}"/>
    <cellStyle name="60% - Énfasis6 2 2 2" xfId="230" xr:uid="{00000000-0005-0000-0000-000007010000}"/>
    <cellStyle name="60% - Énfasis6 2 2 3" xfId="231" xr:uid="{00000000-0005-0000-0000-000008010000}"/>
    <cellStyle name="60% - Énfasis6 2 3" xfId="232" xr:uid="{00000000-0005-0000-0000-000009010000}"/>
    <cellStyle name="60% - Énfasis6 2 4" xfId="233" xr:uid="{00000000-0005-0000-0000-00000A010000}"/>
    <cellStyle name="60% - Énfasis6 3" xfId="234" xr:uid="{00000000-0005-0000-0000-00000B010000}"/>
    <cellStyle name="60% - Énfasis6 3 2" xfId="235" xr:uid="{00000000-0005-0000-0000-00000C010000}"/>
    <cellStyle name="60% - Énfasis6 3 3" xfId="236" xr:uid="{00000000-0005-0000-0000-00000D010000}"/>
    <cellStyle name="60% - Énfasis6 4" xfId="237" xr:uid="{00000000-0005-0000-0000-00000E010000}"/>
    <cellStyle name="60% - Énfasis6 5" xfId="238" xr:uid="{00000000-0005-0000-0000-00000F010000}"/>
    <cellStyle name="60% - Énfasis6 6" xfId="239" xr:uid="{00000000-0005-0000-0000-000010010000}"/>
    <cellStyle name="60% - Énfasis6 7" xfId="240" xr:uid="{00000000-0005-0000-0000-000011010000}"/>
    <cellStyle name="60% - Énfasis6 8" xfId="651" xr:uid="{00000000-0005-0000-0000-000012010000}"/>
    <cellStyle name="60% - Énfasis6 9" xfId="677" xr:uid="{00000000-0005-0000-0000-000013010000}"/>
    <cellStyle name="Buena 2" xfId="241" xr:uid="{00000000-0005-0000-0000-000015010000}"/>
    <cellStyle name="Buena 2 2" xfId="242" xr:uid="{00000000-0005-0000-0000-000016010000}"/>
    <cellStyle name="Buena 2 2 2" xfId="243" xr:uid="{00000000-0005-0000-0000-000017010000}"/>
    <cellStyle name="Buena 2 2 3" xfId="244" xr:uid="{00000000-0005-0000-0000-000018010000}"/>
    <cellStyle name="Buena 2 3" xfId="245" xr:uid="{00000000-0005-0000-0000-000019010000}"/>
    <cellStyle name="Buena 2 4" xfId="246" xr:uid="{00000000-0005-0000-0000-00001A010000}"/>
    <cellStyle name="Buena 3" xfId="247" xr:uid="{00000000-0005-0000-0000-00001B010000}"/>
    <cellStyle name="Buena 3 2" xfId="248" xr:uid="{00000000-0005-0000-0000-00001C010000}"/>
    <cellStyle name="Buena 3 3" xfId="249" xr:uid="{00000000-0005-0000-0000-00001D010000}"/>
    <cellStyle name="Buena 4" xfId="250" xr:uid="{00000000-0005-0000-0000-00001E010000}"/>
    <cellStyle name="Buena 5" xfId="251" xr:uid="{00000000-0005-0000-0000-00001F010000}"/>
    <cellStyle name="Buena 6" xfId="252" xr:uid="{00000000-0005-0000-0000-000020010000}"/>
    <cellStyle name="Bueno" xfId="632" builtinId="26" customBuiltin="1"/>
    <cellStyle name="Bueno 2" xfId="253" xr:uid="{00000000-0005-0000-0000-000021010000}"/>
    <cellStyle name="Cálculo" xfId="254" builtinId="22" customBuiltin="1"/>
    <cellStyle name="Cálculo 2" xfId="255" xr:uid="{00000000-0005-0000-0000-000023010000}"/>
    <cellStyle name="Cálculo 2 2" xfId="256" xr:uid="{00000000-0005-0000-0000-000024010000}"/>
    <cellStyle name="Cálculo 2 2 2" xfId="257" xr:uid="{00000000-0005-0000-0000-000025010000}"/>
    <cellStyle name="Cálculo 2 2 3" xfId="258" xr:uid="{00000000-0005-0000-0000-000026010000}"/>
    <cellStyle name="Cálculo 2 3" xfId="259" xr:uid="{00000000-0005-0000-0000-000027010000}"/>
    <cellStyle name="Cálculo 2 4" xfId="260" xr:uid="{00000000-0005-0000-0000-000028010000}"/>
    <cellStyle name="Cálculo 3" xfId="261" xr:uid="{00000000-0005-0000-0000-000029010000}"/>
    <cellStyle name="Cálculo 3 2" xfId="262" xr:uid="{00000000-0005-0000-0000-00002A010000}"/>
    <cellStyle name="Cálculo 3 3" xfId="263" xr:uid="{00000000-0005-0000-0000-00002B010000}"/>
    <cellStyle name="Cálculo 4" xfId="264" xr:uid="{00000000-0005-0000-0000-00002C010000}"/>
    <cellStyle name="Cálculo 5" xfId="265" xr:uid="{00000000-0005-0000-0000-00002D010000}"/>
    <cellStyle name="Cálculo 6" xfId="266" xr:uid="{00000000-0005-0000-0000-00002E010000}"/>
    <cellStyle name="Celda de comprobación" xfId="267" builtinId="23" customBuiltin="1"/>
    <cellStyle name="Celda de comprobación 2" xfId="268" xr:uid="{00000000-0005-0000-0000-000030010000}"/>
    <cellStyle name="Celda de comprobación 2 2" xfId="269" xr:uid="{00000000-0005-0000-0000-000031010000}"/>
    <cellStyle name="Celda de comprobación 2 2 2" xfId="270" xr:uid="{00000000-0005-0000-0000-000032010000}"/>
    <cellStyle name="Celda de comprobación 2 2 3" xfId="271" xr:uid="{00000000-0005-0000-0000-000033010000}"/>
    <cellStyle name="Celda de comprobación 2 3" xfId="272" xr:uid="{00000000-0005-0000-0000-000034010000}"/>
    <cellStyle name="Celda de comprobación 2 4" xfId="273" xr:uid="{00000000-0005-0000-0000-000035010000}"/>
    <cellStyle name="Celda de comprobación 3" xfId="274" xr:uid="{00000000-0005-0000-0000-000036010000}"/>
    <cellStyle name="Celda de comprobación 3 2" xfId="275" xr:uid="{00000000-0005-0000-0000-000037010000}"/>
    <cellStyle name="Celda de comprobación 3 3" xfId="276" xr:uid="{00000000-0005-0000-0000-000038010000}"/>
    <cellStyle name="Celda de comprobación 4" xfId="277" xr:uid="{00000000-0005-0000-0000-000039010000}"/>
    <cellStyle name="Celda de comprobación 5" xfId="278" xr:uid="{00000000-0005-0000-0000-00003A010000}"/>
    <cellStyle name="Celda de comprobación 6" xfId="279" xr:uid="{00000000-0005-0000-0000-00003B010000}"/>
    <cellStyle name="Celda vinculada" xfId="280" builtinId="24" customBuiltin="1"/>
    <cellStyle name="Celda vinculada 2" xfId="281" xr:uid="{00000000-0005-0000-0000-00003D010000}"/>
    <cellStyle name="Celda vinculada 2 2" xfId="282" xr:uid="{00000000-0005-0000-0000-00003E010000}"/>
    <cellStyle name="Celda vinculada 2 2 2" xfId="283" xr:uid="{00000000-0005-0000-0000-00003F010000}"/>
    <cellStyle name="Celda vinculada 2 2 3" xfId="284" xr:uid="{00000000-0005-0000-0000-000040010000}"/>
    <cellStyle name="Celda vinculada 2 3" xfId="285" xr:uid="{00000000-0005-0000-0000-000041010000}"/>
    <cellStyle name="Celda vinculada 2 4" xfId="286" xr:uid="{00000000-0005-0000-0000-000042010000}"/>
    <cellStyle name="Celda vinculada 3" xfId="287" xr:uid="{00000000-0005-0000-0000-000043010000}"/>
    <cellStyle name="Celda vinculada 3 2" xfId="288" xr:uid="{00000000-0005-0000-0000-000044010000}"/>
    <cellStyle name="Celda vinculada 3 3" xfId="289" xr:uid="{00000000-0005-0000-0000-000045010000}"/>
    <cellStyle name="Celda vinculada 4" xfId="290" xr:uid="{00000000-0005-0000-0000-000046010000}"/>
    <cellStyle name="Celda vinculada 5" xfId="291" xr:uid="{00000000-0005-0000-0000-000047010000}"/>
    <cellStyle name="Celda vinculada 6" xfId="292" xr:uid="{00000000-0005-0000-0000-000048010000}"/>
    <cellStyle name="Encabezado 1" xfId="631" builtinId="16" customBuiltin="1"/>
    <cellStyle name="Encabezado 1 2" xfId="293" xr:uid="{00000000-0005-0000-0000-000049010000}"/>
    <cellStyle name="Encabezado 4" xfId="294" builtinId="19" customBuiltin="1"/>
    <cellStyle name="Encabezado 4 2" xfId="295" xr:uid="{00000000-0005-0000-0000-00004B010000}"/>
    <cellStyle name="Encabezado 4 2 2" xfId="296" xr:uid="{00000000-0005-0000-0000-00004C010000}"/>
    <cellStyle name="Encabezado 4 2 2 2" xfId="297" xr:uid="{00000000-0005-0000-0000-00004D010000}"/>
    <cellStyle name="Encabezado 4 2 2 3" xfId="298" xr:uid="{00000000-0005-0000-0000-00004E010000}"/>
    <cellStyle name="Encabezado 4 2 3" xfId="299" xr:uid="{00000000-0005-0000-0000-00004F010000}"/>
    <cellStyle name="Encabezado 4 2 4" xfId="300" xr:uid="{00000000-0005-0000-0000-000050010000}"/>
    <cellStyle name="Encabezado 4 3" xfId="301" xr:uid="{00000000-0005-0000-0000-000051010000}"/>
    <cellStyle name="Encabezado 4 3 2" xfId="302" xr:uid="{00000000-0005-0000-0000-000052010000}"/>
    <cellStyle name="Encabezado 4 3 3" xfId="303" xr:uid="{00000000-0005-0000-0000-000053010000}"/>
    <cellStyle name="Encabezado 4 4" xfId="304" xr:uid="{00000000-0005-0000-0000-000054010000}"/>
    <cellStyle name="Encabezado 4 5" xfId="305" xr:uid="{00000000-0005-0000-0000-000055010000}"/>
    <cellStyle name="Encabezado 4 6" xfId="306" xr:uid="{00000000-0005-0000-0000-000056010000}"/>
    <cellStyle name="Énfasis1" xfId="307" builtinId="29" customBuiltin="1"/>
    <cellStyle name="Énfasis1 2" xfId="308" xr:uid="{00000000-0005-0000-0000-000058010000}"/>
    <cellStyle name="Énfasis1 2 2" xfId="309" xr:uid="{00000000-0005-0000-0000-000059010000}"/>
    <cellStyle name="Énfasis1 2 2 2" xfId="310" xr:uid="{00000000-0005-0000-0000-00005A010000}"/>
    <cellStyle name="Énfasis1 2 2 3" xfId="311" xr:uid="{00000000-0005-0000-0000-00005B010000}"/>
    <cellStyle name="Énfasis1 2 3" xfId="312" xr:uid="{00000000-0005-0000-0000-00005C010000}"/>
    <cellStyle name="Énfasis1 2 4" xfId="313" xr:uid="{00000000-0005-0000-0000-00005D010000}"/>
    <cellStyle name="Énfasis1 3" xfId="314" xr:uid="{00000000-0005-0000-0000-00005E010000}"/>
    <cellStyle name="Énfasis1 3 2" xfId="315" xr:uid="{00000000-0005-0000-0000-00005F010000}"/>
    <cellStyle name="Énfasis1 3 3" xfId="316" xr:uid="{00000000-0005-0000-0000-000060010000}"/>
    <cellStyle name="Énfasis1 4" xfId="317" xr:uid="{00000000-0005-0000-0000-000061010000}"/>
    <cellStyle name="Énfasis1 5" xfId="318" xr:uid="{00000000-0005-0000-0000-000062010000}"/>
    <cellStyle name="Énfasis1 6" xfId="319" xr:uid="{00000000-0005-0000-0000-000063010000}"/>
    <cellStyle name="Énfasis2" xfId="320" builtinId="33" customBuiltin="1"/>
    <cellStyle name="Énfasis2 2" xfId="321" xr:uid="{00000000-0005-0000-0000-000065010000}"/>
    <cellStyle name="Énfasis2 2 2" xfId="322" xr:uid="{00000000-0005-0000-0000-000066010000}"/>
    <cellStyle name="Énfasis2 2 2 2" xfId="323" xr:uid="{00000000-0005-0000-0000-000067010000}"/>
    <cellStyle name="Énfasis2 2 2 3" xfId="324" xr:uid="{00000000-0005-0000-0000-000068010000}"/>
    <cellStyle name="Énfasis2 2 3" xfId="325" xr:uid="{00000000-0005-0000-0000-000069010000}"/>
    <cellStyle name="Énfasis2 2 4" xfId="326" xr:uid="{00000000-0005-0000-0000-00006A010000}"/>
    <cellStyle name="Énfasis2 3" xfId="327" xr:uid="{00000000-0005-0000-0000-00006B010000}"/>
    <cellStyle name="Énfasis2 3 2" xfId="328" xr:uid="{00000000-0005-0000-0000-00006C010000}"/>
    <cellStyle name="Énfasis2 3 3" xfId="329" xr:uid="{00000000-0005-0000-0000-00006D010000}"/>
    <cellStyle name="Énfasis2 4" xfId="330" xr:uid="{00000000-0005-0000-0000-00006E010000}"/>
    <cellStyle name="Énfasis2 5" xfId="331" xr:uid="{00000000-0005-0000-0000-00006F010000}"/>
    <cellStyle name="Énfasis2 6" xfId="332" xr:uid="{00000000-0005-0000-0000-000070010000}"/>
    <cellStyle name="Énfasis3" xfId="333" builtinId="37" customBuiltin="1"/>
    <cellStyle name="Énfasis3 2" xfId="334" xr:uid="{00000000-0005-0000-0000-000072010000}"/>
    <cellStyle name="Énfasis3 2 2" xfId="335" xr:uid="{00000000-0005-0000-0000-000073010000}"/>
    <cellStyle name="Énfasis3 2 2 2" xfId="336" xr:uid="{00000000-0005-0000-0000-000074010000}"/>
    <cellStyle name="Énfasis3 2 2 3" xfId="337" xr:uid="{00000000-0005-0000-0000-000075010000}"/>
    <cellStyle name="Énfasis3 2 3" xfId="338" xr:uid="{00000000-0005-0000-0000-000076010000}"/>
    <cellStyle name="Énfasis3 2 4" xfId="339" xr:uid="{00000000-0005-0000-0000-000077010000}"/>
    <cellStyle name="Énfasis3 3" xfId="340" xr:uid="{00000000-0005-0000-0000-000078010000}"/>
    <cellStyle name="Énfasis3 3 2" xfId="341" xr:uid="{00000000-0005-0000-0000-000079010000}"/>
    <cellStyle name="Énfasis3 3 3" xfId="342" xr:uid="{00000000-0005-0000-0000-00007A010000}"/>
    <cellStyle name="Énfasis3 4" xfId="343" xr:uid="{00000000-0005-0000-0000-00007B010000}"/>
    <cellStyle name="Énfasis3 5" xfId="344" xr:uid="{00000000-0005-0000-0000-00007C010000}"/>
    <cellStyle name="Énfasis3 6" xfId="345" xr:uid="{00000000-0005-0000-0000-00007D010000}"/>
    <cellStyle name="Énfasis4" xfId="346" builtinId="41" customBuiltin="1"/>
    <cellStyle name="Énfasis4 2" xfId="347" xr:uid="{00000000-0005-0000-0000-00007F010000}"/>
    <cellStyle name="Énfasis4 2 2" xfId="348" xr:uid="{00000000-0005-0000-0000-000080010000}"/>
    <cellStyle name="Énfasis4 2 2 2" xfId="349" xr:uid="{00000000-0005-0000-0000-000081010000}"/>
    <cellStyle name="Énfasis4 2 2 3" xfId="350" xr:uid="{00000000-0005-0000-0000-000082010000}"/>
    <cellStyle name="Énfasis4 2 3" xfId="351" xr:uid="{00000000-0005-0000-0000-000083010000}"/>
    <cellStyle name="Énfasis4 2 4" xfId="352" xr:uid="{00000000-0005-0000-0000-000084010000}"/>
    <cellStyle name="Énfasis4 3" xfId="353" xr:uid="{00000000-0005-0000-0000-000085010000}"/>
    <cellStyle name="Énfasis4 3 2" xfId="354" xr:uid="{00000000-0005-0000-0000-000086010000}"/>
    <cellStyle name="Énfasis4 3 3" xfId="355" xr:uid="{00000000-0005-0000-0000-000087010000}"/>
    <cellStyle name="Énfasis4 4" xfId="356" xr:uid="{00000000-0005-0000-0000-000088010000}"/>
    <cellStyle name="Énfasis4 5" xfId="357" xr:uid="{00000000-0005-0000-0000-000089010000}"/>
    <cellStyle name="Énfasis4 6" xfId="358" xr:uid="{00000000-0005-0000-0000-00008A010000}"/>
    <cellStyle name="Énfasis5" xfId="359" builtinId="45" customBuiltin="1"/>
    <cellStyle name="Énfasis5 2" xfId="360" xr:uid="{00000000-0005-0000-0000-00008C010000}"/>
    <cellStyle name="Énfasis5 2 2" xfId="361" xr:uid="{00000000-0005-0000-0000-00008D010000}"/>
    <cellStyle name="Énfasis5 2 2 2" xfId="362" xr:uid="{00000000-0005-0000-0000-00008E010000}"/>
    <cellStyle name="Énfasis5 2 2 3" xfId="363" xr:uid="{00000000-0005-0000-0000-00008F010000}"/>
    <cellStyle name="Énfasis5 2 3" xfId="364" xr:uid="{00000000-0005-0000-0000-000090010000}"/>
    <cellStyle name="Énfasis5 2 4" xfId="365" xr:uid="{00000000-0005-0000-0000-000091010000}"/>
    <cellStyle name="Énfasis5 3" xfId="366" xr:uid="{00000000-0005-0000-0000-000092010000}"/>
    <cellStyle name="Énfasis5 3 2" xfId="367" xr:uid="{00000000-0005-0000-0000-000093010000}"/>
    <cellStyle name="Énfasis5 3 3" xfId="368" xr:uid="{00000000-0005-0000-0000-000094010000}"/>
    <cellStyle name="Énfasis5 4" xfId="369" xr:uid="{00000000-0005-0000-0000-000095010000}"/>
    <cellStyle name="Énfasis5 5" xfId="370" xr:uid="{00000000-0005-0000-0000-000096010000}"/>
    <cellStyle name="Énfasis5 6" xfId="371" xr:uid="{00000000-0005-0000-0000-000097010000}"/>
    <cellStyle name="Énfasis6" xfId="372" builtinId="49" customBuiltin="1"/>
    <cellStyle name="Énfasis6 2" xfId="373" xr:uid="{00000000-0005-0000-0000-000099010000}"/>
    <cellStyle name="Énfasis6 2 2" xfId="374" xr:uid="{00000000-0005-0000-0000-00009A010000}"/>
    <cellStyle name="Énfasis6 2 2 2" xfId="375" xr:uid="{00000000-0005-0000-0000-00009B010000}"/>
    <cellStyle name="Énfasis6 2 2 3" xfId="376" xr:uid="{00000000-0005-0000-0000-00009C010000}"/>
    <cellStyle name="Énfasis6 2 3" xfId="377" xr:uid="{00000000-0005-0000-0000-00009D010000}"/>
    <cellStyle name="Énfasis6 2 4" xfId="378" xr:uid="{00000000-0005-0000-0000-00009E010000}"/>
    <cellStyle name="Énfasis6 3" xfId="379" xr:uid="{00000000-0005-0000-0000-00009F010000}"/>
    <cellStyle name="Énfasis6 3 2" xfId="380" xr:uid="{00000000-0005-0000-0000-0000A0010000}"/>
    <cellStyle name="Énfasis6 3 3" xfId="381" xr:uid="{00000000-0005-0000-0000-0000A1010000}"/>
    <cellStyle name="Énfasis6 4" xfId="382" xr:uid="{00000000-0005-0000-0000-0000A2010000}"/>
    <cellStyle name="Énfasis6 5" xfId="383" xr:uid="{00000000-0005-0000-0000-0000A3010000}"/>
    <cellStyle name="Énfasis6 6" xfId="384" xr:uid="{00000000-0005-0000-0000-0000A4010000}"/>
    <cellStyle name="Entrada" xfId="385" builtinId="20" customBuiltin="1"/>
    <cellStyle name="Entrada 2" xfId="386" xr:uid="{00000000-0005-0000-0000-0000A6010000}"/>
    <cellStyle name="Entrada 2 2" xfId="387" xr:uid="{00000000-0005-0000-0000-0000A7010000}"/>
    <cellStyle name="Entrada 2 2 2" xfId="388" xr:uid="{00000000-0005-0000-0000-0000A8010000}"/>
    <cellStyle name="Entrada 2 2 3" xfId="389" xr:uid="{00000000-0005-0000-0000-0000A9010000}"/>
    <cellStyle name="Entrada 2 3" xfId="390" xr:uid="{00000000-0005-0000-0000-0000AA010000}"/>
    <cellStyle name="Entrada 2 4" xfId="391" xr:uid="{00000000-0005-0000-0000-0000AB010000}"/>
    <cellStyle name="Entrada 3" xfId="392" xr:uid="{00000000-0005-0000-0000-0000AC010000}"/>
    <cellStyle name="Entrada 3 2" xfId="393" xr:uid="{00000000-0005-0000-0000-0000AD010000}"/>
    <cellStyle name="Entrada 3 3" xfId="394" xr:uid="{00000000-0005-0000-0000-0000AE010000}"/>
    <cellStyle name="Entrada 4" xfId="395" xr:uid="{00000000-0005-0000-0000-0000AF010000}"/>
    <cellStyle name="Entrada 5" xfId="396" xr:uid="{00000000-0005-0000-0000-0000B0010000}"/>
    <cellStyle name="Entrada 6" xfId="397" xr:uid="{00000000-0005-0000-0000-0000B1010000}"/>
    <cellStyle name="Hipervínculo" xfId="398" builtinId="8"/>
    <cellStyle name="Hipervínculo 2" xfId="399" xr:uid="{00000000-0005-0000-0000-0000B3010000}"/>
    <cellStyle name="Hipervínculo 2 2" xfId="400" xr:uid="{00000000-0005-0000-0000-0000B4010000}"/>
    <cellStyle name="Hipervínculo 3" xfId="401" xr:uid="{00000000-0005-0000-0000-0000B5010000}"/>
    <cellStyle name="Hipervínculo 4" xfId="402" xr:uid="{00000000-0005-0000-0000-0000B6010000}"/>
    <cellStyle name="Incorrecto" xfId="403" builtinId="27" customBuiltin="1"/>
    <cellStyle name="Incorrecto 2" xfId="404" xr:uid="{00000000-0005-0000-0000-0000B8010000}"/>
    <cellStyle name="Incorrecto 2 2" xfId="405" xr:uid="{00000000-0005-0000-0000-0000B9010000}"/>
    <cellStyle name="Incorrecto 2 2 2" xfId="406" xr:uid="{00000000-0005-0000-0000-0000BA010000}"/>
    <cellStyle name="Incorrecto 2 2 3" xfId="407" xr:uid="{00000000-0005-0000-0000-0000BB010000}"/>
    <cellStyle name="Incorrecto 2 3" xfId="408" xr:uid="{00000000-0005-0000-0000-0000BC010000}"/>
    <cellStyle name="Incorrecto 2 4" xfId="409" xr:uid="{00000000-0005-0000-0000-0000BD010000}"/>
    <cellStyle name="Incorrecto 3" xfId="410" xr:uid="{00000000-0005-0000-0000-0000BE010000}"/>
    <cellStyle name="Incorrecto 3 2" xfId="411" xr:uid="{00000000-0005-0000-0000-0000BF010000}"/>
    <cellStyle name="Incorrecto 3 3" xfId="412" xr:uid="{00000000-0005-0000-0000-0000C0010000}"/>
    <cellStyle name="Incorrecto 4" xfId="413" xr:uid="{00000000-0005-0000-0000-0000C1010000}"/>
    <cellStyle name="Incorrecto 5" xfId="414" xr:uid="{00000000-0005-0000-0000-0000C2010000}"/>
    <cellStyle name="Incorrecto 6" xfId="415" xr:uid="{00000000-0005-0000-0000-0000C3010000}"/>
    <cellStyle name="Millares [0]" xfId="699" builtinId="6"/>
    <cellStyle name="Millares [0] 2" xfId="416" xr:uid="{00000000-0005-0000-0000-0000C4010000}"/>
    <cellStyle name="Millares [0]_beneficioganado 2" xfId="417" xr:uid="{00000000-0005-0000-0000-0000C5010000}"/>
    <cellStyle name="Millares 10" xfId="418" xr:uid="{00000000-0005-0000-0000-0000C6010000}"/>
    <cellStyle name="Millares 11" xfId="419" xr:uid="{00000000-0005-0000-0000-0000C7010000}"/>
    <cellStyle name="Millares 12" xfId="420" xr:uid="{00000000-0005-0000-0000-0000C8010000}"/>
    <cellStyle name="Millares 13" xfId="421" xr:uid="{00000000-0005-0000-0000-0000C9010000}"/>
    <cellStyle name="Millares 14" xfId="422" xr:uid="{00000000-0005-0000-0000-0000CA010000}"/>
    <cellStyle name="Millares 15" xfId="423" xr:uid="{00000000-0005-0000-0000-0000CB010000}"/>
    <cellStyle name="Millares 16" xfId="424" xr:uid="{00000000-0005-0000-0000-0000CC010000}"/>
    <cellStyle name="Millares 17" xfId="425" xr:uid="{00000000-0005-0000-0000-0000CD010000}"/>
    <cellStyle name="Millares 18" xfId="426" xr:uid="{00000000-0005-0000-0000-0000CE010000}"/>
    <cellStyle name="Millares 19" xfId="427" xr:uid="{00000000-0005-0000-0000-0000CF010000}"/>
    <cellStyle name="Millares 2" xfId="428" xr:uid="{00000000-0005-0000-0000-0000D0010000}"/>
    <cellStyle name="Millares 2 2" xfId="429" xr:uid="{00000000-0005-0000-0000-0000D1010000}"/>
    <cellStyle name="Millares 2 3" xfId="430" xr:uid="{00000000-0005-0000-0000-0000D2010000}"/>
    <cellStyle name="Millares 2 4" xfId="431" xr:uid="{00000000-0005-0000-0000-0000D3010000}"/>
    <cellStyle name="Millares 2 5" xfId="432" xr:uid="{00000000-0005-0000-0000-0000D4010000}"/>
    <cellStyle name="Millares 20" xfId="433" xr:uid="{00000000-0005-0000-0000-0000D5010000}"/>
    <cellStyle name="Millares 21" xfId="434" xr:uid="{00000000-0005-0000-0000-0000D6010000}"/>
    <cellStyle name="Millares 22" xfId="435" xr:uid="{00000000-0005-0000-0000-0000D7010000}"/>
    <cellStyle name="Millares 23" xfId="436" xr:uid="{00000000-0005-0000-0000-0000D8010000}"/>
    <cellStyle name="Millares 24" xfId="437" xr:uid="{00000000-0005-0000-0000-0000D9010000}"/>
    <cellStyle name="Millares 25" xfId="438" xr:uid="{00000000-0005-0000-0000-0000DA010000}"/>
    <cellStyle name="Millares 26" xfId="439" xr:uid="{00000000-0005-0000-0000-0000DB010000}"/>
    <cellStyle name="Millares 27" xfId="440" xr:uid="{00000000-0005-0000-0000-0000DC010000}"/>
    <cellStyle name="Millares 28" xfId="441" xr:uid="{00000000-0005-0000-0000-0000DD010000}"/>
    <cellStyle name="Millares 29" xfId="442" xr:uid="{00000000-0005-0000-0000-0000DE010000}"/>
    <cellStyle name="Millares 3" xfId="443" xr:uid="{00000000-0005-0000-0000-0000DF010000}"/>
    <cellStyle name="Millares 3 2" xfId="444" xr:uid="{00000000-0005-0000-0000-0000E0010000}"/>
    <cellStyle name="Millares 30" xfId="445" xr:uid="{00000000-0005-0000-0000-0000E1010000}"/>
    <cellStyle name="Millares 31" xfId="446" xr:uid="{00000000-0005-0000-0000-0000E2010000}"/>
    <cellStyle name="Millares 32" xfId="447" xr:uid="{00000000-0005-0000-0000-0000E3010000}"/>
    <cellStyle name="Millares 33" xfId="448" xr:uid="{00000000-0005-0000-0000-0000E4010000}"/>
    <cellStyle name="Millares 34" xfId="449" xr:uid="{00000000-0005-0000-0000-0000E5010000}"/>
    <cellStyle name="Millares 35" xfId="450" xr:uid="{00000000-0005-0000-0000-0000E6010000}"/>
    <cellStyle name="Millares 36" xfId="451" xr:uid="{00000000-0005-0000-0000-0000E7010000}"/>
    <cellStyle name="Millares 37" xfId="452" xr:uid="{00000000-0005-0000-0000-0000E8010000}"/>
    <cellStyle name="Millares 38" xfId="453" xr:uid="{00000000-0005-0000-0000-0000E9010000}"/>
    <cellStyle name="Millares 39" xfId="454" xr:uid="{00000000-0005-0000-0000-0000EA010000}"/>
    <cellStyle name="Millares 4" xfId="455" xr:uid="{00000000-0005-0000-0000-0000EB010000}"/>
    <cellStyle name="Millares 40" xfId="456" xr:uid="{00000000-0005-0000-0000-0000EC010000}"/>
    <cellStyle name="Millares 41" xfId="457" xr:uid="{00000000-0005-0000-0000-0000ED010000}"/>
    <cellStyle name="Millares 42" xfId="458" xr:uid="{00000000-0005-0000-0000-0000EE010000}"/>
    <cellStyle name="Millares 43" xfId="459" xr:uid="{00000000-0005-0000-0000-0000EF010000}"/>
    <cellStyle name="Millares 44" xfId="460" xr:uid="{00000000-0005-0000-0000-0000F0010000}"/>
    <cellStyle name="Millares 45" xfId="461" xr:uid="{00000000-0005-0000-0000-0000F1010000}"/>
    <cellStyle name="Millares 46" xfId="462" xr:uid="{00000000-0005-0000-0000-0000F2010000}"/>
    <cellStyle name="Millares 47" xfId="463" xr:uid="{00000000-0005-0000-0000-0000F3010000}"/>
    <cellStyle name="Millares 5" xfId="464" xr:uid="{00000000-0005-0000-0000-0000F4010000}"/>
    <cellStyle name="Millares 6" xfId="465" xr:uid="{00000000-0005-0000-0000-0000F5010000}"/>
    <cellStyle name="Millares 7" xfId="466" xr:uid="{00000000-0005-0000-0000-0000F6010000}"/>
    <cellStyle name="Millares 8" xfId="467" xr:uid="{00000000-0005-0000-0000-0000F7010000}"/>
    <cellStyle name="Millares 9" xfId="468" xr:uid="{00000000-0005-0000-0000-0000F8010000}"/>
    <cellStyle name="Neutral" xfId="469" builtinId="28" customBuiltin="1"/>
    <cellStyle name="Neutral 2" xfId="470" xr:uid="{00000000-0005-0000-0000-0000FB010000}"/>
    <cellStyle name="Neutral 2 2" xfId="471" xr:uid="{00000000-0005-0000-0000-0000FC010000}"/>
    <cellStyle name="Neutral 2 2 2" xfId="472" xr:uid="{00000000-0005-0000-0000-0000FD010000}"/>
    <cellStyle name="Neutral 2 2 3" xfId="473" xr:uid="{00000000-0005-0000-0000-0000FE010000}"/>
    <cellStyle name="Neutral 2 3" xfId="474" xr:uid="{00000000-0005-0000-0000-0000FF010000}"/>
    <cellStyle name="Neutral 2 4" xfId="475" xr:uid="{00000000-0005-0000-0000-000000020000}"/>
    <cellStyle name="Neutral 3" xfId="476" xr:uid="{00000000-0005-0000-0000-000001020000}"/>
    <cellStyle name="Neutral 3 2" xfId="477" xr:uid="{00000000-0005-0000-0000-000002020000}"/>
    <cellStyle name="Neutral 3 3" xfId="478" xr:uid="{00000000-0005-0000-0000-000003020000}"/>
    <cellStyle name="Neutral 4" xfId="479" xr:uid="{00000000-0005-0000-0000-000004020000}"/>
    <cellStyle name="Neutral 5" xfId="480" xr:uid="{00000000-0005-0000-0000-000005020000}"/>
    <cellStyle name="Neutral 6" xfId="481" xr:uid="{00000000-0005-0000-0000-000006020000}"/>
    <cellStyle name="Neutral 7" xfId="482" xr:uid="{00000000-0005-0000-0000-000007020000}"/>
    <cellStyle name="Normal" xfId="0" builtinId="0"/>
    <cellStyle name="Normal 10" xfId="678" xr:uid="{6C2F0E1E-2435-4D9B-8894-AD2FC2F00694}"/>
    <cellStyle name="Normal 11" xfId="698" xr:uid="{A14031B0-3A60-4FB7-997D-0267D7D4D372}"/>
    <cellStyle name="Normal 12" xfId="700" xr:uid="{0F881F80-FB0B-4217-8124-FAF381EB25F5}"/>
    <cellStyle name="Normal 13" xfId="701" xr:uid="{445F0242-9206-42CA-8474-D0D53ED45ED1}"/>
    <cellStyle name="Normal 2" xfId="483" xr:uid="{00000000-0005-0000-0000-000009020000}"/>
    <cellStyle name="Normal 2 2" xfId="484" xr:uid="{00000000-0005-0000-0000-00000A020000}"/>
    <cellStyle name="Normal 2 3" xfId="485" xr:uid="{00000000-0005-0000-0000-00000B020000}"/>
    <cellStyle name="Normal 2 4" xfId="653" xr:uid="{00000000-0005-0000-0000-00000C020000}"/>
    <cellStyle name="Normal 3" xfId="633" xr:uid="{00000000-0005-0000-0000-00000D020000}"/>
    <cellStyle name="Normal 3 2" xfId="486" xr:uid="{00000000-0005-0000-0000-00000E020000}"/>
    <cellStyle name="Normal 3 3" xfId="487" xr:uid="{00000000-0005-0000-0000-00000F020000}"/>
    <cellStyle name="Normal 3 4" xfId="488" xr:uid="{00000000-0005-0000-0000-000010020000}"/>
    <cellStyle name="Normal 3 4 2" xfId="489" xr:uid="{00000000-0005-0000-0000-000011020000}"/>
    <cellStyle name="Normal 3 5" xfId="490" xr:uid="{00000000-0005-0000-0000-000012020000}"/>
    <cellStyle name="Normal 3 6" xfId="491" xr:uid="{00000000-0005-0000-0000-000013020000}"/>
    <cellStyle name="Normal 4" xfId="630" xr:uid="{00000000-0005-0000-0000-000014020000}"/>
    <cellStyle name="Normal 4 2" xfId="492" xr:uid="{00000000-0005-0000-0000-000015020000}"/>
    <cellStyle name="Normal 4 3" xfId="493" xr:uid="{00000000-0005-0000-0000-000016020000}"/>
    <cellStyle name="Normal 4 4" xfId="494" xr:uid="{00000000-0005-0000-0000-000017020000}"/>
    <cellStyle name="Normal 5" xfId="629" xr:uid="{00000000-0005-0000-0000-000018020000}"/>
    <cellStyle name="Normal 6" xfId="495" xr:uid="{00000000-0005-0000-0000-000019020000}"/>
    <cellStyle name="Normal 6 2" xfId="496" xr:uid="{00000000-0005-0000-0000-00001A020000}"/>
    <cellStyle name="Normal 6 3" xfId="655" xr:uid="{00000000-0005-0000-0000-00001B020000}"/>
    <cellStyle name="Normal 6 3 2" xfId="656" xr:uid="{00000000-0005-0000-0000-00001C020000}"/>
    <cellStyle name="Normal 7" xfId="497" xr:uid="{00000000-0005-0000-0000-00001D020000}"/>
    <cellStyle name="Normal 8" xfId="657" xr:uid="{00000000-0005-0000-0000-00001E020000}"/>
    <cellStyle name="Normal 9" xfId="674" xr:uid="{00000000-0005-0000-0000-00001F020000}"/>
    <cellStyle name="Normal_indice" xfId="498" xr:uid="{00000000-0005-0000-0000-000020020000}"/>
    <cellStyle name="Notas" xfId="499" builtinId="10" customBuiltin="1"/>
    <cellStyle name="Notas 2" xfId="500" xr:uid="{00000000-0005-0000-0000-000022020000}"/>
    <cellStyle name="Notas 2 2" xfId="501" xr:uid="{00000000-0005-0000-0000-000023020000}"/>
    <cellStyle name="Notas 2 2 2" xfId="502" xr:uid="{00000000-0005-0000-0000-000024020000}"/>
    <cellStyle name="Notas 2 2 3" xfId="503" xr:uid="{00000000-0005-0000-0000-000025020000}"/>
    <cellStyle name="Notas 2 3" xfId="504" xr:uid="{00000000-0005-0000-0000-000026020000}"/>
    <cellStyle name="Notas 2 4" xfId="505" xr:uid="{00000000-0005-0000-0000-000027020000}"/>
    <cellStyle name="Notas 3" xfId="506" xr:uid="{00000000-0005-0000-0000-000028020000}"/>
    <cellStyle name="Notas 3 2" xfId="507" xr:uid="{00000000-0005-0000-0000-000029020000}"/>
    <cellStyle name="Notas 3 3" xfId="508" xr:uid="{00000000-0005-0000-0000-00002A020000}"/>
    <cellStyle name="Notas 4" xfId="509" xr:uid="{00000000-0005-0000-0000-00002B020000}"/>
    <cellStyle name="Notas 5" xfId="510" xr:uid="{00000000-0005-0000-0000-00002C020000}"/>
    <cellStyle name="Notas 5 2" xfId="511" xr:uid="{00000000-0005-0000-0000-00002D020000}"/>
    <cellStyle name="Notas 6" xfId="512" xr:uid="{00000000-0005-0000-0000-00002E020000}"/>
    <cellStyle name="Notas 6 2" xfId="513" xr:uid="{00000000-0005-0000-0000-00002F020000}"/>
    <cellStyle name="Notas 6 3" xfId="514" xr:uid="{00000000-0005-0000-0000-000030020000}"/>
    <cellStyle name="Notas 7" xfId="652" xr:uid="{00000000-0005-0000-0000-000031020000}"/>
    <cellStyle name="Notas 8" xfId="658" xr:uid="{00000000-0005-0000-0000-000032020000}"/>
    <cellStyle name="Notas 9" xfId="679" xr:uid="{B55B23DD-0FB3-4899-8604-81B124CEBA45}"/>
    <cellStyle name="Porcentaje" xfId="628" builtinId="5"/>
    <cellStyle name="Porcentaje 2" xfId="515" xr:uid="{00000000-0005-0000-0000-000034020000}"/>
    <cellStyle name="Porcentaje 2 2" xfId="516" xr:uid="{00000000-0005-0000-0000-000035020000}"/>
    <cellStyle name="Porcentaje 2 3" xfId="517" xr:uid="{00000000-0005-0000-0000-000036020000}"/>
    <cellStyle name="Porcentaje 3" xfId="518" xr:uid="{00000000-0005-0000-0000-000037020000}"/>
    <cellStyle name="Porcentual 2" xfId="519" xr:uid="{00000000-0005-0000-0000-000038020000}"/>
    <cellStyle name="Porcentual 2 2" xfId="520" xr:uid="{00000000-0005-0000-0000-000039020000}"/>
    <cellStyle name="Porcentual 2 3" xfId="521" xr:uid="{00000000-0005-0000-0000-00003A020000}"/>
    <cellStyle name="Porcentual 2 4" xfId="654" xr:uid="{00000000-0005-0000-0000-00003B020000}"/>
    <cellStyle name="Porcentual 3" xfId="522" xr:uid="{00000000-0005-0000-0000-00003C020000}"/>
    <cellStyle name="Porcentual 3 2" xfId="523" xr:uid="{00000000-0005-0000-0000-00003D020000}"/>
    <cellStyle name="Salida" xfId="524" builtinId="21" customBuiltin="1"/>
    <cellStyle name="Salida 2" xfId="525" xr:uid="{00000000-0005-0000-0000-00003F020000}"/>
    <cellStyle name="Salida 2 2" xfId="526" xr:uid="{00000000-0005-0000-0000-000040020000}"/>
    <cellStyle name="Salida 2 2 2" xfId="527" xr:uid="{00000000-0005-0000-0000-000041020000}"/>
    <cellStyle name="Salida 2 2 3" xfId="528" xr:uid="{00000000-0005-0000-0000-000042020000}"/>
    <cellStyle name="Salida 2 3" xfId="529" xr:uid="{00000000-0005-0000-0000-000043020000}"/>
    <cellStyle name="Salida 2 4" xfId="530" xr:uid="{00000000-0005-0000-0000-000044020000}"/>
    <cellStyle name="Salida 3" xfId="531" xr:uid="{00000000-0005-0000-0000-000045020000}"/>
    <cellStyle name="Salida 3 2" xfId="532" xr:uid="{00000000-0005-0000-0000-000046020000}"/>
    <cellStyle name="Salida 3 3" xfId="533" xr:uid="{00000000-0005-0000-0000-000047020000}"/>
    <cellStyle name="Salida 4" xfId="534" xr:uid="{00000000-0005-0000-0000-000048020000}"/>
    <cellStyle name="Salida 5" xfId="535" xr:uid="{00000000-0005-0000-0000-000049020000}"/>
    <cellStyle name="Salida 6" xfId="536" xr:uid="{00000000-0005-0000-0000-00004A020000}"/>
    <cellStyle name="Texto de advertencia" xfId="537" builtinId="11" customBuiltin="1"/>
    <cellStyle name="Texto de advertencia 2" xfId="538" xr:uid="{00000000-0005-0000-0000-00004C020000}"/>
    <cellStyle name="Texto de advertencia 2 2" xfId="539" xr:uid="{00000000-0005-0000-0000-00004D020000}"/>
    <cellStyle name="Texto de advertencia 2 2 2" xfId="540" xr:uid="{00000000-0005-0000-0000-00004E020000}"/>
    <cellStyle name="Texto de advertencia 2 2 3" xfId="541" xr:uid="{00000000-0005-0000-0000-00004F020000}"/>
    <cellStyle name="Texto de advertencia 2 3" xfId="542" xr:uid="{00000000-0005-0000-0000-000050020000}"/>
    <cellStyle name="Texto de advertencia 2 4" xfId="543" xr:uid="{00000000-0005-0000-0000-000051020000}"/>
    <cellStyle name="Texto de advertencia 3" xfId="544" xr:uid="{00000000-0005-0000-0000-000052020000}"/>
    <cellStyle name="Texto de advertencia 3 2" xfId="545" xr:uid="{00000000-0005-0000-0000-000053020000}"/>
    <cellStyle name="Texto de advertencia 3 3" xfId="546" xr:uid="{00000000-0005-0000-0000-000054020000}"/>
    <cellStyle name="Texto de advertencia 4" xfId="547" xr:uid="{00000000-0005-0000-0000-000055020000}"/>
    <cellStyle name="Texto de advertencia 5" xfId="548" xr:uid="{00000000-0005-0000-0000-000056020000}"/>
    <cellStyle name="Texto de advertencia 6" xfId="549" xr:uid="{00000000-0005-0000-0000-000057020000}"/>
    <cellStyle name="Texto explicativo" xfId="550" builtinId="53" customBuiltin="1"/>
    <cellStyle name="Texto explicativo 2" xfId="551" xr:uid="{00000000-0005-0000-0000-000059020000}"/>
    <cellStyle name="Texto explicativo 2 2" xfId="552" xr:uid="{00000000-0005-0000-0000-00005A020000}"/>
    <cellStyle name="Texto explicativo 2 2 2" xfId="553" xr:uid="{00000000-0005-0000-0000-00005B020000}"/>
    <cellStyle name="Texto explicativo 2 2 3" xfId="554" xr:uid="{00000000-0005-0000-0000-00005C020000}"/>
    <cellStyle name="Texto explicativo 2 3" xfId="555" xr:uid="{00000000-0005-0000-0000-00005D020000}"/>
    <cellStyle name="Texto explicativo 2 4" xfId="556" xr:uid="{00000000-0005-0000-0000-00005E020000}"/>
    <cellStyle name="Texto explicativo 3" xfId="557" xr:uid="{00000000-0005-0000-0000-00005F020000}"/>
    <cellStyle name="Texto explicativo 3 2" xfId="558" xr:uid="{00000000-0005-0000-0000-000060020000}"/>
    <cellStyle name="Texto explicativo 3 3" xfId="559" xr:uid="{00000000-0005-0000-0000-000061020000}"/>
    <cellStyle name="Texto explicativo 4" xfId="560" xr:uid="{00000000-0005-0000-0000-000062020000}"/>
    <cellStyle name="Texto explicativo 5" xfId="561" xr:uid="{00000000-0005-0000-0000-000063020000}"/>
    <cellStyle name="Texto explicativo 6" xfId="562" xr:uid="{00000000-0005-0000-0000-000064020000}"/>
    <cellStyle name="Título" xfId="563" builtinId="15" customBuiltin="1"/>
    <cellStyle name="Título 1 2" xfId="564" xr:uid="{00000000-0005-0000-0000-000067020000}"/>
    <cellStyle name="Título 1 2 2" xfId="565" xr:uid="{00000000-0005-0000-0000-000068020000}"/>
    <cellStyle name="Título 1 2 2 2" xfId="566" xr:uid="{00000000-0005-0000-0000-000069020000}"/>
    <cellStyle name="Título 1 2 2 3" xfId="567" xr:uid="{00000000-0005-0000-0000-00006A020000}"/>
    <cellStyle name="Título 1 2 3" xfId="568" xr:uid="{00000000-0005-0000-0000-00006B020000}"/>
    <cellStyle name="Título 1 2 4" xfId="569" xr:uid="{00000000-0005-0000-0000-00006C020000}"/>
    <cellStyle name="Título 1 3" xfId="570" xr:uid="{00000000-0005-0000-0000-00006D020000}"/>
    <cellStyle name="Título 1 3 2" xfId="571" xr:uid="{00000000-0005-0000-0000-00006E020000}"/>
    <cellStyle name="Título 1 3 3" xfId="572" xr:uid="{00000000-0005-0000-0000-00006F020000}"/>
    <cellStyle name="Título 1 4" xfId="573" xr:uid="{00000000-0005-0000-0000-000070020000}"/>
    <cellStyle name="Título 1 5" xfId="574" xr:uid="{00000000-0005-0000-0000-000071020000}"/>
    <cellStyle name="Título 1 6" xfId="575" xr:uid="{00000000-0005-0000-0000-000072020000}"/>
    <cellStyle name="Título 2" xfId="576" builtinId="17" customBuiltin="1"/>
    <cellStyle name="Título 2 2" xfId="577" xr:uid="{00000000-0005-0000-0000-000074020000}"/>
    <cellStyle name="Título 2 2 2" xfId="578" xr:uid="{00000000-0005-0000-0000-000075020000}"/>
    <cellStyle name="Título 2 2 2 2" xfId="579" xr:uid="{00000000-0005-0000-0000-000076020000}"/>
    <cellStyle name="Título 2 2 2 3" xfId="580" xr:uid="{00000000-0005-0000-0000-000077020000}"/>
    <cellStyle name="Título 2 2 3" xfId="581" xr:uid="{00000000-0005-0000-0000-000078020000}"/>
    <cellStyle name="Título 2 2 4" xfId="582" xr:uid="{00000000-0005-0000-0000-000079020000}"/>
    <cellStyle name="Título 2 3" xfId="583" xr:uid="{00000000-0005-0000-0000-00007A020000}"/>
    <cellStyle name="Título 2 3 2" xfId="584" xr:uid="{00000000-0005-0000-0000-00007B020000}"/>
    <cellStyle name="Título 2 3 3" xfId="585" xr:uid="{00000000-0005-0000-0000-00007C020000}"/>
    <cellStyle name="Título 2 4" xfId="586" xr:uid="{00000000-0005-0000-0000-00007D020000}"/>
    <cellStyle name="Título 2 5" xfId="587" xr:uid="{00000000-0005-0000-0000-00007E020000}"/>
    <cellStyle name="Título 2 6" xfId="588" xr:uid="{00000000-0005-0000-0000-00007F020000}"/>
    <cellStyle name="Título 3" xfId="589" builtinId="18" customBuiltin="1"/>
    <cellStyle name="Título 3 2" xfId="590" xr:uid="{00000000-0005-0000-0000-000081020000}"/>
    <cellStyle name="Título 3 2 2" xfId="591" xr:uid="{00000000-0005-0000-0000-000082020000}"/>
    <cellStyle name="Título 3 2 2 2" xfId="592" xr:uid="{00000000-0005-0000-0000-000083020000}"/>
    <cellStyle name="Título 3 2 2 3" xfId="593" xr:uid="{00000000-0005-0000-0000-000084020000}"/>
    <cellStyle name="Título 3 2 3" xfId="594" xr:uid="{00000000-0005-0000-0000-000085020000}"/>
    <cellStyle name="Título 3 2 4" xfId="595" xr:uid="{00000000-0005-0000-0000-000086020000}"/>
    <cellStyle name="Título 3 3" xfId="596" xr:uid="{00000000-0005-0000-0000-000087020000}"/>
    <cellStyle name="Título 3 3 2" xfId="597" xr:uid="{00000000-0005-0000-0000-000088020000}"/>
    <cellStyle name="Título 3 3 3" xfId="598" xr:uid="{00000000-0005-0000-0000-000089020000}"/>
    <cellStyle name="Título 3 4" xfId="599" xr:uid="{00000000-0005-0000-0000-00008A020000}"/>
    <cellStyle name="Título 3 5" xfId="600" xr:uid="{00000000-0005-0000-0000-00008B020000}"/>
    <cellStyle name="Título 3 6" xfId="601" xr:uid="{00000000-0005-0000-0000-00008C020000}"/>
    <cellStyle name="Título 4" xfId="602" xr:uid="{00000000-0005-0000-0000-00008D020000}"/>
    <cellStyle name="Título 4 2" xfId="603" xr:uid="{00000000-0005-0000-0000-00008E020000}"/>
    <cellStyle name="Título 4 2 2" xfId="604" xr:uid="{00000000-0005-0000-0000-00008F020000}"/>
    <cellStyle name="Título 4 2 3" xfId="605" xr:uid="{00000000-0005-0000-0000-000090020000}"/>
    <cellStyle name="Título 4 3" xfId="606" xr:uid="{00000000-0005-0000-0000-000091020000}"/>
    <cellStyle name="Título 4 4" xfId="607" xr:uid="{00000000-0005-0000-0000-000092020000}"/>
    <cellStyle name="Título 5" xfId="608" xr:uid="{00000000-0005-0000-0000-000093020000}"/>
    <cellStyle name="Título 5 2" xfId="609" xr:uid="{00000000-0005-0000-0000-000094020000}"/>
    <cellStyle name="Título 5 3" xfId="610" xr:uid="{00000000-0005-0000-0000-000095020000}"/>
    <cellStyle name="Título 6" xfId="611" xr:uid="{00000000-0005-0000-0000-000096020000}"/>
    <cellStyle name="Título 7" xfId="612" xr:uid="{00000000-0005-0000-0000-000097020000}"/>
    <cellStyle name="Título 8" xfId="613" xr:uid="{00000000-0005-0000-0000-000098020000}"/>
    <cellStyle name="Título 9" xfId="614" xr:uid="{00000000-0005-0000-0000-000099020000}"/>
    <cellStyle name="Total" xfId="615" builtinId="25" customBuiltin="1"/>
    <cellStyle name="Total 2" xfId="616" xr:uid="{00000000-0005-0000-0000-00009B020000}"/>
    <cellStyle name="Total 2 2" xfId="617" xr:uid="{00000000-0005-0000-0000-00009C020000}"/>
    <cellStyle name="Total 2 2 2" xfId="618" xr:uid="{00000000-0005-0000-0000-00009D020000}"/>
    <cellStyle name="Total 2 2 3" xfId="619" xr:uid="{00000000-0005-0000-0000-00009E020000}"/>
    <cellStyle name="Total 2 3" xfId="620" xr:uid="{00000000-0005-0000-0000-00009F020000}"/>
    <cellStyle name="Total 2 4" xfId="621" xr:uid="{00000000-0005-0000-0000-0000A0020000}"/>
    <cellStyle name="Total 3" xfId="622" xr:uid="{00000000-0005-0000-0000-0000A1020000}"/>
    <cellStyle name="Total 3 2" xfId="623" xr:uid="{00000000-0005-0000-0000-0000A2020000}"/>
    <cellStyle name="Total 3 3" xfId="624" xr:uid="{00000000-0005-0000-0000-0000A3020000}"/>
    <cellStyle name="Total 4" xfId="625" xr:uid="{00000000-0005-0000-0000-0000A4020000}"/>
    <cellStyle name="Total 5" xfId="626" xr:uid="{00000000-0005-0000-0000-0000A5020000}"/>
    <cellStyle name="Total 6" xfId="627" xr:uid="{00000000-0005-0000-0000-0000A6020000}"/>
  </cellStyles>
  <dxfs count="0"/>
  <tableStyles count="0" defaultTableStyle="TableStyleMedium9" defaultPivotStyle="PivotStyleLight16"/>
  <colors>
    <mruColors>
      <color rgb="FFEF7FDA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1. Producción mensual de carne bovina abril 2020-abril 2024                                                                                                              (Toneladas en vara)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0762812811664E-2"/>
          <c:y val="0.17922606924643583"/>
          <c:w val="0.91211139423898546"/>
          <c:h val="0.66921222423571802"/>
        </c:manualLayout>
      </c:layou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'Pág.8-G1'!$AA$54:$AA$102</c:f>
              <c:strCache>
                <c:ptCount val="49"/>
                <c:pt idx="0">
                  <c:v>Abr 20</c:v>
                </c:pt>
                <c:pt idx="1">
                  <c:v>May 20</c:v>
                </c:pt>
                <c:pt idx="2">
                  <c:v>Jun 20</c:v>
                </c:pt>
                <c:pt idx="3">
                  <c:v>Jul 20</c:v>
                </c:pt>
                <c:pt idx="4">
                  <c:v>Ago 20</c:v>
                </c:pt>
                <c:pt idx="5">
                  <c:v>Sep 20</c:v>
                </c:pt>
                <c:pt idx="6">
                  <c:v>Oct 20</c:v>
                </c:pt>
                <c:pt idx="7">
                  <c:v>Nov 20</c:v>
                </c:pt>
                <c:pt idx="8">
                  <c:v>Dic 20</c:v>
                </c:pt>
                <c:pt idx="9">
                  <c:v>Ene 21</c:v>
                </c:pt>
                <c:pt idx="10">
                  <c:v>Feb 21</c:v>
                </c:pt>
                <c:pt idx="11">
                  <c:v>Mar 21</c:v>
                </c:pt>
                <c:pt idx="12">
                  <c:v>Abr 21</c:v>
                </c:pt>
                <c:pt idx="13">
                  <c:v>May 21</c:v>
                </c:pt>
                <c:pt idx="14">
                  <c:v>Jun 21</c:v>
                </c:pt>
                <c:pt idx="15">
                  <c:v>Jul 21</c:v>
                </c:pt>
                <c:pt idx="16">
                  <c:v>Ago 21</c:v>
                </c:pt>
                <c:pt idx="17">
                  <c:v>Sep 21</c:v>
                </c:pt>
                <c:pt idx="18">
                  <c:v>Oct 21</c:v>
                </c:pt>
                <c:pt idx="19">
                  <c:v>Nov 21</c:v>
                </c:pt>
                <c:pt idx="20">
                  <c:v>Dic 21</c:v>
                </c:pt>
                <c:pt idx="21">
                  <c:v>Ene 22</c:v>
                </c:pt>
                <c:pt idx="22">
                  <c:v>Feb 22</c:v>
                </c:pt>
                <c:pt idx="23">
                  <c:v>Mar 22</c:v>
                </c:pt>
                <c:pt idx="24">
                  <c:v>Abr 22</c:v>
                </c:pt>
                <c:pt idx="25">
                  <c:v>May 22</c:v>
                </c:pt>
                <c:pt idx="26">
                  <c:v>Jun 22</c:v>
                </c:pt>
                <c:pt idx="27">
                  <c:v>Jul 22</c:v>
                </c:pt>
                <c:pt idx="28">
                  <c:v>Ago 22</c:v>
                </c:pt>
                <c:pt idx="29">
                  <c:v>Sep 22</c:v>
                </c:pt>
                <c:pt idx="30">
                  <c:v>Oct 22</c:v>
                </c:pt>
                <c:pt idx="31">
                  <c:v>Nov 22</c:v>
                </c:pt>
                <c:pt idx="32">
                  <c:v>Dic 22</c:v>
                </c:pt>
                <c:pt idx="33">
                  <c:v>Ene 23</c:v>
                </c:pt>
                <c:pt idx="34">
                  <c:v>Feb 23</c:v>
                </c:pt>
                <c:pt idx="35">
                  <c:v>Mar 23</c:v>
                </c:pt>
                <c:pt idx="36">
                  <c:v>Abr 23</c:v>
                </c:pt>
                <c:pt idx="37">
                  <c:v>May 23</c:v>
                </c:pt>
                <c:pt idx="38">
                  <c:v>Jun 23</c:v>
                </c:pt>
                <c:pt idx="39">
                  <c:v>Jul 23</c:v>
                </c:pt>
                <c:pt idx="40">
                  <c:v>Ago 23</c:v>
                </c:pt>
                <c:pt idx="41">
                  <c:v>Sep 23</c:v>
                </c:pt>
                <c:pt idx="42">
                  <c:v>Oct 23</c:v>
                </c:pt>
                <c:pt idx="43">
                  <c:v>Nov 23</c:v>
                </c:pt>
                <c:pt idx="44">
                  <c:v>Dic 23</c:v>
                </c:pt>
                <c:pt idx="45">
                  <c:v>Ene 24</c:v>
                </c:pt>
                <c:pt idx="46">
                  <c:v>Feb 24</c:v>
                </c:pt>
                <c:pt idx="47">
                  <c:v>Mar 24</c:v>
                </c:pt>
                <c:pt idx="48">
                  <c:v>Abr 24</c:v>
                </c:pt>
              </c:strCache>
            </c:strRef>
          </c:cat>
          <c:val>
            <c:numRef>
              <c:f>'Pág.8-G1'!$AB$54:$AB$102</c:f>
              <c:numCache>
                <c:formatCode>#,##0</c:formatCode>
                <c:ptCount val="49"/>
                <c:pt idx="0">
                  <c:v>16880.937999999998</c:v>
                </c:pt>
                <c:pt idx="1">
                  <c:v>18144.112000000001</c:v>
                </c:pt>
                <c:pt idx="2">
                  <c:v>19526.236000000001</c:v>
                </c:pt>
                <c:pt idx="3">
                  <c:v>20103.13</c:v>
                </c:pt>
                <c:pt idx="4">
                  <c:v>18842.042000000001</c:v>
                </c:pt>
                <c:pt idx="5">
                  <c:v>18919.276999999998</c:v>
                </c:pt>
                <c:pt idx="6">
                  <c:v>17384.792000000001</c:v>
                </c:pt>
                <c:pt idx="7">
                  <c:v>17225.050999999999</c:v>
                </c:pt>
                <c:pt idx="8">
                  <c:v>19083.722000000002</c:v>
                </c:pt>
                <c:pt idx="9">
                  <c:v>17244.643</c:v>
                </c:pt>
                <c:pt idx="10">
                  <c:v>17452.965</c:v>
                </c:pt>
                <c:pt idx="11">
                  <c:v>19879.752</c:v>
                </c:pt>
                <c:pt idx="12">
                  <c:v>17343.127</c:v>
                </c:pt>
                <c:pt idx="13">
                  <c:v>18240.559000000001</c:v>
                </c:pt>
                <c:pt idx="14">
                  <c:v>19322.728999999999</c:v>
                </c:pt>
                <c:pt idx="15">
                  <c:v>18290.690999999999</c:v>
                </c:pt>
                <c:pt idx="16">
                  <c:v>18259.665000000001</c:v>
                </c:pt>
                <c:pt idx="17">
                  <c:v>15874.316999999999</c:v>
                </c:pt>
                <c:pt idx="18">
                  <c:v>14242.78</c:v>
                </c:pt>
                <c:pt idx="19">
                  <c:v>16006.779</c:v>
                </c:pt>
                <c:pt idx="20">
                  <c:v>17813.582999999999</c:v>
                </c:pt>
                <c:pt idx="21" formatCode="_(* #,##0_);_(* \(#,##0\);_(* &quot;-&quot;_);_(@_)">
                  <c:v>14288.906999999999</c:v>
                </c:pt>
                <c:pt idx="22" formatCode="_(* #,##0_);_(* \(#,##0\);_(* &quot;-&quot;_);_(@_)">
                  <c:v>15218.842000000001</c:v>
                </c:pt>
                <c:pt idx="23" formatCode="_(* #,##0_);_(* \(#,##0\);_(* &quot;-&quot;_);_(@_)">
                  <c:v>18706.258000000002</c:v>
                </c:pt>
                <c:pt idx="24" formatCode="_(* #,##0_);_(* \(#,##0\);_(* &quot;-&quot;_);_(@_)">
                  <c:v>14478.528</c:v>
                </c:pt>
                <c:pt idx="25" formatCode="_(* #,##0_);_(* \(#,##0\);_(* &quot;-&quot;_);_(@_)">
                  <c:v>17070.228999999999</c:v>
                </c:pt>
                <c:pt idx="26" formatCode="_(* #,##0_);_(* \(#,##0\);_(* &quot;-&quot;_);_(@_)">
                  <c:v>16412.32</c:v>
                </c:pt>
                <c:pt idx="27" formatCode="_(* #,##0_);_(* \(#,##0\);_(* &quot;-&quot;_);_(@_)">
                  <c:v>16056.905000000001</c:v>
                </c:pt>
                <c:pt idx="28" formatCode="_(* #,##0_);_(* \(#,##0\);_(* &quot;-&quot;_);_(@_)">
                  <c:v>18621.792000000001</c:v>
                </c:pt>
                <c:pt idx="29" formatCode="_(* #,##0_);_(* \(#,##0\);_(* &quot;-&quot;_);_(@_)">
                  <c:v>14792.705</c:v>
                </c:pt>
                <c:pt idx="30" formatCode="_(* #,##0_);_(* \(#,##0\);_(* &quot;-&quot;_);_(@_)">
                  <c:v>13421.194</c:v>
                </c:pt>
                <c:pt idx="31" formatCode="_(* #,##0_);_(* \(#,##0\);_(* &quot;-&quot;_);_(@_)">
                  <c:v>15365.455</c:v>
                </c:pt>
                <c:pt idx="32" formatCode="_(* #,##0_);_(* \(#,##0\);_(* &quot;-&quot;_);_(@_)">
                  <c:v>16312.035</c:v>
                </c:pt>
                <c:pt idx="33" formatCode="_(* #,##0_);_(* \(#,##0\);_(* &quot;-&quot;_);_(@_)">
                  <c:v>15309.502</c:v>
                </c:pt>
                <c:pt idx="34" formatCode="_(* #,##0_);_(* \(#,##0\);_(* &quot;-&quot;_);_(@_)">
                  <c:v>14520.703</c:v>
                </c:pt>
                <c:pt idx="35" formatCode="_(* #,##0_);_(* \(#,##0\);_(* &quot;-&quot;_);_(@_)">
                  <c:v>17161.435000000001</c:v>
                </c:pt>
                <c:pt idx="36" formatCode="_(* #,##0_);_(* \(#,##0\);_(* &quot;-&quot;_);_(@_)">
                  <c:v>14725.884</c:v>
                </c:pt>
                <c:pt idx="37" formatCode="_(* #,##0_);_(* \(#,##0\);_(* &quot;-&quot;_);_(@_)">
                  <c:v>17096.873</c:v>
                </c:pt>
                <c:pt idx="38" formatCode="_(* #,##0_);_(* \(#,##0\);_(* &quot;-&quot;_);_(@_)">
                  <c:v>14991.739</c:v>
                </c:pt>
                <c:pt idx="39" formatCode="_(* #,##0_);_(* \(#,##0\);_(* &quot;-&quot;_);_(@_)">
                  <c:v>15176.419</c:v>
                </c:pt>
                <c:pt idx="40" formatCode="_(* #,##0_);_(* \(#,##0\);_(* &quot;-&quot;_);_(@_)">
                  <c:v>17356.196</c:v>
                </c:pt>
                <c:pt idx="41" formatCode="_(* #,##0_);_(* \(#,##0\);_(* &quot;-&quot;_);_(@_)">
                  <c:v>14075.169</c:v>
                </c:pt>
                <c:pt idx="42" formatCode="_(* #,##0_);_(* \(#,##0\);_(* &quot;-&quot;_);_(@_)">
                  <c:v>15112.28</c:v>
                </c:pt>
                <c:pt idx="43" formatCode="_(* #,##0_);_(* \(#,##0\);_(* &quot;-&quot;_);_(@_)">
                  <c:v>16166.871999999999</c:v>
                </c:pt>
                <c:pt idx="44" formatCode="_(* #,##0_);_(* \(#,##0\);_(* &quot;-&quot;_);_(@_)">
                  <c:v>15871.041999999999</c:v>
                </c:pt>
                <c:pt idx="45" formatCode="_(* #,##0_);_(* \(#,##0\);_(* &quot;-&quot;_);_(@_)">
                  <c:v>16780.255000000001</c:v>
                </c:pt>
                <c:pt idx="46" formatCode="_(* #,##0_);_(* \(#,##0\);_(* &quot;-&quot;_);_(@_)">
                  <c:v>16260.308999999999</c:v>
                </c:pt>
                <c:pt idx="47" formatCode="_(* #,##0_);_(* \(#,##0\);_(* &quot;-&quot;_);_(@_)">
                  <c:v>15696.754999999999</c:v>
                </c:pt>
                <c:pt idx="48" formatCode="_(* #,##0_);_(* \(#,##0\);_(* &quot;-&quot;_);_(@_)">
                  <c:v>18219.285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A-4F84-9592-24DFE734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41984"/>
        <c:axId val="1782627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'Pág.8-G1'!$AA$54:$AA$102</c15:sqref>
                        </c15:formulaRef>
                      </c:ext>
                    </c:extLst>
                    <c:strCache>
                      <c:ptCount val="49"/>
                      <c:pt idx="0">
                        <c:v>Abr 20</c:v>
                      </c:pt>
                      <c:pt idx="1">
                        <c:v>May 20</c:v>
                      </c:pt>
                      <c:pt idx="2">
                        <c:v>Jun 20</c:v>
                      </c:pt>
                      <c:pt idx="3">
                        <c:v>Jul 20</c:v>
                      </c:pt>
                      <c:pt idx="4">
                        <c:v>Ago 20</c:v>
                      </c:pt>
                      <c:pt idx="5">
                        <c:v>Sep 20</c:v>
                      </c:pt>
                      <c:pt idx="6">
                        <c:v>Oct 20</c:v>
                      </c:pt>
                      <c:pt idx="7">
                        <c:v>Nov 20</c:v>
                      </c:pt>
                      <c:pt idx="8">
                        <c:v>Dic 20</c:v>
                      </c:pt>
                      <c:pt idx="9">
                        <c:v>Ene 21</c:v>
                      </c:pt>
                      <c:pt idx="10">
                        <c:v>Feb 21</c:v>
                      </c:pt>
                      <c:pt idx="11">
                        <c:v>Mar 21</c:v>
                      </c:pt>
                      <c:pt idx="12">
                        <c:v>Abr 21</c:v>
                      </c:pt>
                      <c:pt idx="13">
                        <c:v>May 21</c:v>
                      </c:pt>
                      <c:pt idx="14">
                        <c:v>Jun 21</c:v>
                      </c:pt>
                      <c:pt idx="15">
                        <c:v>Jul 21</c:v>
                      </c:pt>
                      <c:pt idx="16">
                        <c:v>Ago 21</c:v>
                      </c:pt>
                      <c:pt idx="17">
                        <c:v>Sep 21</c:v>
                      </c:pt>
                      <c:pt idx="18">
                        <c:v>Oct 21</c:v>
                      </c:pt>
                      <c:pt idx="19">
                        <c:v>Nov 21</c:v>
                      </c:pt>
                      <c:pt idx="20">
                        <c:v>Dic 21</c:v>
                      </c:pt>
                      <c:pt idx="21">
                        <c:v>Ene 22</c:v>
                      </c:pt>
                      <c:pt idx="22">
                        <c:v>Feb 22</c:v>
                      </c:pt>
                      <c:pt idx="23">
                        <c:v>Mar 22</c:v>
                      </c:pt>
                      <c:pt idx="24">
                        <c:v>Abr 22</c:v>
                      </c:pt>
                      <c:pt idx="25">
                        <c:v>May 22</c:v>
                      </c:pt>
                      <c:pt idx="26">
                        <c:v>Jun 22</c:v>
                      </c:pt>
                      <c:pt idx="27">
                        <c:v>Jul 22</c:v>
                      </c:pt>
                      <c:pt idx="28">
                        <c:v>Ago 22</c:v>
                      </c:pt>
                      <c:pt idx="29">
                        <c:v>Sep 22</c:v>
                      </c:pt>
                      <c:pt idx="30">
                        <c:v>Oct 22</c:v>
                      </c:pt>
                      <c:pt idx="31">
                        <c:v>Nov 22</c:v>
                      </c:pt>
                      <c:pt idx="32">
                        <c:v>Dic 22</c:v>
                      </c:pt>
                      <c:pt idx="33">
                        <c:v>Ene 23</c:v>
                      </c:pt>
                      <c:pt idx="34">
                        <c:v>Feb 23</c:v>
                      </c:pt>
                      <c:pt idx="35">
                        <c:v>Mar 23</c:v>
                      </c:pt>
                      <c:pt idx="36">
                        <c:v>Abr 23</c:v>
                      </c:pt>
                      <c:pt idx="37">
                        <c:v>May 23</c:v>
                      </c:pt>
                      <c:pt idx="38">
                        <c:v>Jun 23</c:v>
                      </c:pt>
                      <c:pt idx="39">
                        <c:v>Jul 23</c:v>
                      </c:pt>
                      <c:pt idx="40">
                        <c:v>Ago 23</c:v>
                      </c:pt>
                      <c:pt idx="41">
                        <c:v>Sep 23</c:v>
                      </c:pt>
                      <c:pt idx="42">
                        <c:v>Oct 23</c:v>
                      </c:pt>
                      <c:pt idx="43">
                        <c:v>Nov 23</c:v>
                      </c:pt>
                      <c:pt idx="44">
                        <c:v>Dic 23</c:v>
                      </c:pt>
                      <c:pt idx="45">
                        <c:v>Ene 24</c:v>
                      </c:pt>
                      <c:pt idx="46">
                        <c:v>Feb 24</c:v>
                      </c:pt>
                      <c:pt idx="47">
                        <c:v>Mar 24</c:v>
                      </c:pt>
                      <c:pt idx="48">
                        <c:v>Abr 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'Pág.8-G1'!$AA$39:$AA$86</c15:sqref>
                        </c15:formulaRef>
                      </c:ext>
                    </c:extLst>
                    <c:numCache>
                      <c:formatCode>#,##0_);\(#,##0\)</c:formatCode>
                      <c:ptCount val="4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730-4B1C-AAB2-2E00BD1A19D8}"/>
                  </c:ext>
                </c:extLst>
              </c15:ser>
            </c15:filteredLineSeries>
          </c:ext>
        </c:extLst>
      </c:lineChart>
      <c:catAx>
        <c:axId val="19844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8262784"/>
        <c:crosses val="autoZero"/>
        <c:auto val="1"/>
        <c:lblAlgn val="ctr"/>
        <c:lblOffset val="100"/>
        <c:noMultiLvlLbl val="0"/>
      </c:catAx>
      <c:valAx>
        <c:axId val="178262784"/>
        <c:scaling>
          <c:orientation val="minMax"/>
          <c:min val="1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Toneladas</a:t>
                </a:r>
              </a:p>
            </c:rich>
          </c:tx>
          <c:layout>
            <c:manualLayout>
              <c:xMode val="edge"/>
              <c:yMode val="edge"/>
              <c:x val="7.1777500087823621E-3"/>
              <c:y val="0.445318971303223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1143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844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2. Peso promedio de la canal por categoría - abril 2024 (Kilos en vara)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6161497095342223"/>
          <c:y val="0.21977148689747114"/>
          <c:w val="0.78098135825989567"/>
          <c:h val="0.50658556000172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'Pág.9-G2'!$Z$12:$AA$12</c:f>
              <c:strCache>
                <c:ptCount val="2"/>
                <c:pt idx="0">
                  <c:v>2023 (p)</c:v>
                </c:pt>
                <c:pt idx="1">
                  <c:v>abril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'Pág.9-G2'!$AB$11:$AH$11</c:f>
              <c:strCache>
                <c:ptCount val="7"/>
                <c:pt idx="0">
                  <c:v>Bovinos</c:v>
                </c:pt>
                <c:pt idx="1">
                  <c:v>Novillos</c:v>
                </c:pt>
                <c:pt idx="2">
                  <c:v>Vacas</c:v>
                </c:pt>
                <c:pt idx="3">
                  <c:v>Bueyes</c:v>
                </c:pt>
                <c:pt idx="4">
                  <c:v>Toros</c:v>
                </c:pt>
                <c:pt idx="5">
                  <c:v>Vaquillas</c:v>
                </c:pt>
                <c:pt idx="6">
                  <c:v>Terneros</c:v>
                </c:pt>
              </c:strCache>
            </c:strRef>
          </c:cat>
          <c:val>
            <c:numRef>
              <c:f>'Pág.9-G2'!$AB$12:$AH$12</c:f>
              <c:numCache>
                <c:formatCode>#,##0</c:formatCode>
                <c:ptCount val="7"/>
                <c:pt idx="0">
                  <c:v>254.40335844101998</c:v>
                </c:pt>
                <c:pt idx="1">
                  <c:v>272.64178752505603</c:v>
                </c:pt>
                <c:pt idx="2">
                  <c:v>239.76936892301975</c:v>
                </c:pt>
                <c:pt idx="3">
                  <c:v>407.76190476190476</c:v>
                </c:pt>
                <c:pt idx="4">
                  <c:v>350.26920821114368</c:v>
                </c:pt>
                <c:pt idx="5">
                  <c:v>228.51719109746742</c:v>
                </c:pt>
                <c:pt idx="6">
                  <c:v>140.68277119416592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2-4D90-9C6C-8C51BB6C62C0}"/>
            </c:ext>
          </c:extLst>
        </c:ser>
        <c:ser>
          <c:idx val="1"/>
          <c:order val="1"/>
          <c:tx>
            <c:strRef>
              <c:f>'Pág.9-G2'!$Z$13:$AA$13</c:f>
              <c:strCache>
                <c:ptCount val="2"/>
                <c:pt idx="0">
                  <c:v>2024 (p)</c:v>
                </c:pt>
                <c:pt idx="1">
                  <c:v>abril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rgbClr val="FFC000"/>
              </a:solidFill>
            </a:ln>
          </c:spPr>
          <c:invertIfNegative val="0"/>
          <c:cat>
            <c:strRef>
              <c:f>'Pág.9-G2'!$AB$11:$AH$11</c:f>
              <c:strCache>
                <c:ptCount val="7"/>
                <c:pt idx="0">
                  <c:v>Bovinos</c:v>
                </c:pt>
                <c:pt idx="1">
                  <c:v>Novillos</c:v>
                </c:pt>
                <c:pt idx="2">
                  <c:v>Vacas</c:v>
                </c:pt>
                <c:pt idx="3">
                  <c:v>Bueyes</c:v>
                </c:pt>
                <c:pt idx="4">
                  <c:v>Toros</c:v>
                </c:pt>
                <c:pt idx="5">
                  <c:v>Vaquillas</c:v>
                </c:pt>
                <c:pt idx="6">
                  <c:v>Terneros</c:v>
                </c:pt>
              </c:strCache>
            </c:strRef>
          </c:cat>
          <c:val>
            <c:numRef>
              <c:f>'Pág.9-G2'!$AB$13:$AH$13</c:f>
              <c:numCache>
                <c:formatCode>#,##0</c:formatCode>
                <c:ptCount val="7"/>
                <c:pt idx="0">
                  <c:v>257.49819800720798</c:v>
                </c:pt>
                <c:pt idx="1">
                  <c:v>273.68006220081105</c:v>
                </c:pt>
                <c:pt idx="2">
                  <c:v>247.05651815181517</c:v>
                </c:pt>
                <c:pt idx="3">
                  <c:v>396.47734138972811</c:v>
                </c:pt>
                <c:pt idx="4">
                  <c:v>356.30178474851272</c:v>
                </c:pt>
                <c:pt idx="5">
                  <c:v>225.56409744408944</c:v>
                </c:pt>
                <c:pt idx="6">
                  <c:v>138.05528612997091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2-4D90-9C6C-8C51BB6C6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65248"/>
        <c:axId val="198567040"/>
      </c:barChart>
      <c:catAx>
        <c:axId val="1985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8567040"/>
        <c:crossesAt val="0"/>
        <c:auto val="1"/>
        <c:lblAlgn val="ctr"/>
        <c:lblOffset val="100"/>
        <c:noMultiLvlLbl val="0"/>
      </c:catAx>
      <c:valAx>
        <c:axId val="1985670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85652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dTable>
    </c:plotArea>
    <c:plotVisOnly val="1"/>
    <c:dispBlanksAs val="gap"/>
    <c:showDLblsOverMax val="0"/>
  </c:chart>
  <c:spPr>
    <a:ln w="25400">
      <a:solidFill>
        <a:schemeClr val="bg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 orientation="landscape" horizontalDpi="-2" verticalDpi="-2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3. Beneficio de novillos y vacas y vaquillas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abril 2021 - abril 2024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(Número de cabezas)</a:t>
            </a:r>
          </a:p>
        </c:rich>
      </c:tx>
      <c:layout>
        <c:manualLayout>
          <c:xMode val="edge"/>
          <c:yMode val="edge"/>
          <c:x val="0.36198898647350419"/>
          <c:y val="2.05209499997724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957346962415491E-2"/>
          <c:y val="0.17178583523833718"/>
          <c:w val="0.89588447936170823"/>
          <c:h val="0.57861400389467443"/>
        </c:manualLayout>
      </c:layout>
      <c:lineChart>
        <c:grouping val="standard"/>
        <c:varyColors val="0"/>
        <c:ser>
          <c:idx val="0"/>
          <c:order val="0"/>
          <c:tx>
            <c:strRef>
              <c:f>'Pag.10-G3 '!$AF$3</c:f>
              <c:strCache>
                <c:ptCount val="1"/>
                <c:pt idx="0">
                  <c:v>Novillo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numRef>
              <c:f>'Pag.10-G3 '!$AB$67:$AB$103</c:f>
              <c:numCache>
                <c:formatCode>mmm\-yy</c:formatCode>
                <c:ptCount val="37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  <c:pt idx="25">
                  <c:v>45047</c:v>
                </c:pt>
                <c:pt idx="26">
                  <c:v>45078</c:v>
                </c:pt>
                <c:pt idx="27">
                  <c:v>45108</c:v>
                </c:pt>
                <c:pt idx="28">
                  <c:v>45139</c:v>
                </c:pt>
                <c:pt idx="29">
                  <c:v>45170</c:v>
                </c:pt>
                <c:pt idx="30">
                  <c:v>45200</c:v>
                </c:pt>
                <c:pt idx="31">
                  <c:v>45231</c:v>
                </c:pt>
                <c:pt idx="32">
                  <c:v>45261</c:v>
                </c:pt>
                <c:pt idx="33">
                  <c:v>45292</c:v>
                </c:pt>
                <c:pt idx="34">
                  <c:v>45323</c:v>
                </c:pt>
                <c:pt idx="35">
                  <c:v>45352</c:v>
                </c:pt>
                <c:pt idx="36">
                  <c:v>45383</c:v>
                </c:pt>
              </c:numCache>
            </c:numRef>
          </c:cat>
          <c:val>
            <c:numRef>
              <c:f>'Pag.10-G3 '!$AF$67:$AF$103</c:f>
              <c:numCache>
                <c:formatCode>#,##0</c:formatCode>
                <c:ptCount val="37"/>
                <c:pt idx="0">
                  <c:v>32207</c:v>
                </c:pt>
                <c:pt idx="1">
                  <c:v>32159</c:v>
                </c:pt>
                <c:pt idx="2">
                  <c:v>33219</c:v>
                </c:pt>
                <c:pt idx="3">
                  <c:v>32857</c:v>
                </c:pt>
                <c:pt idx="4">
                  <c:v>35169</c:v>
                </c:pt>
                <c:pt idx="5">
                  <c:v>31024</c:v>
                </c:pt>
                <c:pt idx="6">
                  <c:v>26185</c:v>
                </c:pt>
                <c:pt idx="7">
                  <c:v>30271</c:v>
                </c:pt>
                <c:pt idx="8">
                  <c:v>34226</c:v>
                </c:pt>
                <c:pt idx="9">
                  <c:v>27772</c:v>
                </c:pt>
                <c:pt idx="10">
                  <c:v>28627</c:v>
                </c:pt>
                <c:pt idx="11">
                  <c:v>32630</c:v>
                </c:pt>
                <c:pt idx="12">
                  <c:v>25206</c:v>
                </c:pt>
                <c:pt idx="13">
                  <c:v>28393</c:v>
                </c:pt>
                <c:pt idx="14">
                  <c:v>28704</c:v>
                </c:pt>
                <c:pt idx="15">
                  <c:v>30413</c:v>
                </c:pt>
                <c:pt idx="16">
                  <c:v>35669</c:v>
                </c:pt>
                <c:pt idx="17">
                  <c:v>30321</c:v>
                </c:pt>
                <c:pt idx="18">
                  <c:v>26321</c:v>
                </c:pt>
                <c:pt idx="19">
                  <c:v>29022</c:v>
                </c:pt>
                <c:pt idx="20">
                  <c:v>31499</c:v>
                </c:pt>
                <c:pt idx="21">
                  <c:v>29839</c:v>
                </c:pt>
                <c:pt idx="22">
                  <c:v>28980</c:v>
                </c:pt>
                <c:pt idx="23">
                  <c:v>31983</c:v>
                </c:pt>
                <c:pt idx="24">
                  <c:v>25443</c:v>
                </c:pt>
                <c:pt idx="25">
                  <c:v>29843</c:v>
                </c:pt>
                <c:pt idx="26">
                  <c:v>27806</c:v>
                </c:pt>
                <c:pt idx="27">
                  <c:v>29961</c:v>
                </c:pt>
                <c:pt idx="28">
                  <c:v>34699</c:v>
                </c:pt>
                <c:pt idx="29">
                  <c:v>28308</c:v>
                </c:pt>
                <c:pt idx="30">
                  <c:v>28877</c:v>
                </c:pt>
                <c:pt idx="31">
                  <c:v>30160</c:v>
                </c:pt>
                <c:pt idx="32">
                  <c:v>30287</c:v>
                </c:pt>
                <c:pt idx="33">
                  <c:v>31472</c:v>
                </c:pt>
                <c:pt idx="34">
                  <c:v>31134</c:v>
                </c:pt>
                <c:pt idx="35">
                  <c:v>28276</c:v>
                </c:pt>
                <c:pt idx="36">
                  <c:v>32797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E-442A-94A3-51326A636017}"/>
            </c:ext>
          </c:extLst>
        </c:ser>
        <c:ser>
          <c:idx val="1"/>
          <c:order val="1"/>
          <c:tx>
            <c:strRef>
              <c:f>'Pag.10-G3 '!$AE$3</c:f>
              <c:strCache>
                <c:ptCount val="1"/>
                <c:pt idx="0">
                  <c:v>Vacas + Vaquillas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numRef>
              <c:f>'Pag.10-G3 '!$AB$67:$AB$103</c:f>
              <c:numCache>
                <c:formatCode>mmm\-yy</c:formatCode>
                <c:ptCount val="37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  <c:pt idx="25">
                  <c:v>45047</c:v>
                </c:pt>
                <c:pt idx="26">
                  <c:v>45078</c:v>
                </c:pt>
                <c:pt idx="27">
                  <c:v>45108</c:v>
                </c:pt>
                <c:pt idx="28">
                  <c:v>45139</c:v>
                </c:pt>
                <c:pt idx="29">
                  <c:v>45170</c:v>
                </c:pt>
                <c:pt idx="30">
                  <c:v>45200</c:v>
                </c:pt>
                <c:pt idx="31">
                  <c:v>45231</c:v>
                </c:pt>
                <c:pt idx="32">
                  <c:v>45261</c:v>
                </c:pt>
                <c:pt idx="33">
                  <c:v>45292</c:v>
                </c:pt>
                <c:pt idx="34">
                  <c:v>45323</c:v>
                </c:pt>
                <c:pt idx="35">
                  <c:v>45352</c:v>
                </c:pt>
                <c:pt idx="36">
                  <c:v>45383</c:v>
                </c:pt>
              </c:numCache>
            </c:numRef>
          </c:cat>
          <c:val>
            <c:numRef>
              <c:f>'Pag.10-G3 '!$AE$67:$AE$103</c:f>
              <c:numCache>
                <c:formatCode>#,##0</c:formatCode>
                <c:ptCount val="37"/>
                <c:pt idx="0">
                  <c:v>32590</c:v>
                </c:pt>
                <c:pt idx="1">
                  <c:v>35048</c:v>
                </c:pt>
                <c:pt idx="2">
                  <c:v>38702</c:v>
                </c:pt>
                <c:pt idx="3">
                  <c:v>33264</c:v>
                </c:pt>
                <c:pt idx="4">
                  <c:v>31162</c:v>
                </c:pt>
                <c:pt idx="5">
                  <c:v>25759</c:v>
                </c:pt>
                <c:pt idx="6">
                  <c:v>24935</c:v>
                </c:pt>
                <c:pt idx="7">
                  <c:v>27601</c:v>
                </c:pt>
                <c:pt idx="8">
                  <c:v>30287</c:v>
                </c:pt>
                <c:pt idx="9">
                  <c:v>25087</c:v>
                </c:pt>
                <c:pt idx="10">
                  <c:v>26252</c:v>
                </c:pt>
                <c:pt idx="11">
                  <c:v>35537</c:v>
                </c:pt>
                <c:pt idx="12">
                  <c:v>27439</c:v>
                </c:pt>
                <c:pt idx="13">
                  <c:v>34677</c:v>
                </c:pt>
                <c:pt idx="14">
                  <c:v>32262</c:v>
                </c:pt>
                <c:pt idx="15">
                  <c:v>28370</c:v>
                </c:pt>
                <c:pt idx="16">
                  <c:v>32506</c:v>
                </c:pt>
                <c:pt idx="17">
                  <c:v>25099</c:v>
                </c:pt>
                <c:pt idx="18">
                  <c:v>21605</c:v>
                </c:pt>
                <c:pt idx="19">
                  <c:v>25417</c:v>
                </c:pt>
                <c:pt idx="20">
                  <c:v>26867</c:v>
                </c:pt>
                <c:pt idx="21">
                  <c:v>24852</c:v>
                </c:pt>
                <c:pt idx="22">
                  <c:v>24526</c:v>
                </c:pt>
                <c:pt idx="23">
                  <c:v>31270</c:v>
                </c:pt>
                <c:pt idx="24">
                  <c:v>29177</c:v>
                </c:pt>
                <c:pt idx="25">
                  <c:v>33552</c:v>
                </c:pt>
                <c:pt idx="26">
                  <c:v>27442</c:v>
                </c:pt>
                <c:pt idx="27">
                  <c:v>26187</c:v>
                </c:pt>
                <c:pt idx="28">
                  <c:v>28940</c:v>
                </c:pt>
                <c:pt idx="29">
                  <c:v>22994</c:v>
                </c:pt>
                <c:pt idx="30">
                  <c:v>26004</c:v>
                </c:pt>
                <c:pt idx="31">
                  <c:v>28016</c:v>
                </c:pt>
                <c:pt idx="32">
                  <c:v>27372</c:v>
                </c:pt>
                <c:pt idx="33">
                  <c:v>29193</c:v>
                </c:pt>
                <c:pt idx="34">
                  <c:v>28305</c:v>
                </c:pt>
                <c:pt idx="35">
                  <c:v>30699</c:v>
                </c:pt>
                <c:pt idx="36">
                  <c:v>34416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E-442A-94A3-51326A63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4080"/>
        <c:axId val="201060736"/>
      </c:lineChart>
      <c:catAx>
        <c:axId val="201054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384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01060736"/>
        <c:crosses val="autoZero"/>
        <c:auto val="0"/>
        <c:lblAlgn val="ctr"/>
        <c:lblOffset val="100"/>
        <c:noMultiLvlLbl val="0"/>
      </c:catAx>
      <c:valAx>
        <c:axId val="201060736"/>
        <c:scaling>
          <c:orientation val="minMax"/>
          <c:max val="45000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01054080"/>
        <c:crosses val="autoZero"/>
        <c:crossBetween val="midCat"/>
        <c:min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510211476090743"/>
          <c:y val="0.84988781403485114"/>
          <c:w val="0.30532939103077622"/>
          <c:h val="9.7693847128366165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solidFill>
        <a:sysClr val="window" lastClr="FFFFFF">
          <a:lumMod val="50000"/>
        </a:sys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0652418447695"/>
          <c:y val="0.1875"/>
          <c:w val="0.88189131837296253"/>
          <c:h val="0.65913385826771653"/>
        </c:manualLayout>
      </c:layout>
      <c:lineChart>
        <c:grouping val="standard"/>
        <c:varyColors val="0"/>
        <c:ser>
          <c:idx val="0"/>
          <c:order val="0"/>
          <c:cat>
            <c:strRef>
              <c:f>'Pág.14-G4'!$Y$66:$Y$102</c:f>
              <c:strCache>
                <c:ptCount val="37"/>
                <c:pt idx="0">
                  <c:v>May 21</c:v>
                </c:pt>
                <c:pt idx="1">
                  <c:v>Jun 21</c:v>
                </c:pt>
                <c:pt idx="2">
                  <c:v>Jul 21</c:v>
                </c:pt>
                <c:pt idx="3">
                  <c:v>Ago 21</c:v>
                </c:pt>
                <c:pt idx="4">
                  <c:v>Sep 21</c:v>
                </c:pt>
                <c:pt idx="5">
                  <c:v>Oct 21</c:v>
                </c:pt>
                <c:pt idx="6">
                  <c:v>Nov 21</c:v>
                </c:pt>
                <c:pt idx="7">
                  <c:v>Dic 21</c:v>
                </c:pt>
                <c:pt idx="8">
                  <c:v>Ene 22</c:v>
                </c:pt>
                <c:pt idx="9">
                  <c:v>Feb 22</c:v>
                </c:pt>
                <c:pt idx="10">
                  <c:v>Mar 22</c:v>
                </c:pt>
                <c:pt idx="11">
                  <c:v>Abr 22</c:v>
                </c:pt>
                <c:pt idx="12">
                  <c:v>May 22</c:v>
                </c:pt>
                <c:pt idx="13">
                  <c:v>Jun 22</c:v>
                </c:pt>
                <c:pt idx="14">
                  <c:v>Jul 22</c:v>
                </c:pt>
                <c:pt idx="15">
                  <c:v>Ago 22</c:v>
                </c:pt>
                <c:pt idx="16">
                  <c:v>Sep 22</c:v>
                </c:pt>
                <c:pt idx="17">
                  <c:v>Oct 22</c:v>
                </c:pt>
                <c:pt idx="18">
                  <c:v>Nov 22</c:v>
                </c:pt>
                <c:pt idx="19">
                  <c:v>Dic 22</c:v>
                </c:pt>
                <c:pt idx="20">
                  <c:v>Ene 23</c:v>
                </c:pt>
                <c:pt idx="21">
                  <c:v>Feb 23</c:v>
                </c:pt>
                <c:pt idx="22">
                  <c:v>Mar 23</c:v>
                </c:pt>
                <c:pt idx="23">
                  <c:v>Abr 23</c:v>
                </c:pt>
                <c:pt idx="24">
                  <c:v>May 23</c:v>
                </c:pt>
                <c:pt idx="25">
                  <c:v>Jun 23</c:v>
                </c:pt>
                <c:pt idx="26">
                  <c:v>Jul 23</c:v>
                </c:pt>
                <c:pt idx="27">
                  <c:v>Ago 23</c:v>
                </c:pt>
                <c:pt idx="28">
                  <c:v>Sep 23</c:v>
                </c:pt>
                <c:pt idx="29">
                  <c:v>Oct 23</c:v>
                </c:pt>
                <c:pt idx="30">
                  <c:v>Nov 23</c:v>
                </c:pt>
                <c:pt idx="31">
                  <c:v>Dic 23</c:v>
                </c:pt>
                <c:pt idx="32">
                  <c:v>Ene 24</c:v>
                </c:pt>
                <c:pt idx="33">
                  <c:v>Feb 24</c:v>
                </c:pt>
                <c:pt idx="34">
                  <c:v>Mar 24</c:v>
                </c:pt>
                <c:pt idx="35">
                  <c:v>Abr 24</c:v>
                </c:pt>
                <c:pt idx="36">
                  <c:v>May 24</c:v>
                </c:pt>
              </c:strCache>
            </c:strRef>
          </c:cat>
          <c:val>
            <c:numRef>
              <c:f>'Pág.14-G4'!$Z$66:$Z$102</c:f>
              <c:numCache>
                <c:formatCode>#,##0.00</c:formatCode>
                <c:ptCount val="37"/>
                <c:pt idx="0">
                  <c:v>1756.14</c:v>
                </c:pt>
                <c:pt idx="1">
                  <c:v>1856.82</c:v>
                </c:pt>
                <c:pt idx="2">
                  <c:v>1974.76</c:v>
                </c:pt>
                <c:pt idx="3">
                  <c:v>2265.5500000000002</c:v>
                </c:pt>
                <c:pt idx="4">
                  <c:v>2245.66</c:v>
                </c:pt>
                <c:pt idx="5">
                  <c:v>2045.7</c:v>
                </c:pt>
                <c:pt idx="6">
                  <c:v>1973.04</c:v>
                </c:pt>
                <c:pt idx="7">
                  <c:v>1810.96</c:v>
                </c:pt>
                <c:pt idx="8">
                  <c:v>1737.66</c:v>
                </c:pt>
                <c:pt idx="9">
                  <c:v>1827.33</c:v>
                </c:pt>
                <c:pt idx="10">
                  <c:v>1947.55</c:v>
                </c:pt>
                <c:pt idx="11">
                  <c:v>1952.2</c:v>
                </c:pt>
                <c:pt idx="12">
                  <c:v>1857.79</c:v>
                </c:pt>
                <c:pt idx="13">
                  <c:v>1869.55</c:v>
                </c:pt>
                <c:pt idx="14">
                  <c:v>1908.78</c:v>
                </c:pt>
                <c:pt idx="15">
                  <c:v>1925.28</c:v>
                </c:pt>
                <c:pt idx="16">
                  <c:v>1935.59</c:v>
                </c:pt>
                <c:pt idx="17">
                  <c:v>1935.58</c:v>
                </c:pt>
                <c:pt idx="18">
                  <c:v>1795.5</c:v>
                </c:pt>
                <c:pt idx="19">
                  <c:v>1689.88</c:v>
                </c:pt>
                <c:pt idx="20">
                  <c:v>1591.34</c:v>
                </c:pt>
                <c:pt idx="21">
                  <c:v>1574.29</c:v>
                </c:pt>
                <c:pt idx="22">
                  <c:v>1649.02</c:v>
                </c:pt>
                <c:pt idx="23">
                  <c:v>1679.6</c:v>
                </c:pt>
                <c:pt idx="24">
                  <c:v>1624.61</c:v>
                </c:pt>
                <c:pt idx="25">
                  <c:v>1680.46</c:v>
                </c:pt>
                <c:pt idx="26">
                  <c:v>1756.15</c:v>
                </c:pt>
                <c:pt idx="27">
                  <c:v>1774.3</c:v>
                </c:pt>
                <c:pt idx="28">
                  <c:v>1759.46</c:v>
                </c:pt>
                <c:pt idx="29">
                  <c:v>1788.9609964757135</c:v>
                </c:pt>
                <c:pt idx="30">
                  <c:v>1728.37</c:v>
                </c:pt>
                <c:pt idx="31">
                  <c:v>1726.1952752149837</c:v>
                </c:pt>
                <c:pt idx="32">
                  <c:v>1637.86</c:v>
                </c:pt>
                <c:pt idx="33">
                  <c:v>1553.04</c:v>
                </c:pt>
                <c:pt idx="34">
                  <c:v>1625.1359274395099</c:v>
                </c:pt>
                <c:pt idx="35">
                  <c:v>1656.1885346008432</c:v>
                </c:pt>
                <c:pt idx="36">
                  <c:v>1667.5807442980458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F-4CE9-AC6F-A4DCDCFF5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85504"/>
        <c:axId val="198487040"/>
      </c:lineChart>
      <c:catAx>
        <c:axId val="198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8487040"/>
        <c:crosses val="autoZero"/>
        <c:auto val="1"/>
        <c:lblAlgn val="ctr"/>
        <c:lblOffset val="100"/>
        <c:tickMarkSkip val="1"/>
        <c:noMultiLvlLbl val="0"/>
      </c:catAx>
      <c:valAx>
        <c:axId val="198487040"/>
        <c:scaling>
          <c:orientation val="minMax"/>
          <c:min val="950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8485504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ysClr val="window" lastClr="FFFFFF">
          <a:lumMod val="50000"/>
        </a:sys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Footer>&amp;CPágina 20</c:oddFooter>
    </c:headerFooter>
    <c:pageMargins b="0.98425196850393704" l="0.74803149606299213" r="0.74803149606299213" t="0.98425196850393704" header="0" footer="0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Precio promedio de novillo gordo a productor en la Región de Los Lagos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enero 2021 - enero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pesos reales de enero 2024)</a:t>
            </a:r>
          </a:p>
        </c:rich>
      </c:tx>
      <c:layout>
        <c:manualLayout>
          <c:xMode val="edge"/>
          <c:yMode val="edge"/>
          <c:x val="0.30735947423181276"/>
          <c:y val="2.1206096752816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5525504964054E-2"/>
          <c:y val="0.16126665708368604"/>
          <c:w val="0.88929088211799612"/>
          <c:h val="0.67382898638684363"/>
        </c:manualLayout>
      </c:layout>
      <c:lineChart>
        <c:grouping val="standard"/>
        <c:varyColors val="0"/>
        <c:ser>
          <c:idx val="4"/>
          <c:order val="0"/>
          <c:spPr>
            <a:ln w="31750">
              <a:solidFill>
                <a:srgbClr val="00B05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'Pág.15-G5'!$V$62:$V$98</c:f>
              <c:strCache>
                <c:ptCount val="37"/>
                <c:pt idx="0">
                  <c:v>Ene 21</c:v>
                </c:pt>
                <c:pt idx="1">
                  <c:v>Feb 21</c:v>
                </c:pt>
                <c:pt idx="2">
                  <c:v>Mar 21</c:v>
                </c:pt>
                <c:pt idx="3">
                  <c:v>Abr 21</c:v>
                </c:pt>
                <c:pt idx="4">
                  <c:v>May 21</c:v>
                </c:pt>
                <c:pt idx="5">
                  <c:v>Jun 21</c:v>
                </c:pt>
                <c:pt idx="6">
                  <c:v>Jul 21</c:v>
                </c:pt>
                <c:pt idx="7">
                  <c:v>Ago 21</c:v>
                </c:pt>
                <c:pt idx="8">
                  <c:v>Sep 21</c:v>
                </c:pt>
                <c:pt idx="9">
                  <c:v>Oct 21</c:v>
                </c:pt>
                <c:pt idx="10">
                  <c:v>Nov 21</c:v>
                </c:pt>
                <c:pt idx="11">
                  <c:v>Dic 21</c:v>
                </c:pt>
                <c:pt idx="12">
                  <c:v>Ene 22</c:v>
                </c:pt>
                <c:pt idx="13">
                  <c:v>Feb 22</c:v>
                </c:pt>
                <c:pt idx="14">
                  <c:v>Mar 22</c:v>
                </c:pt>
                <c:pt idx="15">
                  <c:v>Abr 22</c:v>
                </c:pt>
                <c:pt idx="16">
                  <c:v>May 22</c:v>
                </c:pt>
                <c:pt idx="17">
                  <c:v>Jun 22</c:v>
                </c:pt>
                <c:pt idx="18">
                  <c:v>Jul 22</c:v>
                </c:pt>
                <c:pt idx="19">
                  <c:v>Ago 22</c:v>
                </c:pt>
                <c:pt idx="20">
                  <c:v>Sep 22</c:v>
                </c:pt>
                <c:pt idx="21">
                  <c:v>Oct 22</c:v>
                </c:pt>
                <c:pt idx="22">
                  <c:v>Nov 22</c:v>
                </c:pt>
                <c:pt idx="23">
                  <c:v>Dic 22</c:v>
                </c:pt>
                <c:pt idx="24">
                  <c:v>Ene 23</c:v>
                </c:pt>
                <c:pt idx="25">
                  <c:v>Feb 23</c:v>
                </c:pt>
                <c:pt idx="26">
                  <c:v>Mar 23</c:v>
                </c:pt>
                <c:pt idx="27">
                  <c:v>Abr 23</c:v>
                </c:pt>
                <c:pt idx="28">
                  <c:v>May 23</c:v>
                </c:pt>
                <c:pt idx="29">
                  <c:v>Jun 23</c:v>
                </c:pt>
                <c:pt idx="30">
                  <c:v>Jul 23</c:v>
                </c:pt>
                <c:pt idx="31">
                  <c:v>Ago 23</c:v>
                </c:pt>
                <c:pt idx="32">
                  <c:v>Sep 23</c:v>
                </c:pt>
                <c:pt idx="33">
                  <c:v>Oct 23</c:v>
                </c:pt>
                <c:pt idx="34">
                  <c:v>Nov 23</c:v>
                </c:pt>
                <c:pt idx="35">
                  <c:v>Dic 23</c:v>
                </c:pt>
                <c:pt idx="36">
                  <c:v>Ene 24</c:v>
                </c:pt>
              </c:strCache>
            </c:strRef>
          </c:cat>
          <c:val>
            <c:numRef>
              <c:f>'Pág.15-G5'!$W$62:$W$98</c:f>
              <c:numCache>
                <c:formatCode>#,##0.00</c:formatCode>
                <c:ptCount val="37"/>
                <c:pt idx="0">
                  <c:v>1372.77</c:v>
                </c:pt>
                <c:pt idx="1">
                  <c:v>1324.37</c:v>
                </c:pt>
                <c:pt idx="2">
                  <c:v>1391.69</c:v>
                </c:pt>
                <c:pt idx="3">
                  <c:v>1500.56</c:v>
                </c:pt>
                <c:pt idx="4">
                  <c:v>1646.4</c:v>
                </c:pt>
                <c:pt idx="5">
                  <c:v>1736.15</c:v>
                </c:pt>
                <c:pt idx="6">
                  <c:v>1844.9</c:v>
                </c:pt>
                <c:pt idx="7">
                  <c:v>2099.6</c:v>
                </c:pt>
                <c:pt idx="8">
                  <c:v>2073.8000000000002</c:v>
                </c:pt>
                <c:pt idx="9">
                  <c:v>1867.1</c:v>
                </c:pt>
                <c:pt idx="10">
                  <c:v>1777.03</c:v>
                </c:pt>
                <c:pt idx="11">
                  <c:v>1622.86</c:v>
                </c:pt>
                <c:pt idx="12">
                  <c:v>1554.31</c:v>
                </c:pt>
                <c:pt idx="13">
                  <c:v>1615.03</c:v>
                </c:pt>
                <c:pt idx="14">
                  <c:v>1716.39</c:v>
                </c:pt>
                <c:pt idx="15">
                  <c:v>1689.07</c:v>
                </c:pt>
                <c:pt idx="16">
                  <c:v>1585.26</c:v>
                </c:pt>
                <c:pt idx="17">
                  <c:v>1576.37</c:v>
                </c:pt>
                <c:pt idx="18">
                  <c:v>1594.6</c:v>
                </c:pt>
                <c:pt idx="19">
                  <c:v>1586.62</c:v>
                </c:pt>
                <c:pt idx="20">
                  <c:v>1575.95</c:v>
                </c:pt>
                <c:pt idx="21">
                  <c:v>1562.51</c:v>
                </c:pt>
                <c:pt idx="22">
                  <c:v>1441.92</c:v>
                </c:pt>
                <c:pt idx="23">
                  <c:v>1344.02</c:v>
                </c:pt>
                <c:pt idx="24">
                  <c:v>1262.02</c:v>
                </c:pt>
                <c:pt idx="25">
                  <c:v>1238.6099999999999</c:v>
                </c:pt>
                <c:pt idx="26">
                  <c:v>1298.21</c:v>
                </c:pt>
                <c:pt idx="27">
                  <c:v>1308.0899999999999</c:v>
                </c:pt>
                <c:pt idx="28">
                  <c:v>1261.33</c:v>
                </c:pt>
                <c:pt idx="29">
                  <c:v>1303.2</c:v>
                </c:pt>
                <c:pt idx="30">
                  <c:v>1363.97</c:v>
                </c:pt>
                <c:pt idx="31">
                  <c:v>1373.27</c:v>
                </c:pt>
                <c:pt idx="32">
                  <c:v>1360.24</c:v>
                </c:pt>
                <c:pt idx="33">
                  <c:v>1373.81</c:v>
                </c:pt>
                <c:pt idx="34">
                  <c:v>1321.53</c:v>
                </c:pt>
                <c:pt idx="35">
                  <c:v>1310.08</c:v>
                </c:pt>
                <c:pt idx="36">
                  <c:v>1249.71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A4E5-4A08-9744-DC402C495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77760"/>
        <c:axId val="199879296"/>
        <c:extLst/>
      </c:lineChart>
      <c:catAx>
        <c:axId val="19987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9879296"/>
        <c:crosses val="autoZero"/>
        <c:auto val="1"/>
        <c:lblAlgn val="ctr"/>
        <c:lblOffset val="100"/>
        <c:tickMarkSkip val="1"/>
        <c:noMultiLvlLbl val="0"/>
      </c:catAx>
      <c:valAx>
        <c:axId val="199879296"/>
        <c:scaling>
          <c:orientation val="minMax"/>
          <c:min val="800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998777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25400">
      <a:solidFill>
        <a:sysClr val="window" lastClr="FFFFFF">
          <a:lumMod val="50000"/>
        </a:sys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Footer>&amp;CPágina 20</c:oddFooter>
    </c:headerFooter>
    <c:pageMargins b="0.98425196850393704" l="0.74803149606299213" r="0.74803149606299213" t="0.98425196850393704" header="0" footer="0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6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Precio nominal promedio nacional del ganado bovino para faena 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may 2023 - may 2024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(Pesos por kilo vivo)</a:t>
            </a:r>
          </a:p>
        </c:rich>
      </c:tx>
      <c:layout>
        <c:manualLayout>
          <c:xMode val="edge"/>
          <c:yMode val="edge"/>
          <c:x val="0.30685627845350144"/>
          <c:y val="1.8018869458248207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5746368337621164"/>
          <c:y val="0.18123776373446882"/>
          <c:w val="0.79192455728512468"/>
          <c:h val="0.51010487422977702"/>
        </c:manualLayout>
      </c:layout>
      <c:lineChart>
        <c:grouping val="standard"/>
        <c:varyColors val="0"/>
        <c:ser>
          <c:idx val="0"/>
          <c:order val="0"/>
          <c:tx>
            <c:strRef>
              <c:f>'Pág.16-G6'!$AC$1</c:f>
              <c:strCache>
                <c:ptCount val="1"/>
                <c:pt idx="0">
                  <c:v>Novillo gordo</c:v>
                </c:pt>
              </c:strCache>
            </c:strRef>
          </c:tx>
          <c:spPr>
            <a:ln w="31750"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'Pág.16-G6'!$AC$66:$AC$78</c:f>
              <c:numCache>
                <c:formatCode>#,##0</c:formatCode>
                <c:ptCount val="13"/>
                <c:pt idx="0">
                  <c:v>1833.2440884711787</c:v>
                </c:pt>
                <c:pt idx="1">
                  <c:v>1866.2080836762138</c:v>
                </c:pt>
                <c:pt idx="2">
                  <c:v>1893.9687752479381</c:v>
                </c:pt>
                <c:pt idx="3">
                  <c:v>1905.4838009964474</c:v>
                </c:pt>
                <c:pt idx="4">
                  <c:v>1920.6476163992027</c:v>
                </c:pt>
                <c:pt idx="5">
                  <c:v>1951.4913450430092</c:v>
                </c:pt>
                <c:pt idx="6">
                  <c:v>1920.3522245632732</c:v>
                </c:pt>
                <c:pt idx="7">
                  <c:v>1861.6415516207421</c:v>
                </c:pt>
                <c:pt idx="8">
                  <c:v>1790.6282638299567</c:v>
                </c:pt>
                <c:pt idx="9">
                  <c:v>1783.56</c:v>
                </c:pt>
                <c:pt idx="10">
                  <c:v>1790.7815812384183</c:v>
                </c:pt>
                <c:pt idx="11">
                  <c:v>1830.5962090094331</c:v>
                </c:pt>
                <c:pt idx="12">
                  <c:v>1823.8349536045475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AE-43CA-838B-8776A92A82AA}"/>
            </c:ext>
          </c:extLst>
        </c:ser>
        <c:ser>
          <c:idx val="1"/>
          <c:order val="1"/>
          <c:tx>
            <c:strRef>
              <c:f>'Pág.16-G6'!$AE$1</c:f>
              <c:strCache>
                <c:ptCount val="1"/>
                <c:pt idx="0">
                  <c:v>Vaca gorda</c:v>
                </c:pt>
              </c:strCache>
            </c:strRef>
          </c:tx>
          <c:spPr>
            <a:ln>
              <a:solidFill>
                <a:srgbClr val="00CC99"/>
              </a:solidFill>
            </a:ln>
          </c:spP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'Pág.16-G6'!$AE$65:$AE$77</c:f>
              <c:numCache>
                <c:formatCode>#,##0</c:formatCode>
                <c:ptCount val="13"/>
                <c:pt idx="0">
                  <c:v>1097.3085232835763</c:v>
                </c:pt>
                <c:pt idx="1">
                  <c:v>1043.0637100528245</c:v>
                </c:pt>
                <c:pt idx="2">
                  <c:v>1012.9304895091165</c:v>
                </c:pt>
                <c:pt idx="3">
                  <c:v>1153.5250076916607</c:v>
                </c:pt>
                <c:pt idx="4">
                  <c:v>1206.3020856653518</c:v>
                </c:pt>
                <c:pt idx="5">
                  <c:v>1222.8635928272665</c:v>
                </c:pt>
                <c:pt idx="6">
                  <c:v>1278.4732239716272</c:v>
                </c:pt>
                <c:pt idx="7">
                  <c:v>1209.264117139282</c:v>
                </c:pt>
                <c:pt idx="8">
                  <c:v>1145.5047686964945</c:v>
                </c:pt>
                <c:pt idx="9">
                  <c:v>1122.51869999628</c:v>
                </c:pt>
                <c:pt idx="10">
                  <c:v>1039.56</c:v>
                </c:pt>
                <c:pt idx="11">
                  <c:v>1030.4954573995169</c:v>
                </c:pt>
                <c:pt idx="12">
                  <c:v>1031.6151610622444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9AE-43CA-838B-8776A92A82AA}"/>
            </c:ext>
          </c:extLst>
        </c:ser>
        <c:ser>
          <c:idx val="2"/>
          <c:order val="2"/>
          <c:tx>
            <c:strRef>
              <c:f>'Pág.16-G6'!$AH$1</c:f>
              <c:strCache>
                <c:ptCount val="1"/>
                <c:pt idx="0">
                  <c:v>Vaquilla gorda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rgbClr val="FFFF00"/>
                </a:solidFill>
              </a:ln>
            </c:spPr>
          </c:marke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'Pág.16-G6'!$AH$65:$AH$77</c:f>
              <c:numCache>
                <c:formatCode>#,##0</c:formatCode>
                <c:ptCount val="13"/>
                <c:pt idx="0">
                  <c:v>1666.465330114125</c:v>
                </c:pt>
                <c:pt idx="1">
                  <c:v>1655.0038894130103</c:v>
                </c:pt>
                <c:pt idx="2">
                  <c:v>1645.5416140619775</c:v>
                </c:pt>
                <c:pt idx="3">
                  <c:v>1741.5865389633507</c:v>
                </c:pt>
                <c:pt idx="4">
                  <c:v>1785.5110097548711</c:v>
                </c:pt>
                <c:pt idx="5">
                  <c:v>1802.7002625534517</c:v>
                </c:pt>
                <c:pt idx="6">
                  <c:v>1805.3768283689458</c:v>
                </c:pt>
                <c:pt idx="7">
                  <c:v>1762.4139093947872</c:v>
                </c:pt>
                <c:pt idx="8">
                  <c:v>1760.2116869129545</c:v>
                </c:pt>
                <c:pt idx="9">
                  <c:v>1677.897097686093</c:v>
                </c:pt>
                <c:pt idx="10">
                  <c:v>1606.9</c:v>
                </c:pt>
                <c:pt idx="11">
                  <c:v>1614.8444814556051</c:v>
                </c:pt>
                <c:pt idx="12">
                  <c:v>1647.2145513840826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9AE-43CA-838B-8776A92A82AA}"/>
            </c:ext>
          </c:extLst>
        </c:ser>
        <c:ser>
          <c:idx val="3"/>
          <c:order val="3"/>
          <c:tx>
            <c:strRef>
              <c:f>'Pág.16-G6'!$AG$1</c:f>
              <c:strCache>
                <c:ptCount val="1"/>
                <c:pt idx="0">
                  <c:v>Vaca carnaza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'Pág.16-G6'!$AG$65:$AG$77</c:f>
              <c:numCache>
                <c:formatCode>#,##0</c:formatCode>
                <c:ptCount val="13"/>
                <c:pt idx="0">
                  <c:v>655.33798130875505</c:v>
                </c:pt>
                <c:pt idx="1">
                  <c:v>623.87256984204953</c:v>
                </c:pt>
                <c:pt idx="2">
                  <c:v>540.46034423912374</c:v>
                </c:pt>
                <c:pt idx="3">
                  <c:v>762.80658181975321</c:v>
                </c:pt>
                <c:pt idx="4">
                  <c:v>729.04528321592238</c:v>
                </c:pt>
                <c:pt idx="5">
                  <c:v>730.8511926476084</c:v>
                </c:pt>
                <c:pt idx="6">
                  <c:v>771.61731731126804</c:v>
                </c:pt>
                <c:pt idx="7">
                  <c:v>691.67773555132135</c:v>
                </c:pt>
                <c:pt idx="8">
                  <c:v>657.85412680382012</c:v>
                </c:pt>
                <c:pt idx="9">
                  <c:v>778.66298897164825</c:v>
                </c:pt>
                <c:pt idx="10">
                  <c:v>673.22</c:v>
                </c:pt>
                <c:pt idx="11">
                  <c:v>619.04168058055802</c:v>
                </c:pt>
                <c:pt idx="12">
                  <c:v>635.51655797938599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9AE-43CA-838B-8776A92A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76800"/>
        <c:axId val="200878336"/>
      </c:lineChart>
      <c:catAx>
        <c:axId val="2008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0087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0878336"/>
        <c:scaling>
          <c:orientation val="minMax"/>
          <c:max val="2500"/>
          <c:min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pesos nominales por kilo vivo</a:t>
                </a:r>
              </a:p>
            </c:rich>
          </c:tx>
          <c:layout>
            <c:manualLayout>
              <c:xMode val="edge"/>
              <c:yMode val="edge"/>
              <c:x val="5.787448508413752E-2"/>
              <c:y val="0.2443042322116737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00876800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dTable>
    </c:plotArea>
    <c:plotVisOnly val="1"/>
    <c:dispBlanksAs val="gap"/>
    <c:showDLblsOverMax val="0"/>
  </c:chart>
  <c:spPr>
    <a:ln w="25400">
      <a:solidFill>
        <a:sysClr val="window" lastClr="FFFFFF">
          <a:lumMod val="50000"/>
        </a:sys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Footer>&amp;CPágina 22</c:oddFooter>
    </c:headerFooter>
    <c:pageMargins b="0.78740157480314965" l="0.59055118110236227" r="0.59055118110236227" t="0.78740157480314965" header="0.51181102362204722" footer="0.51181102362204722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7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Precio nominal promedio nacional del ganado bovino para engorda y crianza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may 2023 - may 2024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(Pesos de kilo vivo)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5285988289925299"/>
          <c:y val="1.530664300765221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8284008001202492"/>
          <c:y val="0.17186171083453278"/>
          <c:w val="0.78595534589013383"/>
          <c:h val="0.54557796404481695"/>
        </c:manualLayout>
      </c:layout>
      <c:lineChart>
        <c:grouping val="standard"/>
        <c:varyColors val="0"/>
        <c:ser>
          <c:idx val="0"/>
          <c:order val="0"/>
          <c:tx>
            <c:strRef>
              <c:f>'Pág.16-G6'!$AJ$1</c:f>
              <c:strCache>
                <c:ptCount val="1"/>
                <c:pt idx="0">
                  <c:v>Terneros</c:v>
                </c:pt>
              </c:strCache>
            </c:strRef>
          </c:tx>
          <c:spPr>
            <a:ln w="31750"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 w="25400"/>
            </c:spPr>
          </c:marke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'Pág.16-G6'!$AJ$65:$AJ$77</c:f>
              <c:numCache>
                <c:formatCode>#,##0</c:formatCode>
                <c:ptCount val="13"/>
                <c:pt idx="0">
                  <c:v>1642.6750421603681</c:v>
                </c:pt>
                <c:pt idx="1">
                  <c:v>1596.8960486886024</c:v>
                </c:pt>
                <c:pt idx="2">
                  <c:v>1598.3899025378528</c:v>
                </c:pt>
                <c:pt idx="3">
                  <c:v>1746.4074138256458</c:v>
                </c:pt>
                <c:pt idx="4">
                  <c:v>1844.4016305678369</c:v>
                </c:pt>
                <c:pt idx="5">
                  <c:v>1814.4604028134479</c:v>
                </c:pt>
                <c:pt idx="6">
                  <c:v>1794.8893042916402</c:v>
                </c:pt>
                <c:pt idx="7">
                  <c:v>1770.6389481791603</c:v>
                </c:pt>
                <c:pt idx="8">
                  <c:v>1693.0684186175097</c:v>
                </c:pt>
                <c:pt idx="9">
                  <c:v>1695.8806744973701</c:v>
                </c:pt>
                <c:pt idx="10">
                  <c:v>1670.27</c:v>
                </c:pt>
                <c:pt idx="11">
                  <c:v>1686.4002341903313</c:v>
                </c:pt>
                <c:pt idx="12">
                  <c:v>1678.8341171503255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0D-45E6-BC39-C2FE539714CA}"/>
            </c:ext>
          </c:extLst>
        </c:ser>
        <c:ser>
          <c:idx val="1"/>
          <c:order val="1"/>
          <c:tx>
            <c:strRef>
              <c:f>'Pág.16-G6'!$AD$1</c:f>
              <c:strCache>
                <c:ptCount val="1"/>
                <c:pt idx="0">
                  <c:v>Novillo engorda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'Pág.16-G6'!$AD$65:$AD$77</c:f>
              <c:numCache>
                <c:formatCode>#,##0</c:formatCode>
                <c:ptCount val="13"/>
                <c:pt idx="0">
                  <c:v>1615.8426159678804</c:v>
                </c:pt>
                <c:pt idx="1">
                  <c:v>1554.3221457734624</c:v>
                </c:pt>
                <c:pt idx="2">
                  <c:v>1538.928867939373</c:v>
                </c:pt>
                <c:pt idx="3">
                  <c:v>1661.3800996897166</c:v>
                </c:pt>
                <c:pt idx="4">
                  <c:v>1747.338275029347</c:v>
                </c:pt>
                <c:pt idx="5">
                  <c:v>1722.9574906908324</c:v>
                </c:pt>
                <c:pt idx="6">
                  <c:v>1703.7745213573635</c:v>
                </c:pt>
                <c:pt idx="7">
                  <c:v>1677.4627266714656</c:v>
                </c:pt>
                <c:pt idx="8">
                  <c:v>1638.9323263594385</c:v>
                </c:pt>
                <c:pt idx="9">
                  <c:v>1594.7866060404178</c:v>
                </c:pt>
                <c:pt idx="10">
                  <c:v>1559.46</c:v>
                </c:pt>
                <c:pt idx="11">
                  <c:v>1581.2432143400486</c:v>
                </c:pt>
                <c:pt idx="12">
                  <c:v>1598.8081471120074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0D-45E6-BC39-C2FE539714CA}"/>
            </c:ext>
          </c:extLst>
        </c:ser>
        <c:ser>
          <c:idx val="2"/>
          <c:order val="2"/>
          <c:tx>
            <c:strRef>
              <c:f>'Pág.16-G6'!$AI$1</c:f>
              <c:strCache>
                <c:ptCount val="1"/>
                <c:pt idx="0">
                  <c:v>Vaquilla engorda</c:v>
                </c:pt>
              </c:strCache>
            </c:strRef>
          </c:tx>
          <c:spPr>
            <a:ln w="31750"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 w="25400"/>
            </c:spPr>
          </c:marke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'Pág.16-G6'!$AI$65:$AI$77</c:f>
              <c:numCache>
                <c:formatCode>#,##0</c:formatCode>
                <c:ptCount val="13"/>
                <c:pt idx="0">
                  <c:v>1383.7214426268158</c:v>
                </c:pt>
                <c:pt idx="1">
                  <c:v>1321.5071345488741</c:v>
                </c:pt>
                <c:pt idx="2">
                  <c:v>1338.7993612866014</c:v>
                </c:pt>
                <c:pt idx="3">
                  <c:v>1454.766505366101</c:v>
                </c:pt>
                <c:pt idx="4">
                  <c:v>1513.4163343129314</c:v>
                </c:pt>
                <c:pt idx="5">
                  <c:v>1465.5555895188786</c:v>
                </c:pt>
                <c:pt idx="6">
                  <c:v>1506.4383649464828</c:v>
                </c:pt>
                <c:pt idx="7">
                  <c:v>1503.1993409771876</c:v>
                </c:pt>
                <c:pt idx="8">
                  <c:v>1498.3869829717576</c:v>
                </c:pt>
                <c:pt idx="9">
                  <c:v>1457.3861499513571</c:v>
                </c:pt>
                <c:pt idx="10">
                  <c:v>1339.3</c:v>
                </c:pt>
                <c:pt idx="11">
                  <c:v>1344.9620043217856</c:v>
                </c:pt>
                <c:pt idx="12">
                  <c:v>1392.9661210432325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0D-45E6-BC39-C2FE539714CA}"/>
            </c:ext>
          </c:extLst>
        </c:ser>
        <c:ser>
          <c:idx val="3"/>
          <c:order val="3"/>
          <c:tx>
            <c:strRef>
              <c:f>'Pág.16-G6'!$AK$1</c:f>
              <c:strCache>
                <c:ptCount val="1"/>
                <c:pt idx="0">
                  <c:v>Terneras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pPr>
              <a:solidFill>
                <a:schemeClr val="accent4">
                  <a:lumMod val="50000"/>
                </a:schemeClr>
              </a:solidFill>
            </c:spPr>
          </c:marker>
          <c:cat>
            <c:strRef>
              <c:f>'Pág.16-G6'!$AB$66:$AB$78</c:f>
              <c:strCache>
                <c:ptCount val="13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Ago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Dic</c:v>
                </c:pt>
                <c:pt idx="8">
                  <c:v>Ene</c:v>
                </c:pt>
                <c:pt idx="9">
                  <c:v>Feb</c:v>
                </c:pt>
                <c:pt idx="10">
                  <c:v>Mar</c:v>
                </c:pt>
                <c:pt idx="11">
                  <c:v>Abr</c:v>
                </c:pt>
                <c:pt idx="12">
                  <c:v>May</c:v>
                </c:pt>
              </c:strCache>
            </c:strRef>
          </c:cat>
          <c:val>
            <c:numRef>
              <c:f>'Pág.16-G6'!$AK$65:$AK$77</c:f>
              <c:numCache>
                <c:formatCode>#,##0</c:formatCode>
                <c:ptCount val="13"/>
                <c:pt idx="0">
                  <c:v>1451.9971591439025</c:v>
                </c:pt>
                <c:pt idx="1">
                  <c:v>1412.5281102714355</c:v>
                </c:pt>
                <c:pt idx="2">
                  <c:v>1423.8155385475197</c:v>
                </c:pt>
                <c:pt idx="3">
                  <c:v>1539.1255428393849</c:v>
                </c:pt>
                <c:pt idx="4">
                  <c:v>1668.5693868638355</c:v>
                </c:pt>
                <c:pt idx="5">
                  <c:v>1621.4240858803685</c:v>
                </c:pt>
                <c:pt idx="6">
                  <c:v>1569.4080873161861</c:v>
                </c:pt>
                <c:pt idx="7">
                  <c:v>1562.8077833388043</c:v>
                </c:pt>
                <c:pt idx="8">
                  <c:v>1517.2494668611903</c:v>
                </c:pt>
                <c:pt idx="9">
                  <c:v>1466.7965158190668</c:v>
                </c:pt>
                <c:pt idx="10">
                  <c:v>1460.23</c:v>
                </c:pt>
                <c:pt idx="11">
                  <c:v>1469.2400168613676</c:v>
                </c:pt>
                <c:pt idx="12">
                  <c:v>1483.8995032125492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0D-45E6-BC39-C2FE5397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7712"/>
        <c:axId val="201189632"/>
      </c:lineChart>
      <c:catAx>
        <c:axId val="2011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01189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1189632"/>
        <c:scaling>
          <c:orientation val="minMax"/>
          <c:max val="2500"/>
          <c:min val="1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pesos  nominales por kilo vivo</a:t>
                </a:r>
              </a:p>
            </c:rich>
          </c:tx>
          <c:layout>
            <c:manualLayout>
              <c:xMode val="edge"/>
              <c:yMode val="edge"/>
              <c:x val="8.0445424321959752E-2"/>
              <c:y val="0.2175995565209521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01187712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dTable>
    </c:plotArea>
    <c:plotVisOnly val="1"/>
    <c:dispBlanksAs val="gap"/>
    <c:showDLblsOverMax val="0"/>
  </c:chart>
  <c:spPr>
    <a:ln w="25400">
      <a:solidFill>
        <a:sysClr val="window" lastClr="FFFFFF">
          <a:lumMod val="50000"/>
        </a:sysClr>
      </a:solidFill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Header>&amp;A</c:oddHeader>
      <c:oddFooter>&amp;CPágina 7</c:oddFooter>
    </c:headerFooter>
    <c:pageMargins b="0.98425196850393659" l="0.74803149606299491" r="0.74803149606299491" t="0.98425196850393659" header="0.51181102362204722" footer="0.51181102362204722"/>
    <c:pageSetup paperSize="22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8 Importaciones mensuales de carne bovina   Período ene 2021- abr 2024                                                                                 (Toneladas)</a:t>
            </a:r>
          </a:p>
        </c:rich>
      </c:tx>
      <c:layout>
        <c:manualLayout>
          <c:xMode val="edge"/>
          <c:yMode val="edge"/>
          <c:x val="0.20660161168108651"/>
          <c:y val="2.1821540557449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9.9905973291800079E-2"/>
          <c:y val="0.16224929474184063"/>
          <c:w val="0.82081912837818349"/>
          <c:h val="0.450500967771929"/>
        </c:manualLayout>
      </c:layout>
      <c:barChart>
        <c:barDir val="col"/>
        <c:grouping val="clustered"/>
        <c:varyColors val="0"/>
        <c:ser>
          <c:idx val="6"/>
          <c:order val="6"/>
          <c:tx>
            <c:v>2021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'Pág.31-G8 '!$AA$3:$AA$14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'Pág.31-G8 '!$AP$3:$AP$14</c:f>
              <c:numCache>
                <c:formatCode>#,##0</c:formatCode>
                <c:ptCount val="12"/>
                <c:pt idx="0">
                  <c:v>15366</c:v>
                </c:pt>
                <c:pt idx="1">
                  <c:v>18705</c:v>
                </c:pt>
                <c:pt idx="2">
                  <c:v>25173</c:v>
                </c:pt>
                <c:pt idx="3">
                  <c:v>25127</c:v>
                </c:pt>
                <c:pt idx="4">
                  <c:v>20686</c:v>
                </c:pt>
                <c:pt idx="5">
                  <c:v>21879</c:v>
                </c:pt>
                <c:pt idx="6">
                  <c:v>27642</c:v>
                </c:pt>
                <c:pt idx="7">
                  <c:v>31100</c:v>
                </c:pt>
                <c:pt idx="8">
                  <c:v>27879</c:v>
                </c:pt>
                <c:pt idx="9">
                  <c:v>26617</c:v>
                </c:pt>
                <c:pt idx="10">
                  <c:v>23974</c:v>
                </c:pt>
                <c:pt idx="11">
                  <c:v>24324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9-4D47-AE13-62C32C82E6A4}"/>
            </c:ext>
          </c:extLst>
        </c:ser>
        <c:ser>
          <c:idx val="7"/>
          <c:order val="7"/>
          <c:tx>
            <c:v>2022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'Pág.31-G8 '!$AA$3:$AA$14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'Pág.31-G8 '!$AQ$3:$AQ$14</c:f>
              <c:numCache>
                <c:formatCode>#,##0</c:formatCode>
                <c:ptCount val="12"/>
                <c:pt idx="0">
                  <c:v>16559</c:v>
                </c:pt>
                <c:pt idx="1">
                  <c:v>17725</c:v>
                </c:pt>
                <c:pt idx="2">
                  <c:v>21853</c:v>
                </c:pt>
                <c:pt idx="3">
                  <c:v>21935</c:v>
                </c:pt>
                <c:pt idx="4">
                  <c:v>24099</c:v>
                </c:pt>
                <c:pt idx="5">
                  <c:v>18461</c:v>
                </c:pt>
                <c:pt idx="6">
                  <c:v>15121</c:v>
                </c:pt>
                <c:pt idx="7">
                  <c:v>23496</c:v>
                </c:pt>
                <c:pt idx="8">
                  <c:v>20778</c:v>
                </c:pt>
                <c:pt idx="9">
                  <c:v>16306</c:v>
                </c:pt>
                <c:pt idx="10">
                  <c:v>22839</c:v>
                </c:pt>
                <c:pt idx="11">
                  <c:v>23912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7-4115-86AA-AC2F18BF45B1}"/>
            </c:ext>
          </c:extLst>
        </c:ser>
        <c:ser>
          <c:idx val="8"/>
          <c:order val="8"/>
          <c:tx>
            <c:v>2023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'Pág.31-G8 '!$AA$3:$AA$14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'Pág.31-G8 '!$AR$3:$AR$14</c:f>
              <c:numCache>
                <c:formatCode>#,##0</c:formatCode>
                <c:ptCount val="12"/>
                <c:pt idx="0">
                  <c:v>17953.935620000033</c:v>
                </c:pt>
                <c:pt idx="1">
                  <c:v>18339.579879999998</c:v>
                </c:pt>
                <c:pt idx="2">
                  <c:v>18593.578379999977</c:v>
                </c:pt>
                <c:pt idx="3">
                  <c:v>17932.874489999969</c:v>
                </c:pt>
                <c:pt idx="4">
                  <c:v>24472.26196999997</c:v>
                </c:pt>
                <c:pt idx="5">
                  <c:v>21262.444659999954</c:v>
                </c:pt>
                <c:pt idx="6">
                  <c:v>25296.806530000038</c:v>
                </c:pt>
                <c:pt idx="7">
                  <c:v>28807.978709999996</c:v>
                </c:pt>
                <c:pt idx="8" formatCode="_(* #,##0_);_(* \(#,##0\);_(* &quot;-&quot;_);_(@_)">
                  <c:v>14128.608450000031</c:v>
                </c:pt>
                <c:pt idx="9">
                  <c:v>15455.072560000035</c:v>
                </c:pt>
                <c:pt idx="10">
                  <c:v>27368.898929999974</c:v>
                </c:pt>
                <c:pt idx="11">
                  <c:v>21471.909590000061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1-420D-A636-E8858740497B}"/>
            </c:ext>
          </c:extLst>
        </c:ser>
        <c:ser>
          <c:idx val="9"/>
          <c:order val="9"/>
          <c:tx>
            <c:strRef>
              <c:f>'Pág.31-G8 '!$AS$2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val>
            <c:numRef>
              <c:f>'Pág.31-G8 '!$AS$3:$AS$14</c:f>
              <c:numCache>
                <c:formatCode>#,##0</c:formatCode>
                <c:ptCount val="12"/>
                <c:pt idx="0">
                  <c:v>16624.561520000017</c:v>
                </c:pt>
                <c:pt idx="1">
                  <c:v>18561.489499999981</c:v>
                </c:pt>
                <c:pt idx="2">
                  <c:v>18685.793809999988</c:v>
                </c:pt>
                <c:pt idx="3">
                  <c:v>21277.255869999924</c:v>
                </c:pt>
                <c:pt idx="4">
                  <c:v>24869.7680799999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8-423B-AB18-5C7F8FE64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3"/>
        <c:axId val="171288832"/>
        <c:axId val="171290624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'Pág.31-G8 '!$AJ$2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'Pág.31-G8 '!$AA$3:$AA$14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'Pág.31-G8 '!$AJ$3:$AJ$14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10419</c:v>
                      </c:pt>
                      <c:pt idx="1">
                        <c:v>11201.404019299998</c:v>
                      </c:pt>
                      <c:pt idx="2">
                        <c:v>12661.428743800001</c:v>
                      </c:pt>
                      <c:pt idx="3">
                        <c:v>10520.2460495</c:v>
                      </c:pt>
                      <c:pt idx="4">
                        <c:v>10593.658369799999</c:v>
                      </c:pt>
                      <c:pt idx="5">
                        <c:v>13663.9105306</c:v>
                      </c:pt>
                      <c:pt idx="6">
                        <c:v>13147.165606</c:v>
                      </c:pt>
                      <c:pt idx="7">
                        <c:v>15404.980777000001</c:v>
                      </c:pt>
                      <c:pt idx="8">
                        <c:v>14996.623182799998</c:v>
                      </c:pt>
                      <c:pt idx="9">
                        <c:v>12291.550528900001</c:v>
                      </c:pt>
                      <c:pt idx="10">
                        <c:v>12241</c:v>
                      </c:pt>
                      <c:pt idx="11">
                        <c:v>13998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FC9-4D47-AE13-62C32C82E6A4}"/>
                  </c:ext>
                </c:extLst>
              </c15:ser>
            </c15:filteredBarSeries>
            <c15:filteredBar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'!$AK$2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'!$AA$3:$AA$14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'!$AK$3:$AK$14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11586</c:v>
                      </c:pt>
                      <c:pt idx="1">
                        <c:v>15077</c:v>
                      </c:pt>
                      <c:pt idx="2">
                        <c:v>14812</c:v>
                      </c:pt>
                      <c:pt idx="3">
                        <c:v>13534</c:v>
                      </c:pt>
                      <c:pt idx="4">
                        <c:v>12829</c:v>
                      </c:pt>
                      <c:pt idx="5">
                        <c:v>13167</c:v>
                      </c:pt>
                      <c:pt idx="6">
                        <c:v>15540</c:v>
                      </c:pt>
                      <c:pt idx="7">
                        <c:v>20559</c:v>
                      </c:pt>
                      <c:pt idx="8">
                        <c:v>17059</c:v>
                      </c:pt>
                      <c:pt idx="9">
                        <c:v>11366</c:v>
                      </c:pt>
                      <c:pt idx="10">
                        <c:v>18674</c:v>
                      </c:pt>
                      <c:pt idx="11">
                        <c:v>20790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FC9-4D47-AE13-62C32C82E6A4}"/>
                  </c:ext>
                </c:extLst>
              </c15:ser>
            </c15:filteredBarSeries>
            <c15:filteredBarSeries>
              <c15:ser>
                <c:idx val="0"/>
                <c:order val="2"/>
                <c:tx>
                  <c:v>2017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'!$AA$3:$AA$14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'!$AL$3:$AL$14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13997</c:v>
                      </c:pt>
                      <c:pt idx="1">
                        <c:v>13560</c:v>
                      </c:pt>
                      <c:pt idx="2">
                        <c:v>14114</c:v>
                      </c:pt>
                      <c:pt idx="3">
                        <c:v>13652</c:v>
                      </c:pt>
                      <c:pt idx="4">
                        <c:v>18785</c:v>
                      </c:pt>
                      <c:pt idx="5">
                        <c:v>18856</c:v>
                      </c:pt>
                      <c:pt idx="6">
                        <c:v>16251</c:v>
                      </c:pt>
                      <c:pt idx="7">
                        <c:v>20133</c:v>
                      </c:pt>
                      <c:pt idx="8">
                        <c:v>15402</c:v>
                      </c:pt>
                      <c:pt idx="9">
                        <c:v>14749</c:v>
                      </c:pt>
                      <c:pt idx="10">
                        <c:v>19568</c:v>
                      </c:pt>
                      <c:pt idx="11">
                        <c:v>19776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FC9-4D47-AE13-62C32C82E6A4}"/>
                  </c:ext>
                </c:extLst>
              </c15:ser>
            </c15:filteredBarSeries>
            <c15:filteredBarSeries>
              <c15:ser>
                <c:idx val="1"/>
                <c:order val="3"/>
                <c:tx>
                  <c:v>2018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'!$AA$3:$AA$14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'!$AM$3:$AM$14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17038.254000000001</c:v>
                      </c:pt>
                      <c:pt idx="1">
                        <c:v>15620.699000000001</c:v>
                      </c:pt>
                      <c:pt idx="2">
                        <c:v>16783.098000000002</c:v>
                      </c:pt>
                      <c:pt idx="3">
                        <c:v>18202.732</c:v>
                      </c:pt>
                      <c:pt idx="4">
                        <c:v>21865.918000000001</c:v>
                      </c:pt>
                      <c:pt idx="5">
                        <c:v>18689.446</c:v>
                      </c:pt>
                      <c:pt idx="6">
                        <c:v>22707.93</c:v>
                      </c:pt>
                      <c:pt idx="7">
                        <c:v>22994.502</c:v>
                      </c:pt>
                      <c:pt idx="8">
                        <c:v>16885.34</c:v>
                      </c:pt>
                      <c:pt idx="9">
                        <c:v>18326.138999999999</c:v>
                      </c:pt>
                      <c:pt idx="10">
                        <c:v>19655.516</c:v>
                      </c:pt>
                      <c:pt idx="11">
                        <c:v>18507.073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C9-4D47-AE13-62C32C82E6A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'!$AN$2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'!$AA$3:$AA$14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'!$AN$3:$AN$14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17038.253059999981</c:v>
                      </c:pt>
                      <c:pt idx="1">
                        <c:v>15630.69903999997</c:v>
                      </c:pt>
                      <c:pt idx="2">
                        <c:v>16783.097070000007</c:v>
                      </c:pt>
                      <c:pt idx="3">
                        <c:v>18202.731709999989</c:v>
                      </c:pt>
                      <c:pt idx="4">
                        <c:v>21865.617459999961</c:v>
                      </c:pt>
                      <c:pt idx="5">
                        <c:v>18626.445400000019</c:v>
                      </c:pt>
                      <c:pt idx="6">
                        <c:v>22710.619780000161</c:v>
                      </c:pt>
                      <c:pt idx="7">
                        <c:v>22995.455359999982</c:v>
                      </c:pt>
                      <c:pt idx="8">
                        <c:v>16878.873479999998</c:v>
                      </c:pt>
                      <c:pt idx="9">
                        <c:v>18350.376839999935</c:v>
                      </c:pt>
                      <c:pt idx="10">
                        <c:v>19694.449030000069</c:v>
                      </c:pt>
                      <c:pt idx="11">
                        <c:v>18531.066050000027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FC9-4D47-AE13-62C32C82E6A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2020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'!$AA$3:$AA$14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'Pág.31-G8 '!$AO$3:$AO$14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16902.685269999998</c:v>
                      </c:pt>
                      <c:pt idx="1">
                        <c:v>19102.369260000029</c:v>
                      </c:pt>
                      <c:pt idx="2">
                        <c:v>18851.512119999985</c:v>
                      </c:pt>
                      <c:pt idx="3">
                        <c:v>10279.398349999994</c:v>
                      </c:pt>
                      <c:pt idx="4">
                        <c:v>11366.341680000005</c:v>
                      </c:pt>
                      <c:pt idx="5">
                        <c:v>13277.493540000007</c:v>
                      </c:pt>
                      <c:pt idx="6">
                        <c:v>16495.696410000073</c:v>
                      </c:pt>
                      <c:pt idx="7">
                        <c:v>22095.701589999975</c:v>
                      </c:pt>
                      <c:pt idx="8">
                        <c:v>24074.756819999915</c:v>
                      </c:pt>
                      <c:pt idx="9">
                        <c:v>24782.271060000072</c:v>
                      </c:pt>
                      <c:pt idx="10">
                        <c:v>24731.180359999988</c:v>
                      </c:pt>
                      <c:pt idx="11">
                        <c:v>22934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FC9-4D47-AE13-62C32C82E6A4}"/>
                  </c:ext>
                </c:extLst>
              </c15:ser>
            </c15:filteredBarSeries>
          </c:ext>
        </c:extLst>
      </c:barChart>
      <c:catAx>
        <c:axId val="17128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143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1290624"/>
        <c:crosses val="autoZero"/>
        <c:auto val="1"/>
        <c:lblAlgn val="ctr"/>
        <c:lblOffset val="100"/>
        <c:noMultiLvlLbl val="0"/>
      </c:catAx>
      <c:valAx>
        <c:axId val="171290624"/>
        <c:scaling>
          <c:orientation val="minMax"/>
        </c:scaling>
        <c:delete val="0"/>
        <c:axPos val="l"/>
        <c:majorGridlines>
          <c:spPr>
            <a:ln w="1143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toneladas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143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1288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1143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ysClr val="window" lastClr="FFFFFF">
          <a:lumMod val="50000"/>
        </a:sys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>
      <c:oddFooter>&amp;C28</c:oddFooter>
    </c:headerFooter>
    <c:pageMargins b="0.74803149606299213" l="0.70866141732283472" r="0.70866141732283472" t="0.74803149606299213" header="0.31496062992125984" footer="0.31496062992125984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9. Precios mensuales de novillo vivo en países del Mercosur y Chile.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Período mar 2020 -  mar 2024 (USD/Kg vivo)</a:t>
            </a:r>
          </a:p>
        </c:rich>
      </c:tx>
      <c:layout>
        <c:manualLayout>
          <c:xMode val="edge"/>
          <c:yMode val="edge"/>
          <c:x val="0.2649071427318801"/>
          <c:y val="4.7524752475247525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492397804394719"/>
          <c:y val="0.14401076716016151"/>
          <c:w val="0.86505947892370916"/>
          <c:h val="0.57287671813567043"/>
        </c:manualLayout>
      </c:layout>
      <c:lineChart>
        <c:grouping val="standard"/>
        <c:varyColors val="0"/>
        <c:ser>
          <c:idx val="0"/>
          <c:order val="0"/>
          <c:tx>
            <c:strRef>
              <c:f>'Pág.33-G9  '!$Y$147</c:f>
              <c:strCache>
                <c:ptCount val="1"/>
                <c:pt idx="0">
                  <c:v>Argentina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'Pág.33-G9  '!$X$53:$X$101</c:f>
              <c:strCache>
                <c:ptCount val="49"/>
                <c:pt idx="0">
                  <c:v>Mar 20</c:v>
                </c:pt>
                <c:pt idx="1">
                  <c:v>Abr 20</c:v>
                </c:pt>
                <c:pt idx="2">
                  <c:v>May 20</c:v>
                </c:pt>
                <c:pt idx="3">
                  <c:v>Jun 20</c:v>
                </c:pt>
                <c:pt idx="4">
                  <c:v>Jul 20</c:v>
                </c:pt>
                <c:pt idx="5">
                  <c:v>Ago 20</c:v>
                </c:pt>
                <c:pt idx="6">
                  <c:v>Sep 20</c:v>
                </c:pt>
                <c:pt idx="7">
                  <c:v>Oct 20</c:v>
                </c:pt>
                <c:pt idx="8">
                  <c:v>Nov 20</c:v>
                </c:pt>
                <c:pt idx="9">
                  <c:v>Dic 20</c:v>
                </c:pt>
                <c:pt idx="10">
                  <c:v>Ene 21</c:v>
                </c:pt>
                <c:pt idx="11">
                  <c:v>Feb 21</c:v>
                </c:pt>
                <c:pt idx="12">
                  <c:v>Mar 21</c:v>
                </c:pt>
                <c:pt idx="13">
                  <c:v>Abr 21</c:v>
                </c:pt>
                <c:pt idx="14">
                  <c:v>May 21</c:v>
                </c:pt>
                <c:pt idx="15">
                  <c:v>Jun 21</c:v>
                </c:pt>
                <c:pt idx="16">
                  <c:v>Jul 21</c:v>
                </c:pt>
                <c:pt idx="17">
                  <c:v>Ago 21</c:v>
                </c:pt>
                <c:pt idx="18">
                  <c:v>Sep 21</c:v>
                </c:pt>
                <c:pt idx="19">
                  <c:v>Oct 21</c:v>
                </c:pt>
                <c:pt idx="20">
                  <c:v>Nov 21</c:v>
                </c:pt>
                <c:pt idx="21">
                  <c:v>Dic 21</c:v>
                </c:pt>
                <c:pt idx="22">
                  <c:v>Ene 22</c:v>
                </c:pt>
                <c:pt idx="23">
                  <c:v>Feb 22</c:v>
                </c:pt>
                <c:pt idx="24">
                  <c:v>Mar 22</c:v>
                </c:pt>
                <c:pt idx="25">
                  <c:v>Abr 22</c:v>
                </c:pt>
                <c:pt idx="26">
                  <c:v>May 22</c:v>
                </c:pt>
                <c:pt idx="27">
                  <c:v>Jun 22</c:v>
                </c:pt>
                <c:pt idx="28">
                  <c:v>Jul 22</c:v>
                </c:pt>
                <c:pt idx="29">
                  <c:v>Ago 22</c:v>
                </c:pt>
                <c:pt idx="30">
                  <c:v>Sep 22</c:v>
                </c:pt>
                <c:pt idx="31">
                  <c:v>Oct 22</c:v>
                </c:pt>
                <c:pt idx="32">
                  <c:v>Nov 22</c:v>
                </c:pt>
                <c:pt idx="33">
                  <c:v>Dic 22</c:v>
                </c:pt>
                <c:pt idx="34">
                  <c:v>Ene 23</c:v>
                </c:pt>
                <c:pt idx="35">
                  <c:v>Feb 23</c:v>
                </c:pt>
                <c:pt idx="36">
                  <c:v>Mar 23</c:v>
                </c:pt>
                <c:pt idx="37">
                  <c:v>Abr 23</c:v>
                </c:pt>
                <c:pt idx="38">
                  <c:v>May 23</c:v>
                </c:pt>
                <c:pt idx="39">
                  <c:v>Jun 23</c:v>
                </c:pt>
                <c:pt idx="40">
                  <c:v>Jul 23</c:v>
                </c:pt>
                <c:pt idx="41">
                  <c:v>Ago 23</c:v>
                </c:pt>
                <c:pt idx="42">
                  <c:v>Sep 23</c:v>
                </c:pt>
                <c:pt idx="43">
                  <c:v>Oct 23</c:v>
                </c:pt>
                <c:pt idx="44">
                  <c:v>Nov 23</c:v>
                </c:pt>
                <c:pt idx="45">
                  <c:v>Dic 23</c:v>
                </c:pt>
                <c:pt idx="46">
                  <c:v>Ene 24</c:v>
                </c:pt>
                <c:pt idx="47">
                  <c:v>Feb 24</c:v>
                </c:pt>
                <c:pt idx="48">
                  <c:v>Mar 24</c:v>
                </c:pt>
              </c:strCache>
            </c:strRef>
          </c:cat>
          <c:val>
            <c:numRef>
              <c:f>'Pág.33-G9  '!$Y$53:$Y$101</c:f>
              <c:numCache>
                <c:formatCode>0.00</c:formatCode>
                <c:ptCount val="49"/>
                <c:pt idx="0">
                  <c:v>1.4159999999999999</c:v>
                </c:pt>
                <c:pt idx="1">
                  <c:v>1.282</c:v>
                </c:pt>
                <c:pt idx="2">
                  <c:v>1.23</c:v>
                </c:pt>
                <c:pt idx="3">
                  <c:v>1.22</c:v>
                </c:pt>
                <c:pt idx="4">
                  <c:v>1.23</c:v>
                </c:pt>
                <c:pt idx="5">
                  <c:v>1.26</c:v>
                </c:pt>
                <c:pt idx="6">
                  <c:v>1.25</c:v>
                </c:pt>
                <c:pt idx="7">
                  <c:v>1.27</c:v>
                </c:pt>
                <c:pt idx="8">
                  <c:v>1.37</c:v>
                </c:pt>
                <c:pt idx="9">
                  <c:v>1.63</c:v>
                </c:pt>
                <c:pt idx="10">
                  <c:v>1.61</c:v>
                </c:pt>
                <c:pt idx="11">
                  <c:v>1.69</c:v>
                </c:pt>
                <c:pt idx="12">
                  <c:v>1.7</c:v>
                </c:pt>
                <c:pt idx="13">
                  <c:v>1.77</c:v>
                </c:pt>
                <c:pt idx="14">
                  <c:v>1.8</c:v>
                </c:pt>
                <c:pt idx="15">
                  <c:v>1.76</c:v>
                </c:pt>
                <c:pt idx="16">
                  <c:v>1.64</c:v>
                </c:pt>
                <c:pt idx="17">
                  <c:v>1.6524594972067037</c:v>
                </c:pt>
                <c:pt idx="18">
                  <c:v>1.6969315610238385</c:v>
                </c:pt>
                <c:pt idx="19">
                  <c:v>1.7190000000000001</c:v>
                </c:pt>
                <c:pt idx="20">
                  <c:v>2</c:v>
                </c:pt>
                <c:pt idx="21">
                  <c:v>2.12</c:v>
                </c:pt>
                <c:pt idx="22">
                  <c:v>2.02</c:v>
                </c:pt>
                <c:pt idx="23">
                  <c:v>2.2599999999999998</c:v>
                </c:pt>
                <c:pt idx="24">
                  <c:v>2.36</c:v>
                </c:pt>
                <c:pt idx="25">
                  <c:v>2.39</c:v>
                </c:pt>
                <c:pt idx="26">
                  <c:v>2.31</c:v>
                </c:pt>
                <c:pt idx="27">
                  <c:v>2.15</c:v>
                </c:pt>
                <c:pt idx="28">
                  <c:v>2.04</c:v>
                </c:pt>
                <c:pt idx="29">
                  <c:v>2.0699999999999998</c:v>
                </c:pt>
                <c:pt idx="30">
                  <c:v>1.92</c:v>
                </c:pt>
                <c:pt idx="31">
                  <c:v>1.75</c:v>
                </c:pt>
                <c:pt idx="32">
                  <c:v>1.63</c:v>
                </c:pt>
                <c:pt idx="33">
                  <c:v>1.6</c:v>
                </c:pt>
                <c:pt idx="34">
                  <c:v>1.752</c:v>
                </c:pt>
                <c:pt idx="35">
                  <c:v>2.2040000000000002</c:v>
                </c:pt>
                <c:pt idx="36">
                  <c:v>2.0860217489762247</c:v>
                </c:pt>
                <c:pt idx="37">
                  <c:v>2.0402769004064085</c:v>
                </c:pt>
                <c:pt idx="38">
                  <c:v>1.8791436537911754</c:v>
                </c:pt>
                <c:pt idx="39">
                  <c:v>1.8057662796158103</c:v>
                </c:pt>
                <c:pt idx="40">
                  <c:v>1.7621693252742063</c:v>
                </c:pt>
                <c:pt idx="41">
                  <c:v>2.108108006052765</c:v>
                </c:pt>
                <c:pt idx="42">
                  <c:v>1.9284009975203515</c:v>
                </c:pt>
                <c:pt idx="43">
                  <c:v>2.3242106703146375</c:v>
                </c:pt>
                <c:pt idx="44">
                  <c:v>2.6438951238390094</c:v>
                </c:pt>
                <c:pt idx="45">
                  <c:v>2.1186160771316378</c:v>
                </c:pt>
                <c:pt idx="46">
                  <c:v>1.7</c:v>
                </c:pt>
                <c:pt idx="47">
                  <c:v>1.9785998416794415</c:v>
                </c:pt>
                <c:pt idx="48">
                  <c:v>1.9607948512644593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C-4463-A0BB-C2459A641963}"/>
            </c:ext>
          </c:extLst>
        </c:ser>
        <c:ser>
          <c:idx val="2"/>
          <c:order val="1"/>
          <c:tx>
            <c:strRef>
              <c:f>'Pág.33-G9  '!$AA$147</c:f>
              <c:strCache>
                <c:ptCount val="1"/>
                <c:pt idx="0">
                  <c:v>Brasil São Paulo</c:v>
                </c:pt>
              </c:strCache>
            </c:strRef>
          </c:tx>
          <c:marker>
            <c:symbol val="none"/>
          </c:marker>
          <c:cat>
            <c:strRef>
              <c:f>'Pág.33-G9  '!$X$53:$X$101</c:f>
              <c:strCache>
                <c:ptCount val="49"/>
                <c:pt idx="0">
                  <c:v>Mar 20</c:v>
                </c:pt>
                <c:pt idx="1">
                  <c:v>Abr 20</c:v>
                </c:pt>
                <c:pt idx="2">
                  <c:v>May 20</c:v>
                </c:pt>
                <c:pt idx="3">
                  <c:v>Jun 20</c:v>
                </c:pt>
                <c:pt idx="4">
                  <c:v>Jul 20</c:v>
                </c:pt>
                <c:pt idx="5">
                  <c:v>Ago 20</c:v>
                </c:pt>
                <c:pt idx="6">
                  <c:v>Sep 20</c:v>
                </c:pt>
                <c:pt idx="7">
                  <c:v>Oct 20</c:v>
                </c:pt>
                <c:pt idx="8">
                  <c:v>Nov 20</c:v>
                </c:pt>
                <c:pt idx="9">
                  <c:v>Dic 20</c:v>
                </c:pt>
                <c:pt idx="10">
                  <c:v>Ene 21</c:v>
                </c:pt>
                <c:pt idx="11">
                  <c:v>Feb 21</c:v>
                </c:pt>
                <c:pt idx="12">
                  <c:v>Mar 21</c:v>
                </c:pt>
                <c:pt idx="13">
                  <c:v>Abr 21</c:v>
                </c:pt>
                <c:pt idx="14">
                  <c:v>May 21</c:v>
                </c:pt>
                <c:pt idx="15">
                  <c:v>Jun 21</c:v>
                </c:pt>
                <c:pt idx="16">
                  <c:v>Jul 21</c:v>
                </c:pt>
                <c:pt idx="17">
                  <c:v>Ago 21</c:v>
                </c:pt>
                <c:pt idx="18">
                  <c:v>Sep 21</c:v>
                </c:pt>
                <c:pt idx="19">
                  <c:v>Oct 21</c:v>
                </c:pt>
                <c:pt idx="20">
                  <c:v>Nov 21</c:v>
                </c:pt>
                <c:pt idx="21">
                  <c:v>Dic 21</c:v>
                </c:pt>
                <c:pt idx="22">
                  <c:v>Ene 22</c:v>
                </c:pt>
                <c:pt idx="23">
                  <c:v>Feb 22</c:v>
                </c:pt>
                <c:pt idx="24">
                  <c:v>Mar 22</c:v>
                </c:pt>
                <c:pt idx="25">
                  <c:v>Abr 22</c:v>
                </c:pt>
                <c:pt idx="26">
                  <c:v>May 22</c:v>
                </c:pt>
                <c:pt idx="27">
                  <c:v>Jun 22</c:v>
                </c:pt>
                <c:pt idx="28">
                  <c:v>Jul 22</c:v>
                </c:pt>
                <c:pt idx="29">
                  <c:v>Ago 22</c:v>
                </c:pt>
                <c:pt idx="30">
                  <c:v>Sep 22</c:v>
                </c:pt>
                <c:pt idx="31">
                  <c:v>Oct 22</c:v>
                </c:pt>
                <c:pt idx="32">
                  <c:v>Nov 22</c:v>
                </c:pt>
                <c:pt idx="33">
                  <c:v>Dic 22</c:v>
                </c:pt>
                <c:pt idx="34">
                  <c:v>Ene 23</c:v>
                </c:pt>
                <c:pt idx="35">
                  <c:v>Feb 23</c:v>
                </c:pt>
                <c:pt idx="36">
                  <c:v>Mar 23</c:v>
                </c:pt>
                <c:pt idx="37">
                  <c:v>Abr 23</c:v>
                </c:pt>
                <c:pt idx="38">
                  <c:v>May 23</c:v>
                </c:pt>
                <c:pt idx="39">
                  <c:v>Jun 23</c:v>
                </c:pt>
                <c:pt idx="40">
                  <c:v>Jul 23</c:v>
                </c:pt>
                <c:pt idx="41">
                  <c:v>Ago 23</c:v>
                </c:pt>
                <c:pt idx="42">
                  <c:v>Sep 23</c:v>
                </c:pt>
                <c:pt idx="43">
                  <c:v>Oct 23</c:v>
                </c:pt>
                <c:pt idx="44">
                  <c:v>Nov 23</c:v>
                </c:pt>
                <c:pt idx="45">
                  <c:v>Dic 23</c:v>
                </c:pt>
                <c:pt idx="46">
                  <c:v>Ene 24</c:v>
                </c:pt>
                <c:pt idx="47">
                  <c:v>Feb 24</c:v>
                </c:pt>
                <c:pt idx="48">
                  <c:v>Mar 24</c:v>
                </c:pt>
              </c:strCache>
            </c:strRef>
          </c:cat>
          <c:val>
            <c:numRef>
              <c:f>'Pág.33-G9  '!$AA$53:$AA$101</c:f>
              <c:numCache>
                <c:formatCode>0.00</c:formatCode>
                <c:ptCount val="49"/>
                <c:pt idx="0">
                  <c:v>1.345</c:v>
                </c:pt>
                <c:pt idx="1">
                  <c:v>1.2110000000000001</c:v>
                </c:pt>
                <c:pt idx="2">
                  <c:v>1.1299999999999999</c:v>
                </c:pt>
                <c:pt idx="3">
                  <c:v>1.3</c:v>
                </c:pt>
                <c:pt idx="4">
                  <c:v>1.36</c:v>
                </c:pt>
                <c:pt idx="5">
                  <c:v>1.37</c:v>
                </c:pt>
                <c:pt idx="6">
                  <c:v>1.5</c:v>
                </c:pt>
                <c:pt idx="7">
                  <c:v>1.53</c:v>
                </c:pt>
                <c:pt idx="8">
                  <c:v>1.71</c:v>
                </c:pt>
                <c:pt idx="9">
                  <c:v>1.69</c:v>
                </c:pt>
                <c:pt idx="10">
                  <c:v>1.75</c:v>
                </c:pt>
                <c:pt idx="11">
                  <c:v>1.82</c:v>
                </c:pt>
                <c:pt idx="12">
                  <c:v>1.78</c:v>
                </c:pt>
                <c:pt idx="13">
                  <c:v>1.85</c:v>
                </c:pt>
                <c:pt idx="14">
                  <c:v>1.89</c:v>
                </c:pt>
                <c:pt idx="15">
                  <c:v>2.0499999999999998</c:v>
                </c:pt>
                <c:pt idx="16">
                  <c:v>2</c:v>
                </c:pt>
                <c:pt idx="17">
                  <c:v>1.9647249644705023</c:v>
                </c:pt>
                <c:pt idx="18">
                  <c:v>1.8817390990633467</c:v>
                </c:pt>
                <c:pt idx="19">
                  <c:v>1.6194877643170917</c:v>
                </c:pt>
                <c:pt idx="20">
                  <c:v>1.72</c:v>
                </c:pt>
                <c:pt idx="21">
                  <c:v>1.83</c:v>
                </c:pt>
                <c:pt idx="22">
                  <c:v>1.99</c:v>
                </c:pt>
                <c:pt idx="23">
                  <c:v>2.12</c:v>
                </c:pt>
                <c:pt idx="24">
                  <c:v>2.23</c:v>
                </c:pt>
                <c:pt idx="25">
                  <c:v>2.19</c:v>
                </c:pt>
                <c:pt idx="26">
                  <c:v>2.04</c:v>
                </c:pt>
                <c:pt idx="27">
                  <c:v>1.96</c:v>
                </c:pt>
                <c:pt idx="28">
                  <c:v>1.91</c:v>
                </c:pt>
                <c:pt idx="29">
                  <c:v>2.0299999999999998</c:v>
                </c:pt>
                <c:pt idx="30">
                  <c:v>1.93</c:v>
                </c:pt>
                <c:pt idx="31">
                  <c:v>1.88</c:v>
                </c:pt>
                <c:pt idx="32">
                  <c:v>1.79</c:v>
                </c:pt>
                <c:pt idx="33">
                  <c:v>1.85</c:v>
                </c:pt>
                <c:pt idx="34">
                  <c:v>1.835</c:v>
                </c:pt>
                <c:pt idx="35">
                  <c:v>1.8620000000000001</c:v>
                </c:pt>
                <c:pt idx="36">
                  <c:v>1.8027681159420297</c:v>
                </c:pt>
                <c:pt idx="37">
                  <c:v>1.8954629629629629</c:v>
                </c:pt>
                <c:pt idx="38">
                  <c:v>1.7639848484848479</c:v>
                </c:pt>
                <c:pt idx="39">
                  <c:v>1.7103492063492063</c:v>
                </c:pt>
                <c:pt idx="40">
                  <c:v>1.7383650793650791</c:v>
                </c:pt>
                <c:pt idx="41">
                  <c:v>1.5154875586438099</c:v>
                </c:pt>
                <c:pt idx="42">
                  <c:v>1.4493263041932851</c:v>
                </c:pt>
                <c:pt idx="43">
                  <c:v>1.5818236888257069</c:v>
                </c:pt>
                <c:pt idx="44">
                  <c:v>1.6144600516242136</c:v>
                </c:pt>
                <c:pt idx="45">
                  <c:v>1.707382207404825</c:v>
                </c:pt>
                <c:pt idx="46">
                  <c:v>1.71</c:v>
                </c:pt>
                <c:pt idx="47">
                  <c:v>1.6111022042286454</c:v>
                </c:pt>
                <c:pt idx="48">
                  <c:v>1.5719177782612848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C-4463-A0BB-C2459A641963}"/>
            </c:ext>
          </c:extLst>
        </c:ser>
        <c:ser>
          <c:idx val="3"/>
          <c:order val="2"/>
          <c:tx>
            <c:strRef>
              <c:f>'Pág.33-G9  '!$AB$147</c:f>
              <c:strCache>
                <c:ptCount val="1"/>
                <c:pt idx="0">
                  <c:v>Uruguay</c:v>
                </c:pt>
              </c:strCache>
            </c:strRef>
          </c:tx>
          <c:marker>
            <c:symbol val="none"/>
          </c:marker>
          <c:cat>
            <c:strRef>
              <c:f>'Pág.33-G9  '!$X$53:$X$101</c:f>
              <c:strCache>
                <c:ptCount val="49"/>
                <c:pt idx="0">
                  <c:v>Mar 20</c:v>
                </c:pt>
                <c:pt idx="1">
                  <c:v>Abr 20</c:v>
                </c:pt>
                <c:pt idx="2">
                  <c:v>May 20</c:v>
                </c:pt>
                <c:pt idx="3">
                  <c:v>Jun 20</c:v>
                </c:pt>
                <c:pt idx="4">
                  <c:v>Jul 20</c:v>
                </c:pt>
                <c:pt idx="5">
                  <c:v>Ago 20</c:v>
                </c:pt>
                <c:pt idx="6">
                  <c:v>Sep 20</c:v>
                </c:pt>
                <c:pt idx="7">
                  <c:v>Oct 20</c:v>
                </c:pt>
                <c:pt idx="8">
                  <c:v>Nov 20</c:v>
                </c:pt>
                <c:pt idx="9">
                  <c:v>Dic 20</c:v>
                </c:pt>
                <c:pt idx="10">
                  <c:v>Ene 21</c:v>
                </c:pt>
                <c:pt idx="11">
                  <c:v>Feb 21</c:v>
                </c:pt>
                <c:pt idx="12">
                  <c:v>Mar 21</c:v>
                </c:pt>
                <c:pt idx="13">
                  <c:v>Abr 21</c:v>
                </c:pt>
                <c:pt idx="14">
                  <c:v>May 21</c:v>
                </c:pt>
                <c:pt idx="15">
                  <c:v>Jun 21</c:v>
                </c:pt>
                <c:pt idx="16">
                  <c:v>Jul 21</c:v>
                </c:pt>
                <c:pt idx="17">
                  <c:v>Ago 21</c:v>
                </c:pt>
                <c:pt idx="18">
                  <c:v>Sep 21</c:v>
                </c:pt>
                <c:pt idx="19">
                  <c:v>Oct 21</c:v>
                </c:pt>
                <c:pt idx="20">
                  <c:v>Nov 21</c:v>
                </c:pt>
                <c:pt idx="21">
                  <c:v>Dic 21</c:v>
                </c:pt>
                <c:pt idx="22">
                  <c:v>Ene 22</c:v>
                </c:pt>
                <c:pt idx="23">
                  <c:v>Feb 22</c:v>
                </c:pt>
                <c:pt idx="24">
                  <c:v>Mar 22</c:v>
                </c:pt>
                <c:pt idx="25">
                  <c:v>Abr 22</c:v>
                </c:pt>
                <c:pt idx="26">
                  <c:v>May 22</c:v>
                </c:pt>
                <c:pt idx="27">
                  <c:v>Jun 22</c:v>
                </c:pt>
                <c:pt idx="28">
                  <c:v>Jul 22</c:v>
                </c:pt>
                <c:pt idx="29">
                  <c:v>Ago 22</c:v>
                </c:pt>
                <c:pt idx="30">
                  <c:v>Sep 22</c:v>
                </c:pt>
                <c:pt idx="31">
                  <c:v>Oct 22</c:v>
                </c:pt>
                <c:pt idx="32">
                  <c:v>Nov 22</c:v>
                </c:pt>
                <c:pt idx="33">
                  <c:v>Dic 22</c:v>
                </c:pt>
                <c:pt idx="34">
                  <c:v>Ene 23</c:v>
                </c:pt>
                <c:pt idx="35">
                  <c:v>Feb 23</c:v>
                </c:pt>
                <c:pt idx="36">
                  <c:v>Mar 23</c:v>
                </c:pt>
                <c:pt idx="37">
                  <c:v>Abr 23</c:v>
                </c:pt>
                <c:pt idx="38">
                  <c:v>May 23</c:v>
                </c:pt>
                <c:pt idx="39">
                  <c:v>Jun 23</c:v>
                </c:pt>
                <c:pt idx="40">
                  <c:v>Jul 23</c:v>
                </c:pt>
                <c:pt idx="41">
                  <c:v>Ago 23</c:v>
                </c:pt>
                <c:pt idx="42">
                  <c:v>Sep 23</c:v>
                </c:pt>
                <c:pt idx="43">
                  <c:v>Oct 23</c:v>
                </c:pt>
                <c:pt idx="44">
                  <c:v>Nov 23</c:v>
                </c:pt>
                <c:pt idx="45">
                  <c:v>Dic 23</c:v>
                </c:pt>
                <c:pt idx="46">
                  <c:v>Ene 24</c:v>
                </c:pt>
                <c:pt idx="47">
                  <c:v>Feb 24</c:v>
                </c:pt>
                <c:pt idx="48">
                  <c:v>Mar 24</c:v>
                </c:pt>
              </c:strCache>
            </c:strRef>
          </c:cat>
          <c:val>
            <c:numRef>
              <c:f>'Pág.33-G9  '!$AB$53:$AB$101</c:f>
              <c:numCache>
                <c:formatCode>0.00</c:formatCode>
                <c:ptCount val="49"/>
                <c:pt idx="0">
                  <c:v>1.9930000000000001</c:v>
                </c:pt>
                <c:pt idx="1">
                  <c:v>1.74</c:v>
                </c:pt>
                <c:pt idx="2">
                  <c:v>1.85</c:v>
                </c:pt>
                <c:pt idx="3">
                  <c:v>1.89</c:v>
                </c:pt>
                <c:pt idx="4">
                  <c:v>1.92</c:v>
                </c:pt>
                <c:pt idx="5">
                  <c:v>2.0299999999999998</c:v>
                </c:pt>
                <c:pt idx="6">
                  <c:v>1.93</c:v>
                </c:pt>
                <c:pt idx="7">
                  <c:v>1.86</c:v>
                </c:pt>
                <c:pt idx="8">
                  <c:v>1.84</c:v>
                </c:pt>
                <c:pt idx="9">
                  <c:v>1.71</c:v>
                </c:pt>
                <c:pt idx="10">
                  <c:v>1.76</c:v>
                </c:pt>
                <c:pt idx="11">
                  <c:v>1.92</c:v>
                </c:pt>
                <c:pt idx="12">
                  <c:v>1.95</c:v>
                </c:pt>
                <c:pt idx="13">
                  <c:v>1.94</c:v>
                </c:pt>
                <c:pt idx="14">
                  <c:v>2.1</c:v>
                </c:pt>
                <c:pt idx="15">
                  <c:v>2.1800000000000002</c:v>
                </c:pt>
                <c:pt idx="16">
                  <c:v>2.29</c:v>
                </c:pt>
                <c:pt idx="17">
                  <c:v>2.44</c:v>
                </c:pt>
                <c:pt idx="18">
                  <c:v>2.4580000000000002</c:v>
                </c:pt>
                <c:pt idx="19">
                  <c:v>2.5680000000000001</c:v>
                </c:pt>
                <c:pt idx="20">
                  <c:v>2.4500000000000002</c:v>
                </c:pt>
                <c:pt idx="21">
                  <c:v>2.34</c:v>
                </c:pt>
                <c:pt idx="22">
                  <c:v>2.41</c:v>
                </c:pt>
                <c:pt idx="23">
                  <c:v>2.63</c:v>
                </c:pt>
                <c:pt idx="24">
                  <c:v>2.75</c:v>
                </c:pt>
                <c:pt idx="25">
                  <c:v>2.89</c:v>
                </c:pt>
                <c:pt idx="26">
                  <c:v>2.97</c:v>
                </c:pt>
                <c:pt idx="27">
                  <c:v>2.98</c:v>
                </c:pt>
                <c:pt idx="28">
                  <c:v>2.98</c:v>
                </c:pt>
                <c:pt idx="29">
                  <c:v>2.98</c:v>
                </c:pt>
                <c:pt idx="30">
                  <c:v>2.78</c:v>
                </c:pt>
                <c:pt idx="31">
                  <c:v>2.2999999999999998</c:v>
                </c:pt>
                <c:pt idx="32">
                  <c:v>2.21</c:v>
                </c:pt>
                <c:pt idx="33">
                  <c:v>2.09</c:v>
                </c:pt>
                <c:pt idx="34">
                  <c:v>1.99</c:v>
                </c:pt>
                <c:pt idx="35">
                  <c:v>2.1339999999999999</c:v>
                </c:pt>
                <c:pt idx="36">
                  <c:v>2.25</c:v>
                </c:pt>
                <c:pt idx="37">
                  <c:v>2.3879999999999999</c:v>
                </c:pt>
                <c:pt idx="38">
                  <c:v>2.4009999999999998</c:v>
                </c:pt>
                <c:pt idx="39">
                  <c:v>2.2959999999999998</c:v>
                </c:pt>
                <c:pt idx="40">
                  <c:v>2.1789999999999998</c:v>
                </c:pt>
                <c:pt idx="41">
                  <c:v>2.181</c:v>
                </c:pt>
                <c:pt idx="42">
                  <c:v>1.9690000000000001</c:v>
                </c:pt>
                <c:pt idx="43">
                  <c:v>1.8705000000000001</c:v>
                </c:pt>
                <c:pt idx="44">
                  <c:v>1.8839999999999999</c:v>
                </c:pt>
                <c:pt idx="45">
                  <c:v>1.8219999999999998</c:v>
                </c:pt>
                <c:pt idx="46">
                  <c:v>1.952</c:v>
                </c:pt>
                <c:pt idx="47">
                  <c:v>1.9830000000000001</c:v>
                </c:pt>
                <c:pt idx="48">
                  <c:v>2.0169999999999999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1C-4463-A0BB-C2459A641963}"/>
            </c:ext>
          </c:extLst>
        </c:ser>
        <c:ser>
          <c:idx val="4"/>
          <c:order val="3"/>
          <c:tx>
            <c:strRef>
              <c:f>'Pág.33-G9  '!$AC$147</c:f>
              <c:strCache>
                <c:ptCount val="1"/>
                <c:pt idx="0">
                  <c:v>Paraguay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'Pág.33-G9  '!$X$53:$X$101</c:f>
              <c:strCache>
                <c:ptCount val="49"/>
                <c:pt idx="0">
                  <c:v>Mar 20</c:v>
                </c:pt>
                <c:pt idx="1">
                  <c:v>Abr 20</c:v>
                </c:pt>
                <c:pt idx="2">
                  <c:v>May 20</c:v>
                </c:pt>
                <c:pt idx="3">
                  <c:v>Jun 20</c:v>
                </c:pt>
                <c:pt idx="4">
                  <c:v>Jul 20</c:v>
                </c:pt>
                <c:pt idx="5">
                  <c:v>Ago 20</c:v>
                </c:pt>
                <c:pt idx="6">
                  <c:v>Sep 20</c:v>
                </c:pt>
                <c:pt idx="7">
                  <c:v>Oct 20</c:v>
                </c:pt>
                <c:pt idx="8">
                  <c:v>Nov 20</c:v>
                </c:pt>
                <c:pt idx="9">
                  <c:v>Dic 20</c:v>
                </c:pt>
                <c:pt idx="10">
                  <c:v>Ene 21</c:v>
                </c:pt>
                <c:pt idx="11">
                  <c:v>Feb 21</c:v>
                </c:pt>
                <c:pt idx="12">
                  <c:v>Mar 21</c:v>
                </c:pt>
                <c:pt idx="13">
                  <c:v>Abr 21</c:v>
                </c:pt>
                <c:pt idx="14">
                  <c:v>May 21</c:v>
                </c:pt>
                <c:pt idx="15">
                  <c:v>Jun 21</c:v>
                </c:pt>
                <c:pt idx="16">
                  <c:v>Jul 21</c:v>
                </c:pt>
                <c:pt idx="17">
                  <c:v>Ago 21</c:v>
                </c:pt>
                <c:pt idx="18">
                  <c:v>Sep 21</c:v>
                </c:pt>
                <c:pt idx="19">
                  <c:v>Oct 21</c:v>
                </c:pt>
                <c:pt idx="20">
                  <c:v>Nov 21</c:v>
                </c:pt>
                <c:pt idx="21">
                  <c:v>Dic 21</c:v>
                </c:pt>
                <c:pt idx="22">
                  <c:v>Ene 22</c:v>
                </c:pt>
                <c:pt idx="23">
                  <c:v>Feb 22</c:v>
                </c:pt>
                <c:pt idx="24">
                  <c:v>Mar 22</c:v>
                </c:pt>
                <c:pt idx="25">
                  <c:v>Abr 22</c:v>
                </c:pt>
                <c:pt idx="26">
                  <c:v>May 22</c:v>
                </c:pt>
                <c:pt idx="27">
                  <c:v>Jun 22</c:v>
                </c:pt>
                <c:pt idx="28">
                  <c:v>Jul 22</c:v>
                </c:pt>
                <c:pt idx="29">
                  <c:v>Ago 22</c:v>
                </c:pt>
                <c:pt idx="30">
                  <c:v>Sep 22</c:v>
                </c:pt>
                <c:pt idx="31">
                  <c:v>Oct 22</c:v>
                </c:pt>
                <c:pt idx="32">
                  <c:v>Nov 22</c:v>
                </c:pt>
                <c:pt idx="33">
                  <c:v>Dic 22</c:v>
                </c:pt>
                <c:pt idx="34">
                  <c:v>Ene 23</c:v>
                </c:pt>
                <c:pt idx="35">
                  <c:v>Feb 23</c:v>
                </c:pt>
                <c:pt idx="36">
                  <c:v>Mar 23</c:v>
                </c:pt>
                <c:pt idx="37">
                  <c:v>Abr 23</c:v>
                </c:pt>
                <c:pt idx="38">
                  <c:v>May 23</c:v>
                </c:pt>
                <c:pt idx="39">
                  <c:v>Jun 23</c:v>
                </c:pt>
                <c:pt idx="40">
                  <c:v>Jul 23</c:v>
                </c:pt>
                <c:pt idx="41">
                  <c:v>Ago 23</c:v>
                </c:pt>
                <c:pt idx="42">
                  <c:v>Sep 23</c:v>
                </c:pt>
                <c:pt idx="43">
                  <c:v>Oct 23</c:v>
                </c:pt>
                <c:pt idx="44">
                  <c:v>Nov 23</c:v>
                </c:pt>
                <c:pt idx="45">
                  <c:v>Dic 23</c:v>
                </c:pt>
                <c:pt idx="46">
                  <c:v>Ene 24</c:v>
                </c:pt>
                <c:pt idx="47">
                  <c:v>Feb 24</c:v>
                </c:pt>
                <c:pt idx="48">
                  <c:v>Mar 24</c:v>
                </c:pt>
              </c:strCache>
            </c:strRef>
          </c:cat>
          <c:val>
            <c:numRef>
              <c:f>'Pág.33-G9  '!$AC$53:$AC$101</c:f>
              <c:numCache>
                <c:formatCode>0.00</c:formatCode>
                <c:ptCount val="49"/>
                <c:pt idx="0">
                  <c:v>1.2649999999999999</c:v>
                </c:pt>
                <c:pt idx="1">
                  <c:v>1.1479999999999999</c:v>
                </c:pt>
                <c:pt idx="2">
                  <c:v>1.1000000000000001</c:v>
                </c:pt>
                <c:pt idx="3">
                  <c:v>1.1499999999999999</c:v>
                </c:pt>
                <c:pt idx="4">
                  <c:v>1.22</c:v>
                </c:pt>
                <c:pt idx="5">
                  <c:v>1.3</c:v>
                </c:pt>
                <c:pt idx="6">
                  <c:v>1.32</c:v>
                </c:pt>
                <c:pt idx="7">
                  <c:v>1.45</c:v>
                </c:pt>
                <c:pt idx="8">
                  <c:v>1.55</c:v>
                </c:pt>
                <c:pt idx="9">
                  <c:v>1.51</c:v>
                </c:pt>
                <c:pt idx="10">
                  <c:v>1.62</c:v>
                </c:pt>
                <c:pt idx="11">
                  <c:v>1.63</c:v>
                </c:pt>
                <c:pt idx="12">
                  <c:v>1.72</c:v>
                </c:pt>
                <c:pt idx="13">
                  <c:v>1.61</c:v>
                </c:pt>
                <c:pt idx="14">
                  <c:v>1.62</c:v>
                </c:pt>
                <c:pt idx="15">
                  <c:v>1.73</c:v>
                </c:pt>
                <c:pt idx="16">
                  <c:v>1.65</c:v>
                </c:pt>
                <c:pt idx="17">
                  <c:v>1.9852269079089875</c:v>
                </c:pt>
                <c:pt idx="18">
                  <c:v>1.9262806617747092</c:v>
                </c:pt>
                <c:pt idx="19">
                  <c:v>2.0146575934565263</c:v>
                </c:pt>
                <c:pt idx="20">
                  <c:v>1.95</c:v>
                </c:pt>
                <c:pt idx="21">
                  <c:v>2.0099999999999998</c:v>
                </c:pt>
                <c:pt idx="22">
                  <c:v>1.9</c:v>
                </c:pt>
                <c:pt idx="23">
                  <c:v>1.87</c:v>
                </c:pt>
                <c:pt idx="24">
                  <c:v>1.84</c:v>
                </c:pt>
                <c:pt idx="25">
                  <c:v>1.87</c:v>
                </c:pt>
                <c:pt idx="26">
                  <c:v>1.77</c:v>
                </c:pt>
                <c:pt idx="27">
                  <c:v>1.76</c:v>
                </c:pt>
                <c:pt idx="28">
                  <c:v>1.75</c:v>
                </c:pt>
                <c:pt idx="29">
                  <c:v>1.84</c:v>
                </c:pt>
                <c:pt idx="30">
                  <c:v>1.82</c:v>
                </c:pt>
                <c:pt idx="31">
                  <c:v>1.64</c:v>
                </c:pt>
                <c:pt idx="32">
                  <c:v>1.68</c:v>
                </c:pt>
                <c:pt idx="33">
                  <c:v>1.67</c:v>
                </c:pt>
                <c:pt idx="34">
                  <c:v>1.7549999999999999</c:v>
                </c:pt>
                <c:pt idx="35">
                  <c:v>1.8149999999999999</c:v>
                </c:pt>
                <c:pt idx="36">
                  <c:v>1.7922418588596682</c:v>
                </c:pt>
                <c:pt idx="37">
                  <c:v>1.7710063514789971</c:v>
                </c:pt>
                <c:pt idx="38">
                  <c:v>1.746110649690555</c:v>
                </c:pt>
                <c:pt idx="39">
                  <c:v>1.6890302896641758</c:v>
                </c:pt>
                <c:pt idx="40">
                  <c:v>1.8059239765036363</c:v>
                </c:pt>
                <c:pt idx="41">
                  <c:v>1.7669306237806002</c:v>
                </c:pt>
                <c:pt idx="42">
                  <c:v>1.7495228059115411</c:v>
                </c:pt>
                <c:pt idx="43">
                  <c:v>1.717166423729348</c:v>
                </c:pt>
                <c:pt idx="44">
                  <c:v>1.6112226616357337</c:v>
                </c:pt>
                <c:pt idx="45">
                  <c:v>1.7507102487839452</c:v>
                </c:pt>
                <c:pt idx="46">
                  <c:v>1.798</c:v>
                </c:pt>
                <c:pt idx="47">
                  <c:v>1.7614800638396479</c:v>
                </c:pt>
                <c:pt idx="48">
                  <c:v>1.7209024919103935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1C-4463-A0BB-C2459A641963}"/>
            </c:ext>
          </c:extLst>
        </c:ser>
        <c:ser>
          <c:idx val="5"/>
          <c:order val="4"/>
          <c:tx>
            <c:strRef>
              <c:f>'Pág.33-G9  '!$AD$147</c:f>
              <c:strCache>
                <c:ptCount val="1"/>
                <c:pt idx="0">
                  <c:v>Chile</c:v>
                </c:pt>
              </c:strCache>
            </c:strRef>
          </c:tx>
          <c:marker>
            <c:symbol val="none"/>
          </c:marker>
          <c:cat>
            <c:strRef>
              <c:f>'Pág.33-G9  '!$X$53:$X$101</c:f>
              <c:strCache>
                <c:ptCount val="49"/>
                <c:pt idx="0">
                  <c:v>Mar 20</c:v>
                </c:pt>
                <c:pt idx="1">
                  <c:v>Abr 20</c:v>
                </c:pt>
                <c:pt idx="2">
                  <c:v>May 20</c:v>
                </c:pt>
                <c:pt idx="3">
                  <c:v>Jun 20</c:v>
                </c:pt>
                <c:pt idx="4">
                  <c:v>Jul 20</c:v>
                </c:pt>
                <c:pt idx="5">
                  <c:v>Ago 20</c:v>
                </c:pt>
                <c:pt idx="6">
                  <c:v>Sep 20</c:v>
                </c:pt>
                <c:pt idx="7">
                  <c:v>Oct 20</c:v>
                </c:pt>
                <c:pt idx="8">
                  <c:v>Nov 20</c:v>
                </c:pt>
                <c:pt idx="9">
                  <c:v>Dic 20</c:v>
                </c:pt>
                <c:pt idx="10">
                  <c:v>Ene 21</c:v>
                </c:pt>
                <c:pt idx="11">
                  <c:v>Feb 21</c:v>
                </c:pt>
                <c:pt idx="12">
                  <c:v>Mar 21</c:v>
                </c:pt>
                <c:pt idx="13">
                  <c:v>Abr 21</c:v>
                </c:pt>
                <c:pt idx="14">
                  <c:v>May 21</c:v>
                </c:pt>
                <c:pt idx="15">
                  <c:v>Jun 21</c:v>
                </c:pt>
                <c:pt idx="16">
                  <c:v>Jul 21</c:v>
                </c:pt>
                <c:pt idx="17">
                  <c:v>Ago 21</c:v>
                </c:pt>
                <c:pt idx="18">
                  <c:v>Sep 21</c:v>
                </c:pt>
                <c:pt idx="19">
                  <c:v>Oct 21</c:v>
                </c:pt>
                <c:pt idx="20">
                  <c:v>Nov 21</c:v>
                </c:pt>
                <c:pt idx="21">
                  <c:v>Dic 21</c:v>
                </c:pt>
                <c:pt idx="22">
                  <c:v>Ene 22</c:v>
                </c:pt>
                <c:pt idx="23">
                  <c:v>Feb 22</c:v>
                </c:pt>
                <c:pt idx="24">
                  <c:v>Mar 22</c:v>
                </c:pt>
                <c:pt idx="25">
                  <c:v>Abr 22</c:v>
                </c:pt>
                <c:pt idx="26">
                  <c:v>May 22</c:v>
                </c:pt>
                <c:pt idx="27">
                  <c:v>Jun 22</c:v>
                </c:pt>
                <c:pt idx="28">
                  <c:v>Jul 22</c:v>
                </c:pt>
                <c:pt idx="29">
                  <c:v>Ago 22</c:v>
                </c:pt>
                <c:pt idx="30">
                  <c:v>Sep 22</c:v>
                </c:pt>
                <c:pt idx="31">
                  <c:v>Oct 22</c:v>
                </c:pt>
                <c:pt idx="32">
                  <c:v>Nov 22</c:v>
                </c:pt>
                <c:pt idx="33">
                  <c:v>Dic 22</c:v>
                </c:pt>
                <c:pt idx="34">
                  <c:v>Ene 23</c:v>
                </c:pt>
                <c:pt idx="35">
                  <c:v>Feb 23</c:v>
                </c:pt>
                <c:pt idx="36">
                  <c:v>Mar 23</c:v>
                </c:pt>
                <c:pt idx="37">
                  <c:v>Abr 23</c:v>
                </c:pt>
                <c:pt idx="38">
                  <c:v>May 23</c:v>
                </c:pt>
                <c:pt idx="39">
                  <c:v>Jun 23</c:v>
                </c:pt>
                <c:pt idx="40">
                  <c:v>Jul 23</c:v>
                </c:pt>
                <c:pt idx="41">
                  <c:v>Ago 23</c:v>
                </c:pt>
                <c:pt idx="42">
                  <c:v>Sep 23</c:v>
                </c:pt>
                <c:pt idx="43">
                  <c:v>Oct 23</c:v>
                </c:pt>
                <c:pt idx="44">
                  <c:v>Nov 23</c:v>
                </c:pt>
                <c:pt idx="45">
                  <c:v>Dic 23</c:v>
                </c:pt>
                <c:pt idx="46">
                  <c:v>Ene 24</c:v>
                </c:pt>
                <c:pt idx="47">
                  <c:v>Feb 24</c:v>
                </c:pt>
                <c:pt idx="48">
                  <c:v>Mar 24</c:v>
                </c:pt>
              </c:strCache>
            </c:strRef>
          </c:cat>
          <c:val>
            <c:numRef>
              <c:f>'Pág.33-G9  '!$AD$53:$AD$101</c:f>
              <c:numCache>
                <c:formatCode>General</c:formatCode>
                <c:ptCount val="49"/>
                <c:pt idx="0" formatCode="0.00">
                  <c:v>1.41</c:v>
                </c:pt>
                <c:pt idx="1">
                  <c:v>1.37</c:v>
                </c:pt>
                <c:pt idx="2" formatCode="0.00">
                  <c:v>1.43</c:v>
                </c:pt>
                <c:pt idx="3" formatCode="0.00">
                  <c:v>1.6</c:v>
                </c:pt>
                <c:pt idx="4" formatCode="0.00">
                  <c:v>1.73</c:v>
                </c:pt>
                <c:pt idx="5" formatCode="0.00">
                  <c:v>1.98</c:v>
                </c:pt>
                <c:pt idx="6" formatCode="0.00">
                  <c:v>2.31</c:v>
                </c:pt>
                <c:pt idx="7" formatCode="0.00">
                  <c:v>2.29</c:v>
                </c:pt>
                <c:pt idx="8" formatCode="0.00">
                  <c:v>2.2999999999999998</c:v>
                </c:pt>
                <c:pt idx="9" formatCode="0.00">
                  <c:v>2.2799999999999998</c:v>
                </c:pt>
                <c:pt idx="10" formatCode="0.00">
                  <c:v>2.2000000000000002</c:v>
                </c:pt>
                <c:pt idx="11" formatCode="0.00">
                  <c:v>2.1800000000000002</c:v>
                </c:pt>
                <c:pt idx="12" formatCode="0.00">
                  <c:v>2.23</c:v>
                </c:pt>
                <c:pt idx="13">
                  <c:v>2.41</c:v>
                </c:pt>
                <c:pt idx="14" formatCode="0.00">
                  <c:v>2.61</c:v>
                </c:pt>
                <c:pt idx="15" formatCode="0.00">
                  <c:v>2.71</c:v>
                </c:pt>
                <c:pt idx="16" formatCode="0.00">
                  <c:v>2.78</c:v>
                </c:pt>
                <c:pt idx="17" formatCode="0.00">
                  <c:v>2.98</c:v>
                </c:pt>
                <c:pt idx="18" formatCode="0.00">
                  <c:v>3</c:v>
                </c:pt>
                <c:pt idx="19" formatCode="0.00">
                  <c:v>2.73</c:v>
                </c:pt>
                <c:pt idx="20" formatCode="0.00">
                  <c:v>2.58</c:v>
                </c:pt>
                <c:pt idx="21" formatCode="0.00">
                  <c:v>2.3199999999999998</c:v>
                </c:pt>
                <c:pt idx="22" formatCode="0.00">
                  <c:v>2.27</c:v>
                </c:pt>
                <c:pt idx="23" formatCode="0.00">
                  <c:v>2.4300000000000002</c:v>
                </c:pt>
                <c:pt idx="24" formatCode="0.00">
                  <c:v>2.56</c:v>
                </c:pt>
                <c:pt idx="25">
                  <c:v>2.54</c:v>
                </c:pt>
                <c:pt idx="26" formatCode="0.00">
                  <c:v>2.38</c:v>
                </c:pt>
                <c:pt idx="27" formatCode="0.00">
                  <c:v>2.35</c:v>
                </c:pt>
                <c:pt idx="28" formatCode="0.00">
                  <c:v>2.14</c:v>
                </c:pt>
                <c:pt idx="29" formatCode="0.00">
                  <c:v>2.29</c:v>
                </c:pt>
                <c:pt idx="30" formatCode="0.00">
                  <c:v>2.27</c:v>
                </c:pt>
                <c:pt idx="31" formatCode="0.00">
                  <c:v>2.13</c:v>
                </c:pt>
                <c:pt idx="32" formatCode="0.00">
                  <c:v>2.11</c:v>
                </c:pt>
                <c:pt idx="33" formatCode="0.00">
                  <c:v>2.08</c:v>
                </c:pt>
                <c:pt idx="34" formatCode="0.00">
                  <c:v>2.11</c:v>
                </c:pt>
                <c:pt idx="35" formatCode="0.00">
                  <c:v>2.19</c:v>
                </c:pt>
                <c:pt idx="36" formatCode="0.00">
                  <c:v>2.23</c:v>
                </c:pt>
                <c:pt idx="37">
                  <c:v>2.2999999999999998</c:v>
                </c:pt>
                <c:pt idx="38" formatCode="0.00">
                  <c:v>2.2999999999999998</c:v>
                </c:pt>
                <c:pt idx="39" formatCode="0.00">
                  <c:v>2.33</c:v>
                </c:pt>
                <c:pt idx="40" formatCode="0.00">
                  <c:v>2.33</c:v>
                </c:pt>
                <c:pt idx="41" formatCode="0.00">
                  <c:v>2.23</c:v>
                </c:pt>
                <c:pt idx="42" formatCode="0.00">
                  <c:v>2.27</c:v>
                </c:pt>
                <c:pt idx="43" formatCode="0.00">
                  <c:v>2.11</c:v>
                </c:pt>
                <c:pt idx="44" formatCode="0.00">
                  <c:v>2.17</c:v>
                </c:pt>
                <c:pt idx="45" formatCode="0.00">
                  <c:v>2.13</c:v>
                </c:pt>
                <c:pt idx="46" formatCode="0.00">
                  <c:v>1.97</c:v>
                </c:pt>
                <c:pt idx="47" formatCode="0.00">
                  <c:v>1.85</c:v>
                </c:pt>
                <c:pt idx="48" formatCode="0.00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1C-4463-A0BB-C2459A641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021824"/>
        <c:axId val="171023360"/>
      </c:lineChart>
      <c:catAx>
        <c:axId val="1710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1023360"/>
        <c:crosses val="autoZero"/>
        <c:auto val="1"/>
        <c:lblAlgn val="ctr"/>
        <c:lblOffset val="100"/>
        <c:noMultiLvlLbl val="0"/>
      </c:catAx>
      <c:valAx>
        <c:axId val="171023360"/>
        <c:scaling>
          <c:orientation val="minMax"/>
          <c:max val="3.1"/>
          <c:min val="1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1143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1021824"/>
        <c:crosses val="autoZero"/>
        <c:crossBetween val="between"/>
        <c:majorUnit val="0.1"/>
        <c:minorUnit val="0.1"/>
      </c:valAx>
      <c:spPr>
        <a:ln w="12700"/>
      </c:spPr>
    </c:plotArea>
    <c:legend>
      <c:legendPos val="r"/>
      <c:layout>
        <c:manualLayout>
          <c:xMode val="edge"/>
          <c:yMode val="edge"/>
          <c:x val="0.18486119635936377"/>
          <c:y val="0.79606413554741295"/>
          <c:w val="0.66483208529891447"/>
          <c:h val="0.1108946233205997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ln w="25400">
      <a:solidFill>
        <a:sysClr val="window" lastClr="FFFFFF">
          <a:lumMod val="50000"/>
        </a:sys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1</xdr:col>
      <xdr:colOff>381000</xdr:colOff>
      <xdr:row>78</xdr:row>
      <xdr:rowOff>57150</xdr:rowOff>
    </xdr:to>
    <xdr:pic>
      <xdr:nvPicPr>
        <xdr:cNvPr id="2136081" name="Picture 41" descr="pie">
          <a:extLst>
            <a:ext uri="{FF2B5EF4-FFF2-40B4-BE49-F238E27FC236}">
              <a16:creationId xmlns:a16="http://schemas.microsoft.com/office/drawing/2014/main" id="{FCB9EBFD-DCD0-401D-838C-9565C15B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59075"/>
          <a:ext cx="1143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47625</xdr:rowOff>
    </xdr:from>
    <xdr:to>
      <xdr:col>2</xdr:col>
      <xdr:colOff>295275</xdr:colOff>
      <xdr:row>8</xdr:row>
      <xdr:rowOff>57150</xdr:rowOff>
    </xdr:to>
    <xdr:pic>
      <xdr:nvPicPr>
        <xdr:cNvPr id="2136082" name="Picture 2" descr="LOGO_ODEPA">
          <a:extLst>
            <a:ext uri="{FF2B5EF4-FFF2-40B4-BE49-F238E27FC236}">
              <a16:creationId xmlns:a16="http://schemas.microsoft.com/office/drawing/2014/main" id="{9C553C84-793C-4066-86EB-44B57B73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76212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37</xdr:row>
      <xdr:rowOff>57150</xdr:rowOff>
    </xdr:from>
    <xdr:to>
      <xdr:col>2</xdr:col>
      <xdr:colOff>333375</xdr:colOff>
      <xdr:row>37</xdr:row>
      <xdr:rowOff>142875</xdr:rowOff>
    </xdr:to>
    <xdr:pic>
      <xdr:nvPicPr>
        <xdr:cNvPr id="2136083" name="Picture 1" descr="LOGO_FUCOA">
          <a:extLst>
            <a:ext uri="{FF2B5EF4-FFF2-40B4-BE49-F238E27FC236}">
              <a16:creationId xmlns:a16="http://schemas.microsoft.com/office/drawing/2014/main" id="{886EE7ED-3315-40DB-97A7-269F823D9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157" b="48161"/>
        <a:stretch>
          <a:fillRect/>
        </a:stretch>
      </xdr:blipFill>
      <xdr:spPr bwMode="auto">
        <a:xfrm>
          <a:off x="0" y="7543800"/>
          <a:ext cx="1857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72</xdr:row>
      <xdr:rowOff>57150</xdr:rowOff>
    </xdr:from>
    <xdr:to>
      <xdr:col>7</xdr:col>
      <xdr:colOff>723900</xdr:colOff>
      <xdr:row>79</xdr:row>
      <xdr:rowOff>76200</xdr:rowOff>
    </xdr:to>
    <xdr:pic>
      <xdr:nvPicPr>
        <xdr:cNvPr id="2136084" name="Imagen 1">
          <a:extLst>
            <a:ext uri="{FF2B5EF4-FFF2-40B4-BE49-F238E27FC236}">
              <a16:creationId xmlns:a16="http://schemas.microsoft.com/office/drawing/2014/main" id="{06463998-9791-4ED3-A5CB-6E0C568CB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4544675"/>
          <a:ext cx="48101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0.00969</cdr:x>
      <cdr:y>0.88642</cdr:y>
    </cdr:from>
    <cdr:to>
      <cdr:x>0.43474</cdr:x>
      <cdr:y>0.99243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7010" y="4198163"/>
          <a:ext cx="3706289" cy="490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es-CL" sz="1000" i="0">
              <a:latin typeface="Arial" pitchFamily="34" charset="0"/>
              <a:cs typeface="Arial" pitchFamily="34" charset="0"/>
            </a:rPr>
            <a:t>Fuente</a:t>
          </a:r>
          <a:r>
            <a:rPr lang="es-CL" sz="1000">
              <a:latin typeface="Arial" pitchFamily="34" charset="0"/>
              <a:cs typeface="Arial" pitchFamily="34" charset="0"/>
            </a:rPr>
            <a:t>: elaborado por Odepa con información INE.</a:t>
          </a:r>
        </a:p>
        <a:p xmlns:a="http://schemas.openxmlformats.org/drawingml/2006/main">
          <a:pPr>
            <a:lnSpc>
              <a:spcPts val="1100"/>
            </a:lnSpc>
          </a:pPr>
          <a:r>
            <a:rPr lang="es-CL" sz="1000">
              <a:latin typeface="Arial" pitchFamily="34" charset="0"/>
              <a:cs typeface="Arial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0.07403</cdr:x>
      <cdr:y>0.06911</cdr:y>
    </cdr:from>
    <cdr:to>
      <cdr:x>0.26058</cdr:x>
      <cdr:y>0.11311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476250" y="342900"/>
          <a:ext cx="15049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0.00137</cdr:x>
      <cdr:y>0.21864</cdr:y>
    </cdr:from>
    <cdr:to>
      <cdr:x>0.04483</cdr:x>
      <cdr:y>0.6397</cdr:y>
    </cdr:to>
    <cdr:sp macro="" textlink="">
      <cdr:nvSpPr>
        <cdr:cNvPr id="5" name="4 CuadroTexto"/>
        <cdr:cNvSpPr txBox="1"/>
      </cdr:nvSpPr>
      <cdr:spPr>
        <a:xfrm xmlns:a="http://schemas.openxmlformats.org/drawingml/2006/main" rot="16200000">
          <a:off x="-838830" y="1881169"/>
          <a:ext cx="2025114" cy="314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L" sz="1050">
              <a:latin typeface="Arial" pitchFamily="34" charset="0"/>
              <a:cs typeface="Arial" pitchFamily="34" charset="0"/>
            </a:rPr>
            <a:t>Número de cabezas</a:t>
          </a:r>
        </a:p>
      </cdr:txBody>
    </cdr:sp>
  </cdr:relSizeAnchor>
  <cdr:relSizeAnchor xmlns:cdr="http://schemas.openxmlformats.org/drawingml/2006/chartDrawing">
    <cdr:from>
      <cdr:x>0.74663</cdr:x>
      <cdr:y>0.02193</cdr:y>
    </cdr:from>
    <cdr:to>
      <cdr:x>0.93485</cdr:x>
      <cdr:y>0.15961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591300" y="104775"/>
          <a:ext cx="166687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BD44954-2F65-455E-A5BD-7F2B2CD956F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B9EFC9-8F33-4BD7-B360-887FA93C64E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9679781</xdr:colOff>
      <xdr:row>27</xdr:row>
      <xdr:rowOff>114300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1E0B4ED0-C52B-4933-8441-1B2408FC7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A78518E-7772-4424-A623-13E903A353F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0.0223</cdr:x>
      <cdr:y>0.36517</cdr:y>
    </cdr:from>
    <cdr:to>
      <cdr:x>0.06647</cdr:x>
      <cdr:y>0.63598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203942" y="2128493"/>
          <a:ext cx="1267162" cy="427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L" sz="1000">
              <a:latin typeface="Arial" pitchFamily="34" charset="0"/>
              <a:cs typeface="Arial" pitchFamily="34" charset="0"/>
            </a:rPr>
            <a:t>pesos por kilo vivo</a:t>
          </a:r>
        </a:p>
      </cdr:txBody>
    </cdr:sp>
  </cdr:relSizeAnchor>
  <cdr:relSizeAnchor xmlns:cdr="http://schemas.openxmlformats.org/drawingml/2006/chartDrawing">
    <cdr:from>
      <cdr:x>0.03234</cdr:x>
      <cdr:y>0.93851</cdr:y>
    </cdr:from>
    <cdr:to>
      <cdr:x>0.55022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312063" y="4391440"/>
          <a:ext cx="4996960" cy="287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 i="0">
              <a:latin typeface="Arial" pitchFamily="34" charset="0"/>
              <a:cs typeface="Arial" pitchFamily="34" charset="0"/>
            </a:rPr>
            <a:t>Fuente: </a:t>
          </a:r>
          <a:r>
            <a:rPr lang="es-CL" sz="1000">
              <a:latin typeface="Arial" pitchFamily="34" charset="0"/>
              <a:cs typeface="Arial" pitchFamily="34" charset="0"/>
            </a:rPr>
            <a:t>elaborado por Odepa con información de Afech A.G.</a:t>
          </a:r>
        </a:p>
      </cdr:txBody>
    </cdr:sp>
  </cdr:relSizeAnchor>
  <cdr:relSizeAnchor xmlns:cdr="http://schemas.openxmlformats.org/drawingml/2006/chartDrawing">
    <cdr:from>
      <cdr:x>0.38622</cdr:x>
      <cdr:y>0.02392</cdr:y>
    </cdr:from>
    <cdr:to>
      <cdr:x>0.68856</cdr:x>
      <cdr:y>0.21934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E0C902DF-F194-F69D-8C6E-8208C5DF647F}"/>
            </a:ext>
          </a:extLst>
        </cdr:cNvPr>
        <cdr:cNvSpPr txBox="1"/>
      </cdr:nvSpPr>
      <cdr:spPr>
        <a:xfrm xmlns:a="http://schemas.openxmlformats.org/drawingml/2006/main">
          <a:off x="3738562" y="111919"/>
          <a:ext cx="292655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CL" sz="1000" b="1">
              <a:latin typeface="Arial" panose="020B0604020202020204" pitchFamily="34" charset="0"/>
              <a:cs typeface="Arial" panose="020B0604020202020204" pitchFamily="34" charset="0"/>
            </a:rPr>
            <a:t>Gráfico 4</a:t>
          </a:r>
          <a:br>
            <a:rPr lang="es-CL" sz="1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CL" sz="1000" b="1">
              <a:latin typeface="Arial" panose="020B0604020202020204" pitchFamily="34" charset="0"/>
              <a:cs typeface="Arial" panose="020B0604020202020204" pitchFamily="34" charset="0"/>
            </a:rPr>
            <a:t>Precio promedio de novillo gordo</a:t>
          </a:r>
          <a:r>
            <a:rPr lang="es-CL" sz="1000" b="1" baseline="0">
              <a:latin typeface="Arial" panose="020B0604020202020204" pitchFamily="34" charset="0"/>
              <a:cs typeface="Arial" panose="020B0604020202020204" pitchFamily="34" charset="0"/>
            </a:rPr>
            <a:t> a productor en la Región de Los Lagos</a:t>
          </a:r>
          <a:br>
            <a:rPr lang="es-CL" sz="10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CL" sz="1000" b="1" baseline="0">
              <a:latin typeface="Arial" panose="020B0604020202020204" pitchFamily="34" charset="0"/>
              <a:cs typeface="Arial" panose="020B0604020202020204" pitchFamily="34" charset="0"/>
            </a:rPr>
            <a:t>Periodo may 2021 - may 2024</a:t>
          </a:r>
          <a:br>
            <a:rPr lang="es-CL" sz="10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CL" sz="1000" b="1" baseline="0">
              <a:latin typeface="Arial" panose="020B0604020202020204" pitchFamily="34" charset="0"/>
              <a:cs typeface="Arial" panose="020B0604020202020204" pitchFamily="34" charset="0"/>
            </a:rPr>
            <a:t>(Pesos nominales sin IVA)</a:t>
          </a:r>
          <a:endParaRPr lang="es-CL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0</xdr:col>
      <xdr:colOff>11787187</xdr:colOff>
      <xdr:row>28</xdr:row>
      <xdr:rowOff>142875</xdr:rowOff>
    </xdr:to>
    <xdr:graphicFrame macro="">
      <xdr:nvGraphicFramePr>
        <xdr:cNvPr id="42" name="Chart 1">
          <a:extLst>
            <a:ext uri="{FF2B5EF4-FFF2-40B4-BE49-F238E27FC236}">
              <a16:creationId xmlns:a16="http://schemas.microsoft.com/office/drawing/2014/main" id="{4906C2D0-E0EB-4EDC-B644-F3A9D4EF8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2051AE-5CD7-46AC-BC09-CD33AED8CF1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0.00925</cdr:x>
      <cdr:y>0.09392</cdr:y>
    </cdr:from>
    <cdr:to>
      <cdr:x>0.04459</cdr:x>
      <cdr:y>0.81554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931606" y="2044328"/>
          <a:ext cx="2355379" cy="310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L" sz="1000">
              <a:latin typeface="Arial" pitchFamily="34" charset="0"/>
              <a:cs typeface="Arial" pitchFamily="34" charset="0"/>
            </a:rPr>
            <a:t>pesos por kilo</a:t>
          </a:r>
          <a:r>
            <a:rPr lang="es-CL" sz="1000" baseline="0">
              <a:latin typeface="Arial" pitchFamily="34" charset="0"/>
              <a:cs typeface="Arial" pitchFamily="34" charset="0"/>
            </a:rPr>
            <a:t> vivo</a:t>
          </a:r>
          <a:r>
            <a:rPr lang="es-CL" sz="1000">
              <a:latin typeface="Arial" pitchFamily="34" charset="0"/>
              <a:cs typeface="Arial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0.05904</cdr:x>
      <cdr:y>0.93721</cdr:y>
    </cdr:from>
    <cdr:to>
      <cdr:x>0.62345</cdr:x>
      <cdr:y>0.99951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491802" y="4308346"/>
          <a:ext cx="5696248" cy="292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000" b="0" i="0">
              <a:latin typeface="Arial" pitchFamily="34" charset="0"/>
              <a:cs typeface="Arial" pitchFamily="34" charset="0"/>
            </a:rPr>
            <a:t>Fuente</a:t>
          </a:r>
          <a:r>
            <a:rPr lang="es-CL" sz="1000">
              <a:latin typeface="Arial" pitchFamily="34" charset="0"/>
              <a:cs typeface="Arial" pitchFamily="34" charset="0"/>
            </a:rPr>
            <a:t>: elaborado por Odepa con información de Afech A.G.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6924675</xdr:colOff>
      <xdr:row>27</xdr:row>
      <xdr:rowOff>127000</xdr:rowOff>
    </xdr:to>
    <xdr:graphicFrame macro="">
      <xdr:nvGraphicFramePr>
        <xdr:cNvPr id="31" name="3 Gráfico">
          <a:extLst>
            <a:ext uri="{FF2B5EF4-FFF2-40B4-BE49-F238E27FC236}">
              <a16:creationId xmlns:a16="http://schemas.microsoft.com/office/drawing/2014/main" id="{B161E3B2-965C-407F-8143-A36D5CB8B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6AFA9D5-8217-4197-8E9A-4D0FCF47325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0.05479</cdr:x>
      <cdr:y>0.90439</cdr:y>
    </cdr:from>
    <cdr:to>
      <cdr:x>0.62581</cdr:x>
      <cdr:y>0.96604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52919" y="4000955"/>
          <a:ext cx="4975882" cy="292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000" i="0">
              <a:latin typeface="Arial" pitchFamily="34" charset="0"/>
              <a:cs typeface="Arial" pitchFamily="34" charset="0"/>
            </a:rPr>
            <a:t>Fuente: </a:t>
          </a:r>
          <a:r>
            <a:rPr lang="es-CL" sz="1000">
              <a:latin typeface="Arial" pitchFamily="34" charset="0"/>
              <a:cs typeface="Arial" pitchFamily="34" charset="0"/>
            </a:rPr>
            <a:t>elaborado por Odepa con información de Afech A.G.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</xdr:col>
      <xdr:colOff>723900</xdr:colOff>
      <xdr:row>33</xdr:row>
      <xdr:rowOff>114300</xdr:rowOff>
    </xdr:to>
    <xdr:graphicFrame macro="">
      <xdr:nvGraphicFramePr>
        <xdr:cNvPr id="28" name="3 Gráfico">
          <a:extLst>
            <a:ext uri="{FF2B5EF4-FFF2-40B4-BE49-F238E27FC236}">
              <a16:creationId xmlns:a16="http://schemas.microsoft.com/office/drawing/2014/main" id="{1138EE51-312F-4272-AEED-7BD9CF5F1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F34ACC0-ACA9-456B-9DB4-8D1F5097DDA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243121</xdr:colOff>
      <xdr:row>0</xdr:row>
      <xdr:rowOff>40819</xdr:rowOff>
    </xdr:from>
    <xdr:to>
      <xdr:col>7</xdr:col>
      <xdr:colOff>523009</xdr:colOff>
      <xdr:row>46</xdr:row>
      <xdr:rowOff>95249</xdr:rowOff>
    </xdr:to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913FC6E5-D349-4C07-A256-BC19627A1BCB}"/>
            </a:ext>
          </a:extLst>
        </xdr:cNvPr>
        <xdr:cNvSpPr txBox="1"/>
      </xdr:nvSpPr>
      <xdr:spPr>
        <a:xfrm>
          <a:off x="243121" y="40819"/>
          <a:ext cx="5613888" cy="743630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300"/>
            </a:lnSpc>
          </a:pPr>
          <a:endParaRPr lang="es-CL" sz="7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7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10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r>
            <a:rPr lang="es-CL" sz="10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Introducción</a:t>
          </a: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300"/>
            </a:lnSpc>
          </a:pPr>
          <a:endParaRPr lang="es-CL" sz="10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15000"/>
            </a:lnSpc>
            <a:spcAft>
              <a:spcPts val="1000"/>
            </a:spcAft>
          </a:pPr>
          <a:r>
            <a: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presente boletín entrega valores de beneficio y producción de abril 2024, y valores de precio en ferias ganaderas y de comercio exterior de enero a mayo de 2024. </a:t>
          </a:r>
        </a:p>
        <a:p>
          <a:pPr algn="just">
            <a:lnSpc>
              <a:spcPct val="115000"/>
            </a:lnSpc>
            <a:spcAft>
              <a:spcPts val="1000"/>
            </a:spcAft>
          </a:pPr>
          <a:r>
            <a: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enero-abril de 2024, tanto el beneficio como la producción muestran un alza de 8,8% y 8,5%, respectivamente, en relación con igual periodo 2023. El número de cabezas faenadas alcanzó 259,5 mil animales y la producción 66,9</a:t>
          </a:r>
          <a:r>
            <a:rPr lang="es-ES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mi</a:t>
          </a:r>
          <a:r>
            <a: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toneladas de carne. </a:t>
          </a:r>
        </a:p>
        <a:p>
          <a:pPr algn="just">
            <a:lnSpc>
              <a:spcPct val="115000"/>
            </a:lnSpc>
            <a:spcAft>
              <a:spcPts val="1000"/>
            </a:spcAft>
          </a:pPr>
          <a:r>
            <a: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cuanto a los precios nominales en ferias ganaderas, se observan más altos que el año anterior las distintas categorías animales. Durante enero - abril 2024, respecto a igual periodo 2023, el precio nominal del ternero aumentó 0,6%; el</a:t>
          </a:r>
          <a:r>
            <a:rPr lang="es-ES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novillo gordo</a:t>
          </a:r>
          <a:r>
            <a: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aumentó 0,7%, y el novillo para engorda 1,2%. No obstante, la categoría vaca gorda registró una baja de 6,7% en su valor. </a:t>
          </a:r>
        </a:p>
        <a:p>
          <a:pPr algn="just">
            <a:lnSpc>
              <a:spcPct val="114000"/>
            </a:lnSpc>
            <a:spcAft>
              <a:spcPts val="1000"/>
            </a:spcAft>
          </a:pPr>
          <a:r>
            <a:rPr lang="es-ES" sz="110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Respecto a las exportaciones de carne bovina, durante el periodo enero-mayo de 2024 el volumen total de los envíos disminuyó 7,7%, con relación a igual periodo 2023. China permanece como el destino principal de las exportaciones de carne bovina con 78,6% del valor exportado hasta mayo de 2024, con 23,7 millones de USD FOB. A pesar de ello, las exportaciones a dicho mercado han bajado 10,6%, respecto a igual periodo 2023, alcanzando 8,7</a:t>
          </a:r>
          <a:r>
            <a:rPr lang="es-ES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mil</a:t>
          </a:r>
          <a:r>
            <a:rPr lang="es-ES" sz="110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toneladas, a un valor FOB de 3.477 USD/tonelada.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0.06061</cdr:x>
      <cdr:y>0.92399</cdr:y>
    </cdr:from>
    <cdr:to>
      <cdr:x>0.74905</cdr:x>
      <cdr:y>0.98818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78820" y="3950609"/>
          <a:ext cx="6112813" cy="275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000" i="0">
              <a:latin typeface="Arial" pitchFamily="34" charset="0"/>
              <a:cs typeface="Arial" pitchFamily="34" charset="0"/>
            </a:rPr>
            <a:t>Fuente</a:t>
          </a:r>
          <a:r>
            <a:rPr lang="es-CL" sz="1000">
              <a:latin typeface="Arial" pitchFamily="34" charset="0"/>
              <a:cs typeface="Arial" pitchFamily="34" charset="0"/>
            </a:rPr>
            <a:t>: elaborado</a:t>
          </a:r>
          <a:r>
            <a:rPr lang="es-CL" sz="1000" baseline="0">
              <a:latin typeface="Arial" pitchFamily="34" charset="0"/>
              <a:cs typeface="Arial" pitchFamily="34" charset="0"/>
            </a:rPr>
            <a:t> por Odepa con información de </a:t>
          </a:r>
          <a:r>
            <a:rPr lang="es-CL" sz="1000">
              <a:latin typeface="Arial" pitchFamily="34" charset="0"/>
              <a:cs typeface="Arial" pitchFamily="34" charset="0"/>
            </a:rPr>
            <a:t>Afech A.G.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1D786E-573C-4ED3-82EE-9A566CAFD1A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8677275</xdr:colOff>
      <xdr:row>25</xdr:row>
      <xdr:rowOff>154780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9A47E06D-D25D-4B31-9939-9BFDD85BA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0.01442</cdr:x>
      <cdr:y>0.87255</cdr:y>
    </cdr:from>
    <cdr:to>
      <cdr:x>0.54514</cdr:x>
      <cdr:y>0.94977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BF6217D3-036B-4F06-87AA-6D78A7D60AA1}"/>
            </a:ext>
          </a:extLst>
        </cdr:cNvPr>
        <cdr:cNvSpPr txBox="1"/>
      </cdr:nvSpPr>
      <cdr:spPr>
        <a:xfrm xmlns:a="http://schemas.openxmlformats.org/drawingml/2006/main">
          <a:off x="125124" y="3771146"/>
          <a:ext cx="4605203" cy="333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es-CL" sz="1000" i="0">
              <a:latin typeface="Arial" pitchFamily="34" charset="0"/>
              <a:cs typeface="Arial" pitchFamily="34" charset="0"/>
            </a:rPr>
            <a:t>Fuente: </a:t>
          </a:r>
          <a:r>
            <a:rPr lang="es-CL" sz="1000">
              <a:latin typeface="Arial" pitchFamily="34" charset="0"/>
              <a:cs typeface="Arial" pitchFamily="34" charset="0"/>
            </a:rPr>
            <a:t>elaborado por Odepa con datos del Servicio Nacional</a:t>
          </a:r>
          <a:r>
            <a:rPr lang="es-CL" sz="1000" baseline="0">
              <a:latin typeface="Arial" pitchFamily="34" charset="0"/>
              <a:cs typeface="Arial" pitchFamily="34" charset="0"/>
            </a:rPr>
            <a:t> de Aduanas.</a:t>
          </a:r>
        </a:p>
        <a:p xmlns:a="http://schemas.openxmlformats.org/drawingml/2006/main">
          <a:pPr>
            <a:lnSpc>
              <a:spcPts val="1100"/>
            </a:lnSpc>
          </a:pPr>
          <a:r>
            <a:rPr lang="es-CL" sz="1000" baseline="0">
              <a:latin typeface="Arial" pitchFamily="34" charset="0"/>
              <a:cs typeface="Arial" pitchFamily="34" charset="0"/>
            </a:rPr>
            <a:t>Nota: cifras sujetas a actualizaciones.</a:t>
          </a:r>
          <a:endParaRPr lang="es-CL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8553450</xdr:colOff>
      <xdr:row>29</xdr:row>
      <xdr:rowOff>133350</xdr:rowOff>
    </xdr:to>
    <xdr:graphicFrame macro="">
      <xdr:nvGraphicFramePr>
        <xdr:cNvPr id="2235397" name="3 Gráfico">
          <a:extLst>
            <a:ext uri="{FF2B5EF4-FFF2-40B4-BE49-F238E27FC236}">
              <a16:creationId xmlns:a16="http://schemas.microsoft.com/office/drawing/2014/main" id="{4E4B1738-EE0C-4C2B-8AF0-829263F02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0.00952</cdr:x>
      <cdr:y>0.95391</cdr:y>
    </cdr:from>
    <cdr:to>
      <cdr:x>0.9401</cdr:x>
      <cdr:y>0.99272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6201" y="4538016"/>
          <a:ext cx="7477144" cy="242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900" i="0">
              <a:latin typeface="Arial" pitchFamily="34" charset="0"/>
              <a:cs typeface="Arial" pitchFamily="34" charset="0"/>
            </a:rPr>
            <a:t>Fuente: </a:t>
          </a:r>
          <a:r>
            <a:rPr lang="es-CL" sz="900">
              <a:latin typeface="Arial" pitchFamily="34" charset="0"/>
              <a:cs typeface="Arial" pitchFamily="34" charset="0"/>
            </a:rPr>
            <a:t>elaborado por Odepa con información del Ministerio de Agroindustria de Argentina</a:t>
          </a:r>
          <a:r>
            <a:rPr lang="es-CL" sz="900" baseline="0">
              <a:latin typeface="Arial" pitchFamily="34" charset="0"/>
              <a:cs typeface="Arial" pitchFamily="34" charset="0"/>
            </a:rPr>
            <a:t> y AFECH A.G</a:t>
          </a:r>
          <a:endParaRPr lang="es-CL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0.01411</cdr:x>
      <cdr:y>0.08648</cdr:y>
    </cdr:from>
    <cdr:to>
      <cdr:x>0.04667</cdr:x>
      <cdr:y>0.96491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1598350" y="2427239"/>
          <a:ext cx="3713889" cy="280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L" sz="900">
              <a:latin typeface="Arial" pitchFamily="34" charset="0"/>
              <a:cs typeface="Arial" pitchFamily="34" charset="0"/>
            </a:rPr>
            <a:t>US$/kilo</a:t>
          </a:r>
          <a:r>
            <a:rPr lang="es-CL" sz="900" baseline="0">
              <a:latin typeface="Arial" pitchFamily="34" charset="0"/>
              <a:cs typeface="Arial" pitchFamily="34" charset="0"/>
            </a:rPr>
            <a:t> vivo</a:t>
          </a:r>
          <a:endParaRPr lang="es-CL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080AE7-B579-4F5B-9E16-D918F0B4E1A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B37FC4-858B-48CF-AF1B-814A846E519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118AAA6-3849-41BC-82AA-41A5123D20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1726405</xdr:colOff>
      <xdr:row>27</xdr:row>
      <xdr:rowOff>130968</xdr:rowOff>
    </xdr:to>
    <xdr:graphicFrame macro="">
      <xdr:nvGraphicFramePr>
        <xdr:cNvPr id="61" name="Gráfico 3">
          <a:extLst>
            <a:ext uri="{FF2B5EF4-FFF2-40B4-BE49-F238E27FC236}">
              <a16:creationId xmlns:a16="http://schemas.microsoft.com/office/drawing/2014/main" id="{95D5C895-8978-4CC5-BA27-AA8A0155D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B9584A-71EB-4F1D-9432-86FCD8E3809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21166</xdr:rowOff>
    </xdr:from>
    <xdr:to>
      <xdr:col>0</xdr:col>
      <xdr:colOff>8032750</xdr:colOff>
      <xdr:row>26</xdr:row>
      <xdr:rowOff>141816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A610B88A-1745-4545-8219-0B896FDBD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382906</xdr:colOff>
      <xdr:row>5</xdr:row>
      <xdr:rowOff>60325</xdr:rowOff>
    </xdr:from>
    <xdr:to>
      <xdr:col>0</xdr:col>
      <xdr:colOff>599775</xdr:colOff>
      <xdr:row>19</xdr:row>
      <xdr:rowOff>19009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B53372C-1A97-4685-89AB-5242BF2E3261}"/>
            </a:ext>
          </a:extLst>
        </xdr:cNvPr>
        <xdr:cNvSpPr txBox="1"/>
      </xdr:nvSpPr>
      <xdr:spPr>
        <a:xfrm rot="16200000">
          <a:off x="-475977" y="1825353"/>
          <a:ext cx="2171701" cy="26724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CL" sz="1000">
              <a:latin typeface="Arial" pitchFamily="34" charset="0"/>
              <a:cs typeface="Arial" pitchFamily="34" charset="0"/>
            </a:rPr>
            <a:t> Promedio kilos vara por animal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43F8A01-6036-4B4F-94A0-D651EE4A69A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0.04937</cdr:x>
      <cdr:y>0.9146</cdr:y>
    </cdr:from>
    <cdr:to>
      <cdr:x>0.55428</cdr:x>
      <cdr:y>0.93927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06270" y="3956347"/>
          <a:ext cx="4023068" cy="176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s-CL" sz="1000" b="0" i="0">
              <a:latin typeface="Arial" pitchFamily="34" charset="0"/>
              <a:cs typeface="Arial" pitchFamily="34" charset="0"/>
            </a:rPr>
            <a:t>Fuente: elaborado por Odepa con información INE.</a:t>
          </a:r>
        </a:p>
        <a:p xmlns:a="http://schemas.openxmlformats.org/drawingml/2006/main">
          <a:r>
            <a:rPr lang="es-CL" sz="1000" b="0" i="0">
              <a:latin typeface="Arial" pitchFamily="34" charset="0"/>
              <a:cs typeface="Arial" pitchFamily="34" charset="0"/>
            </a:rPr>
            <a:t>Nota:</a:t>
          </a:r>
          <a:r>
            <a:rPr lang="es-CL" sz="1000" b="0" i="0" baseline="0">
              <a:latin typeface="Arial" pitchFamily="34" charset="0"/>
              <a:cs typeface="Arial" pitchFamily="34" charset="0"/>
            </a:rPr>
            <a:t> (p) indica cifras provisorias. </a:t>
          </a:r>
          <a:endParaRPr lang="es-CL" sz="1000" b="0" i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59531</xdr:colOff>
      <xdr:row>0</xdr:row>
      <xdr:rowOff>54769</xdr:rowOff>
    </xdr:from>
    <xdr:to>
      <xdr:col>2</xdr:col>
      <xdr:colOff>6086</xdr:colOff>
      <xdr:row>30</xdr:row>
      <xdr:rowOff>73820</xdr:rowOff>
    </xdr:to>
    <xdr:graphicFrame macro="">
      <xdr:nvGraphicFramePr>
        <xdr:cNvPr id="18" name="1 Gráfico">
          <a:extLst>
            <a:ext uri="{FF2B5EF4-FFF2-40B4-BE49-F238E27FC236}">
              <a16:creationId xmlns:a16="http://schemas.microsoft.com/office/drawing/2014/main" id="{D94B9923-DD54-451D-AEED-0096200526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49D523-D869-42D7-A8A5-2FF46DA8FE9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CL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depa-my.sharepoint.com/personal/cbuzzetti_odepa_gob_cl/Documents/1%20Pecuaria/Boletin/BCarneBovinaMAYO.xlsx" TargetMode="External"/><Relationship Id="rId1" Type="http://schemas.openxmlformats.org/officeDocument/2006/relationships/externalLinkPath" Target="BCarneBovina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troducción "/>
      <sheetName val="Indice"/>
      <sheetName val="Pág.5-C1"/>
      <sheetName val="Pág.6-C2"/>
      <sheetName val="Pág.7-C3"/>
      <sheetName val="Pág.8-G1"/>
      <sheetName val="Pág.9-G2"/>
      <sheetName val="Pag.10-G3 "/>
      <sheetName val="Pág.11-C4 "/>
      <sheetName val="Pág.12-C5 "/>
      <sheetName val="Pág.13-C6 "/>
      <sheetName val="Pág.14-G4"/>
      <sheetName val="Pág.15-G5"/>
      <sheetName val="Pág.16-G6"/>
      <sheetName val="Pág.17-G7"/>
      <sheetName val="Pág.18-C7"/>
      <sheetName val="Pág 19-C8"/>
      <sheetName val="Pág 20-C9"/>
      <sheetName val="Pág 21-C10"/>
      <sheetName val="Pág.22-C11 "/>
      <sheetName val="Pág.23-C12"/>
      <sheetName val="Pág.24-C13"/>
      <sheetName val="Pág.25-C14 "/>
      <sheetName val="Pág 26-C15"/>
      <sheetName val="Pág 27-C16"/>
      <sheetName val="Pág.28-C17 "/>
      <sheetName val="Pág.29-C18 "/>
      <sheetName val="Pág.30-C19 "/>
      <sheetName val="Pág.31-G8 "/>
      <sheetName val="Pág.32-C20  "/>
      <sheetName val="Pág.33-G9  "/>
      <sheetName val="Pág.34-C21"/>
      <sheetName val="Pág.35-C22"/>
      <sheetName val="Pág.36-C2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3">
          <cell r="F23">
            <v>434.66294999999991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pulento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o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o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depa.gob.c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1:H80"/>
  <sheetViews>
    <sheetView tabSelected="1" view="pageBreakPreview" zoomScale="115" zoomScaleNormal="100" zoomScaleSheetLayoutView="115" workbookViewId="0"/>
  </sheetViews>
  <sheetFormatPr baseColWidth="10" defaultColWidth="11.42578125" defaultRowHeight="15.75" customHeight="1"/>
  <cols>
    <col min="1" max="5" width="11.42578125" style="2" customWidth="1"/>
    <col min="6" max="6" width="13" style="2" customWidth="1"/>
    <col min="7" max="7" width="11.42578125" style="2" customWidth="1"/>
    <col min="8" max="8" width="14" style="2" customWidth="1"/>
    <col min="10" max="10" width="78.28515625" customWidth="1"/>
  </cols>
  <sheetData>
    <row r="1" spans="1:7" ht="15.75" customHeight="1">
      <c r="A1" s="8"/>
      <c r="B1" s="9"/>
      <c r="C1" s="9"/>
      <c r="D1" s="9"/>
      <c r="E1" s="9"/>
      <c r="F1" s="9"/>
      <c r="G1" s="9"/>
    </row>
    <row r="2" spans="1:7" ht="15.75" customHeight="1">
      <c r="A2" s="9"/>
      <c r="B2" s="9"/>
      <c r="C2" s="9"/>
      <c r="D2" s="9"/>
      <c r="E2" s="9"/>
      <c r="F2" s="9"/>
      <c r="G2" s="9"/>
    </row>
    <row r="3" spans="1:7" ht="15.75" customHeight="1">
      <c r="A3" s="8"/>
      <c r="B3" s="9"/>
      <c r="C3" s="9"/>
      <c r="D3" s="9"/>
      <c r="E3" s="9"/>
      <c r="F3" s="9"/>
      <c r="G3" s="9"/>
    </row>
    <row r="4" spans="1:7" ht="15.75" customHeight="1">
      <c r="A4" s="9"/>
      <c r="B4" s="9"/>
      <c r="C4" s="9"/>
      <c r="D4" s="10"/>
      <c r="E4" s="9"/>
      <c r="F4" s="9"/>
      <c r="G4" s="9"/>
    </row>
    <row r="5" spans="1:7" ht="15.75" customHeight="1">
      <c r="A5" s="8"/>
      <c r="B5" s="9"/>
      <c r="C5" s="9"/>
      <c r="D5" s="11"/>
      <c r="E5" s="9"/>
      <c r="F5" s="9"/>
      <c r="G5" s="9"/>
    </row>
    <row r="6" spans="1:7" ht="15.75" customHeight="1">
      <c r="A6" s="8"/>
      <c r="B6" s="9"/>
      <c r="C6" s="9"/>
      <c r="D6" s="9"/>
      <c r="E6" s="9"/>
      <c r="F6" s="9"/>
      <c r="G6" s="9"/>
    </row>
    <row r="7" spans="1:7" ht="15.75" customHeight="1">
      <c r="A7" s="8"/>
      <c r="B7" s="9"/>
      <c r="C7" s="9"/>
      <c r="D7" s="9"/>
      <c r="E7" s="9"/>
      <c r="F7" s="9"/>
      <c r="G7" s="9"/>
    </row>
    <row r="8" spans="1:7" ht="15.75" customHeight="1">
      <c r="A8" s="9"/>
      <c r="B8" s="9"/>
      <c r="C8" s="9"/>
      <c r="D8" s="10"/>
      <c r="E8" s="9"/>
      <c r="F8" s="9"/>
      <c r="G8" s="9"/>
    </row>
    <row r="9" spans="1:7" ht="15.75" customHeight="1">
      <c r="A9" s="12"/>
      <c r="B9" s="9"/>
      <c r="C9" s="9"/>
      <c r="D9" s="9"/>
      <c r="E9" s="9"/>
      <c r="F9" s="9"/>
      <c r="G9" s="9"/>
    </row>
    <row r="10" spans="1:7" ht="15.75" customHeight="1">
      <c r="A10" s="8"/>
      <c r="B10" s="9"/>
      <c r="C10" s="9"/>
      <c r="D10" s="9"/>
      <c r="E10" s="9"/>
      <c r="F10" s="9"/>
      <c r="G10" s="9"/>
    </row>
    <row r="11" spans="1:7" ht="15.75" customHeight="1">
      <c r="A11" s="8"/>
      <c r="B11" s="9"/>
      <c r="C11" s="9"/>
      <c r="D11" s="9"/>
      <c r="E11" s="9"/>
      <c r="F11" s="9"/>
      <c r="G11" s="9"/>
    </row>
    <row r="12" spans="1:7" ht="15.75" customHeight="1">
      <c r="A12" s="8"/>
      <c r="B12" s="9"/>
      <c r="C12" s="9"/>
      <c r="D12" s="9"/>
      <c r="E12" s="9"/>
      <c r="F12" s="9"/>
      <c r="G12" s="9"/>
    </row>
    <row r="13" spans="1:7" ht="18" customHeight="1">
      <c r="A13" s="9"/>
      <c r="B13" s="9"/>
    </row>
    <row r="14" spans="1:7" ht="18" customHeight="1">
      <c r="A14" s="9"/>
      <c r="B14" s="9"/>
      <c r="C14" s="756" t="s">
        <v>0</v>
      </c>
      <c r="D14" s="756"/>
      <c r="E14" s="756"/>
      <c r="F14" s="756"/>
      <c r="G14" s="756"/>
    </row>
    <row r="15" spans="1:7" ht="18" customHeight="1">
      <c r="A15" s="9"/>
      <c r="B15" s="9"/>
      <c r="C15" s="756"/>
      <c r="D15" s="756"/>
      <c r="E15" s="756"/>
      <c r="F15" s="756"/>
      <c r="G15" s="756"/>
    </row>
    <row r="16" spans="1:7" ht="15.75" customHeight="1">
      <c r="A16" s="9"/>
      <c r="B16" s="9"/>
      <c r="C16" s="9"/>
      <c r="D16" s="13"/>
      <c r="E16" s="9"/>
      <c r="F16" s="9"/>
      <c r="G16" s="9"/>
    </row>
    <row r="17" spans="1:8" ht="15.75" customHeight="1">
      <c r="A17" s="9"/>
      <c r="B17" s="9"/>
      <c r="C17" s="76"/>
      <c r="D17" s="77"/>
      <c r="E17" s="77"/>
      <c r="F17" s="77"/>
      <c r="G17" s="77"/>
      <c r="H17" s="77"/>
    </row>
    <row r="18" spans="1:8" ht="15.75" customHeight="1">
      <c r="A18" s="9"/>
      <c r="B18" s="9"/>
      <c r="C18" s="757"/>
      <c r="D18" s="757"/>
      <c r="E18" s="757"/>
      <c r="F18" s="757"/>
      <c r="G18" s="757"/>
    </row>
    <row r="19" spans="1:8" ht="15.75" customHeight="1">
      <c r="A19" s="9"/>
      <c r="B19" s="9"/>
    </row>
    <row r="20" spans="1:8" ht="15.75" customHeight="1">
      <c r="A20" s="9"/>
      <c r="B20" s="9"/>
    </row>
    <row r="21" spans="1:8" ht="15.75" customHeight="1">
      <c r="A21" s="9"/>
      <c r="B21" s="9"/>
    </row>
    <row r="22" spans="1:8" ht="15.75" customHeight="1">
      <c r="A22" s="8"/>
      <c r="B22" s="9"/>
    </row>
    <row r="23" spans="1:8" ht="15.75" customHeight="1">
      <c r="A23" s="8"/>
      <c r="B23" s="9"/>
      <c r="C23" s="9"/>
      <c r="D23" s="10"/>
      <c r="E23" s="9"/>
      <c r="F23" s="9"/>
      <c r="G23" s="9"/>
    </row>
    <row r="24" spans="1:8" ht="15.75" customHeight="1">
      <c r="A24" s="8"/>
      <c r="B24" s="9"/>
      <c r="C24" s="9"/>
      <c r="D24" s="13"/>
      <c r="E24" s="9"/>
      <c r="F24" s="9"/>
      <c r="G24" s="9"/>
    </row>
    <row r="25" spans="1:8" ht="15.75" customHeight="1">
      <c r="A25" s="8"/>
      <c r="B25" s="9"/>
      <c r="C25" s="9"/>
      <c r="D25" s="9"/>
      <c r="E25" s="9"/>
      <c r="F25" s="9"/>
      <c r="G25" s="9"/>
    </row>
    <row r="26" spans="1:8" ht="15.75" customHeight="1">
      <c r="A26" s="8"/>
      <c r="B26" s="9"/>
      <c r="C26" s="9"/>
      <c r="D26" s="9"/>
      <c r="E26" s="9"/>
      <c r="F26" s="9"/>
      <c r="G26" s="9"/>
    </row>
    <row r="27" spans="1:8" ht="15.75" customHeight="1">
      <c r="A27" s="8"/>
      <c r="B27" s="9"/>
      <c r="C27" s="9"/>
      <c r="D27" s="9"/>
      <c r="E27" s="9"/>
      <c r="F27" s="9"/>
      <c r="G27" s="9"/>
    </row>
    <row r="28" spans="1:8" ht="15.75" customHeight="1">
      <c r="A28" s="8"/>
      <c r="B28" s="9"/>
      <c r="C28" s="9"/>
      <c r="D28" s="10"/>
      <c r="E28" s="9"/>
      <c r="F28" s="9"/>
      <c r="G28" s="9"/>
    </row>
    <row r="29" spans="1:8" ht="15.75" customHeight="1">
      <c r="A29" s="8"/>
      <c r="B29" s="9"/>
      <c r="C29" s="9"/>
      <c r="D29" s="9"/>
      <c r="E29" s="9"/>
      <c r="F29" s="9"/>
      <c r="G29" s="9"/>
    </row>
    <row r="30" spans="1:8" ht="15.75" customHeight="1">
      <c r="A30" s="8"/>
      <c r="B30" s="9"/>
      <c r="C30" s="9"/>
      <c r="D30" s="9"/>
      <c r="E30" s="9"/>
      <c r="F30" s="9"/>
      <c r="G30" s="9"/>
    </row>
    <row r="31" spans="1:8" ht="15.75" customHeight="1">
      <c r="A31" s="8"/>
      <c r="B31" s="9"/>
      <c r="C31" s="9"/>
      <c r="D31" s="9"/>
      <c r="E31" s="9"/>
      <c r="F31" s="9"/>
      <c r="G31" s="9"/>
    </row>
    <row r="32" spans="1:8" ht="15.75" customHeight="1">
      <c r="A32" s="8"/>
      <c r="B32" s="9"/>
      <c r="C32" s="9"/>
      <c r="D32" s="9"/>
      <c r="E32" s="9"/>
      <c r="F32" s="9"/>
      <c r="G32" s="9"/>
    </row>
    <row r="33" spans="1:8" ht="15.75" customHeight="1">
      <c r="F33" s="9"/>
      <c r="G33" s="9"/>
    </row>
    <row r="34" spans="1:8" ht="15.75" customHeight="1">
      <c r="F34" s="9"/>
      <c r="G34" s="9"/>
    </row>
    <row r="35" spans="1:8" ht="15.75" customHeight="1">
      <c r="A35" s="8"/>
      <c r="B35" s="9"/>
      <c r="C35" s="9"/>
      <c r="D35" s="9"/>
      <c r="E35" s="9"/>
      <c r="F35" s="9"/>
      <c r="G35" s="9"/>
    </row>
    <row r="36" spans="1:8" ht="15.75" customHeight="1">
      <c r="A36" s="8"/>
      <c r="B36" s="9"/>
      <c r="C36" s="9"/>
      <c r="D36" s="9"/>
      <c r="E36" s="9"/>
      <c r="F36" s="9"/>
      <c r="G36" s="9"/>
    </row>
    <row r="37" spans="1:8" ht="15.75" customHeight="1">
      <c r="A37" s="8"/>
      <c r="B37" s="9"/>
      <c r="C37" s="9"/>
      <c r="D37" s="9"/>
      <c r="E37" s="9"/>
      <c r="F37" s="9"/>
      <c r="G37" s="9"/>
    </row>
    <row r="38" spans="1:8" ht="15.75" customHeight="1">
      <c r="C38" s="101"/>
      <c r="D38" s="760" t="s">
        <v>1</v>
      </c>
      <c r="E38" s="761"/>
      <c r="F38" s="101"/>
      <c r="G38" s="9"/>
    </row>
    <row r="44" spans="1:8" ht="15.75" customHeight="1">
      <c r="A44" s="752" t="s">
        <v>2</v>
      </c>
      <c r="B44" s="752"/>
      <c r="C44" s="752"/>
      <c r="D44" s="752"/>
      <c r="E44" s="752"/>
      <c r="F44" s="752"/>
      <c r="G44" s="752"/>
      <c r="H44" s="752"/>
    </row>
    <row r="45" spans="1:8" ht="15.75" customHeight="1">
      <c r="A45" s="89" t="s">
        <v>3</v>
      </c>
      <c r="B45" s="759" t="s">
        <v>4</v>
      </c>
      <c r="C45" s="759"/>
      <c r="D45" s="759"/>
      <c r="E45" s="759"/>
      <c r="F45" s="759"/>
      <c r="G45" s="759"/>
      <c r="H45" s="11"/>
    </row>
    <row r="46" spans="1:8" ht="15.75" customHeight="1">
      <c r="A46" s="8"/>
      <c r="B46" s="758" t="s">
        <v>5</v>
      </c>
      <c r="C46" s="758"/>
      <c r="D46" s="758"/>
      <c r="E46" s="758"/>
      <c r="F46" s="758"/>
      <c r="G46" s="758"/>
    </row>
    <row r="47" spans="1:8" ht="15.75" customHeight="1">
      <c r="A47" s="8"/>
      <c r="B47" s="9"/>
      <c r="C47" s="9"/>
      <c r="D47" s="9"/>
      <c r="E47" s="9"/>
      <c r="F47" s="9"/>
      <c r="G47" s="9"/>
    </row>
    <row r="48" spans="1:8" ht="15.75" customHeight="1">
      <c r="A48" s="754" t="s">
        <v>6</v>
      </c>
      <c r="B48" s="754"/>
      <c r="C48" s="754"/>
      <c r="D48" s="754"/>
      <c r="E48" s="754"/>
      <c r="F48" s="754"/>
      <c r="G48" s="754"/>
      <c r="H48" s="754"/>
    </row>
    <row r="49" spans="1:8" ht="15.75" customHeight="1">
      <c r="A49" s="754" t="s">
        <v>7</v>
      </c>
      <c r="B49" s="754"/>
      <c r="C49" s="754"/>
      <c r="D49" s="754"/>
      <c r="E49" s="754"/>
      <c r="F49" s="754"/>
      <c r="G49" s="754"/>
      <c r="H49" s="754"/>
    </row>
    <row r="50" spans="1:8" ht="15.75" customHeight="1">
      <c r="A50" s="754" t="s">
        <v>8</v>
      </c>
      <c r="B50" s="754"/>
      <c r="C50" s="754"/>
      <c r="D50" s="754"/>
      <c r="E50" s="754"/>
      <c r="F50" s="754"/>
      <c r="G50" s="754"/>
      <c r="H50" s="754"/>
    </row>
    <row r="51" spans="1:8" ht="15.75" customHeight="1">
      <c r="A51" s="8"/>
      <c r="B51" s="9"/>
      <c r="C51" s="9"/>
      <c r="D51" s="9"/>
      <c r="E51" s="9"/>
      <c r="F51" s="9"/>
      <c r="G51" s="9"/>
    </row>
    <row r="52" spans="1:8" ht="15.75" customHeight="1">
      <c r="A52" s="8"/>
      <c r="B52" s="9"/>
      <c r="C52" s="9"/>
      <c r="D52" s="9"/>
      <c r="E52" s="9"/>
      <c r="F52" s="9"/>
      <c r="G52" s="9"/>
    </row>
    <row r="53" spans="1:8" ht="15.75" customHeight="1">
      <c r="A53" s="9"/>
      <c r="B53" s="9"/>
      <c r="C53" s="9"/>
      <c r="D53" s="9"/>
      <c r="E53" s="9"/>
      <c r="F53" s="9"/>
      <c r="G53" s="9"/>
    </row>
    <row r="54" spans="1:8" ht="15.75" customHeight="1">
      <c r="A54" s="9"/>
      <c r="B54" s="9"/>
      <c r="C54" s="9"/>
      <c r="D54" s="9"/>
      <c r="E54" s="9"/>
      <c r="F54" s="9"/>
      <c r="G54" s="9"/>
    </row>
    <row r="55" spans="1:8" ht="15.75" customHeight="1">
      <c r="A55" s="753" t="s">
        <v>9</v>
      </c>
      <c r="B55" s="753"/>
      <c r="C55" s="753"/>
      <c r="D55" s="753"/>
      <c r="E55" s="753"/>
      <c r="F55" s="753"/>
      <c r="G55" s="753"/>
      <c r="H55" s="753"/>
    </row>
    <row r="56" spans="1:8" ht="15.75" customHeight="1">
      <c r="A56" s="753" t="s">
        <v>10</v>
      </c>
      <c r="B56" s="753"/>
      <c r="C56" s="753"/>
      <c r="D56" s="753"/>
      <c r="E56" s="753"/>
      <c r="F56" s="753"/>
      <c r="G56" s="753"/>
      <c r="H56" s="753"/>
    </row>
    <row r="57" spans="1:8" ht="15.75" customHeight="1">
      <c r="A57" s="9"/>
      <c r="B57" s="9"/>
      <c r="C57" s="9"/>
      <c r="D57" s="9"/>
      <c r="E57" s="9"/>
      <c r="F57" s="9"/>
      <c r="G57" s="9"/>
    </row>
    <row r="58" spans="1:8" ht="15.75" customHeight="1">
      <c r="A58" s="9"/>
      <c r="B58" s="9"/>
      <c r="C58" s="9"/>
      <c r="D58" s="9"/>
      <c r="E58" s="9"/>
      <c r="F58" s="9"/>
      <c r="G58" s="9"/>
    </row>
    <row r="59" spans="1:8" ht="15.75" customHeight="1">
      <c r="A59" s="9"/>
      <c r="B59" s="9"/>
      <c r="C59" s="9"/>
      <c r="D59" s="9"/>
      <c r="E59" s="9"/>
      <c r="F59" s="9"/>
      <c r="G59" s="9"/>
    </row>
    <row r="60" spans="1:8" ht="15.75" customHeight="1">
      <c r="A60" s="9"/>
      <c r="B60" s="9"/>
      <c r="C60" s="9"/>
      <c r="D60" s="9"/>
      <c r="E60" s="9"/>
      <c r="F60" s="9"/>
      <c r="G60" s="9"/>
    </row>
    <row r="61" spans="1:8" ht="15.75" customHeight="1">
      <c r="A61" s="8"/>
      <c r="B61" s="9"/>
      <c r="C61" s="9"/>
      <c r="D61" s="9"/>
      <c r="E61" s="9"/>
      <c r="F61" s="9"/>
      <c r="G61" s="9"/>
    </row>
    <row r="62" spans="1:8" ht="15.75" customHeight="1">
      <c r="A62" s="754" t="s">
        <v>11</v>
      </c>
      <c r="B62" s="754"/>
      <c r="C62" s="754"/>
      <c r="D62" s="754"/>
      <c r="E62" s="754"/>
      <c r="F62" s="754"/>
      <c r="G62" s="754"/>
      <c r="H62" s="754"/>
    </row>
    <row r="63" spans="1:8" ht="15.75" customHeight="1">
      <c r="A63" s="755" t="s">
        <v>12</v>
      </c>
      <c r="B63" s="755"/>
      <c r="C63" s="755"/>
      <c r="D63" s="755"/>
      <c r="E63" s="755"/>
      <c r="F63" s="755"/>
      <c r="G63" s="755"/>
      <c r="H63" s="755"/>
    </row>
    <row r="64" spans="1:8" ht="15.75" customHeight="1">
      <c r="A64" s="8"/>
      <c r="B64" s="9"/>
      <c r="C64" s="9"/>
      <c r="D64" s="9"/>
      <c r="E64" s="9"/>
      <c r="F64" s="9"/>
      <c r="G64" s="9"/>
    </row>
    <row r="65" spans="1:8" ht="15.75" customHeight="1">
      <c r="A65" s="8"/>
      <c r="B65" s="9"/>
      <c r="C65" s="9"/>
      <c r="D65" s="9"/>
      <c r="E65" s="9"/>
      <c r="F65" s="9"/>
      <c r="G65" s="9"/>
    </row>
    <row r="66" spans="1:8" ht="15.75" customHeight="1">
      <c r="A66" s="8"/>
      <c r="B66" s="9"/>
      <c r="C66" s="9"/>
      <c r="D66" s="9"/>
      <c r="E66" s="9"/>
      <c r="F66" s="9"/>
      <c r="G66" s="9"/>
    </row>
    <row r="67" spans="1:8" ht="15.75" customHeight="1">
      <c r="A67" s="752" t="s">
        <v>13</v>
      </c>
      <c r="B67" s="752"/>
      <c r="C67" s="752"/>
      <c r="D67" s="752"/>
      <c r="E67" s="752"/>
      <c r="F67" s="752"/>
      <c r="G67" s="752"/>
      <c r="H67" s="752"/>
    </row>
    <row r="68" spans="1:8" ht="15.75" customHeight="1">
      <c r="A68" s="8"/>
      <c r="B68" s="9"/>
      <c r="C68" s="9"/>
      <c r="D68" s="9"/>
      <c r="E68" s="9"/>
      <c r="F68" s="9"/>
      <c r="G68" s="9"/>
    </row>
    <row r="69" spans="1:8" ht="15.75" customHeight="1">
      <c r="A69" s="8"/>
      <c r="B69" s="9"/>
      <c r="C69" s="9"/>
      <c r="D69" s="9"/>
      <c r="E69" s="9"/>
      <c r="F69" s="9"/>
      <c r="G69" s="9"/>
    </row>
    <row r="70" spans="1:8" ht="15.75" customHeight="1">
      <c r="A70" s="8"/>
      <c r="B70" s="9"/>
      <c r="C70" s="9"/>
      <c r="D70" s="9"/>
      <c r="E70" s="9"/>
      <c r="F70" s="9"/>
      <c r="G70" s="9"/>
    </row>
    <row r="71" spans="1:8" ht="15.75" customHeight="1">
      <c r="A71" s="8"/>
      <c r="B71" s="9"/>
      <c r="C71" s="9"/>
      <c r="D71" s="9"/>
      <c r="E71" s="9"/>
      <c r="F71" s="9"/>
      <c r="G71" s="9"/>
    </row>
    <row r="72" spans="1:8" ht="15.75" customHeight="1">
      <c r="A72" s="8"/>
      <c r="B72" s="9"/>
      <c r="C72" s="9"/>
      <c r="D72" s="9"/>
      <c r="E72" s="9"/>
      <c r="F72" s="9"/>
      <c r="G72" s="9"/>
    </row>
    <row r="73" spans="1:8" ht="15.75" customHeight="1">
      <c r="A73" s="8"/>
      <c r="B73" s="9"/>
      <c r="C73" s="9"/>
      <c r="D73" s="9"/>
      <c r="E73" s="9"/>
      <c r="F73" s="9"/>
      <c r="G73" s="9"/>
    </row>
    <row r="74" spans="1:8" ht="15.75" customHeight="1">
      <c r="A74" s="8"/>
      <c r="B74" s="9"/>
      <c r="C74" s="9"/>
      <c r="D74" s="9"/>
      <c r="E74" s="9"/>
      <c r="F74" s="9"/>
      <c r="G74" s="9"/>
    </row>
    <row r="75" spans="1:8" ht="11.25" customHeight="1">
      <c r="A75" s="14" t="s">
        <v>14</v>
      </c>
      <c r="B75" s="9"/>
      <c r="C75" s="9"/>
      <c r="D75" s="9"/>
      <c r="E75" s="9"/>
      <c r="F75" s="9"/>
      <c r="G75" s="9"/>
    </row>
    <row r="76" spans="1:8" ht="11.25" customHeight="1">
      <c r="A76" s="14" t="s">
        <v>15</v>
      </c>
      <c r="B76" s="9"/>
      <c r="C76" s="9"/>
      <c r="D76" s="9"/>
      <c r="E76" s="9"/>
      <c r="F76" s="9"/>
      <c r="G76" s="9"/>
    </row>
    <row r="77" spans="1:8" ht="11.25" customHeight="1">
      <c r="A77" s="14" t="s">
        <v>16</v>
      </c>
      <c r="B77" s="9"/>
      <c r="C77" s="14"/>
      <c r="D77" s="15"/>
      <c r="E77" s="9"/>
      <c r="F77" s="9"/>
      <c r="G77" s="9"/>
    </row>
    <row r="78" spans="1:8" ht="11.25" customHeight="1">
      <c r="A78" s="4" t="s">
        <v>17</v>
      </c>
      <c r="B78" s="9"/>
      <c r="C78" s="9"/>
      <c r="D78" s="9"/>
      <c r="E78" s="9"/>
      <c r="F78" s="9"/>
      <c r="G78" s="9"/>
    </row>
    <row r="79" spans="1:8" ht="11.25" customHeight="1">
      <c r="A79" s="9"/>
      <c r="B79" s="9"/>
      <c r="C79" s="9"/>
      <c r="D79" s="9"/>
      <c r="E79" s="9"/>
      <c r="F79" s="9"/>
      <c r="G79" s="9"/>
    </row>
    <row r="80" spans="1:8" ht="15.75" customHeight="1">
      <c r="D80" s="8"/>
    </row>
  </sheetData>
  <mergeCells count="15">
    <mergeCell ref="A67:H67"/>
    <mergeCell ref="A56:H56"/>
    <mergeCell ref="A62:H62"/>
    <mergeCell ref="A63:H63"/>
    <mergeCell ref="C14:G14"/>
    <mergeCell ref="C15:G15"/>
    <mergeCell ref="C18:G18"/>
    <mergeCell ref="A49:H49"/>
    <mergeCell ref="A55:H55"/>
    <mergeCell ref="A48:H48"/>
    <mergeCell ref="B46:G46"/>
    <mergeCell ref="A44:H44"/>
    <mergeCell ref="B45:G45"/>
    <mergeCell ref="D38:E38"/>
    <mergeCell ref="A50:H50"/>
  </mergeCells>
  <hyperlinks>
    <hyperlink ref="A78" r:id="rId1" xr:uid="{00000000-0004-0000-0000-000000000000}"/>
  </hyperlinks>
  <printOptions horizontalCentered="1" verticalCentered="1"/>
  <pageMargins left="0.70866141732283472" right="0.70866141732283472" top="0.70866141732283472" bottom="0.74803149606299213" header="0" footer="0.31496062992125984"/>
  <pageSetup scale="90" orientation="portrait" r:id="rId2"/>
  <rowBreaks count="1" manualBreakCount="1">
    <brk id="40" max="7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GA146"/>
  <sheetViews>
    <sheetView view="pageBreakPreview" zoomScaleNormal="75" zoomScaleSheetLayoutView="100" zoomScalePageLayoutView="75" workbookViewId="0">
      <pane ySplit="4" topLeftCell="A5" activePane="bottomLeft" state="frozen"/>
      <selection pane="bottomLeft" sqref="A1:G1"/>
    </sheetView>
  </sheetViews>
  <sheetFormatPr baseColWidth="10" defaultColWidth="11.42578125" defaultRowHeight="14.25" customHeight="1"/>
  <cols>
    <col min="1" max="1" width="10.7109375" style="37" customWidth="1"/>
    <col min="2" max="2" width="29.140625" style="36" customWidth="1"/>
    <col min="3" max="3" width="13" style="37" customWidth="1"/>
    <col min="4" max="4" width="10.140625" style="37" customWidth="1"/>
    <col min="5" max="5" width="13.7109375" style="37" customWidth="1"/>
    <col min="6" max="6" width="10.140625" style="37" customWidth="1"/>
    <col min="7" max="7" width="13.7109375" style="37" customWidth="1"/>
    <col min="8" max="8" width="13.85546875" style="65" bestFit="1" customWidth="1"/>
    <col min="9" max="9" width="15.42578125" style="65" customWidth="1"/>
    <col min="10" max="10" width="12" style="65" bestFit="1" customWidth="1"/>
    <col min="11" max="15" width="11.42578125" style="65"/>
    <col min="16" max="183" width="11.42578125" style="20"/>
    <col min="184" max="16384" width="11.42578125" style="16"/>
  </cols>
  <sheetData>
    <row r="1" spans="1:23" s="48" customFormat="1" ht="12.75" customHeight="1">
      <c r="A1" s="813" t="s">
        <v>268</v>
      </c>
      <c r="B1" s="814"/>
      <c r="C1" s="814"/>
      <c r="D1" s="814"/>
      <c r="E1" s="814"/>
      <c r="F1" s="814"/>
      <c r="G1" s="815"/>
      <c r="H1" s="74"/>
      <c r="I1" s="74"/>
      <c r="J1" s="74"/>
      <c r="K1" s="74"/>
      <c r="L1" s="74"/>
      <c r="M1" s="74"/>
      <c r="N1" s="74"/>
      <c r="O1" s="74"/>
      <c r="P1" s="49"/>
      <c r="Q1" s="37"/>
      <c r="R1" s="39"/>
      <c r="S1" s="49"/>
      <c r="T1" s="49"/>
      <c r="U1" s="49"/>
      <c r="V1" s="49"/>
      <c r="W1" s="49"/>
    </row>
    <row r="2" spans="1:23" s="48" customFormat="1" ht="12.75" customHeight="1">
      <c r="A2" s="844" t="s">
        <v>269</v>
      </c>
      <c r="B2" s="827"/>
      <c r="C2" s="827"/>
      <c r="D2" s="827"/>
      <c r="E2" s="827"/>
      <c r="F2" s="827"/>
      <c r="G2" s="845"/>
      <c r="H2" s="74"/>
      <c r="I2" s="74"/>
      <c r="J2" s="74"/>
      <c r="K2" s="74"/>
      <c r="L2" s="74"/>
      <c r="M2" s="74"/>
      <c r="N2" s="74"/>
      <c r="O2" s="74"/>
      <c r="P2" s="49"/>
      <c r="Q2" s="49"/>
      <c r="R2" s="49"/>
      <c r="S2" s="49"/>
      <c r="T2" s="49"/>
      <c r="U2" s="49"/>
      <c r="V2" s="49"/>
      <c r="W2" s="49"/>
    </row>
    <row r="3" spans="1:23" ht="17.25" customHeight="1" thickBot="1">
      <c r="A3" s="846" t="s">
        <v>270</v>
      </c>
      <c r="B3" s="847"/>
      <c r="C3" s="847"/>
      <c r="D3" s="847"/>
      <c r="E3" s="847"/>
      <c r="F3" s="847"/>
      <c r="G3" s="848"/>
    </row>
    <row r="4" spans="1:23" ht="29.25" customHeight="1" thickBot="1">
      <c r="A4" s="90" t="s">
        <v>106</v>
      </c>
      <c r="B4" s="47" t="s">
        <v>107</v>
      </c>
      <c r="C4" s="47" t="s">
        <v>108</v>
      </c>
      <c r="D4" s="47" t="s">
        <v>271</v>
      </c>
      <c r="E4" s="47" t="s">
        <v>272</v>
      </c>
      <c r="F4" s="47" t="s">
        <v>115</v>
      </c>
      <c r="G4" s="91" t="s">
        <v>272</v>
      </c>
      <c r="H4" s="98"/>
      <c r="I4" s="99"/>
      <c r="J4" s="99"/>
      <c r="K4" s="99"/>
      <c r="L4" s="98"/>
      <c r="M4" s="99"/>
      <c r="N4" s="98"/>
      <c r="O4" s="99"/>
      <c r="Q4" s="823"/>
      <c r="R4" s="823"/>
      <c r="S4" s="823"/>
      <c r="T4" s="823"/>
      <c r="U4" s="823"/>
      <c r="V4" s="823"/>
      <c r="W4" s="823"/>
    </row>
    <row r="5" spans="1:23" ht="12.75" customHeight="1">
      <c r="A5" s="355">
        <v>2019</v>
      </c>
      <c r="C5" s="699">
        <v>817670</v>
      </c>
      <c r="D5" s="699">
        <v>188456</v>
      </c>
      <c r="E5" s="709">
        <f>(D5/C5)*100</f>
        <v>23.047928871060453</v>
      </c>
      <c r="F5" s="699">
        <v>159902</v>
      </c>
      <c r="G5" s="150">
        <f>(F5/C5)*100</f>
        <v>19.555811024007241</v>
      </c>
      <c r="H5" s="85"/>
      <c r="I5" s="45"/>
      <c r="J5" s="46"/>
      <c r="Q5" s="68"/>
      <c r="R5" s="68"/>
      <c r="S5" s="68"/>
      <c r="T5" s="68"/>
      <c r="U5" s="68"/>
      <c r="V5" s="68"/>
      <c r="W5" s="68"/>
    </row>
    <row r="6" spans="1:23" ht="12.75" customHeight="1">
      <c r="A6" s="355">
        <v>2020</v>
      </c>
      <c r="C6" s="699">
        <v>874422</v>
      </c>
      <c r="D6" s="699">
        <v>207045</v>
      </c>
      <c r="E6" s="709">
        <f>(D6/C6)*100</f>
        <v>23.67792667613578</v>
      </c>
      <c r="F6" s="699">
        <v>188078</v>
      </c>
      <c r="G6" s="150">
        <f>(F6/C6)*100</f>
        <v>21.508836694410707</v>
      </c>
      <c r="H6" s="85"/>
      <c r="I6" s="45"/>
      <c r="J6" s="46"/>
      <c r="Q6" s="68"/>
      <c r="R6" s="68"/>
      <c r="S6" s="68"/>
      <c r="T6" s="68"/>
      <c r="U6" s="68"/>
      <c r="V6" s="68"/>
      <c r="W6" s="68"/>
    </row>
    <row r="7" spans="1:23" ht="12.75" customHeight="1">
      <c r="A7" s="355">
        <v>2021</v>
      </c>
      <c r="B7" s="700"/>
      <c r="C7" s="699">
        <v>814954</v>
      </c>
      <c r="D7" s="699">
        <v>204435</v>
      </c>
      <c r="E7" s="709">
        <f>(D7/C7)*100</f>
        <v>25.085464946487779</v>
      </c>
      <c r="F7" s="699">
        <v>172644</v>
      </c>
      <c r="G7" s="150">
        <f>(F7/C7)*100</f>
        <v>21.184508573490039</v>
      </c>
      <c r="H7" s="85"/>
      <c r="I7" s="45"/>
      <c r="J7" s="46"/>
      <c r="Q7" s="68"/>
      <c r="R7" s="68"/>
      <c r="S7" s="68"/>
      <c r="T7" s="68"/>
      <c r="U7" s="68"/>
      <c r="V7" s="68"/>
      <c r="W7" s="68"/>
    </row>
    <row r="8" spans="1:23" ht="12.75" customHeight="1">
      <c r="A8" s="355">
        <v>2022</v>
      </c>
      <c r="B8" s="700"/>
      <c r="C8" s="699">
        <v>732991</v>
      </c>
      <c r="D8" s="699">
        <v>186045</v>
      </c>
      <c r="E8" s="709">
        <f>(D8/C8)*100</f>
        <v>25.381621329593408</v>
      </c>
      <c r="F8" s="699">
        <v>155073</v>
      </c>
      <c r="G8" s="150">
        <f>(F8/C8)*100</f>
        <v>21.156194277965216</v>
      </c>
      <c r="H8" s="85"/>
      <c r="I8" s="45"/>
      <c r="J8" s="46"/>
      <c r="K8" s="20"/>
      <c r="L8" s="20"/>
      <c r="M8" s="20"/>
      <c r="N8" s="20"/>
      <c r="O8" s="20"/>
      <c r="V8" s="16"/>
      <c r="W8" s="16"/>
    </row>
    <row r="9" spans="1:23" ht="12.75" customHeight="1">
      <c r="A9" s="355" t="s">
        <v>117</v>
      </c>
      <c r="B9" s="700"/>
      <c r="C9" s="699">
        <v>723367</v>
      </c>
      <c r="D9" s="699">
        <v>178254</v>
      </c>
      <c r="E9" s="709">
        <f>(D9/C9)*100</f>
        <v>24.642263194201561</v>
      </c>
      <c r="F9" s="699">
        <v>152078</v>
      </c>
      <c r="G9" s="150">
        <f>(F9/C9)*100</f>
        <v>21.02362977575698</v>
      </c>
      <c r="H9" s="85"/>
      <c r="I9" s="45"/>
      <c r="J9" s="46"/>
      <c r="K9" s="20"/>
      <c r="L9" s="20"/>
      <c r="M9" s="20"/>
      <c r="N9" s="20"/>
      <c r="O9" s="20"/>
      <c r="V9" s="16"/>
      <c r="W9" s="16"/>
    </row>
    <row r="10" spans="1:23" ht="12.75" customHeight="1">
      <c r="A10" s="355"/>
      <c r="B10" s="700"/>
      <c r="C10" s="710"/>
      <c r="D10" s="710"/>
      <c r="E10" s="711"/>
      <c r="F10" s="710"/>
      <c r="G10" s="151"/>
      <c r="H10" s="85"/>
      <c r="I10" s="45"/>
      <c r="J10" s="46"/>
      <c r="K10" s="20"/>
      <c r="L10" s="20"/>
      <c r="M10" s="20"/>
      <c r="N10" s="20"/>
      <c r="O10" s="20"/>
      <c r="V10" s="16"/>
      <c r="W10" s="16"/>
    </row>
    <row r="11" spans="1:23" ht="12.75" customHeight="1">
      <c r="A11" s="204" t="s">
        <v>117</v>
      </c>
      <c r="B11" s="333" t="s">
        <v>118</v>
      </c>
      <c r="C11" s="38">
        <f>'Pág.6-C2'!C11</f>
        <v>238586</v>
      </c>
      <c r="D11" s="38">
        <f>'Pág.6-C2'!E11</f>
        <v>58323</v>
      </c>
      <c r="E11" s="711">
        <f>(D11/C11)*100</f>
        <v>24.445273402462846</v>
      </c>
      <c r="F11" s="38">
        <f>'Pág.6-C2'!J11</f>
        <v>51502</v>
      </c>
      <c r="G11" s="151">
        <f>(F11/C11)*100</f>
        <v>21.586346223164814</v>
      </c>
      <c r="H11" s="85"/>
      <c r="I11" s="45"/>
      <c r="J11" s="46"/>
      <c r="K11" s="20"/>
      <c r="L11" s="20"/>
      <c r="M11" s="20"/>
      <c r="N11" s="20"/>
      <c r="O11" s="20"/>
      <c r="V11" s="16"/>
      <c r="W11" s="16"/>
    </row>
    <row r="12" spans="1:23" ht="12.75" customHeight="1">
      <c r="A12" s="204" t="s">
        <v>119</v>
      </c>
      <c r="B12" s="39" t="str">
        <f>B11</f>
        <v>Ene-abr</v>
      </c>
      <c r="C12" s="38">
        <f>'Pág.6-C2'!C12</f>
        <v>259492</v>
      </c>
      <c r="D12" s="38">
        <f>'Pág.6-C2'!E12</f>
        <v>65979</v>
      </c>
      <c r="E12" s="711">
        <f>(D12/C12)*100</f>
        <v>25.426217378570438</v>
      </c>
      <c r="F12" s="38">
        <f>'Pág.6-C2'!J12</f>
        <v>56634</v>
      </c>
      <c r="G12" s="151">
        <f>(F12/C12)*100</f>
        <v>21.824950287484778</v>
      </c>
      <c r="H12" s="85"/>
      <c r="I12" s="45"/>
      <c r="J12" s="82"/>
      <c r="K12" s="46"/>
      <c r="L12" s="46"/>
      <c r="M12" s="46"/>
      <c r="N12" s="46"/>
      <c r="O12" s="46"/>
      <c r="P12" s="46"/>
      <c r="Q12" s="46"/>
      <c r="V12" s="16"/>
      <c r="W12" s="16"/>
    </row>
    <row r="13" spans="1:23" ht="12.75" customHeight="1">
      <c r="A13" s="149"/>
      <c r="B13" s="39"/>
      <c r="C13" s="38"/>
      <c r="D13" s="38"/>
      <c r="E13" s="711"/>
      <c r="F13" s="38"/>
      <c r="G13" s="151"/>
      <c r="H13" s="85"/>
      <c r="I13" s="45"/>
      <c r="J13" s="45"/>
      <c r="P13" s="65"/>
      <c r="V13" s="16"/>
      <c r="W13" s="16"/>
    </row>
    <row r="14" spans="1:23" ht="12.75" customHeight="1">
      <c r="A14" s="123"/>
      <c r="B14" s="39"/>
      <c r="C14" s="38"/>
      <c r="D14" s="38"/>
      <c r="E14" s="711"/>
      <c r="F14" s="38"/>
      <c r="G14" s="151"/>
      <c r="H14" s="85"/>
      <c r="I14" s="82"/>
      <c r="J14" s="82"/>
    </row>
    <row r="15" spans="1:23" ht="12.75" customHeight="1">
      <c r="A15" s="204">
        <v>2021</v>
      </c>
      <c r="B15" s="333" t="s">
        <v>120</v>
      </c>
      <c r="C15" s="38">
        <v>66593</v>
      </c>
      <c r="D15" s="38">
        <v>16093</v>
      </c>
      <c r="E15" s="711">
        <f>D15/C15*100</f>
        <v>24.166203655038817</v>
      </c>
      <c r="F15" s="38">
        <v>14183</v>
      </c>
      <c r="G15" s="151">
        <f>F15/C15*100</f>
        <v>21.298034327932367</v>
      </c>
      <c r="H15" s="85"/>
    </row>
    <row r="16" spans="1:23" ht="12.75" customHeight="1">
      <c r="A16" s="204"/>
      <c r="B16" s="333" t="s">
        <v>121</v>
      </c>
      <c r="C16" s="38">
        <v>68309</v>
      </c>
      <c r="D16" s="38">
        <v>16417</v>
      </c>
      <c r="E16" s="711">
        <f t="shared" ref="E16:E39" si="0">D16/C16*100</f>
        <v>24.033436296827652</v>
      </c>
      <c r="F16" s="38">
        <v>14929</v>
      </c>
      <c r="G16" s="151">
        <f t="shared" ref="G16:G39" si="1">F16/C16*100</f>
        <v>21.855099620840594</v>
      </c>
      <c r="H16" s="85"/>
    </row>
    <row r="17" spans="1:8" ht="12.75" customHeight="1">
      <c r="A17" s="204"/>
      <c r="B17" s="333" t="s">
        <v>122</v>
      </c>
      <c r="C17" s="38">
        <v>77901</v>
      </c>
      <c r="D17" s="38">
        <v>19501</v>
      </c>
      <c r="E17" s="711">
        <f t="shared" si="0"/>
        <v>25.033054774649877</v>
      </c>
      <c r="F17" s="38">
        <v>16608</v>
      </c>
      <c r="G17" s="151">
        <f t="shared" si="1"/>
        <v>21.319366888743403</v>
      </c>
      <c r="H17" s="85"/>
    </row>
    <row r="18" spans="1:8" ht="12.75" customHeight="1">
      <c r="A18" s="204"/>
      <c r="B18" s="333" t="s">
        <v>123</v>
      </c>
      <c r="C18" s="38">
        <v>68719</v>
      </c>
      <c r="D18" s="38">
        <v>14605</v>
      </c>
      <c r="E18" s="711">
        <f t="shared" si="0"/>
        <v>21.253219633580233</v>
      </c>
      <c r="F18" s="38">
        <v>17985</v>
      </c>
      <c r="G18" s="151">
        <f t="shared" si="1"/>
        <v>26.171801103042824</v>
      </c>
      <c r="H18" s="85"/>
    </row>
    <row r="19" spans="1:8" ht="12.75" customHeight="1">
      <c r="A19" s="204"/>
      <c r="B19" s="333" t="s">
        <v>124</v>
      </c>
      <c r="C19" s="38">
        <v>71803</v>
      </c>
      <c r="D19" s="38">
        <v>19919</v>
      </c>
      <c r="E19" s="711">
        <f t="shared" si="0"/>
        <v>27.741180730610143</v>
      </c>
      <c r="F19" s="38">
        <v>15129</v>
      </c>
      <c r="G19" s="151">
        <f t="shared" si="1"/>
        <v>21.070150272272748</v>
      </c>
      <c r="H19" s="85"/>
    </row>
    <row r="20" spans="1:8" ht="12.75" customHeight="1">
      <c r="A20" s="204"/>
      <c r="B20" s="333" t="s">
        <v>125</v>
      </c>
      <c r="C20" s="38">
        <v>76139</v>
      </c>
      <c r="D20" s="38">
        <v>22918</v>
      </c>
      <c r="E20" s="711">
        <f t="shared" si="0"/>
        <v>30.10021145536453</v>
      </c>
      <c r="F20" s="38">
        <v>15784</v>
      </c>
      <c r="G20" s="151">
        <f t="shared" si="1"/>
        <v>20.730506048148779</v>
      </c>
      <c r="H20" s="85"/>
    </row>
    <row r="21" spans="1:8" ht="12.75" customHeight="1">
      <c r="A21" s="204"/>
      <c r="B21" s="333" t="s">
        <v>126</v>
      </c>
      <c r="C21" s="38">
        <v>70585</v>
      </c>
      <c r="D21" s="38">
        <v>19051</v>
      </c>
      <c r="E21" s="711">
        <f t="shared" si="0"/>
        <v>26.990153715378622</v>
      </c>
      <c r="F21" s="38">
        <v>14213</v>
      </c>
      <c r="G21" s="151">
        <f t="shared" si="1"/>
        <v>20.136006233619042</v>
      </c>
      <c r="H21" s="85"/>
    </row>
    <row r="22" spans="1:8" ht="12.75" customHeight="1">
      <c r="A22" s="204"/>
      <c r="B22" s="333" t="s">
        <v>127</v>
      </c>
      <c r="C22" s="38">
        <v>70871</v>
      </c>
      <c r="D22" s="38">
        <v>17685</v>
      </c>
      <c r="E22" s="711">
        <f t="shared" si="0"/>
        <v>24.953789279112755</v>
      </c>
      <c r="F22" s="38">
        <v>13477</v>
      </c>
      <c r="G22" s="151">
        <f t="shared" si="1"/>
        <v>19.0162407754935</v>
      </c>
      <c r="H22" s="85"/>
    </row>
    <row r="23" spans="1:8" ht="12.75" customHeight="1">
      <c r="A23" s="204"/>
      <c r="B23" s="333" t="s">
        <v>128</v>
      </c>
      <c r="C23" s="38">
        <v>61115</v>
      </c>
      <c r="D23" s="38">
        <v>13940</v>
      </c>
      <c r="E23" s="711">
        <f t="shared" si="0"/>
        <v>22.809457579972182</v>
      </c>
      <c r="F23" s="38">
        <v>11819</v>
      </c>
      <c r="G23" s="151">
        <f t="shared" si="1"/>
        <v>19.338951157653604</v>
      </c>
      <c r="H23" s="85"/>
    </row>
    <row r="24" spans="1:8" ht="12.75" customHeight="1">
      <c r="A24" s="204"/>
      <c r="B24" s="333" t="s">
        <v>129</v>
      </c>
      <c r="C24" s="38">
        <v>54268</v>
      </c>
      <c r="D24" s="38">
        <v>14308</v>
      </c>
      <c r="E24" s="711">
        <f t="shared" si="0"/>
        <v>26.365445566447999</v>
      </c>
      <c r="F24" s="38">
        <v>10627</v>
      </c>
      <c r="G24" s="151">
        <f t="shared" si="1"/>
        <v>19.582442691825754</v>
      </c>
      <c r="H24" s="85"/>
    </row>
    <row r="25" spans="1:8" ht="12.75" customHeight="1">
      <c r="A25" s="204"/>
      <c r="B25" s="333" t="s">
        <v>130</v>
      </c>
      <c r="C25" s="38">
        <v>60901</v>
      </c>
      <c r="D25" s="38">
        <v>14435</v>
      </c>
      <c r="E25" s="711">
        <f t="shared" si="0"/>
        <v>23.702402259404607</v>
      </c>
      <c r="F25" s="38">
        <v>13166</v>
      </c>
      <c r="G25" s="151">
        <f t="shared" si="1"/>
        <v>21.618692632304889</v>
      </c>
      <c r="H25" s="85"/>
    </row>
    <row r="26" spans="1:8" ht="12.75" customHeight="1">
      <c r="A26" s="204"/>
      <c r="B26" s="333" t="s">
        <v>131</v>
      </c>
      <c r="C26" s="38">
        <v>67750</v>
      </c>
      <c r="D26" s="38">
        <v>15563</v>
      </c>
      <c r="E26" s="711">
        <f t="shared" si="0"/>
        <v>22.971217712177122</v>
      </c>
      <c r="F26" s="38">
        <v>14724</v>
      </c>
      <c r="G26" s="151">
        <f t="shared" si="1"/>
        <v>21.732841328413286</v>
      </c>
      <c r="H26" s="85"/>
    </row>
    <row r="27" spans="1:8" ht="12.75" customHeight="1">
      <c r="A27" s="204"/>
      <c r="B27" s="333"/>
      <c r="C27" s="38"/>
      <c r="D27" s="38"/>
      <c r="E27" s="711"/>
      <c r="F27" s="38"/>
      <c r="G27" s="151"/>
      <c r="H27" s="85"/>
    </row>
    <row r="28" spans="1:8" ht="12.75" customHeight="1">
      <c r="A28" s="204" t="s">
        <v>273</v>
      </c>
      <c r="B28" s="333" t="s">
        <v>120</v>
      </c>
      <c r="C28" s="38">
        <f>+'Pág.6-C2'!C28</f>
        <v>55675</v>
      </c>
      <c r="D28" s="38">
        <f>+'Pág.6-C2'!E28</f>
        <v>13308</v>
      </c>
      <c r="E28" s="711">
        <f t="shared" si="0"/>
        <v>23.903008531656937</v>
      </c>
      <c r="F28" s="38">
        <f>+'Pág.6-C2'!J28</f>
        <v>11779</v>
      </c>
      <c r="G28" s="151">
        <f t="shared" si="1"/>
        <v>21.156713066906153</v>
      </c>
      <c r="H28" s="85"/>
    </row>
    <row r="29" spans="1:8" ht="12.75" customHeight="1">
      <c r="A29" s="204"/>
      <c r="B29" s="333" t="s">
        <v>121</v>
      </c>
      <c r="C29" s="38">
        <f>+'Pág.6-C2'!C29</f>
        <v>58016</v>
      </c>
      <c r="D29" s="38">
        <f>+'Pág.6-C2'!E29</f>
        <v>14360</v>
      </c>
      <c r="E29" s="711">
        <f t="shared" si="0"/>
        <v>24.751792608935467</v>
      </c>
      <c r="F29" s="38">
        <f>+'Pág.6-C2'!J29</f>
        <v>11892</v>
      </c>
      <c r="G29" s="151">
        <f t="shared" si="1"/>
        <v>20.497793712079428</v>
      </c>
      <c r="H29" s="85"/>
    </row>
    <row r="30" spans="1:8" ht="12.75" customHeight="1">
      <c r="A30" s="204"/>
      <c r="B30" s="333" t="s">
        <v>122</v>
      </c>
      <c r="C30" s="38">
        <f>+'Pág.6-C2'!C30</f>
        <v>72197</v>
      </c>
      <c r="D30" s="38">
        <f>+'Pág.6-C2'!E30</f>
        <v>20163</v>
      </c>
      <c r="E30" s="711">
        <f t="shared" si="0"/>
        <v>27.927753230743658</v>
      </c>
      <c r="F30" s="38">
        <f>+'Pág.6-C2'!J30</f>
        <v>15374</v>
      </c>
      <c r="G30" s="151">
        <f t="shared" si="1"/>
        <v>21.294513622449688</v>
      </c>
      <c r="H30" s="85"/>
    </row>
    <row r="31" spans="1:8" ht="12.75" customHeight="1">
      <c r="A31" s="204"/>
      <c r="B31" s="333" t="s">
        <v>123</v>
      </c>
      <c r="C31" s="38">
        <f>+'Pág.6-C2'!C31</f>
        <v>55576</v>
      </c>
      <c r="D31" s="38">
        <f>+'Pág.6-C2'!E31</f>
        <v>15664</v>
      </c>
      <c r="E31" s="711">
        <f t="shared" si="0"/>
        <v>28.184827983302146</v>
      </c>
      <c r="F31" s="38">
        <f>+'Pág.6-C2'!J31</f>
        <v>11775</v>
      </c>
      <c r="G31" s="151">
        <f t="shared" si="1"/>
        <v>21.187203109255794</v>
      </c>
      <c r="H31" s="85"/>
    </row>
    <row r="32" spans="1:8" ht="12.75" customHeight="1">
      <c r="A32" s="204"/>
      <c r="B32" s="333" t="s">
        <v>124</v>
      </c>
      <c r="C32" s="38">
        <f>+'Pág.6-C2'!C32</f>
        <v>66583</v>
      </c>
      <c r="D32" s="38">
        <f>+'Pág.6-C2'!E32</f>
        <v>20423</v>
      </c>
      <c r="E32" s="711">
        <f t="shared" ref="E32" si="2">D32/C32*100</f>
        <v>30.672994608233335</v>
      </c>
      <c r="F32" s="38">
        <f>+'Pág.6-C2'!J32</f>
        <v>14254</v>
      </c>
      <c r="G32" s="151">
        <f t="shared" ref="G32" si="3">F32/C32*100</f>
        <v>21.407866872925521</v>
      </c>
      <c r="H32" s="85"/>
    </row>
    <row r="33" spans="1:183" ht="12.75" customHeight="1">
      <c r="A33" s="204"/>
      <c r="B33" s="333" t="s">
        <v>125</v>
      </c>
      <c r="C33" s="38">
        <f>+'Pág.6-C2'!C33</f>
        <v>64141</v>
      </c>
      <c r="D33" s="38">
        <f>+'Pág.6-C2'!E33</f>
        <v>18987</v>
      </c>
      <c r="E33" s="711">
        <v>25.008964624810964</v>
      </c>
      <c r="F33" s="38">
        <f>+'Pág.6-C2'!J33</f>
        <v>13275</v>
      </c>
      <c r="G33" s="151">
        <v>19.22171465988993</v>
      </c>
      <c r="H33" s="85"/>
    </row>
    <row r="34" spans="1:183" ht="12.75" customHeight="1">
      <c r="A34" s="204"/>
      <c r="B34" s="333" t="s">
        <v>126</v>
      </c>
      <c r="C34" s="38">
        <f>+'Pág.6-C2'!C34</f>
        <v>61791</v>
      </c>
      <c r="D34" s="38">
        <f>+'Pág.6-C2'!E34</f>
        <v>16041</v>
      </c>
      <c r="E34" s="711">
        <v>27.075140392613811</v>
      </c>
      <c r="F34" s="38">
        <f>+'Pág.6-C2'!J34</f>
        <v>12329</v>
      </c>
      <c r="G34" s="151">
        <v>25.531226230357174</v>
      </c>
      <c r="H34" s="85"/>
    </row>
    <row r="35" spans="1:183" ht="12.75" customHeight="1">
      <c r="A35" s="204"/>
      <c r="B35" s="333" t="s">
        <v>127</v>
      </c>
      <c r="C35" s="38">
        <f>+'Pág.6-C2'!C35</f>
        <v>71619</v>
      </c>
      <c r="D35" s="38">
        <f>+'Pág.6-C2'!E35</f>
        <v>16730</v>
      </c>
      <c r="E35" s="711">
        <v>18.742233206272079</v>
      </c>
      <c r="F35" s="38">
        <f>+'Pág.6-C2'!J35</f>
        <v>15776</v>
      </c>
      <c r="G35" s="151">
        <v>16.302936371633226</v>
      </c>
      <c r="H35" s="85"/>
    </row>
    <row r="36" spans="1:183" ht="12.75" customHeight="1">
      <c r="A36" s="204"/>
      <c r="B36" s="333" t="s">
        <v>128</v>
      </c>
      <c r="C36" s="38">
        <f>+'Pág.6-C2'!C36</f>
        <v>58232</v>
      </c>
      <c r="D36" s="38">
        <f>+'Pág.6-C2'!E36</f>
        <v>13423</v>
      </c>
      <c r="E36" s="711">
        <v>24.570682786096992</v>
      </c>
      <c r="F36" s="38">
        <f>+'Pág.6-C2'!J36</f>
        <v>11676</v>
      </c>
      <c r="G36" s="151">
        <v>18.24941612858909</v>
      </c>
      <c r="H36" s="85"/>
    </row>
    <row r="37" spans="1:183" ht="12.75" customHeight="1">
      <c r="A37" s="204"/>
      <c r="B37" s="333" t="s">
        <v>129</v>
      </c>
      <c r="C37" s="38">
        <f>+'Pág.6-C2'!C37</f>
        <v>50537</v>
      </c>
      <c r="D37" s="38">
        <f>+'Pág.6-C2'!E37</f>
        <v>11316</v>
      </c>
      <c r="E37" s="711">
        <v>22.391515127530322</v>
      </c>
      <c r="F37" s="38">
        <f>+'Pág.6-C2'!J37</f>
        <v>10289</v>
      </c>
      <c r="G37" s="151">
        <v>20.359340681085143</v>
      </c>
      <c r="H37" s="85"/>
    </row>
    <row r="38" spans="1:183" ht="12.75" customHeight="1">
      <c r="A38" s="204"/>
      <c r="B38" s="333" t="s">
        <v>130</v>
      </c>
      <c r="C38" s="38">
        <f>+'Pág.6-C2'!C38</f>
        <v>57338</v>
      </c>
      <c r="D38" s="38">
        <f>+'Pág.6-C2'!E38</f>
        <v>12834</v>
      </c>
      <c r="E38" s="711">
        <v>22.383061843803411</v>
      </c>
      <c r="F38" s="38">
        <f>+'Pág.6-C2'!J38</f>
        <v>12583</v>
      </c>
      <c r="G38" s="151">
        <v>21.945306777355331</v>
      </c>
      <c r="H38" s="85"/>
    </row>
    <row r="39" spans="1:183" ht="12.75" customHeight="1">
      <c r="A39" s="204"/>
      <c r="B39" s="333" t="s">
        <v>131</v>
      </c>
      <c r="C39" s="38">
        <f>+'Pág.6-C2'!C39</f>
        <v>61286</v>
      </c>
      <c r="D39" s="38">
        <f>+'Pág.6-C2'!E39</f>
        <v>12796</v>
      </c>
      <c r="E39" s="711">
        <f t="shared" si="0"/>
        <v>20.879156740528014</v>
      </c>
      <c r="F39" s="38">
        <f>+'Pág.6-C2'!J39</f>
        <v>14071</v>
      </c>
      <c r="G39" s="151">
        <f t="shared" si="1"/>
        <v>22.95956662206703</v>
      </c>
      <c r="H39" s="85"/>
    </row>
    <row r="40" spans="1:183" ht="12.75" customHeight="1">
      <c r="A40" s="204"/>
      <c r="B40" s="333"/>
      <c r="C40" s="38"/>
      <c r="D40" s="38"/>
      <c r="E40" s="711"/>
      <c r="F40" s="38"/>
      <c r="G40" s="151"/>
      <c r="H40" s="85"/>
    </row>
    <row r="41" spans="1:183" ht="12.75" customHeight="1">
      <c r="A41" s="437" t="s">
        <v>117</v>
      </c>
      <c r="B41" s="333" t="s">
        <v>120</v>
      </c>
      <c r="C41" s="708">
        <f>+'Pág.6-C2'!C41</f>
        <v>58134</v>
      </c>
      <c r="D41" s="708">
        <f>+'Pág.6-C2'!E41</f>
        <v>12556</v>
      </c>
      <c r="E41" s="712">
        <f>D41/C41*100</f>
        <v>21.598376165410947</v>
      </c>
      <c r="F41" s="708">
        <f>+'Pág.6-C2'!J41</f>
        <v>12296</v>
      </c>
      <c r="G41" s="438">
        <f>F41/C41*100</f>
        <v>21.15113358791757</v>
      </c>
      <c r="H41" s="85"/>
    </row>
    <row r="42" spans="1:183" ht="12.75" customHeight="1">
      <c r="A42" s="204"/>
      <c r="B42" s="333" t="s">
        <v>121</v>
      </c>
      <c r="C42" s="708">
        <f>+'Pág.6-C2'!C42</f>
        <v>55962</v>
      </c>
      <c r="D42" s="708">
        <f>+'Pág.6-C2'!E42</f>
        <v>12134</v>
      </c>
      <c r="E42" s="711">
        <f t="shared" ref="E42" si="4">D42/C42*100</f>
        <v>21.682570315571283</v>
      </c>
      <c r="F42" s="708">
        <f>+'Pág.6-C2'!J42</f>
        <v>12392</v>
      </c>
      <c r="G42" s="151">
        <f>F42/C42*100</f>
        <v>22.143597441120761</v>
      </c>
      <c r="H42" s="85"/>
    </row>
    <row r="43" spans="1:183" ht="12.75" customHeight="1">
      <c r="A43" s="204"/>
      <c r="B43" s="333" t="s">
        <v>122</v>
      </c>
      <c r="C43" s="708">
        <f>+'Pág.6-C2'!C43</f>
        <v>66606</v>
      </c>
      <c r="D43" s="708">
        <f>+'Pág.6-C2'!E43</f>
        <v>17486</v>
      </c>
      <c r="E43" s="711">
        <v>26.252890130018319</v>
      </c>
      <c r="F43" s="708">
        <f>+'Pág.6-C2'!J43</f>
        <v>13784</v>
      </c>
      <c r="G43" s="151">
        <v>20.694832297390626</v>
      </c>
      <c r="H43" s="85"/>
    </row>
    <row r="44" spans="1:183" ht="12.75" customHeight="1">
      <c r="A44" s="204"/>
      <c r="B44" s="333" t="s">
        <v>123</v>
      </c>
      <c r="C44" s="708">
        <f>+'Pág.6-C2'!C44</f>
        <v>57884</v>
      </c>
      <c r="D44" s="708">
        <f>+'Pág.6-C2'!E44</f>
        <v>16147</v>
      </c>
      <c r="E44" s="711">
        <v>27.895446064542877</v>
      </c>
      <c r="F44" s="708">
        <f>+'Pág.6-C2'!J44</f>
        <v>13030</v>
      </c>
      <c r="G44" s="151">
        <v>22.510538318015342</v>
      </c>
      <c r="H44" s="85"/>
    </row>
    <row r="45" spans="1:183" ht="12.75" customHeight="1">
      <c r="A45" s="204"/>
      <c r="B45" s="333" t="s">
        <v>124</v>
      </c>
      <c r="C45" s="708">
        <f>+'Pág.6-C2'!C45</f>
        <v>67056</v>
      </c>
      <c r="D45" s="708">
        <f>+'Pág.6-C2'!E45</f>
        <v>19707</v>
      </c>
      <c r="E45" s="711">
        <v>29.388869005010736</v>
      </c>
      <c r="F45" s="708">
        <f>+'Pág.6-C2'!J45</f>
        <v>13845</v>
      </c>
      <c r="G45" s="151">
        <v>20.646921975662131</v>
      </c>
      <c r="H45" s="85"/>
    </row>
    <row r="46" spans="1:183" ht="12.75" customHeight="1">
      <c r="A46" s="437"/>
      <c r="B46" s="503" t="s">
        <v>125</v>
      </c>
      <c r="C46" s="708">
        <f>+'Pág.6-C2'!C46</f>
        <v>58493</v>
      </c>
      <c r="D46" s="708">
        <f>+'Pág.6-C2'!E46</f>
        <v>15471</v>
      </c>
      <c r="E46" s="712">
        <f>D46/C46*100</f>
        <v>26.449318721898347</v>
      </c>
      <c r="F46" s="708">
        <f>+'Pág.6-C2'!J46</f>
        <v>11971</v>
      </c>
      <c r="G46" s="438">
        <f>F46/C46*100</f>
        <v>20.465696750038468</v>
      </c>
      <c r="H46" s="85"/>
      <c r="I46" s="468"/>
      <c r="J46" s="468"/>
      <c r="K46" s="468"/>
      <c r="L46" s="468"/>
      <c r="M46" s="468"/>
      <c r="N46" s="468"/>
      <c r="O46" s="468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469"/>
      <c r="AF46" s="469"/>
      <c r="AG46" s="469"/>
      <c r="AH46" s="469"/>
      <c r="AI46" s="469"/>
      <c r="AJ46" s="469"/>
      <c r="AK46" s="469"/>
      <c r="AL46" s="469"/>
      <c r="AM46" s="469"/>
      <c r="AN46" s="469"/>
      <c r="AO46" s="469"/>
      <c r="AP46" s="469"/>
      <c r="AQ46" s="469"/>
      <c r="AR46" s="469"/>
      <c r="AS46" s="469"/>
      <c r="AT46" s="469"/>
      <c r="AU46" s="469"/>
      <c r="AV46" s="469"/>
      <c r="AW46" s="469"/>
      <c r="AX46" s="469"/>
      <c r="AY46" s="469"/>
      <c r="AZ46" s="469"/>
      <c r="BA46" s="469"/>
      <c r="BB46" s="469"/>
      <c r="BC46" s="469"/>
      <c r="BD46" s="469"/>
      <c r="BE46" s="469"/>
      <c r="BF46" s="469"/>
      <c r="BG46" s="469"/>
      <c r="BH46" s="469"/>
      <c r="BI46" s="469"/>
      <c r="BJ46" s="469"/>
      <c r="BK46" s="469"/>
      <c r="BL46" s="469"/>
      <c r="BM46" s="469"/>
      <c r="BN46" s="469"/>
      <c r="BO46" s="469"/>
      <c r="BP46" s="469"/>
      <c r="BQ46" s="469"/>
      <c r="BR46" s="469"/>
      <c r="BS46" s="469"/>
      <c r="BT46" s="469"/>
      <c r="BU46" s="469"/>
      <c r="BV46" s="469"/>
      <c r="BW46" s="469"/>
      <c r="BX46" s="469"/>
      <c r="BY46" s="469"/>
      <c r="BZ46" s="469"/>
      <c r="CA46" s="469"/>
      <c r="CB46" s="469"/>
      <c r="CC46" s="469"/>
      <c r="CD46" s="469"/>
      <c r="CE46" s="469"/>
      <c r="CF46" s="469"/>
      <c r="CG46" s="469"/>
      <c r="CH46" s="469"/>
      <c r="CI46" s="469"/>
      <c r="CJ46" s="469"/>
      <c r="CK46" s="469"/>
      <c r="CL46" s="469"/>
      <c r="CM46" s="469"/>
      <c r="CN46" s="469"/>
      <c r="CO46" s="469"/>
      <c r="CP46" s="469"/>
      <c r="CQ46" s="469"/>
      <c r="CR46" s="469"/>
      <c r="CS46" s="469"/>
      <c r="CT46" s="469"/>
      <c r="CU46" s="469"/>
      <c r="CV46" s="469"/>
      <c r="CW46" s="469"/>
      <c r="CX46" s="469"/>
      <c r="CY46" s="469"/>
      <c r="CZ46" s="469"/>
      <c r="DA46" s="469"/>
      <c r="DB46" s="469"/>
      <c r="DC46" s="469"/>
      <c r="DD46" s="469"/>
      <c r="DE46" s="469"/>
      <c r="DF46" s="469"/>
      <c r="DG46" s="469"/>
      <c r="DH46" s="469"/>
      <c r="DI46" s="469"/>
      <c r="DJ46" s="469"/>
      <c r="DK46" s="469"/>
      <c r="DL46" s="469"/>
      <c r="DM46" s="469"/>
      <c r="DN46" s="469"/>
      <c r="DO46" s="469"/>
      <c r="DP46" s="469"/>
      <c r="DQ46" s="469"/>
      <c r="DR46" s="469"/>
      <c r="DS46" s="469"/>
      <c r="DT46" s="469"/>
      <c r="DU46" s="469"/>
      <c r="DV46" s="469"/>
      <c r="DW46" s="469"/>
      <c r="DX46" s="469"/>
      <c r="DY46" s="469"/>
      <c r="DZ46" s="469"/>
      <c r="EA46" s="469"/>
      <c r="EB46" s="469"/>
      <c r="EC46" s="469"/>
      <c r="ED46" s="469"/>
      <c r="EE46" s="469"/>
      <c r="EF46" s="469"/>
      <c r="EG46" s="469"/>
      <c r="EH46" s="469"/>
      <c r="EI46" s="469"/>
      <c r="EJ46" s="469"/>
      <c r="EK46" s="469"/>
      <c r="EL46" s="469"/>
      <c r="EM46" s="469"/>
      <c r="EN46" s="469"/>
      <c r="EO46" s="469"/>
      <c r="EP46" s="469"/>
      <c r="EQ46" s="469"/>
      <c r="ER46" s="469"/>
      <c r="ES46" s="469"/>
      <c r="ET46" s="469"/>
      <c r="EU46" s="469"/>
      <c r="EV46" s="469"/>
      <c r="EW46" s="469"/>
      <c r="EX46" s="469"/>
      <c r="EY46" s="469"/>
      <c r="EZ46" s="469"/>
      <c r="FA46" s="469"/>
      <c r="FB46" s="469"/>
      <c r="FC46" s="469"/>
      <c r="FD46" s="469"/>
      <c r="FE46" s="469"/>
      <c r="FF46" s="469"/>
      <c r="FG46" s="469"/>
      <c r="FH46" s="469"/>
      <c r="FI46" s="469"/>
      <c r="FJ46" s="469"/>
      <c r="FK46" s="469"/>
      <c r="FL46" s="469"/>
      <c r="FM46" s="469"/>
      <c r="FN46" s="469"/>
      <c r="FO46" s="469"/>
      <c r="FP46" s="469"/>
      <c r="FQ46" s="469"/>
      <c r="FR46" s="469"/>
      <c r="FS46" s="469"/>
      <c r="FT46" s="469"/>
      <c r="FU46" s="469"/>
      <c r="FV46" s="469"/>
      <c r="FW46" s="469"/>
      <c r="FX46" s="469"/>
      <c r="FY46" s="469"/>
      <c r="FZ46" s="469"/>
      <c r="GA46" s="469"/>
    </row>
    <row r="47" spans="1:183" ht="12.75" customHeight="1">
      <c r="A47" s="437"/>
      <c r="B47" s="503" t="s">
        <v>126</v>
      </c>
      <c r="C47" s="708">
        <f>+'Pág.6-C2'!C47</f>
        <v>58875</v>
      </c>
      <c r="D47" s="708">
        <f>+'Pág.6-C2'!E47</f>
        <v>15074</v>
      </c>
      <c r="E47" s="712">
        <v>25.603397027600849</v>
      </c>
      <c r="F47" s="708">
        <f>+'Pág.6-C2'!J47</f>
        <v>11113</v>
      </c>
      <c r="G47" s="438">
        <v>18.875583864118898</v>
      </c>
      <c r="H47" s="85"/>
      <c r="I47" s="468"/>
      <c r="J47" s="468"/>
      <c r="K47" s="468"/>
      <c r="L47" s="468"/>
      <c r="M47" s="468"/>
      <c r="N47" s="468"/>
      <c r="O47" s="468"/>
      <c r="P47" s="469"/>
      <c r="Q47" s="469"/>
      <c r="R47" s="469"/>
      <c r="S47" s="469"/>
      <c r="T47" s="469"/>
      <c r="U47" s="469"/>
      <c r="V47" s="469"/>
      <c r="W47" s="469"/>
      <c r="X47" s="469"/>
      <c r="Y47" s="469"/>
      <c r="Z47" s="469"/>
      <c r="AA47" s="469"/>
      <c r="AB47" s="469"/>
      <c r="AC47" s="469"/>
      <c r="AD47" s="469"/>
      <c r="AE47" s="469"/>
      <c r="AF47" s="469"/>
      <c r="AG47" s="469"/>
      <c r="AH47" s="469"/>
      <c r="AI47" s="469"/>
      <c r="AJ47" s="469"/>
      <c r="AK47" s="469"/>
      <c r="AL47" s="469"/>
      <c r="AM47" s="469"/>
      <c r="AN47" s="469"/>
      <c r="AO47" s="469"/>
      <c r="AP47" s="469"/>
      <c r="AQ47" s="469"/>
      <c r="AR47" s="469"/>
      <c r="AS47" s="469"/>
      <c r="AT47" s="469"/>
      <c r="AU47" s="469"/>
      <c r="AV47" s="469"/>
      <c r="AW47" s="469"/>
      <c r="AX47" s="469"/>
      <c r="AY47" s="469"/>
      <c r="AZ47" s="469"/>
      <c r="BA47" s="469"/>
      <c r="BB47" s="469"/>
      <c r="BC47" s="469"/>
      <c r="BD47" s="469"/>
      <c r="BE47" s="469"/>
      <c r="BF47" s="469"/>
      <c r="BG47" s="469"/>
      <c r="BH47" s="469"/>
      <c r="BI47" s="469"/>
      <c r="BJ47" s="469"/>
      <c r="BK47" s="469"/>
      <c r="BL47" s="469"/>
      <c r="BM47" s="469"/>
      <c r="BN47" s="469"/>
      <c r="BO47" s="469"/>
      <c r="BP47" s="469"/>
      <c r="BQ47" s="469"/>
      <c r="BR47" s="469"/>
      <c r="BS47" s="469"/>
      <c r="BT47" s="469"/>
      <c r="BU47" s="469"/>
      <c r="BV47" s="469"/>
      <c r="BW47" s="469"/>
      <c r="BX47" s="469"/>
      <c r="BY47" s="469"/>
      <c r="BZ47" s="469"/>
      <c r="CA47" s="469"/>
      <c r="CB47" s="469"/>
      <c r="CC47" s="469"/>
      <c r="CD47" s="469"/>
      <c r="CE47" s="469"/>
      <c r="CF47" s="469"/>
      <c r="CG47" s="469"/>
      <c r="CH47" s="469"/>
      <c r="CI47" s="469"/>
      <c r="CJ47" s="469"/>
      <c r="CK47" s="469"/>
      <c r="CL47" s="469"/>
      <c r="CM47" s="469"/>
      <c r="CN47" s="469"/>
      <c r="CO47" s="469"/>
      <c r="CP47" s="469"/>
      <c r="CQ47" s="469"/>
      <c r="CR47" s="469"/>
      <c r="CS47" s="469"/>
      <c r="CT47" s="469"/>
      <c r="CU47" s="469"/>
      <c r="CV47" s="469"/>
      <c r="CW47" s="469"/>
      <c r="CX47" s="469"/>
      <c r="CY47" s="469"/>
      <c r="CZ47" s="469"/>
      <c r="DA47" s="469"/>
      <c r="DB47" s="469"/>
      <c r="DC47" s="469"/>
      <c r="DD47" s="469"/>
      <c r="DE47" s="469"/>
      <c r="DF47" s="469"/>
      <c r="DG47" s="469"/>
      <c r="DH47" s="469"/>
      <c r="DI47" s="469"/>
      <c r="DJ47" s="469"/>
      <c r="DK47" s="469"/>
      <c r="DL47" s="469"/>
      <c r="DM47" s="469"/>
      <c r="DN47" s="469"/>
      <c r="DO47" s="469"/>
      <c r="DP47" s="469"/>
      <c r="DQ47" s="469"/>
      <c r="DR47" s="469"/>
      <c r="DS47" s="469"/>
      <c r="DT47" s="469"/>
      <c r="DU47" s="469"/>
      <c r="DV47" s="469"/>
      <c r="DW47" s="469"/>
      <c r="DX47" s="469"/>
      <c r="DY47" s="469"/>
      <c r="DZ47" s="469"/>
      <c r="EA47" s="469"/>
      <c r="EB47" s="469"/>
      <c r="EC47" s="469"/>
      <c r="ED47" s="469"/>
      <c r="EE47" s="469"/>
      <c r="EF47" s="469"/>
      <c r="EG47" s="469"/>
      <c r="EH47" s="469"/>
      <c r="EI47" s="469"/>
      <c r="EJ47" s="469"/>
      <c r="EK47" s="469"/>
      <c r="EL47" s="469"/>
      <c r="EM47" s="469"/>
      <c r="EN47" s="469"/>
      <c r="EO47" s="469"/>
      <c r="EP47" s="469"/>
      <c r="EQ47" s="469"/>
      <c r="ER47" s="469"/>
      <c r="ES47" s="469"/>
      <c r="ET47" s="469"/>
      <c r="EU47" s="469"/>
      <c r="EV47" s="469"/>
      <c r="EW47" s="469"/>
      <c r="EX47" s="469"/>
      <c r="EY47" s="469"/>
      <c r="EZ47" s="469"/>
      <c r="FA47" s="469"/>
      <c r="FB47" s="469"/>
      <c r="FC47" s="469"/>
      <c r="FD47" s="469"/>
      <c r="FE47" s="469"/>
      <c r="FF47" s="469"/>
      <c r="FG47" s="469"/>
      <c r="FH47" s="469"/>
      <c r="FI47" s="469"/>
      <c r="FJ47" s="469"/>
      <c r="FK47" s="469"/>
      <c r="FL47" s="469"/>
      <c r="FM47" s="469"/>
      <c r="FN47" s="469"/>
      <c r="FO47" s="469"/>
      <c r="FP47" s="469"/>
      <c r="FQ47" s="469"/>
      <c r="FR47" s="469"/>
      <c r="FS47" s="469"/>
      <c r="FT47" s="469"/>
      <c r="FU47" s="469"/>
      <c r="FV47" s="469"/>
      <c r="FW47" s="469"/>
      <c r="FX47" s="469"/>
      <c r="FY47" s="469"/>
      <c r="FZ47" s="469"/>
      <c r="GA47" s="469"/>
    </row>
    <row r="48" spans="1:183" ht="12.75" customHeight="1">
      <c r="A48" s="204"/>
      <c r="B48" s="333" t="s">
        <v>127</v>
      </c>
      <c r="C48" s="708">
        <f>+'Pág.6-C2'!C48</f>
        <v>66660</v>
      </c>
      <c r="D48" s="708">
        <f>+'Pág.6-C2'!E48</f>
        <v>15443</v>
      </c>
      <c r="E48" s="711">
        <f>D48/C48*100</f>
        <v>23.166816681668166</v>
      </c>
      <c r="F48" s="708">
        <f>+'Pág.6-C2'!J48</f>
        <v>13497</v>
      </c>
      <c r="G48" s="151">
        <f>F48/C48*100</f>
        <v>20.24752475247525</v>
      </c>
      <c r="H48" s="85"/>
    </row>
    <row r="49" spans="1:8" ht="12.75" customHeight="1">
      <c r="A49" s="204"/>
      <c r="B49" s="333" t="s">
        <v>128</v>
      </c>
      <c r="C49" s="708">
        <f>+'Pág.6-C2'!C49</f>
        <v>54224</v>
      </c>
      <c r="D49" s="708">
        <f>+'Pág.6-C2'!E49</f>
        <v>11907</v>
      </c>
      <c r="E49" s="711">
        <f>D49/C49*100</f>
        <v>21.958911183239891</v>
      </c>
      <c r="F49" s="708">
        <f>+'Pág.6-C2'!J49</f>
        <v>11087</v>
      </c>
      <c r="G49" s="151">
        <f>F49/C49*100</f>
        <v>20.446665683092359</v>
      </c>
      <c r="H49" s="85"/>
    </row>
    <row r="50" spans="1:8" ht="12.75" customHeight="1">
      <c r="A50" s="204"/>
      <c r="B50" s="333" t="s">
        <v>129</v>
      </c>
      <c r="C50" s="708">
        <f>+'Pág.6-C2'!C50</f>
        <v>57870</v>
      </c>
      <c r="D50" s="708">
        <f>+'Pág.6-C2'!E50</f>
        <v>13888</v>
      </c>
      <c r="E50" s="711">
        <f>D50/C50*100</f>
        <v>23.998617591152581</v>
      </c>
      <c r="F50" s="708">
        <f>+'Pág.6-C2'!J50</f>
        <v>12116</v>
      </c>
      <c r="G50" s="151">
        <f>F50/C50*100</f>
        <v>20.936581994124762</v>
      </c>
      <c r="H50" s="85"/>
    </row>
    <row r="51" spans="1:8" ht="12.75" customHeight="1">
      <c r="A51" s="204"/>
      <c r="B51" s="333" t="s">
        <v>130</v>
      </c>
      <c r="C51" s="708">
        <f>+'Pág.6-C2'!C51</f>
        <v>61154</v>
      </c>
      <c r="D51" s="708">
        <f>+'Pág.6-C2'!E51</f>
        <v>15072</v>
      </c>
      <c r="E51" s="711">
        <f>D51/C51*100</f>
        <v>24.645975733394383</v>
      </c>
      <c r="F51" s="708">
        <f>+'Pág.6-C2'!J51</f>
        <v>12944</v>
      </c>
      <c r="G51" s="151">
        <f>F51/C51*100</f>
        <v>21.166236059783497</v>
      </c>
      <c r="H51" s="85"/>
    </row>
    <row r="52" spans="1:8" ht="12.75" customHeight="1">
      <c r="A52" s="204"/>
      <c r="B52" s="333" t="s">
        <v>131</v>
      </c>
      <c r="C52" s="708">
        <f>+'Pág.6-C2'!C52</f>
        <v>60449</v>
      </c>
      <c r="D52" s="708">
        <f>+'Pág.6-C2'!E52</f>
        <v>13369</v>
      </c>
      <c r="E52" s="711">
        <f>D52/C52*100</f>
        <v>22.116164039107346</v>
      </c>
      <c r="F52" s="708">
        <f>+'Pág.6-C2'!J52</f>
        <v>14003</v>
      </c>
      <c r="G52" s="151">
        <f>F52/C52*100</f>
        <v>23.164982050985127</v>
      </c>
      <c r="H52" s="85"/>
    </row>
    <row r="53" spans="1:8" ht="12.75" customHeight="1">
      <c r="A53" s="204"/>
      <c r="B53" s="333"/>
      <c r="C53" s="708"/>
      <c r="D53" s="708"/>
      <c r="E53" s="711"/>
      <c r="F53" s="708"/>
      <c r="G53" s="151"/>
      <c r="H53" s="85"/>
    </row>
    <row r="54" spans="1:8" ht="12.75" customHeight="1">
      <c r="A54" s="437" t="s">
        <v>119</v>
      </c>
      <c r="B54" s="333" t="s">
        <v>120</v>
      </c>
      <c r="C54" s="708">
        <f>+'Pág.6-C2'!C54</f>
        <v>63813</v>
      </c>
      <c r="D54" s="708">
        <f>+'Pág.6-C2'!E54</f>
        <v>14823</v>
      </c>
      <c r="E54" s="711">
        <f t="shared" ref="E54" si="5">D54/C54*100</f>
        <v>23.228809176813503</v>
      </c>
      <c r="F54" s="708">
        <f>+'Pág.6-C2'!J54</f>
        <v>14370</v>
      </c>
      <c r="G54" s="151">
        <f t="shared" ref="G54" si="6">F54/C54*100</f>
        <v>22.518922476611351</v>
      </c>
      <c r="H54" s="85"/>
    </row>
    <row r="55" spans="1:8" ht="12.75" customHeight="1">
      <c r="A55" s="204"/>
      <c r="B55" s="333" t="s">
        <v>121</v>
      </c>
      <c r="C55" s="708">
        <f>+'Pág.6-C2'!C55</f>
        <v>62902</v>
      </c>
      <c r="D55" s="708">
        <f>+'Pág.6-C2'!E55</f>
        <v>14570</v>
      </c>
      <c r="E55" s="711">
        <f t="shared" ref="E55:E65" si="7">D55/C55*100</f>
        <v>23.163015484404312</v>
      </c>
      <c r="F55" s="708">
        <f>+'Pág.6-C2'!J55</f>
        <v>13735</v>
      </c>
      <c r="G55" s="151">
        <f t="shared" ref="G55:G65" si="8">F55/C55*100</f>
        <v>21.835553718482721</v>
      </c>
    </row>
    <row r="56" spans="1:8" ht="12.75">
      <c r="A56" s="204"/>
      <c r="B56" s="333" t="s">
        <v>122</v>
      </c>
      <c r="C56" s="708">
        <f>+'Pág.6-C2'!C56</f>
        <v>62022</v>
      </c>
      <c r="D56" s="708">
        <f>+'Pág.6-C2'!E56</f>
        <v>17194</v>
      </c>
      <c r="E56" s="711">
        <f t="shared" si="7"/>
        <v>27.722421076392244</v>
      </c>
      <c r="F56" s="708">
        <f>+'Pág.6-C2'!J56</f>
        <v>13505</v>
      </c>
      <c r="G56" s="151">
        <f t="shared" si="8"/>
        <v>21.774531617813032</v>
      </c>
    </row>
    <row r="57" spans="1:8" ht="13.5" thickBot="1">
      <c r="A57" s="204"/>
      <c r="B57" s="333" t="s">
        <v>123</v>
      </c>
      <c r="C57" s="708">
        <f>+'Pág.6-C2'!C57</f>
        <v>70755</v>
      </c>
      <c r="D57" s="708">
        <f>+'Pág.6-C2'!E57</f>
        <v>19392</v>
      </c>
      <c r="E57" s="711">
        <f t="shared" si="7"/>
        <v>27.407250370998515</v>
      </c>
      <c r="F57" s="708">
        <f>+'Pág.6-C2'!J57</f>
        <v>15024</v>
      </c>
      <c r="G57" s="151">
        <f t="shared" si="8"/>
        <v>21.233835064659743</v>
      </c>
    </row>
    <row r="58" spans="1:8" ht="12.75" hidden="1">
      <c r="A58" s="204"/>
      <c r="B58" s="333" t="s">
        <v>124</v>
      </c>
      <c r="C58" s="708">
        <f>+'Pág.6-C2'!C58</f>
        <v>0</v>
      </c>
      <c r="D58" s="708">
        <f>+'Pág.6-C2'!E58</f>
        <v>0</v>
      </c>
      <c r="E58" s="711" t="e">
        <f t="shared" si="7"/>
        <v>#DIV/0!</v>
      </c>
      <c r="F58" s="708">
        <f>+'Pág.6-C2'!J58</f>
        <v>0</v>
      </c>
      <c r="G58" s="151" t="e">
        <f t="shared" si="8"/>
        <v>#DIV/0!</v>
      </c>
    </row>
    <row r="59" spans="1:8" ht="12.75" hidden="1">
      <c r="A59" s="437"/>
      <c r="B59" s="503" t="s">
        <v>125</v>
      </c>
      <c r="C59" s="708">
        <f>+'Pág.6-C2'!C59</f>
        <v>0</v>
      </c>
      <c r="D59" s="708">
        <f>+'Pág.6-C2'!E59</f>
        <v>0</v>
      </c>
      <c r="E59" s="711" t="e">
        <f t="shared" si="7"/>
        <v>#DIV/0!</v>
      </c>
      <c r="F59" s="708">
        <f>+'Pág.6-C2'!J59</f>
        <v>0</v>
      </c>
      <c r="G59" s="151" t="e">
        <f t="shared" si="8"/>
        <v>#DIV/0!</v>
      </c>
    </row>
    <row r="60" spans="1:8" ht="12.75" hidden="1">
      <c r="A60" s="437"/>
      <c r="B60" s="503" t="s">
        <v>126</v>
      </c>
      <c r="C60" s="708">
        <f>+'Pág.6-C2'!C60</f>
        <v>0</v>
      </c>
      <c r="D60" s="708">
        <f>+'Pág.6-C2'!E60</f>
        <v>0</v>
      </c>
      <c r="E60" s="711" t="e">
        <f t="shared" si="7"/>
        <v>#DIV/0!</v>
      </c>
      <c r="F60" s="708">
        <f>+'Pág.6-C2'!J60</f>
        <v>0</v>
      </c>
      <c r="G60" s="151" t="e">
        <f t="shared" si="8"/>
        <v>#DIV/0!</v>
      </c>
    </row>
    <row r="61" spans="1:8" ht="12.75" hidden="1">
      <c r="A61" s="204"/>
      <c r="B61" s="333" t="s">
        <v>127</v>
      </c>
      <c r="C61" s="708">
        <f>+'Pág.6-C2'!C61</f>
        <v>0</v>
      </c>
      <c r="D61" s="708">
        <f>+'Pág.6-C2'!E61</f>
        <v>0</v>
      </c>
      <c r="E61" s="711" t="e">
        <f t="shared" si="7"/>
        <v>#DIV/0!</v>
      </c>
      <c r="F61" s="708">
        <f>+'Pág.6-C2'!J61</f>
        <v>0</v>
      </c>
      <c r="G61" s="151" t="e">
        <f t="shared" si="8"/>
        <v>#DIV/0!</v>
      </c>
    </row>
    <row r="62" spans="1:8" ht="12.75" hidden="1">
      <c r="A62" s="204"/>
      <c r="B62" s="333" t="s">
        <v>128</v>
      </c>
      <c r="C62" s="708">
        <f>+'Pág.6-C2'!C62</f>
        <v>0</v>
      </c>
      <c r="D62" s="708">
        <f>+'Pág.6-C2'!E62</f>
        <v>0</v>
      </c>
      <c r="E62" s="711" t="e">
        <f t="shared" si="7"/>
        <v>#DIV/0!</v>
      </c>
      <c r="F62" s="708">
        <f>+'Pág.6-C2'!J62</f>
        <v>0</v>
      </c>
      <c r="G62" s="151" t="e">
        <f t="shared" si="8"/>
        <v>#DIV/0!</v>
      </c>
    </row>
    <row r="63" spans="1:8" ht="12.75" hidden="1">
      <c r="A63" s="204"/>
      <c r="B63" s="333" t="s">
        <v>129</v>
      </c>
      <c r="C63" s="708">
        <f>+'Pág.6-C2'!C63</f>
        <v>0</v>
      </c>
      <c r="D63" s="708">
        <f>+'Pág.6-C2'!E63</f>
        <v>0</v>
      </c>
      <c r="E63" s="711" t="e">
        <f t="shared" si="7"/>
        <v>#DIV/0!</v>
      </c>
      <c r="F63" s="708">
        <f>+'Pág.6-C2'!J63</f>
        <v>0</v>
      </c>
      <c r="G63" s="151" t="e">
        <f t="shared" si="8"/>
        <v>#DIV/0!</v>
      </c>
    </row>
    <row r="64" spans="1:8" ht="12.75" hidden="1">
      <c r="A64" s="204"/>
      <c r="B64" s="333" t="s">
        <v>130</v>
      </c>
      <c r="C64" s="708">
        <f>+'Pág.6-C2'!C64</f>
        <v>0</v>
      </c>
      <c r="D64" s="708">
        <f>+'Pág.6-C2'!E64</f>
        <v>0</v>
      </c>
      <c r="E64" s="711" t="e">
        <f t="shared" si="7"/>
        <v>#DIV/0!</v>
      </c>
      <c r="F64" s="708">
        <f>+'Pág.6-C2'!J64</f>
        <v>0</v>
      </c>
      <c r="G64" s="151" t="e">
        <f t="shared" si="8"/>
        <v>#DIV/0!</v>
      </c>
    </row>
    <row r="65" spans="1:7" ht="13.5" hidden="1" thickBot="1">
      <c r="A65" s="204"/>
      <c r="B65" s="333" t="s">
        <v>131</v>
      </c>
      <c r="C65" s="708">
        <f>+'Pág.6-C2'!C65</f>
        <v>0</v>
      </c>
      <c r="D65" s="708">
        <f>+'Pág.6-C2'!E65</f>
        <v>0</v>
      </c>
      <c r="E65" s="711" t="e">
        <f t="shared" si="7"/>
        <v>#DIV/0!</v>
      </c>
      <c r="F65" s="708">
        <f>+'Pág.6-C2'!J65</f>
        <v>0</v>
      </c>
      <c r="G65" s="151" t="e">
        <f t="shared" si="8"/>
        <v>#DIV/0!</v>
      </c>
    </row>
    <row r="66" spans="1:7" ht="12.75">
      <c r="A66" s="824" t="s">
        <v>274</v>
      </c>
      <c r="B66" s="825"/>
      <c r="C66" s="78">
        <f>(C57/C44-1)*100</f>
        <v>22.235851012369558</v>
      </c>
      <c r="D66" s="78">
        <f t="shared" ref="D66:F66" si="9">(D57/D44-1)*100</f>
        <v>20.096612373815571</v>
      </c>
      <c r="E66" s="78"/>
      <c r="F66" s="78">
        <f t="shared" si="9"/>
        <v>15.303146584804296</v>
      </c>
      <c r="G66" s="713"/>
    </row>
    <row r="67" spans="1:7" ht="12.75" customHeight="1">
      <c r="A67" s="261" t="s">
        <v>133</v>
      </c>
      <c r="B67" s="703"/>
      <c r="C67" s="335">
        <f>((C57/C56)-1)*100</f>
        <v>14.080487568927147</v>
      </c>
      <c r="D67" s="335">
        <f t="shared" ref="D67:F67" si="10">((D57/D56)-1)*100</f>
        <v>12.783529138071415</v>
      </c>
      <c r="E67" s="335"/>
      <c r="F67" s="335">
        <f t="shared" si="10"/>
        <v>11.247686042206585</v>
      </c>
      <c r="G67" s="704"/>
    </row>
    <row r="68" spans="1:7" ht="12.75" customHeight="1" thickBot="1">
      <c r="A68" s="808" t="s">
        <v>275</v>
      </c>
      <c r="B68" s="809"/>
      <c r="C68" s="241">
        <f>(C12/C11-1)*100</f>
        <v>8.7624588198804698</v>
      </c>
      <c r="D68" s="241">
        <f t="shared" ref="D68:F68" si="11">(D12/D11-1)*100</f>
        <v>13.126896764569729</v>
      </c>
      <c r="E68" s="241"/>
      <c r="F68" s="241">
        <f t="shared" si="11"/>
        <v>9.9646615665410998</v>
      </c>
      <c r="G68" s="263"/>
    </row>
    <row r="69" spans="1:7" ht="12.75" customHeight="1">
      <c r="A69" s="152" t="s">
        <v>135</v>
      </c>
      <c r="B69" s="20"/>
      <c r="C69" s="40"/>
      <c r="D69" s="40"/>
      <c r="E69" s="40"/>
      <c r="F69" s="40"/>
      <c r="G69" s="153"/>
    </row>
    <row r="70" spans="1:7" ht="12.75" customHeight="1">
      <c r="A70" s="152" t="s">
        <v>276</v>
      </c>
      <c r="B70" s="20"/>
      <c r="C70" s="20"/>
      <c r="D70" s="20"/>
      <c r="E70" s="20"/>
      <c r="F70" s="20"/>
      <c r="G70" s="96"/>
    </row>
    <row r="71" spans="1:7" ht="12.75" customHeight="1" thickBot="1">
      <c r="A71" s="439" t="s">
        <v>277</v>
      </c>
      <c r="B71" s="155"/>
      <c r="C71" s="155"/>
      <c r="D71" s="155"/>
      <c r="E71" s="155"/>
      <c r="F71" s="155"/>
      <c r="G71" s="156"/>
    </row>
    <row r="145" spans="3:7" ht="14.25" customHeight="1">
      <c r="C145" s="44"/>
      <c r="D145" s="44"/>
      <c r="E145" s="44"/>
      <c r="F145" s="44"/>
      <c r="G145" s="44"/>
    </row>
    <row r="146" spans="3:7" ht="14.25" customHeight="1">
      <c r="C146" s="44"/>
      <c r="D146" s="44"/>
      <c r="E146" s="44"/>
      <c r="F146" s="44"/>
      <c r="G146" s="44"/>
    </row>
  </sheetData>
  <mergeCells count="6">
    <mergeCell ref="Q4:W4"/>
    <mergeCell ref="A66:B66"/>
    <mergeCell ref="A68:B68"/>
    <mergeCell ref="A1:G1"/>
    <mergeCell ref="A2:G2"/>
    <mergeCell ref="A3:G3"/>
  </mergeCells>
  <phoneticPr fontId="103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85" orientation="portrait" r:id="rId1"/>
  <headerFooter>
    <oddHeader>&amp;L&amp;9ODEPA</oddHeader>
    <oddFooter>&amp;C&amp;9 11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GD69"/>
  <sheetViews>
    <sheetView showGridLines="0" view="pageBreakPreview" zoomScale="90" zoomScaleNormal="90" zoomScaleSheetLayoutView="90" zoomScalePageLayoutView="75" workbookViewId="0">
      <pane ySplit="4" topLeftCell="A5" activePane="bottomLeft" state="frozen"/>
      <selection pane="bottomLeft" sqref="A1:J1"/>
    </sheetView>
  </sheetViews>
  <sheetFormatPr baseColWidth="10" defaultColWidth="11.42578125" defaultRowHeight="14.25" customHeight="1"/>
  <cols>
    <col min="1" max="1" width="10.7109375" style="37" customWidth="1"/>
    <col min="2" max="2" width="32.140625" style="36" customWidth="1"/>
    <col min="3" max="3" width="12.5703125" style="37" customWidth="1"/>
    <col min="4" max="4" width="14.5703125" style="37" customWidth="1"/>
    <col min="5" max="6" width="10.140625" style="37" customWidth="1"/>
    <col min="7" max="7" width="10.85546875" style="37" customWidth="1"/>
    <col min="8" max="9" width="10.140625" style="37" customWidth="1"/>
    <col min="10" max="10" width="10.7109375" style="37" customWidth="1"/>
    <col min="11" max="11" width="13.85546875" style="65" bestFit="1" customWidth="1"/>
    <col min="12" max="18" width="11.42578125" style="65"/>
    <col min="19" max="186" width="11.42578125" style="20"/>
    <col min="187" max="16384" width="11.42578125" style="16"/>
  </cols>
  <sheetData>
    <row r="1" spans="1:26" s="48" customFormat="1" ht="12.75" customHeight="1">
      <c r="A1" s="817" t="s">
        <v>278</v>
      </c>
      <c r="B1" s="818"/>
      <c r="C1" s="818"/>
      <c r="D1" s="818"/>
      <c r="E1" s="818"/>
      <c r="F1" s="818"/>
      <c r="G1" s="818"/>
      <c r="H1" s="818"/>
      <c r="I1" s="818"/>
      <c r="J1" s="819"/>
      <c r="K1" s="74"/>
      <c r="L1" s="74"/>
      <c r="M1" s="74"/>
      <c r="N1" s="74"/>
      <c r="O1" s="74"/>
      <c r="P1" s="74"/>
      <c r="Q1" s="74"/>
      <c r="R1" s="74"/>
      <c r="S1" s="49"/>
      <c r="T1" s="37"/>
      <c r="U1" s="39"/>
      <c r="V1" s="49"/>
      <c r="W1" s="49"/>
      <c r="X1" s="49"/>
      <c r="Y1" s="49"/>
      <c r="Z1" s="49"/>
    </row>
    <row r="2" spans="1:26" s="48" customFormat="1" ht="12.75" customHeight="1">
      <c r="A2" s="844" t="s">
        <v>279</v>
      </c>
      <c r="B2" s="827"/>
      <c r="C2" s="827"/>
      <c r="D2" s="827"/>
      <c r="E2" s="827"/>
      <c r="F2" s="827"/>
      <c r="G2" s="827"/>
      <c r="H2" s="827"/>
      <c r="I2" s="827"/>
      <c r="J2" s="845"/>
      <c r="K2" s="74"/>
      <c r="L2" s="74"/>
      <c r="M2" s="74"/>
      <c r="N2" s="74"/>
      <c r="O2" s="74"/>
      <c r="P2" s="74"/>
      <c r="Q2" s="74"/>
      <c r="R2" s="74"/>
      <c r="S2" s="49"/>
      <c r="T2" s="49"/>
      <c r="U2" s="49"/>
      <c r="V2" s="49"/>
      <c r="W2" s="49"/>
      <c r="X2" s="49"/>
      <c r="Y2" s="49"/>
      <c r="Z2" s="49"/>
    </row>
    <row r="3" spans="1:26" ht="18.600000000000001" customHeight="1">
      <c r="A3" s="810" t="s">
        <v>280</v>
      </c>
      <c r="B3" s="811"/>
      <c r="C3" s="811"/>
      <c r="D3" s="811"/>
      <c r="E3" s="811"/>
      <c r="F3" s="811"/>
      <c r="G3" s="811"/>
      <c r="H3" s="811"/>
      <c r="I3" s="811"/>
      <c r="J3" s="812"/>
    </row>
    <row r="4" spans="1:26" ht="29.25" customHeight="1" thickBot="1">
      <c r="A4" s="714" t="s">
        <v>106</v>
      </c>
      <c r="B4" s="715" t="s">
        <v>107</v>
      </c>
      <c r="C4" s="715" t="s">
        <v>281</v>
      </c>
      <c r="D4" s="715" t="s">
        <v>282</v>
      </c>
      <c r="E4" s="715" t="s">
        <v>283</v>
      </c>
      <c r="F4" s="715" t="s">
        <v>284</v>
      </c>
      <c r="G4" s="715" t="s">
        <v>285</v>
      </c>
      <c r="H4" s="715" t="s">
        <v>286</v>
      </c>
      <c r="I4" s="715" t="s">
        <v>287</v>
      </c>
      <c r="J4" s="716" t="s">
        <v>288</v>
      </c>
      <c r="K4" s="141"/>
      <c r="L4" s="80"/>
      <c r="M4" s="80"/>
      <c r="N4" s="80"/>
      <c r="O4" s="79"/>
      <c r="P4" s="80"/>
      <c r="Q4" s="79"/>
      <c r="R4" s="80"/>
      <c r="T4" s="823"/>
      <c r="U4" s="823"/>
      <c r="V4" s="823"/>
      <c r="W4" s="823"/>
      <c r="X4" s="823"/>
      <c r="Y4" s="823"/>
      <c r="Z4" s="823"/>
    </row>
    <row r="5" spans="1:26" ht="12.75" customHeight="1">
      <c r="A5" s="355">
        <v>2020</v>
      </c>
      <c r="B5" s="717"/>
      <c r="C5" s="657">
        <v>1424.2025000000001</v>
      </c>
      <c r="D5" s="657">
        <v>1407.3733333333332</v>
      </c>
      <c r="E5" s="657">
        <v>1514.3866666666665</v>
      </c>
      <c r="F5" s="657">
        <v>1426.6283333333331</v>
      </c>
      <c r="G5" s="657">
        <v>1498.1016666666665</v>
      </c>
      <c r="H5" s="657">
        <v>1181.7508333333333</v>
      </c>
      <c r="I5" s="657">
        <v>1311.2316666666663</v>
      </c>
      <c r="J5" s="592">
        <v>1240.0825</v>
      </c>
      <c r="K5" s="46"/>
      <c r="L5" s="40"/>
      <c r="M5" s="81"/>
      <c r="N5" s="20"/>
      <c r="O5" s="20"/>
      <c r="P5" s="20"/>
      <c r="Q5" s="20"/>
      <c r="R5" s="20"/>
      <c r="Y5" s="16"/>
      <c r="Z5" s="16"/>
    </row>
    <row r="6" spans="1:26" ht="12.75" customHeight="1">
      <c r="A6" s="355">
        <v>2021</v>
      </c>
      <c r="B6" s="717"/>
      <c r="C6" s="657">
        <v>1945</v>
      </c>
      <c r="D6" s="657">
        <v>1930</v>
      </c>
      <c r="E6" s="657">
        <v>2024</v>
      </c>
      <c r="F6" s="657">
        <v>1971</v>
      </c>
      <c r="G6" s="657">
        <v>2034</v>
      </c>
      <c r="H6" s="657">
        <v>1667</v>
      </c>
      <c r="I6" s="657">
        <v>1820</v>
      </c>
      <c r="J6" s="592">
        <v>1824</v>
      </c>
      <c r="K6" s="46"/>
      <c r="L6" s="40"/>
      <c r="M6" s="81"/>
      <c r="N6" s="20"/>
      <c r="O6" s="20"/>
      <c r="P6" s="20"/>
      <c r="Q6" s="20"/>
      <c r="R6" s="20"/>
      <c r="Y6" s="16"/>
      <c r="Z6" s="16"/>
    </row>
    <row r="7" spans="1:26" ht="12.75" customHeight="1">
      <c r="A7" s="355">
        <v>2022</v>
      </c>
      <c r="B7" s="717"/>
      <c r="C7" s="657">
        <v>1999</v>
      </c>
      <c r="D7" s="657">
        <v>1968</v>
      </c>
      <c r="E7" s="657">
        <v>2079</v>
      </c>
      <c r="F7" s="657">
        <v>2021</v>
      </c>
      <c r="G7" s="657">
        <v>2072</v>
      </c>
      <c r="H7" s="657">
        <v>1733</v>
      </c>
      <c r="I7" s="657">
        <v>1865</v>
      </c>
      <c r="J7" s="592">
        <v>1910</v>
      </c>
      <c r="K7" s="46"/>
      <c r="L7" s="40"/>
      <c r="M7" s="81"/>
      <c r="N7" s="20"/>
      <c r="O7" s="20"/>
      <c r="P7" s="20"/>
      <c r="Q7" s="20"/>
      <c r="R7" s="20"/>
      <c r="Y7" s="16"/>
      <c r="Z7" s="16"/>
    </row>
    <row r="8" spans="1:26" ht="12.75" customHeight="1">
      <c r="A8" s="355">
        <v>2023</v>
      </c>
      <c r="B8" s="717"/>
      <c r="C8" s="718">
        <v>1857.7883236802218</v>
      </c>
      <c r="D8" s="718">
        <v>2024.8971836933461</v>
      </c>
      <c r="E8" s="718">
        <v>1928.4931168445889</v>
      </c>
      <c r="F8" s="718">
        <v>1874.2638403372723</v>
      </c>
      <c r="G8" s="718">
        <v>1918.5766533474271</v>
      </c>
      <c r="H8" s="718">
        <v>1519.4423546702753</v>
      </c>
      <c r="I8" s="718">
        <v>1694.3683037180017</v>
      </c>
      <c r="J8" s="591">
        <v>1652.9332248762703</v>
      </c>
      <c r="K8" s="46"/>
      <c r="L8" s="40"/>
      <c r="M8" s="81"/>
      <c r="N8" s="20"/>
      <c r="O8" s="20"/>
      <c r="P8" s="20"/>
      <c r="Q8" s="20"/>
      <c r="R8" s="20"/>
      <c r="Y8" s="16"/>
      <c r="Z8" s="16"/>
    </row>
    <row r="9" spans="1:26" ht="12.75" customHeight="1">
      <c r="A9" s="149"/>
      <c r="B9" s="658"/>
      <c r="C9" s="719"/>
      <c r="D9" s="659"/>
      <c r="E9" s="719"/>
      <c r="F9" s="659"/>
      <c r="G9" s="659"/>
      <c r="H9" s="659"/>
      <c r="I9" s="659"/>
      <c r="J9" s="593"/>
      <c r="K9" s="46"/>
      <c r="L9" s="40"/>
      <c r="M9" s="81"/>
      <c r="N9" s="20"/>
      <c r="O9" s="20"/>
      <c r="P9" s="20"/>
      <c r="Q9" s="20"/>
      <c r="R9" s="20"/>
      <c r="Y9" s="16"/>
      <c r="Z9" s="16"/>
    </row>
    <row r="10" spans="1:26" ht="12.75" customHeight="1">
      <c r="A10" s="737">
        <v>2023</v>
      </c>
      <c r="B10" s="738" t="s">
        <v>289</v>
      </c>
      <c r="C10" s="491">
        <v>1792.1414042223248</v>
      </c>
      <c r="D10" s="491">
        <v>1991.2229192688274</v>
      </c>
      <c r="E10" s="491">
        <v>1898.6549007881713</v>
      </c>
      <c r="F10" s="491">
        <v>1831.5918324540485</v>
      </c>
      <c r="G10" s="491">
        <v>1846.6147544984278</v>
      </c>
      <c r="H10" s="491">
        <v>1473.0127997256377</v>
      </c>
      <c r="I10" s="491">
        <v>1620.2656144491355</v>
      </c>
      <c r="J10" s="594">
        <v>1579.0827353812058</v>
      </c>
      <c r="K10" s="85"/>
      <c r="L10" s="40"/>
      <c r="M10" s="81"/>
      <c r="N10" s="46"/>
      <c r="O10" s="46"/>
      <c r="P10" s="46"/>
      <c r="Q10" s="46"/>
      <c r="R10" s="46"/>
      <c r="S10" s="46"/>
      <c r="T10" s="46"/>
      <c r="Y10" s="16"/>
      <c r="Z10" s="16"/>
    </row>
    <row r="11" spans="1:26" ht="12.75" customHeight="1">
      <c r="A11" s="737">
        <v>2024</v>
      </c>
      <c r="B11" s="738" t="str">
        <f>B10</f>
        <v>Ene - may</v>
      </c>
      <c r="C11" s="491">
        <v>1805.0650199338877</v>
      </c>
      <c r="D11" s="491">
        <v>2016.9103542948328</v>
      </c>
      <c r="E11" s="491">
        <v>1944.0607735736914</v>
      </c>
      <c r="F11" s="491">
        <v>1822.7154144853619</v>
      </c>
      <c r="G11" s="491">
        <v>1786.1932811643369</v>
      </c>
      <c r="H11" s="491">
        <v>1421.8218472774677</v>
      </c>
      <c r="I11" s="491">
        <v>1630.7025627554219</v>
      </c>
      <c r="J11" s="594">
        <v>1584.4015615469075</v>
      </c>
      <c r="K11" s="45"/>
      <c r="L11" s="45"/>
      <c r="M11" s="45"/>
      <c r="N11" s="45"/>
      <c r="S11" s="65"/>
      <c r="Y11" s="16"/>
      <c r="Z11" s="16"/>
    </row>
    <row r="12" spans="1:26" ht="12.75" customHeight="1">
      <c r="A12" s="123"/>
      <c r="B12" s="39"/>
      <c r="C12" s="491"/>
      <c r="D12" s="491"/>
      <c r="E12" s="491"/>
      <c r="F12" s="491"/>
      <c r="G12" s="491"/>
      <c r="H12" s="491"/>
      <c r="I12" s="491"/>
      <c r="J12" s="594"/>
      <c r="K12" s="82"/>
      <c r="L12" s="40"/>
      <c r="M12" s="40"/>
      <c r="N12" s="40"/>
      <c r="O12" s="40"/>
      <c r="P12" s="40"/>
      <c r="Q12" s="40"/>
      <c r="R12" s="40"/>
      <c r="S12" s="83"/>
      <c r="T12" s="16"/>
      <c r="U12" s="16"/>
      <c r="V12" s="16"/>
      <c r="W12" s="16"/>
      <c r="X12" s="16"/>
      <c r="Y12" s="16"/>
      <c r="Z12" s="16"/>
    </row>
    <row r="13" spans="1:26" ht="12.75" customHeight="1">
      <c r="A13" s="123"/>
      <c r="B13" s="333"/>
      <c r="C13" s="491"/>
      <c r="D13" s="491"/>
      <c r="E13" s="491"/>
      <c r="F13" s="491"/>
      <c r="G13" s="491"/>
      <c r="H13" s="491"/>
      <c r="I13" s="491"/>
      <c r="J13" s="594"/>
      <c r="K13" s="82"/>
      <c r="L13" s="40"/>
      <c r="M13" s="40"/>
      <c r="N13" s="40"/>
      <c r="O13" s="40"/>
      <c r="P13" s="40"/>
      <c r="Q13" s="40"/>
      <c r="R13" s="40"/>
      <c r="S13" s="83"/>
      <c r="T13" s="16"/>
      <c r="U13" s="16"/>
      <c r="V13" s="16"/>
      <c r="W13" s="16"/>
      <c r="X13" s="16"/>
      <c r="Y13" s="16"/>
      <c r="Z13" s="16"/>
    </row>
    <row r="14" spans="1:26" ht="12.75" customHeight="1">
      <c r="A14" s="123">
        <v>2022</v>
      </c>
      <c r="B14" s="333" t="s">
        <v>120</v>
      </c>
      <c r="C14" s="491">
        <v>1868</v>
      </c>
      <c r="D14" s="491">
        <v>1848</v>
      </c>
      <c r="E14" s="491">
        <v>1947</v>
      </c>
      <c r="F14" s="491">
        <v>1904</v>
      </c>
      <c r="G14" s="491">
        <v>1986</v>
      </c>
      <c r="H14" s="491">
        <v>1542</v>
      </c>
      <c r="I14" s="491">
        <v>1738</v>
      </c>
      <c r="J14" s="594">
        <v>1671</v>
      </c>
    </row>
    <row r="15" spans="1:26" ht="12.75" customHeight="1">
      <c r="A15" s="123"/>
      <c r="B15" s="333" t="s">
        <v>121</v>
      </c>
      <c r="C15" s="491">
        <v>1963</v>
      </c>
      <c r="D15" s="491">
        <v>2055</v>
      </c>
      <c r="E15" s="491">
        <v>2051</v>
      </c>
      <c r="F15" s="491">
        <v>2079</v>
      </c>
      <c r="G15" s="491">
        <v>2018</v>
      </c>
      <c r="H15" s="491">
        <v>1738</v>
      </c>
      <c r="I15" s="491">
        <v>1827</v>
      </c>
      <c r="J15" s="594">
        <v>1697</v>
      </c>
    </row>
    <row r="16" spans="1:26" ht="12.75" customHeight="1">
      <c r="A16" s="123"/>
      <c r="B16" s="333" t="s">
        <v>122</v>
      </c>
      <c r="C16" s="491">
        <v>2045</v>
      </c>
      <c r="D16" s="491">
        <v>1974</v>
      </c>
      <c r="E16" s="491">
        <v>2136</v>
      </c>
      <c r="F16" s="491">
        <v>2045</v>
      </c>
      <c r="G16" s="491">
        <v>2104</v>
      </c>
      <c r="H16" s="491">
        <v>1795</v>
      </c>
      <c r="I16" s="491">
        <v>1948</v>
      </c>
      <c r="J16" s="594">
        <v>1811</v>
      </c>
    </row>
    <row r="17" spans="1:10" ht="12.75" customHeight="1">
      <c r="A17" s="123"/>
      <c r="B17" s="333" t="s">
        <v>123</v>
      </c>
      <c r="C17" s="491">
        <v>2071</v>
      </c>
      <c r="D17" s="491">
        <v>1994</v>
      </c>
      <c r="E17" s="491">
        <v>2178</v>
      </c>
      <c r="F17" s="491">
        <v>2048</v>
      </c>
      <c r="G17" s="491">
        <v>2131</v>
      </c>
      <c r="H17" s="491">
        <v>1840</v>
      </c>
      <c r="I17" s="491">
        <v>1952</v>
      </c>
      <c r="J17" s="594">
        <v>1922</v>
      </c>
    </row>
    <row r="18" spans="1:10" ht="12.75" customHeight="1">
      <c r="A18" s="123"/>
      <c r="B18" s="333" t="s">
        <v>124</v>
      </c>
      <c r="C18" s="491">
        <v>2019.68</v>
      </c>
      <c r="D18" s="491">
        <v>2054</v>
      </c>
      <c r="E18" s="491">
        <v>2120</v>
      </c>
      <c r="F18" s="491">
        <v>1973</v>
      </c>
      <c r="G18" s="491">
        <v>2106</v>
      </c>
      <c r="H18" s="491">
        <v>1770</v>
      </c>
      <c r="I18" s="491">
        <v>1858</v>
      </c>
      <c r="J18" s="594">
        <v>1810</v>
      </c>
    </row>
    <row r="19" spans="1:10" ht="12.75" customHeight="1">
      <c r="A19" s="123"/>
      <c r="B19" s="333" t="s">
        <v>125</v>
      </c>
      <c r="C19" s="491">
        <v>2019</v>
      </c>
      <c r="D19" s="491">
        <v>1927</v>
      </c>
      <c r="E19" s="491">
        <v>2116</v>
      </c>
      <c r="F19" s="491">
        <v>2109</v>
      </c>
      <c r="G19" s="491">
        <v>2124</v>
      </c>
      <c r="H19" s="491">
        <v>1733</v>
      </c>
      <c r="I19" s="491">
        <v>1870</v>
      </c>
      <c r="J19" s="594">
        <v>1784</v>
      </c>
    </row>
    <row r="20" spans="1:10" ht="12.75" customHeight="1">
      <c r="A20" s="123"/>
      <c r="B20" s="333" t="s">
        <v>126</v>
      </c>
      <c r="C20" s="491">
        <v>2045</v>
      </c>
      <c r="D20" s="491">
        <v>1975</v>
      </c>
      <c r="E20" s="491">
        <v>2115</v>
      </c>
      <c r="F20" s="491">
        <v>2062</v>
      </c>
      <c r="G20" s="491">
        <v>2123</v>
      </c>
      <c r="H20" s="491">
        <v>1719</v>
      </c>
      <c r="I20" s="491">
        <v>1909</v>
      </c>
      <c r="J20" s="594">
        <v>1879</v>
      </c>
    </row>
    <row r="21" spans="1:10" ht="12.75" customHeight="1">
      <c r="A21" s="123"/>
      <c r="B21" s="333" t="s">
        <v>127</v>
      </c>
      <c r="C21" s="491">
        <v>2069</v>
      </c>
      <c r="D21" s="491">
        <v>2063</v>
      </c>
      <c r="E21" s="491">
        <v>2124</v>
      </c>
      <c r="F21" s="491">
        <v>2062</v>
      </c>
      <c r="G21" s="491">
        <v>2122</v>
      </c>
      <c r="H21" s="491">
        <v>1836</v>
      </c>
      <c r="I21" s="491">
        <v>1925</v>
      </c>
      <c r="J21" s="594">
        <v>2170</v>
      </c>
    </row>
    <row r="22" spans="1:10" ht="12.75" customHeight="1">
      <c r="A22" s="123"/>
      <c r="B22" s="333" t="s">
        <v>128</v>
      </c>
      <c r="C22" s="491">
        <v>2091</v>
      </c>
      <c r="D22" s="491">
        <v>2028</v>
      </c>
      <c r="E22" s="491">
        <v>2149</v>
      </c>
      <c r="F22" s="491">
        <v>2066</v>
      </c>
      <c r="G22" s="491">
        <v>2162</v>
      </c>
      <c r="H22" s="491">
        <v>1895</v>
      </c>
      <c r="I22" s="491">
        <v>1936</v>
      </c>
      <c r="J22" s="594">
        <v>2173</v>
      </c>
    </row>
    <row r="23" spans="1:10" ht="12.75" customHeight="1">
      <c r="A23" s="123"/>
      <c r="B23" s="333" t="s">
        <v>129</v>
      </c>
      <c r="C23" s="491">
        <v>2039</v>
      </c>
      <c r="D23" s="491">
        <v>2020</v>
      </c>
      <c r="E23" s="491">
        <v>2097</v>
      </c>
      <c r="F23" s="491">
        <v>2023</v>
      </c>
      <c r="G23" s="491">
        <v>2086</v>
      </c>
      <c r="H23" s="491">
        <v>1785</v>
      </c>
      <c r="I23" s="491">
        <v>1936</v>
      </c>
      <c r="J23" s="594">
        <v>2251</v>
      </c>
    </row>
    <row r="24" spans="1:10" ht="12.75" customHeight="1">
      <c r="A24" s="123"/>
      <c r="B24" s="333" t="s">
        <v>130</v>
      </c>
      <c r="C24" s="491">
        <v>1937</v>
      </c>
      <c r="D24" s="491">
        <v>1904</v>
      </c>
      <c r="E24" s="491">
        <v>2015</v>
      </c>
      <c r="F24" s="491">
        <v>1972</v>
      </c>
      <c r="G24" s="491">
        <v>2024</v>
      </c>
      <c r="H24" s="491">
        <v>1605</v>
      </c>
      <c r="I24" s="491">
        <v>1796</v>
      </c>
      <c r="J24" s="594">
        <v>2025</v>
      </c>
    </row>
    <row r="25" spans="1:10" ht="12.75" customHeight="1">
      <c r="A25" s="123"/>
      <c r="B25" s="333" t="s">
        <v>131</v>
      </c>
      <c r="C25" s="491">
        <v>1818.9742595105474</v>
      </c>
      <c r="D25" s="491">
        <v>1779</v>
      </c>
      <c r="E25" s="491">
        <v>1899</v>
      </c>
      <c r="F25" s="491">
        <v>1911</v>
      </c>
      <c r="G25" s="491">
        <v>1876</v>
      </c>
      <c r="H25" s="491">
        <v>1538</v>
      </c>
      <c r="I25" s="491">
        <v>1690</v>
      </c>
      <c r="J25" s="594">
        <v>1725</v>
      </c>
    </row>
    <row r="26" spans="1:10" ht="12.75" customHeight="1">
      <c r="A26" s="123"/>
      <c r="B26" s="333"/>
      <c r="C26" s="491"/>
      <c r="D26" s="491"/>
      <c r="E26" s="491"/>
      <c r="F26" s="491"/>
      <c r="G26" s="491"/>
      <c r="H26" s="491"/>
      <c r="I26" s="491"/>
      <c r="J26" s="594"/>
    </row>
    <row r="27" spans="1:10" ht="12.75" customHeight="1">
      <c r="A27" s="123">
        <v>2023</v>
      </c>
      <c r="B27" s="333" t="s">
        <v>120</v>
      </c>
      <c r="C27" s="491">
        <v>1740</v>
      </c>
      <c r="D27" s="491">
        <v>1865</v>
      </c>
      <c r="E27" s="491">
        <v>1840</v>
      </c>
      <c r="F27" s="491">
        <v>1839</v>
      </c>
      <c r="G27" s="491">
        <v>1794</v>
      </c>
      <c r="H27" s="491">
        <v>1400</v>
      </c>
      <c r="I27" s="491">
        <v>1591</v>
      </c>
      <c r="J27" s="594">
        <v>1699</v>
      </c>
    </row>
    <row r="28" spans="1:10" ht="12.75" customHeight="1">
      <c r="A28" s="437"/>
      <c r="B28" s="503" t="s">
        <v>121</v>
      </c>
      <c r="C28" s="491">
        <v>1744.2121220705435</v>
      </c>
      <c r="D28" s="491">
        <v>2035.8423778264041</v>
      </c>
      <c r="E28" s="491">
        <v>1866.5660973166887</v>
      </c>
      <c r="F28" s="491">
        <v>1814.3913620180113</v>
      </c>
      <c r="G28" s="491">
        <v>1767.7975433988634</v>
      </c>
      <c r="H28" s="491">
        <v>1309.8742125950168</v>
      </c>
      <c r="I28" s="491">
        <v>1574.2906008371463</v>
      </c>
      <c r="J28" s="594">
        <v>1554.7656216371333</v>
      </c>
    </row>
    <row r="29" spans="1:10" ht="12.75">
      <c r="A29" s="123"/>
      <c r="B29" s="333" t="s">
        <v>122</v>
      </c>
      <c r="C29" s="491">
        <v>1807.1398956509431</v>
      </c>
      <c r="D29" s="491">
        <v>2036.4720815795361</v>
      </c>
      <c r="E29" s="491">
        <v>1908.1104347445687</v>
      </c>
      <c r="F29" s="491">
        <v>1824.5807985240551</v>
      </c>
      <c r="G29" s="491">
        <v>1874.8299692686944</v>
      </c>
      <c r="H29" s="491">
        <v>1575.8644024371411</v>
      </c>
      <c r="I29" s="491">
        <v>1649.021887689519</v>
      </c>
      <c r="J29" s="594">
        <v>1571.8781829049612</v>
      </c>
    </row>
    <row r="30" spans="1:10" ht="12.75">
      <c r="A30" s="123"/>
      <c r="B30" s="333" t="s">
        <v>123</v>
      </c>
      <c r="C30" s="491">
        <v>1849.0726049864415</v>
      </c>
      <c r="D30" s="491">
        <v>2060.1159387852167</v>
      </c>
      <c r="E30" s="491">
        <v>1938.3844392299327</v>
      </c>
      <c r="F30" s="491">
        <v>1802.148413629913</v>
      </c>
      <c r="G30" s="491">
        <v>1933.4010690083924</v>
      </c>
      <c r="H30" s="491">
        <v>1597.6120169677924</v>
      </c>
      <c r="I30" s="491">
        <v>1679.6030821171751</v>
      </c>
      <c r="J30" s="594">
        <v>1529.6236526765822</v>
      </c>
    </row>
    <row r="31" spans="1:10" ht="12.75">
      <c r="A31" s="123"/>
      <c r="B31" s="333" t="s">
        <v>124</v>
      </c>
      <c r="C31" s="491">
        <v>1833.2440884711787</v>
      </c>
      <c r="D31" s="491">
        <v>1974.6457209875584</v>
      </c>
      <c r="E31" s="491">
        <v>1938.8883475826074</v>
      </c>
      <c r="F31" s="491">
        <v>1868.1835380313173</v>
      </c>
      <c r="G31" s="491">
        <v>1912.8076299846327</v>
      </c>
      <c r="H31" s="491">
        <v>1435.8553442880682</v>
      </c>
      <c r="I31" s="491">
        <v>1624.6103247028591</v>
      </c>
      <c r="J31" s="594">
        <v>1583.2858844241923</v>
      </c>
    </row>
    <row r="32" spans="1:10" ht="12.75">
      <c r="A32" s="123"/>
      <c r="B32" s="333" t="s">
        <v>125</v>
      </c>
      <c r="C32" s="491">
        <v>1866.2080836762138</v>
      </c>
      <c r="D32" s="491">
        <v>2067.1326259447032</v>
      </c>
      <c r="E32" s="491">
        <v>1912.2927895616585</v>
      </c>
      <c r="F32" s="491">
        <v>1858.1727284608348</v>
      </c>
      <c r="G32" s="491">
        <v>1912.3301248168052</v>
      </c>
      <c r="H32" s="491">
        <v>1423.2599181734195</v>
      </c>
      <c r="I32" s="491">
        <v>1680.4551132605754</v>
      </c>
      <c r="J32" s="594">
        <v>1339.2606609808101</v>
      </c>
    </row>
    <row r="33" spans="1:10" ht="12.75">
      <c r="A33" s="123"/>
      <c r="B33" s="333" t="s">
        <v>126</v>
      </c>
      <c r="C33" s="491">
        <v>1893.9687752479381</v>
      </c>
      <c r="D33" s="491">
        <v>2014.5449856436669</v>
      </c>
      <c r="E33" s="491">
        <v>1946.8781598009364</v>
      </c>
      <c r="F33" s="491">
        <v>1894.8978226721354</v>
      </c>
      <c r="G33" s="491">
        <v>1938.7801917510587</v>
      </c>
      <c r="H33" s="491">
        <v>1579.3872784603259</v>
      </c>
      <c r="I33" s="491">
        <v>1756.1475701252427</v>
      </c>
      <c r="J33" s="594">
        <v>1573.5431472081218</v>
      </c>
    </row>
    <row r="34" spans="1:10" ht="12.75">
      <c r="A34" s="123"/>
      <c r="B34" s="333" t="s">
        <v>127</v>
      </c>
      <c r="C34" s="491">
        <v>1905.4838009964474</v>
      </c>
      <c r="D34" s="491">
        <v>2019.2933142217801</v>
      </c>
      <c r="E34" s="491">
        <v>1928.3094649186676</v>
      </c>
      <c r="F34" s="491">
        <v>1889.8256933386144</v>
      </c>
      <c r="G34" s="491">
        <v>2003.3314839934424</v>
      </c>
      <c r="H34" s="491">
        <v>1610.406530657378</v>
      </c>
      <c r="I34" s="491">
        <v>1774.3012502211818</v>
      </c>
      <c r="J34" s="594">
        <v>1666.9416767922235</v>
      </c>
    </row>
    <row r="35" spans="1:10" ht="12.75">
      <c r="A35" s="123"/>
      <c r="B35" s="333" t="s">
        <v>128</v>
      </c>
      <c r="C35" s="491">
        <v>1920.6476163992027</v>
      </c>
      <c r="D35" s="491">
        <v>2015.2641281649701</v>
      </c>
      <c r="E35" s="491">
        <v>1973.3312775691063</v>
      </c>
      <c r="F35" s="491">
        <v>1938.1892093697534</v>
      </c>
      <c r="G35" s="491">
        <v>1992.1654914876933</v>
      </c>
      <c r="H35" s="491">
        <v>1645.1632886247878</v>
      </c>
      <c r="I35" s="491">
        <v>1759.463543971623</v>
      </c>
      <c r="J35" s="594">
        <v>1745.1967404315399</v>
      </c>
    </row>
    <row r="36" spans="1:10" ht="12.75">
      <c r="A36" s="123"/>
      <c r="B36" s="333" t="s">
        <v>129</v>
      </c>
      <c r="C36" s="491">
        <v>1951.4913450430092</v>
      </c>
      <c r="D36" s="491">
        <v>2075.738952982671</v>
      </c>
      <c r="E36" s="491">
        <v>1990.3337069191828</v>
      </c>
      <c r="F36" s="491">
        <v>1957.8602384528765</v>
      </c>
      <c r="G36" s="491">
        <v>2013.7489159050654</v>
      </c>
      <c r="H36" s="491">
        <v>1547.9243153070579</v>
      </c>
      <c r="I36" s="491">
        <v>1788.9609964757135</v>
      </c>
      <c r="J36" s="594">
        <v>1918.2565500263759</v>
      </c>
    </row>
    <row r="37" spans="1:10" ht="12.75">
      <c r="A37" s="123"/>
      <c r="B37" s="333" t="s">
        <v>130</v>
      </c>
      <c r="C37" s="491">
        <v>1920.35</v>
      </c>
      <c r="D37" s="491">
        <v>2103.0100000000002</v>
      </c>
      <c r="E37" s="491">
        <v>1973.02</v>
      </c>
      <c r="F37" s="491">
        <v>1934.47</v>
      </c>
      <c r="G37" s="491">
        <v>1964.88</v>
      </c>
      <c r="H37" s="491">
        <v>1528.66</v>
      </c>
      <c r="I37" s="491">
        <v>1728.37</v>
      </c>
      <c r="J37" s="594">
        <v>1795.97</v>
      </c>
    </row>
    <row r="38" spans="1:10" ht="12.75">
      <c r="A38" s="123"/>
      <c r="B38" s="333" t="s">
        <v>131</v>
      </c>
      <c r="C38" s="491">
        <v>1861.6415516207421</v>
      </c>
      <c r="D38" s="491">
        <v>2031.7060781836458</v>
      </c>
      <c r="E38" s="491">
        <v>1925.8026844917138</v>
      </c>
      <c r="F38" s="491">
        <v>1869.4462795497584</v>
      </c>
      <c r="G38" s="491">
        <v>1914.8474205544767</v>
      </c>
      <c r="H38" s="491">
        <v>1579.3009485323123</v>
      </c>
      <c r="I38" s="491">
        <v>1726.1952752149837</v>
      </c>
      <c r="J38" s="594">
        <v>1857.4765814333052</v>
      </c>
    </row>
    <row r="39" spans="1:10" ht="12.75">
      <c r="A39" s="123"/>
      <c r="B39" s="333"/>
      <c r="C39" s="491"/>
      <c r="D39" s="491"/>
      <c r="E39" s="491"/>
      <c r="F39" s="491"/>
      <c r="G39" s="491"/>
      <c r="H39" s="491"/>
      <c r="I39" s="491"/>
      <c r="J39" s="594"/>
    </row>
    <row r="40" spans="1:10" ht="12.75">
      <c r="A40" s="123">
        <v>2024</v>
      </c>
      <c r="B40" s="333" t="s">
        <v>120</v>
      </c>
      <c r="C40" s="491">
        <v>1790.63</v>
      </c>
      <c r="D40" s="491">
        <v>1986.96</v>
      </c>
      <c r="E40" s="491">
        <v>1962.04</v>
      </c>
      <c r="F40" s="491">
        <v>1819.91</v>
      </c>
      <c r="G40" s="491">
        <v>1770.67</v>
      </c>
      <c r="H40" s="491">
        <v>1324.55</v>
      </c>
      <c r="I40" s="491">
        <v>1637.86</v>
      </c>
      <c r="J40" s="594">
        <v>1669.93</v>
      </c>
    </row>
    <row r="41" spans="1:10" ht="12.75">
      <c r="A41" s="123"/>
      <c r="B41" s="503" t="s">
        <v>121</v>
      </c>
      <c r="C41" s="491">
        <v>1783.56</v>
      </c>
      <c r="D41" s="491">
        <v>2083.11</v>
      </c>
      <c r="E41" s="491">
        <v>1929.9</v>
      </c>
      <c r="F41" s="491">
        <v>1784.65</v>
      </c>
      <c r="G41" s="491">
        <v>1810.88</v>
      </c>
      <c r="H41" s="491">
        <v>1270.33</v>
      </c>
      <c r="I41" s="491">
        <v>1553.04</v>
      </c>
      <c r="J41" s="594">
        <v>1585.81</v>
      </c>
    </row>
    <row r="42" spans="1:10" ht="12.75">
      <c r="A42" s="123"/>
      <c r="B42" s="333" t="s">
        <v>122</v>
      </c>
      <c r="C42" s="491">
        <v>1790.7815812384183</v>
      </c>
      <c r="D42" s="491">
        <v>1974.3871733734634</v>
      </c>
      <c r="E42" s="491">
        <v>1902.8225497941703</v>
      </c>
      <c r="F42" s="491">
        <v>1832.6428743856836</v>
      </c>
      <c r="G42" s="491">
        <v>1768.7336719755972</v>
      </c>
      <c r="H42" s="491">
        <v>1386.4501019691752</v>
      </c>
      <c r="I42" s="491">
        <v>1625.1359274395099</v>
      </c>
      <c r="J42" s="594">
        <v>1569.1225822784811</v>
      </c>
    </row>
    <row r="43" spans="1:10" ht="12.75">
      <c r="A43" s="123"/>
      <c r="B43" s="333" t="s">
        <v>123</v>
      </c>
      <c r="C43" s="491">
        <v>1830.5962090094331</v>
      </c>
      <c r="D43" s="491">
        <v>2011.587173411486</v>
      </c>
      <c r="E43" s="491">
        <v>1955.3056395786987</v>
      </c>
      <c r="F43" s="491">
        <v>1806.945978359124</v>
      </c>
      <c r="G43" s="491">
        <v>1848.6119550338744</v>
      </c>
      <c r="H43" s="491">
        <v>1480.1607934940344</v>
      </c>
      <c r="I43" s="491">
        <v>1656.1885346008432</v>
      </c>
      <c r="J43" s="594">
        <v>1538.8626791576587</v>
      </c>
    </row>
    <row r="44" spans="1:10" ht="13.5" thickBot="1">
      <c r="A44" s="123"/>
      <c r="B44" s="333" t="s">
        <v>124</v>
      </c>
      <c r="C44" s="491">
        <v>1823.8349536045475</v>
      </c>
      <c r="D44" s="491">
        <v>2029.0916113787148</v>
      </c>
      <c r="E44" s="491">
        <v>1963.7486915590389</v>
      </c>
      <c r="F44" s="491">
        <v>1878.8106098501428</v>
      </c>
      <c r="G44" s="491">
        <v>1735.7493828347042</v>
      </c>
      <c r="H44" s="491">
        <v>1597.758657117716</v>
      </c>
      <c r="I44" s="491">
        <v>1667.5807442980458</v>
      </c>
      <c r="J44" s="594">
        <v>1469.766738274257</v>
      </c>
    </row>
    <row r="45" spans="1:10" ht="12.75" hidden="1">
      <c r="A45" s="123"/>
      <c r="B45" s="333" t="s">
        <v>125</v>
      </c>
      <c r="C45" s="491"/>
      <c r="D45" s="491"/>
      <c r="E45" s="491"/>
      <c r="F45" s="491"/>
      <c r="G45" s="491"/>
      <c r="H45" s="491"/>
      <c r="I45" s="491"/>
      <c r="J45" s="594"/>
    </row>
    <row r="46" spans="1:10" ht="12.75" hidden="1">
      <c r="A46" s="123"/>
      <c r="B46" s="333" t="s">
        <v>126</v>
      </c>
      <c r="C46" s="491"/>
      <c r="D46" s="491"/>
      <c r="E46" s="491"/>
      <c r="F46" s="491"/>
      <c r="G46" s="491"/>
      <c r="H46" s="491"/>
      <c r="I46" s="491"/>
      <c r="J46" s="594"/>
    </row>
    <row r="47" spans="1:10" ht="12.75" hidden="1">
      <c r="A47" s="123"/>
      <c r="B47" s="333" t="s">
        <v>127</v>
      </c>
      <c r="C47" s="491"/>
      <c r="D47" s="491"/>
      <c r="E47" s="491"/>
      <c r="F47" s="491"/>
      <c r="G47" s="491"/>
      <c r="H47" s="491"/>
      <c r="I47" s="491"/>
      <c r="J47" s="594"/>
    </row>
    <row r="48" spans="1:10" ht="12.75" hidden="1">
      <c r="A48" s="123"/>
      <c r="B48" s="333" t="s">
        <v>128</v>
      </c>
      <c r="C48" s="491"/>
      <c r="D48" s="491"/>
      <c r="E48" s="491"/>
      <c r="F48" s="491"/>
      <c r="G48" s="491"/>
      <c r="H48" s="491"/>
      <c r="I48" s="491"/>
      <c r="J48" s="594"/>
    </row>
    <row r="49" spans="1:10" ht="12.75" hidden="1">
      <c r="A49" s="123"/>
      <c r="B49" s="333" t="s">
        <v>129</v>
      </c>
      <c r="C49" s="491"/>
      <c r="D49" s="491"/>
      <c r="E49" s="491"/>
      <c r="F49" s="491"/>
      <c r="G49" s="491"/>
      <c r="H49" s="491"/>
      <c r="I49" s="491"/>
      <c r="J49" s="594"/>
    </row>
    <row r="50" spans="1:10" ht="12.75" hidden="1">
      <c r="A50" s="123"/>
      <c r="B50" s="333" t="s">
        <v>130</v>
      </c>
      <c r="C50" s="491"/>
      <c r="D50" s="491"/>
      <c r="E50" s="491"/>
      <c r="F50" s="491"/>
      <c r="G50" s="491"/>
      <c r="H50" s="491"/>
      <c r="I50" s="491"/>
      <c r="J50" s="594"/>
    </row>
    <row r="51" spans="1:10" ht="13.5" hidden="1" thickBot="1">
      <c r="A51" s="123"/>
      <c r="B51" s="333" t="s">
        <v>131</v>
      </c>
      <c r="C51" s="491"/>
      <c r="D51" s="491"/>
      <c r="E51" s="491"/>
      <c r="F51" s="491"/>
      <c r="G51" s="491"/>
      <c r="H51" s="491"/>
      <c r="I51" s="491"/>
      <c r="J51" s="594"/>
    </row>
    <row r="52" spans="1:10" ht="12.75">
      <c r="A52" s="849" t="s">
        <v>290</v>
      </c>
      <c r="B52" s="850"/>
      <c r="C52" s="683">
        <f>(C11/C10-1)*100</f>
        <v>0.72112700934841012</v>
      </c>
      <c r="D52" s="683">
        <f t="shared" ref="D52:J52" si="0">(D11/D10-1)*100</f>
        <v>1.2900331136926457</v>
      </c>
      <c r="E52" s="683">
        <f t="shared" si="0"/>
        <v>2.3914758162039362</v>
      </c>
      <c r="F52" s="683">
        <f t="shared" si="0"/>
        <v>-0.48462860618861958</v>
      </c>
      <c r="G52" s="683">
        <f t="shared" si="0"/>
        <v>-3.2720129191485037</v>
      </c>
      <c r="H52" s="683">
        <f t="shared" si="0"/>
        <v>-3.4752551001393073</v>
      </c>
      <c r="I52" s="683">
        <f t="shared" si="0"/>
        <v>0.64415045367947066</v>
      </c>
      <c r="J52" s="684">
        <f t="shared" si="0"/>
        <v>0.33683011323770717</v>
      </c>
    </row>
    <row r="53" spans="1:10" ht="16.5" customHeight="1">
      <c r="A53" s="261" t="s">
        <v>133</v>
      </c>
      <c r="C53" s="720">
        <f>((C44/C43)-1)*100</f>
        <v>-0.36934717616093904</v>
      </c>
      <c r="D53" s="720">
        <f t="shared" ref="D53:J53" si="1">((D44/D43)-1)*100</f>
        <v>0.87018043257567346</v>
      </c>
      <c r="E53" s="720">
        <f t="shared" si="1"/>
        <v>0.43180215969507163</v>
      </c>
      <c r="F53" s="720">
        <f t="shared" si="1"/>
        <v>3.9771322635931083</v>
      </c>
      <c r="G53" s="720">
        <f t="shared" si="1"/>
        <v>-6.1052603220399515</v>
      </c>
      <c r="H53" s="720">
        <f t="shared" si="1"/>
        <v>7.9449384242966437</v>
      </c>
      <c r="I53" s="720">
        <f t="shared" si="1"/>
        <v>0.68785705607774528</v>
      </c>
      <c r="J53" s="720">
        <f t="shared" si="1"/>
        <v>-4.4900654112440597</v>
      </c>
    </row>
    <row r="54" spans="1:10" ht="14.25" customHeight="1">
      <c r="A54" s="595" t="s">
        <v>291</v>
      </c>
      <c r="B54" s="262"/>
      <c r="C54" s="685">
        <f>(C44/C31-1)*100</f>
        <v>-0.51325052271014027</v>
      </c>
      <c r="D54" s="685">
        <f t="shared" ref="D54:J54" si="2">(D44/D31-1)*100</f>
        <v>2.7572485440034766</v>
      </c>
      <c r="E54" s="685">
        <f t="shared" si="2"/>
        <v>1.2821957493027947</v>
      </c>
      <c r="F54" s="685">
        <f t="shared" si="2"/>
        <v>0.56884516978583655</v>
      </c>
      <c r="G54" s="685">
        <f t="shared" si="2"/>
        <v>-9.2564586409220375</v>
      </c>
      <c r="H54" s="685">
        <f t="shared" si="2"/>
        <v>11.275739821125462</v>
      </c>
      <c r="I54" s="685">
        <f t="shared" si="2"/>
        <v>2.644967777306606</v>
      </c>
      <c r="J54" s="685">
        <f t="shared" si="2"/>
        <v>-7.1698451471522979</v>
      </c>
    </row>
    <row r="55" spans="1:10" ht="14.25" customHeight="1" thickBot="1">
      <c r="A55" s="596" t="s">
        <v>292</v>
      </c>
      <c r="B55" s="597"/>
      <c r="C55" s="598"/>
      <c r="D55" s="598"/>
      <c r="E55" s="598"/>
      <c r="F55" s="598"/>
      <c r="G55" s="598"/>
      <c r="H55" s="599"/>
      <c r="I55" s="599"/>
      <c r="J55" s="600"/>
    </row>
    <row r="68" spans="3:10" ht="14.25" customHeight="1">
      <c r="C68" s="44"/>
      <c r="D68" s="44"/>
      <c r="E68" s="44"/>
      <c r="F68" s="44"/>
      <c r="G68" s="44"/>
      <c r="H68" s="44"/>
      <c r="I68" s="44"/>
      <c r="J68" s="44"/>
    </row>
    <row r="69" spans="3:10" ht="14.25" customHeight="1">
      <c r="C69" s="44"/>
      <c r="D69" s="44"/>
      <c r="E69" s="44"/>
      <c r="F69" s="44"/>
      <c r="G69" s="44"/>
      <c r="H69" s="44"/>
      <c r="I69" s="44"/>
      <c r="J69" s="44"/>
    </row>
  </sheetData>
  <mergeCells count="5">
    <mergeCell ref="A1:J1"/>
    <mergeCell ref="A2:J2"/>
    <mergeCell ref="A3:J3"/>
    <mergeCell ref="T4:Z4"/>
    <mergeCell ref="A52:B52"/>
  </mergeCells>
  <phoneticPr fontId="110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81" orientation="landscape" r:id="rId1"/>
  <headerFooter>
    <oddHeader>&amp;L&amp;9ODEPA</oddHeader>
    <oddFooter>&amp;C&amp;9 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GD56"/>
  <sheetViews>
    <sheetView showGridLines="0" view="pageBreakPreview" zoomScale="98" zoomScaleNormal="75" zoomScaleSheetLayoutView="98" zoomScalePage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J1"/>
    </sheetView>
  </sheetViews>
  <sheetFormatPr baseColWidth="10" defaultColWidth="11.42578125" defaultRowHeight="14.25" customHeight="1"/>
  <cols>
    <col min="1" max="1" width="10.7109375" style="37" customWidth="1"/>
    <col min="2" max="2" width="32.5703125" style="36" customWidth="1"/>
    <col min="3" max="3" width="12.5703125" style="37" customWidth="1"/>
    <col min="4" max="4" width="14.5703125" style="37" customWidth="1"/>
    <col min="5" max="6" width="10.140625" style="37" customWidth="1"/>
    <col min="7" max="7" width="11.5703125" style="37" customWidth="1"/>
    <col min="8" max="9" width="10.140625" style="37" customWidth="1"/>
    <col min="10" max="10" width="10.7109375" style="37" customWidth="1"/>
    <col min="11" max="11" width="13.85546875" style="65" bestFit="1" customWidth="1"/>
    <col min="12" max="18" width="11.42578125" style="65"/>
    <col min="19" max="186" width="11.42578125" style="20"/>
    <col min="187" max="16384" width="11.42578125" style="16"/>
  </cols>
  <sheetData>
    <row r="1" spans="1:14" s="48" customFormat="1" ht="12.75" customHeight="1">
      <c r="A1" s="817" t="s">
        <v>293</v>
      </c>
      <c r="B1" s="818"/>
      <c r="C1" s="818"/>
      <c r="D1" s="818"/>
      <c r="E1" s="818"/>
      <c r="F1" s="818"/>
      <c r="G1" s="818"/>
      <c r="H1" s="818"/>
      <c r="I1" s="818"/>
      <c r="J1" s="819"/>
    </row>
    <row r="2" spans="1:14" s="48" customFormat="1" ht="12.75" customHeight="1">
      <c r="A2" s="844" t="s">
        <v>294</v>
      </c>
      <c r="B2" s="827"/>
      <c r="C2" s="827"/>
      <c r="D2" s="827"/>
      <c r="E2" s="827"/>
      <c r="F2" s="827"/>
      <c r="G2" s="827"/>
      <c r="H2" s="827"/>
      <c r="I2" s="827"/>
      <c r="J2" s="845"/>
    </row>
    <row r="3" spans="1:14" ht="18.600000000000001" customHeight="1" thickBot="1">
      <c r="A3" s="853" t="s">
        <v>516</v>
      </c>
      <c r="B3" s="847"/>
      <c r="C3" s="847"/>
      <c r="D3" s="847"/>
      <c r="E3" s="847"/>
      <c r="F3" s="847"/>
      <c r="G3" s="847"/>
      <c r="H3" s="847"/>
      <c r="I3" s="847"/>
      <c r="J3" s="848"/>
    </row>
    <row r="4" spans="1:14" ht="43.5" customHeight="1" thickBot="1">
      <c r="A4" s="90" t="s">
        <v>106</v>
      </c>
      <c r="B4" s="47" t="s">
        <v>107</v>
      </c>
      <c r="C4" s="47" t="s">
        <v>281</v>
      </c>
      <c r="D4" s="47" t="s">
        <v>282</v>
      </c>
      <c r="E4" s="47" t="s">
        <v>283</v>
      </c>
      <c r="F4" s="47" t="s">
        <v>284</v>
      </c>
      <c r="G4" s="47" t="s">
        <v>285</v>
      </c>
      <c r="H4" s="47" t="s">
        <v>286</v>
      </c>
      <c r="I4" s="47" t="s">
        <v>287</v>
      </c>
      <c r="J4" s="601" t="s">
        <v>288</v>
      </c>
    </row>
    <row r="5" spans="1:14" ht="12.75" customHeight="1">
      <c r="A5" s="745">
        <v>2020</v>
      </c>
      <c r="B5" s="746"/>
      <c r="C5" s="661">
        <v>1385</v>
      </c>
      <c r="D5" s="747">
        <v>1368.64</v>
      </c>
      <c r="E5" s="747">
        <v>1472.74</v>
      </c>
      <c r="F5" s="747">
        <v>1387.34</v>
      </c>
      <c r="G5" s="747">
        <v>1456.86</v>
      </c>
      <c r="H5" s="747">
        <v>1149.2</v>
      </c>
      <c r="I5" s="747">
        <v>1275.1099999999999</v>
      </c>
      <c r="J5" s="602">
        <v>1206.0999999999999</v>
      </c>
    </row>
    <row r="6" spans="1:14" ht="12.75" customHeight="1">
      <c r="A6" s="745">
        <v>2021</v>
      </c>
      <c r="B6" s="746"/>
      <c r="C6" s="661">
        <v>1814.73</v>
      </c>
      <c r="D6" s="661">
        <v>1802.54</v>
      </c>
      <c r="E6" s="747">
        <v>1889.59</v>
      </c>
      <c r="F6" s="747">
        <v>1839.31</v>
      </c>
      <c r="G6" s="661">
        <v>1897.83</v>
      </c>
      <c r="H6" s="747">
        <v>1555.11</v>
      </c>
      <c r="I6" s="661">
        <v>1698.06</v>
      </c>
      <c r="J6" s="602">
        <v>1698.32</v>
      </c>
    </row>
    <row r="7" spans="1:14" ht="12.75" customHeight="1">
      <c r="A7" s="745">
        <v>2022</v>
      </c>
      <c r="B7" s="746"/>
      <c r="C7" s="641">
        <v>1682.52</v>
      </c>
      <c r="D7" s="641">
        <v>1657.25</v>
      </c>
      <c r="E7" s="748">
        <v>1750.28</v>
      </c>
      <c r="F7" s="641">
        <v>1701.24</v>
      </c>
      <c r="G7" s="641">
        <v>1744.15</v>
      </c>
      <c r="H7" s="641">
        <v>1458.75</v>
      </c>
      <c r="I7" s="641">
        <v>1570.17</v>
      </c>
      <c r="J7" s="662">
        <v>1603.74</v>
      </c>
    </row>
    <row r="8" spans="1:14" ht="12.75" customHeight="1">
      <c r="A8" s="745">
        <v>2023</v>
      </c>
      <c r="B8" s="746"/>
      <c r="C8" s="641">
        <v>1441.33</v>
      </c>
      <c r="D8" s="641">
        <v>1571.16</v>
      </c>
      <c r="E8" s="748">
        <v>1496.42</v>
      </c>
      <c r="F8" s="641">
        <v>1454.27</v>
      </c>
      <c r="G8" s="641">
        <v>1488.48</v>
      </c>
      <c r="H8" s="641">
        <v>1178.76</v>
      </c>
      <c r="I8" s="641">
        <v>1314.53</v>
      </c>
      <c r="J8" s="662">
        <v>1282.08</v>
      </c>
    </row>
    <row r="9" spans="1:14" ht="12.75" customHeight="1">
      <c r="A9" s="749"/>
      <c r="B9" s="746"/>
      <c r="C9" s="659"/>
      <c r="D9" s="661"/>
      <c r="E9" s="659"/>
      <c r="F9" s="659"/>
      <c r="G9" s="659"/>
      <c r="H9" s="659"/>
      <c r="I9" s="659"/>
      <c r="J9" s="603"/>
    </row>
    <row r="10" spans="1:14" ht="12.75" customHeight="1">
      <c r="A10" s="580">
        <v>2023</v>
      </c>
      <c r="B10" s="750" t="s">
        <v>295</v>
      </c>
      <c r="C10" s="491">
        <f>AVERAGE(C26)</f>
        <v>1379.9</v>
      </c>
      <c r="D10" s="491">
        <f t="shared" ref="D10:J10" si="0">AVERAGE(D26)</f>
        <v>1478.87</v>
      </c>
      <c r="E10" s="491">
        <f t="shared" si="0"/>
        <v>1459.56</v>
      </c>
      <c r="F10" s="491">
        <f t="shared" si="0"/>
        <v>1458.03</v>
      </c>
      <c r="G10" s="491">
        <f t="shared" si="0"/>
        <v>1422.54</v>
      </c>
      <c r="H10" s="491">
        <f t="shared" si="0"/>
        <v>1110.02</v>
      </c>
      <c r="I10" s="491">
        <f t="shared" si="0"/>
        <v>1262.02</v>
      </c>
      <c r="J10" s="594">
        <f t="shared" si="0"/>
        <v>1347.56</v>
      </c>
      <c r="K10" s="309"/>
    </row>
    <row r="11" spans="1:14" ht="12.75" customHeight="1">
      <c r="A11" s="580">
        <v>2024</v>
      </c>
      <c r="B11" s="750" t="str">
        <f>B10</f>
        <v>Ene-ene</v>
      </c>
      <c r="C11" s="491">
        <f>AVERAGE(C39)</f>
        <v>1366.27</v>
      </c>
      <c r="D11" s="491">
        <f t="shared" ref="D11:J11" si="1">AVERAGE(D39)</f>
        <v>1516.08</v>
      </c>
      <c r="E11" s="491">
        <f t="shared" si="1"/>
        <v>1497.06</v>
      </c>
      <c r="F11" s="491">
        <f t="shared" si="1"/>
        <v>1388.61</v>
      </c>
      <c r="G11" s="491">
        <f t="shared" si="1"/>
        <v>1351.04</v>
      </c>
      <c r="H11" s="491">
        <f t="shared" si="1"/>
        <v>1010.65</v>
      </c>
      <c r="I11" s="491">
        <f t="shared" si="1"/>
        <v>1249.71</v>
      </c>
      <c r="J11" s="594">
        <f t="shared" si="1"/>
        <v>1274.18</v>
      </c>
      <c r="K11" s="309"/>
    </row>
    <row r="12" spans="1:14" s="20" customFormat="1" ht="12.75" customHeight="1">
      <c r="A12" s="751"/>
      <c r="B12" s="750"/>
      <c r="C12" s="219"/>
      <c r="D12" s="491"/>
      <c r="E12" s="491"/>
      <c r="F12" s="491"/>
      <c r="G12" s="491"/>
      <c r="H12" s="491"/>
      <c r="I12" s="491"/>
      <c r="J12" s="594"/>
      <c r="N12" s="491"/>
    </row>
    <row r="13" spans="1:14" s="20" customFormat="1" ht="12.75" customHeight="1">
      <c r="A13" s="751">
        <v>2022</v>
      </c>
      <c r="B13" s="750" t="s">
        <v>120</v>
      </c>
      <c r="C13" s="491">
        <v>1670.91</v>
      </c>
      <c r="D13" s="491">
        <v>1653.22</v>
      </c>
      <c r="E13" s="491">
        <v>1741.3</v>
      </c>
      <c r="F13" s="491">
        <v>1702.83</v>
      </c>
      <c r="G13" s="491">
        <v>1776.44</v>
      </c>
      <c r="H13" s="491">
        <v>1378.92</v>
      </c>
      <c r="I13" s="491">
        <v>1554.31</v>
      </c>
      <c r="J13" s="594">
        <v>1494.91</v>
      </c>
    </row>
    <row r="14" spans="1:14" s="20" customFormat="1" ht="12.75" customHeight="1">
      <c r="A14" s="751"/>
      <c r="B14" s="750" t="s">
        <v>121</v>
      </c>
      <c r="C14" s="491">
        <v>1734.99</v>
      </c>
      <c r="D14" s="491">
        <v>1816.26</v>
      </c>
      <c r="E14" s="491">
        <v>1812.86</v>
      </c>
      <c r="F14" s="491">
        <v>1837.2</v>
      </c>
      <c r="G14" s="491">
        <v>1783.67</v>
      </c>
      <c r="H14" s="491">
        <v>1535.83</v>
      </c>
      <c r="I14" s="491">
        <v>1615.03</v>
      </c>
      <c r="J14" s="594">
        <v>1499.66</v>
      </c>
    </row>
    <row r="15" spans="1:14" s="20" customFormat="1" ht="12.75" customHeight="1">
      <c r="A15" s="751"/>
      <c r="B15" s="750" t="s">
        <v>122</v>
      </c>
      <c r="C15" s="491">
        <v>1802.44</v>
      </c>
      <c r="D15" s="491">
        <v>1739.26</v>
      </c>
      <c r="E15" s="491">
        <v>1882.46</v>
      </c>
      <c r="F15" s="491">
        <v>1801.97</v>
      </c>
      <c r="G15" s="491">
        <v>1853.83</v>
      </c>
      <c r="H15" s="491">
        <v>1582.06</v>
      </c>
      <c r="I15" s="491">
        <v>1716.39</v>
      </c>
      <c r="J15" s="594">
        <v>1595.75</v>
      </c>
    </row>
    <row r="16" spans="1:14" s="20" customFormat="1" ht="12.75" customHeight="1">
      <c r="A16" s="751"/>
      <c r="B16" s="750" t="s">
        <v>123</v>
      </c>
      <c r="C16" s="491">
        <v>1791.39</v>
      </c>
      <c r="D16" s="491">
        <v>1725.06</v>
      </c>
      <c r="E16" s="491">
        <v>1884.61</v>
      </c>
      <c r="F16" s="491">
        <v>1771.77</v>
      </c>
      <c r="G16" s="491">
        <v>1844.09</v>
      </c>
      <c r="H16" s="491">
        <v>1591.83</v>
      </c>
      <c r="I16" s="491">
        <v>1689.07</v>
      </c>
      <c r="J16" s="594">
        <v>1663.04</v>
      </c>
    </row>
    <row r="17" spans="1:15" s="20" customFormat="1" ht="12.75" customHeight="1">
      <c r="A17" s="751"/>
      <c r="B17" s="750" t="s">
        <v>124</v>
      </c>
      <c r="C17" s="491">
        <v>1723.41</v>
      </c>
      <c r="D17" s="491">
        <v>1752.91</v>
      </c>
      <c r="E17" s="491">
        <v>1809.28</v>
      </c>
      <c r="F17" s="491">
        <v>1683.12</v>
      </c>
      <c r="G17" s="491">
        <v>1797.04</v>
      </c>
      <c r="H17" s="491">
        <v>1510.11</v>
      </c>
      <c r="I17" s="491">
        <v>1585.26</v>
      </c>
      <c r="J17" s="594">
        <v>1544.83</v>
      </c>
    </row>
    <row r="18" spans="1:15" s="20" customFormat="1" ht="12.75" customHeight="1">
      <c r="A18" s="751"/>
      <c r="B18" s="750" t="s">
        <v>125</v>
      </c>
      <c r="C18" s="491">
        <v>1702.57</v>
      </c>
      <c r="D18" s="491">
        <v>1624.83</v>
      </c>
      <c r="E18" s="491">
        <v>1784.52</v>
      </c>
      <c r="F18" s="491">
        <v>1777.95</v>
      </c>
      <c r="G18" s="491">
        <v>1791.47</v>
      </c>
      <c r="H18" s="491">
        <v>1460.96</v>
      </c>
      <c r="I18" s="491">
        <v>1576.37</v>
      </c>
      <c r="J18" s="594">
        <v>1504.53</v>
      </c>
      <c r="M18" s="491"/>
      <c r="N18" s="491"/>
    </row>
    <row r="19" spans="1:15" s="20" customFormat="1" ht="12.75" customHeight="1">
      <c r="A19" s="751"/>
      <c r="B19" s="750" t="s">
        <v>126</v>
      </c>
      <c r="C19" s="491">
        <v>1708.68</v>
      </c>
      <c r="D19" s="491">
        <v>1649.94</v>
      </c>
      <c r="E19" s="491">
        <v>1766.79</v>
      </c>
      <c r="F19" s="491">
        <v>1722.7</v>
      </c>
      <c r="G19" s="491">
        <v>1773.27</v>
      </c>
      <c r="H19" s="491">
        <v>1435.65</v>
      </c>
      <c r="I19" s="491">
        <v>1594.6</v>
      </c>
      <c r="J19" s="594">
        <v>1569.39</v>
      </c>
    </row>
    <row r="20" spans="1:15" s="20" customFormat="1" ht="12.75" customHeight="1">
      <c r="A20" s="751"/>
      <c r="B20" s="750" t="s">
        <v>127</v>
      </c>
      <c r="C20" s="491">
        <v>1705.31</v>
      </c>
      <c r="D20" s="491">
        <v>1700.35</v>
      </c>
      <c r="E20" s="491">
        <v>1750.45</v>
      </c>
      <c r="F20" s="491">
        <v>1699.36</v>
      </c>
      <c r="G20" s="491">
        <v>1748.69</v>
      </c>
      <c r="H20" s="491">
        <v>1513</v>
      </c>
      <c r="I20" s="491">
        <v>1586.62</v>
      </c>
      <c r="J20" s="594">
        <v>1788.1</v>
      </c>
    </row>
    <row r="21" spans="1:15" s="20" customFormat="1" ht="12.75" customHeight="1">
      <c r="A21" s="751"/>
      <c r="B21" s="750" t="s">
        <v>128</v>
      </c>
      <c r="C21" s="491">
        <v>1702.83</v>
      </c>
      <c r="D21" s="491">
        <v>1651.08</v>
      </c>
      <c r="E21" s="491">
        <v>1749.78</v>
      </c>
      <c r="F21" s="491">
        <v>1682.12</v>
      </c>
      <c r="G21" s="491">
        <v>1760.09</v>
      </c>
      <c r="H21" s="491">
        <v>1543.11</v>
      </c>
      <c r="I21" s="491">
        <v>1575.95</v>
      </c>
      <c r="J21" s="594">
        <v>1769.32</v>
      </c>
    </row>
    <row r="22" spans="1:15" s="20" customFormat="1" ht="12.75" customHeight="1">
      <c r="A22" s="751"/>
      <c r="B22" s="750" t="s">
        <v>129</v>
      </c>
      <c r="C22" s="491">
        <v>1645.88</v>
      </c>
      <c r="D22" s="491">
        <v>1630.23</v>
      </c>
      <c r="E22" s="491">
        <v>1692.91</v>
      </c>
      <c r="F22" s="491">
        <v>1632.73</v>
      </c>
      <c r="G22" s="491">
        <v>1683.82</v>
      </c>
      <c r="H22" s="491">
        <v>1440.97</v>
      </c>
      <c r="I22" s="491">
        <v>1562.51</v>
      </c>
      <c r="J22" s="594">
        <v>1817.24</v>
      </c>
      <c r="O22" s="491"/>
    </row>
    <row r="23" spans="1:15" s="20" customFormat="1" ht="12.75" customHeight="1">
      <c r="A23" s="751"/>
      <c r="B23" s="750" t="s">
        <v>130</v>
      </c>
      <c r="C23" s="491">
        <v>1555.13</v>
      </c>
      <c r="D23" s="491">
        <v>1529.02</v>
      </c>
      <c r="E23" s="491">
        <v>1617.89</v>
      </c>
      <c r="F23" s="491">
        <v>1583.51</v>
      </c>
      <c r="G23" s="491">
        <v>1625.31</v>
      </c>
      <c r="H23" s="491">
        <v>1289.28</v>
      </c>
      <c r="I23" s="491">
        <v>1441.92</v>
      </c>
      <c r="J23" s="594">
        <v>1626.33</v>
      </c>
    </row>
    <row r="24" spans="1:15" s="20" customFormat="1" ht="12.75" customHeight="1">
      <c r="A24" s="751"/>
      <c r="B24" s="750" t="s">
        <v>131</v>
      </c>
      <c r="C24" s="491">
        <v>1446.69</v>
      </c>
      <c r="D24" s="491">
        <v>1414.8</v>
      </c>
      <c r="E24" s="491">
        <v>1510.47</v>
      </c>
      <c r="F24" s="491">
        <v>1519.58</v>
      </c>
      <c r="G24" s="491">
        <v>1492.06</v>
      </c>
      <c r="H24" s="491">
        <v>1223.24</v>
      </c>
      <c r="I24" s="491">
        <v>1344.02</v>
      </c>
      <c r="J24" s="594">
        <v>1371.8</v>
      </c>
    </row>
    <row r="25" spans="1:15" s="20" customFormat="1" ht="12.75" customHeight="1">
      <c r="A25" s="751"/>
      <c r="B25" s="750"/>
      <c r="C25" s="491"/>
      <c r="D25" s="491"/>
      <c r="E25" s="491"/>
      <c r="F25" s="491"/>
      <c r="G25" s="491"/>
      <c r="H25" s="491"/>
      <c r="I25" s="491"/>
      <c r="J25" s="594"/>
    </row>
    <row r="26" spans="1:15" s="20" customFormat="1" ht="12.75" customHeight="1">
      <c r="A26" s="751">
        <v>2023</v>
      </c>
      <c r="B26" s="750" t="s">
        <v>120</v>
      </c>
      <c r="C26" s="491">
        <v>1379.9</v>
      </c>
      <c r="D26" s="491">
        <v>1478.87</v>
      </c>
      <c r="E26" s="491">
        <v>1459.56</v>
      </c>
      <c r="F26" s="491">
        <v>1458.03</v>
      </c>
      <c r="G26" s="491">
        <v>1422.54</v>
      </c>
      <c r="H26" s="491">
        <v>1110.02</v>
      </c>
      <c r="I26" s="491">
        <v>1262.02</v>
      </c>
      <c r="J26" s="594">
        <v>1347.56</v>
      </c>
    </row>
    <row r="27" spans="1:15" ht="14.25" customHeight="1">
      <c r="A27" s="751"/>
      <c r="B27" s="750" t="s">
        <v>121</v>
      </c>
      <c r="C27" s="491">
        <v>1372.3</v>
      </c>
      <c r="D27" s="491">
        <v>1601.75</v>
      </c>
      <c r="E27" s="491">
        <v>1468.57</v>
      </c>
      <c r="F27" s="491">
        <v>1427.52</v>
      </c>
      <c r="G27" s="491">
        <v>1390.86</v>
      </c>
      <c r="H27" s="491">
        <v>1030.57</v>
      </c>
      <c r="I27" s="491">
        <v>1238.6099999999999</v>
      </c>
      <c r="J27" s="594">
        <v>1223.25</v>
      </c>
    </row>
    <row r="28" spans="1:15" ht="14.25" customHeight="1">
      <c r="A28" s="751"/>
      <c r="B28" s="750" t="s">
        <v>122</v>
      </c>
      <c r="C28" s="491">
        <v>1422.69</v>
      </c>
      <c r="D28" s="491">
        <v>1603.23</v>
      </c>
      <c r="E28" s="491">
        <v>1502.18</v>
      </c>
      <c r="F28" s="491">
        <v>1436.42</v>
      </c>
      <c r="G28" s="491">
        <v>1475.98</v>
      </c>
      <c r="H28" s="491">
        <v>1240.6099999999999</v>
      </c>
      <c r="I28" s="491">
        <v>1298.21</v>
      </c>
      <c r="J28" s="594">
        <v>1237.48</v>
      </c>
    </row>
    <row r="29" spans="1:15" ht="14.25" customHeight="1">
      <c r="A29" s="751"/>
      <c r="B29" s="750" t="s">
        <v>123</v>
      </c>
      <c r="C29" s="491">
        <v>1440.07</v>
      </c>
      <c r="D29" s="491">
        <v>1604.44</v>
      </c>
      <c r="E29" s="491">
        <v>1509.63</v>
      </c>
      <c r="F29" s="491">
        <v>1403.53</v>
      </c>
      <c r="G29" s="491">
        <v>1505.75</v>
      </c>
      <c r="H29" s="491">
        <v>1244.23</v>
      </c>
      <c r="I29" s="491">
        <v>1308.0899999999999</v>
      </c>
      <c r="J29" s="594">
        <v>1191.28</v>
      </c>
      <c r="O29" s="491"/>
    </row>
    <row r="30" spans="1:15" ht="14.25" customHeight="1">
      <c r="A30" s="751"/>
      <c r="B30" s="750" t="s">
        <v>124</v>
      </c>
      <c r="C30" s="491">
        <v>1423.3</v>
      </c>
      <c r="D30" s="491">
        <v>1533.09</v>
      </c>
      <c r="E30" s="491">
        <v>1505.33</v>
      </c>
      <c r="F30" s="491">
        <v>1450.43</v>
      </c>
      <c r="G30" s="491">
        <v>1485.08</v>
      </c>
      <c r="H30" s="491">
        <v>1114.78</v>
      </c>
      <c r="I30" s="491">
        <v>1261.33</v>
      </c>
      <c r="J30" s="594">
        <v>1229.25</v>
      </c>
    </row>
    <row r="31" spans="1:15" ht="14.25" customHeight="1">
      <c r="A31" s="751"/>
      <c r="B31" s="750" t="s">
        <v>125</v>
      </c>
      <c r="C31" s="491">
        <v>1447.25</v>
      </c>
      <c r="D31" s="491">
        <v>1603.07</v>
      </c>
      <c r="E31" s="491">
        <v>1482.99</v>
      </c>
      <c r="F31" s="491">
        <v>1441.02</v>
      </c>
      <c r="G31" s="491">
        <v>1483.02</v>
      </c>
      <c r="H31" s="491">
        <v>1103.74</v>
      </c>
      <c r="I31" s="491">
        <v>1303.2</v>
      </c>
      <c r="J31" s="594">
        <v>1038.5999999999999</v>
      </c>
    </row>
    <row r="32" spans="1:15" ht="14.25" customHeight="1">
      <c r="A32" s="751"/>
      <c r="B32" s="750" t="s">
        <v>126</v>
      </c>
      <c r="C32" s="491">
        <v>1471.01</v>
      </c>
      <c r="D32" s="491">
        <v>1564.66</v>
      </c>
      <c r="E32" s="491">
        <v>1512.11</v>
      </c>
      <c r="F32" s="491">
        <v>1471.73</v>
      </c>
      <c r="G32" s="491">
        <v>1505.81</v>
      </c>
      <c r="H32" s="491">
        <v>1226.68</v>
      </c>
      <c r="I32" s="491">
        <v>1363.97</v>
      </c>
      <c r="J32" s="594">
        <v>1222.1400000000001</v>
      </c>
    </row>
    <row r="33" spans="1:10" ht="14.25" customHeight="1">
      <c r="A33" s="751"/>
      <c r="B33" s="750" t="s">
        <v>127</v>
      </c>
      <c r="C33" s="491">
        <v>1474.8</v>
      </c>
      <c r="D33" s="491">
        <v>1562.89</v>
      </c>
      <c r="E33" s="491">
        <v>1492.47</v>
      </c>
      <c r="F33" s="491">
        <v>1462.69</v>
      </c>
      <c r="G33" s="491">
        <v>1550.53</v>
      </c>
      <c r="H33" s="491">
        <v>1246.42</v>
      </c>
      <c r="I33" s="491">
        <v>1373.27</v>
      </c>
      <c r="J33" s="594">
        <v>1290.18</v>
      </c>
    </row>
    <row r="34" spans="1:10" ht="14.25" customHeight="1">
      <c r="A34" s="751"/>
      <c r="B34" s="750" t="s">
        <v>128</v>
      </c>
      <c r="C34" s="491">
        <v>1484.86</v>
      </c>
      <c r="D34" s="491">
        <v>1558</v>
      </c>
      <c r="E34" s="491">
        <v>1525.58</v>
      </c>
      <c r="F34" s="491">
        <v>1498.42</v>
      </c>
      <c r="G34" s="491">
        <v>1540.15</v>
      </c>
      <c r="H34" s="491">
        <v>1271.8800000000001</v>
      </c>
      <c r="I34" s="491">
        <v>1360.24</v>
      </c>
      <c r="J34" s="594">
        <v>1349.22</v>
      </c>
    </row>
    <row r="35" spans="1:10" ht="14.25" customHeight="1">
      <c r="A35" s="751"/>
      <c r="B35" s="750" t="s">
        <v>129</v>
      </c>
      <c r="C35" s="491">
        <v>1498.62</v>
      </c>
      <c r="D35" s="491">
        <v>1594.04</v>
      </c>
      <c r="E35" s="491">
        <v>1528.45</v>
      </c>
      <c r="F35" s="491">
        <v>1503.51</v>
      </c>
      <c r="G35" s="491">
        <v>1546.43</v>
      </c>
      <c r="H35" s="491">
        <v>1188.71</v>
      </c>
      <c r="I35" s="491">
        <v>1373.81</v>
      </c>
      <c r="J35" s="594">
        <v>1473.1</v>
      </c>
    </row>
    <row r="36" spans="1:10" ht="14.25" customHeight="1">
      <c r="A36" s="751"/>
      <c r="B36" s="750" t="s">
        <v>130</v>
      </c>
      <c r="C36" s="491">
        <v>1468.32</v>
      </c>
      <c r="D36" s="491">
        <v>1607.98</v>
      </c>
      <c r="E36" s="491">
        <v>1508.59</v>
      </c>
      <c r="F36" s="491">
        <v>1479.11</v>
      </c>
      <c r="G36" s="491">
        <v>1502.37</v>
      </c>
      <c r="H36" s="491">
        <v>1168.83</v>
      </c>
      <c r="I36" s="491">
        <v>1321.53</v>
      </c>
      <c r="J36" s="594">
        <v>1373.22</v>
      </c>
    </row>
    <row r="37" spans="1:10" ht="14.25" customHeight="1">
      <c r="A37" s="751"/>
      <c r="B37" s="750" t="s">
        <v>131</v>
      </c>
      <c r="C37" s="491">
        <v>1412.87</v>
      </c>
      <c r="D37" s="491">
        <v>1541.94</v>
      </c>
      <c r="E37" s="491">
        <v>1461.56</v>
      </c>
      <c r="F37" s="491">
        <v>1418.8</v>
      </c>
      <c r="G37" s="491">
        <v>1453.25</v>
      </c>
      <c r="H37" s="491">
        <v>1198.5899999999999</v>
      </c>
      <c r="I37" s="491">
        <v>1310.08</v>
      </c>
      <c r="J37" s="594">
        <v>1409.71</v>
      </c>
    </row>
    <row r="38" spans="1:10" ht="14.25" customHeight="1">
      <c r="A38" s="751"/>
      <c r="B38" s="750"/>
      <c r="C38" s="491"/>
      <c r="D38" s="491"/>
      <c r="E38" s="491"/>
      <c r="F38" s="491"/>
      <c r="G38" s="491"/>
      <c r="H38" s="491"/>
      <c r="I38" s="491"/>
      <c r="J38" s="594"/>
    </row>
    <row r="39" spans="1:10" ht="14.25" customHeight="1">
      <c r="A39" s="751">
        <v>2024</v>
      </c>
      <c r="B39" s="750" t="s">
        <v>120</v>
      </c>
      <c r="C39" s="491">
        <v>1366.27</v>
      </c>
      <c r="D39" s="491">
        <v>1516.08</v>
      </c>
      <c r="E39" s="491">
        <v>1497.06</v>
      </c>
      <c r="F39" s="491">
        <v>1388.61</v>
      </c>
      <c r="G39" s="491">
        <v>1351.04</v>
      </c>
      <c r="H39" s="491">
        <v>1010.65</v>
      </c>
      <c r="I39" s="491">
        <v>1249.71</v>
      </c>
      <c r="J39" s="594">
        <v>1274.18</v>
      </c>
    </row>
    <row r="40" spans="1:10" ht="14.25" customHeight="1">
      <c r="A40" s="204"/>
      <c r="B40" s="333" t="s">
        <v>121</v>
      </c>
      <c r="C40" s="491"/>
      <c r="D40" s="491"/>
      <c r="E40" s="491"/>
      <c r="F40" s="491"/>
      <c r="G40" s="491"/>
      <c r="H40" s="491"/>
      <c r="I40" s="491"/>
      <c r="J40" s="594"/>
    </row>
    <row r="41" spans="1:10" ht="14.25" customHeight="1">
      <c r="A41" s="204"/>
      <c r="B41" s="333" t="s">
        <v>122</v>
      </c>
      <c r="C41" s="491"/>
      <c r="D41" s="491"/>
      <c r="E41" s="491"/>
      <c r="F41" s="491"/>
      <c r="G41" s="491"/>
      <c r="H41" s="491"/>
      <c r="I41" s="491"/>
      <c r="J41" s="594"/>
    </row>
    <row r="42" spans="1:10" ht="14.25" customHeight="1">
      <c r="A42" s="204"/>
      <c r="B42" s="333" t="s">
        <v>123</v>
      </c>
      <c r="C42" s="491"/>
      <c r="D42" s="491"/>
      <c r="E42" s="491"/>
      <c r="F42" s="491"/>
      <c r="G42" s="491"/>
      <c r="H42" s="491"/>
      <c r="I42" s="491"/>
      <c r="J42" s="594"/>
    </row>
    <row r="43" spans="1:10" ht="14.25" customHeight="1" thickBot="1">
      <c r="A43" s="204"/>
      <c r="B43" s="333" t="s">
        <v>124</v>
      </c>
      <c r="C43" s="491"/>
      <c r="D43" s="491"/>
      <c r="E43" s="491"/>
      <c r="F43" s="491"/>
      <c r="G43" s="491"/>
      <c r="H43" s="491"/>
      <c r="I43" s="491"/>
      <c r="J43" s="594"/>
    </row>
    <row r="44" spans="1:10" ht="14.25" hidden="1" customHeight="1">
      <c r="A44" s="204"/>
      <c r="B44" s="333" t="s">
        <v>125</v>
      </c>
      <c r="C44" s="491"/>
      <c r="D44" s="491"/>
      <c r="E44" s="491"/>
      <c r="F44" s="491"/>
      <c r="G44" s="491"/>
      <c r="H44" s="491"/>
      <c r="I44" s="491"/>
      <c r="J44" s="594"/>
    </row>
    <row r="45" spans="1:10" ht="14.25" hidden="1" customHeight="1">
      <c r="A45" s="204"/>
      <c r="B45" s="333" t="s">
        <v>126</v>
      </c>
      <c r="C45" s="491"/>
      <c r="D45" s="491"/>
      <c r="E45" s="491"/>
      <c r="F45" s="491"/>
      <c r="G45" s="491"/>
      <c r="H45" s="491"/>
      <c r="I45" s="491"/>
      <c r="J45" s="594"/>
    </row>
    <row r="46" spans="1:10" ht="14.25" hidden="1" customHeight="1">
      <c r="A46" s="204"/>
      <c r="B46" s="333" t="s">
        <v>127</v>
      </c>
      <c r="C46" s="491"/>
      <c r="D46" s="491"/>
      <c r="E46" s="491"/>
      <c r="F46" s="491"/>
      <c r="G46" s="491"/>
      <c r="H46" s="491"/>
      <c r="I46" s="491"/>
      <c r="J46" s="594"/>
    </row>
    <row r="47" spans="1:10" ht="14.25" hidden="1" customHeight="1">
      <c r="A47" s="204"/>
      <c r="B47" s="333" t="s">
        <v>128</v>
      </c>
      <c r="C47" s="491"/>
      <c r="D47" s="491"/>
      <c r="E47" s="491"/>
      <c r="F47" s="491"/>
      <c r="G47" s="491"/>
      <c r="H47" s="491"/>
      <c r="I47" s="491"/>
      <c r="J47" s="594"/>
    </row>
    <row r="48" spans="1:10" ht="14.25" hidden="1" customHeight="1">
      <c r="A48" s="204"/>
      <c r="B48" s="333" t="s">
        <v>129</v>
      </c>
      <c r="C48" s="491"/>
      <c r="D48" s="491"/>
      <c r="E48" s="491"/>
      <c r="F48" s="491"/>
      <c r="G48" s="491"/>
      <c r="H48" s="491"/>
      <c r="I48" s="491"/>
      <c r="J48" s="594"/>
    </row>
    <row r="49" spans="1:10" ht="14.25" hidden="1" customHeight="1">
      <c r="A49" s="204"/>
      <c r="B49" s="333" t="s">
        <v>130</v>
      </c>
      <c r="C49" s="491"/>
      <c r="D49" s="491"/>
      <c r="E49" s="491"/>
      <c r="F49" s="491"/>
      <c r="G49" s="491"/>
      <c r="H49" s="491"/>
      <c r="I49" s="491"/>
      <c r="J49" s="594"/>
    </row>
    <row r="50" spans="1:10" ht="14.25" hidden="1" customHeight="1" thickBot="1">
      <c r="A50" s="204"/>
      <c r="B50" s="333" t="s">
        <v>131</v>
      </c>
      <c r="C50" s="491"/>
      <c r="D50" s="491"/>
      <c r="E50" s="491"/>
      <c r="F50" s="491"/>
      <c r="G50" s="491"/>
      <c r="H50" s="491"/>
      <c r="I50" s="491"/>
      <c r="J50" s="594"/>
    </row>
    <row r="51" spans="1:10" ht="14.25" customHeight="1">
      <c r="A51" s="851" t="s">
        <v>296</v>
      </c>
      <c r="B51" s="852"/>
      <c r="C51" s="344">
        <f>(C11/C10-1)*100</f>
        <v>-0.98775273570549382</v>
      </c>
      <c r="D51" s="344">
        <f t="shared" ref="D51:J51" si="2">(D11/D10-1)*100</f>
        <v>2.5161102733844087</v>
      </c>
      <c r="E51" s="344">
        <f t="shared" si="2"/>
        <v>2.5692674504645296</v>
      </c>
      <c r="F51" s="344">
        <f t="shared" si="2"/>
        <v>-4.7612189049608062</v>
      </c>
      <c r="G51" s="344">
        <f t="shared" si="2"/>
        <v>-5.0262207038114903</v>
      </c>
      <c r="H51" s="344">
        <f t="shared" si="2"/>
        <v>-8.9520909533161603</v>
      </c>
      <c r="I51" s="344">
        <f t="shared" si="2"/>
        <v>-0.97542035783901859</v>
      </c>
      <c r="J51" s="344">
        <f t="shared" si="2"/>
        <v>-5.4453976075276689</v>
      </c>
    </row>
    <row r="52" spans="1:10" ht="14.25" customHeight="1">
      <c r="A52" s="261" t="s">
        <v>133</v>
      </c>
      <c r="C52" s="660">
        <f>(C39/C37-1)*100</f>
        <v>-3.2982510775938279</v>
      </c>
      <c r="D52" s="660">
        <f t="shared" ref="D52:J52" si="3">(D39/D37-1)*100</f>
        <v>-1.677108058679333</v>
      </c>
      <c r="E52" s="660">
        <f t="shared" si="3"/>
        <v>2.4289115739347</v>
      </c>
      <c r="F52" s="660">
        <f t="shared" si="3"/>
        <v>-2.1278545249506675</v>
      </c>
      <c r="G52" s="660">
        <f t="shared" si="3"/>
        <v>-7.0332014450369851</v>
      </c>
      <c r="H52" s="660">
        <f t="shared" si="3"/>
        <v>-15.680090773325317</v>
      </c>
      <c r="I52" s="660">
        <f t="shared" si="3"/>
        <v>-4.6081155349291585</v>
      </c>
      <c r="J52" s="660">
        <f t="shared" si="3"/>
        <v>-9.6140340921182403</v>
      </c>
    </row>
    <row r="53" spans="1:10" ht="14.25" customHeight="1" thickBot="1">
      <c r="A53" s="590" t="s">
        <v>297</v>
      </c>
      <c r="B53" s="559"/>
      <c r="C53" s="576">
        <f>(C39/C26-1)*100</f>
        <v>-0.98775273570549382</v>
      </c>
      <c r="D53" s="576">
        <f t="shared" ref="D53:J53" si="4">(D39/D26-1)*100</f>
        <v>2.5161102733844087</v>
      </c>
      <c r="E53" s="576">
        <f t="shared" si="4"/>
        <v>2.5692674504645296</v>
      </c>
      <c r="F53" s="576">
        <f t="shared" si="4"/>
        <v>-4.7612189049608062</v>
      </c>
      <c r="G53" s="576">
        <f t="shared" si="4"/>
        <v>-5.0262207038114903</v>
      </c>
      <c r="H53" s="576">
        <f t="shared" si="4"/>
        <v>-8.9520909533161603</v>
      </c>
      <c r="I53" s="576">
        <f t="shared" si="4"/>
        <v>-0.97542035783901859</v>
      </c>
      <c r="J53" s="576">
        <f t="shared" si="4"/>
        <v>-5.4453976075276689</v>
      </c>
    </row>
    <row r="54" spans="1:10" ht="14.25" customHeight="1">
      <c r="A54" s="92" t="s">
        <v>298</v>
      </c>
      <c r="C54" s="40"/>
      <c r="D54" s="40"/>
      <c r="E54" s="40"/>
      <c r="F54" s="40"/>
      <c r="G54" s="40"/>
      <c r="H54" s="334"/>
      <c r="I54" s="334"/>
      <c r="J54" s="97"/>
    </row>
    <row r="55" spans="1:10" ht="14.25" customHeight="1" thickBot="1">
      <c r="A55" s="343"/>
      <c r="B55" s="93"/>
      <c r="C55" s="94"/>
      <c r="D55" s="94"/>
      <c r="E55" s="94"/>
      <c r="F55" s="94"/>
      <c r="G55" s="94"/>
      <c r="H55" s="94"/>
      <c r="I55" s="94"/>
      <c r="J55" s="95"/>
    </row>
    <row r="56" spans="1:10" ht="14.25" customHeight="1">
      <c r="C56" s="577"/>
      <c r="D56" s="577"/>
      <c r="E56" s="577"/>
      <c r="F56" s="577"/>
      <c r="G56" s="577"/>
      <c r="H56" s="577"/>
      <c r="I56" s="577"/>
      <c r="J56" s="577"/>
    </row>
  </sheetData>
  <mergeCells count="4">
    <mergeCell ref="A51:B51"/>
    <mergeCell ref="A1:J1"/>
    <mergeCell ref="A2:J2"/>
    <mergeCell ref="A3:J3"/>
  </mergeCells>
  <phoneticPr fontId="110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76" orientation="landscape" r:id="rId1"/>
  <headerFooter>
    <oddHeader>&amp;L&amp;9ODEPA</oddHeader>
    <oddFooter>&amp;C&amp;9 13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N109"/>
  <sheetViews>
    <sheetView view="pageBreakPreview" zoomScale="80" zoomScaleNormal="100" zoomScaleSheetLayoutView="80" workbookViewId="0"/>
  </sheetViews>
  <sheetFormatPr baseColWidth="10" defaultColWidth="11.42578125" defaultRowHeight="12.75"/>
  <cols>
    <col min="1" max="1" width="145.28515625" style="16" customWidth="1"/>
    <col min="2" max="2" width="12.42578125" style="16" customWidth="1"/>
    <col min="3" max="25" width="10.7109375" style="16" customWidth="1"/>
    <col min="26" max="26" width="18.85546875" style="16" bestFit="1" customWidth="1"/>
    <col min="27" max="37" width="11.42578125" style="16" customWidth="1"/>
    <col min="38" max="40" width="11.5703125"/>
    <col min="41" max="48" width="11.42578125" style="16" customWidth="1"/>
    <col min="49" max="16384" width="11.42578125" style="16"/>
  </cols>
  <sheetData>
    <row r="1" spans="1:26" ht="12.75" customHeight="1">
      <c r="A1" s="61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310" t="s">
        <v>106</v>
      </c>
      <c r="Y1" s="311" t="s">
        <v>107</v>
      </c>
      <c r="Z1" s="310" t="s">
        <v>299</v>
      </c>
    </row>
    <row r="2" spans="1:26" ht="12.75" customHeight="1">
      <c r="A2" s="61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310">
        <v>2016</v>
      </c>
      <c r="Y2" s="312" t="s">
        <v>143</v>
      </c>
      <c r="Z2" s="313">
        <v>1073.5899999999999</v>
      </c>
    </row>
    <row r="3" spans="1:26" ht="12.75" customHeight="1">
      <c r="A3" s="25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X3" s="22"/>
      <c r="Y3" s="139" t="s">
        <v>144</v>
      </c>
      <c r="Z3" s="173">
        <v>1052.67</v>
      </c>
    </row>
    <row r="4" spans="1:26" ht="16.5" customHeight="1">
      <c r="A4" s="61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U4" s="108"/>
      <c r="V4" s="108"/>
      <c r="X4" s="22"/>
      <c r="Y4" s="139" t="s">
        <v>145</v>
      </c>
      <c r="Z4" s="173">
        <v>1065.24</v>
      </c>
    </row>
    <row r="5" spans="1:26" ht="15.75" customHeight="1">
      <c r="A5" s="20"/>
      <c r="X5" s="22"/>
      <c r="Y5" s="139" t="s">
        <v>146</v>
      </c>
      <c r="Z5" s="173">
        <v>1060.99</v>
      </c>
    </row>
    <row r="6" spans="1:26" ht="12.75" customHeight="1">
      <c r="A6" s="20"/>
      <c r="X6" s="22"/>
      <c r="Y6" s="139" t="s">
        <v>147</v>
      </c>
      <c r="Z6" s="173">
        <v>1149.23</v>
      </c>
    </row>
    <row r="7" spans="1:26" ht="12.75" customHeight="1">
      <c r="A7" s="20"/>
      <c r="X7" s="22"/>
      <c r="Y7" s="139" t="s">
        <v>148</v>
      </c>
      <c r="Z7" s="173">
        <v>1228.72</v>
      </c>
    </row>
    <row r="8" spans="1:26" ht="12.75" customHeight="1">
      <c r="A8" s="20"/>
      <c r="X8" s="22"/>
      <c r="Y8" s="139" t="s">
        <v>149</v>
      </c>
      <c r="Z8" s="173">
        <v>1278.31</v>
      </c>
    </row>
    <row r="9" spans="1:26" ht="12.75" customHeight="1">
      <c r="A9" s="20"/>
      <c r="X9" s="22"/>
      <c r="Y9" s="139" t="s">
        <v>300</v>
      </c>
      <c r="Z9" s="173">
        <v>1272.1099999999999</v>
      </c>
    </row>
    <row r="10" spans="1:26" ht="12.75" customHeight="1">
      <c r="A10" s="20"/>
      <c r="X10" s="22"/>
      <c r="Y10" s="139" t="s">
        <v>151</v>
      </c>
      <c r="Z10" s="173">
        <v>1224.02</v>
      </c>
    </row>
    <row r="11" spans="1:26" ht="12.75" customHeight="1">
      <c r="A11" s="20"/>
      <c r="X11" s="22"/>
      <c r="Y11" s="139" t="s">
        <v>152</v>
      </c>
      <c r="Z11" s="173">
        <v>1155.28</v>
      </c>
    </row>
    <row r="12" spans="1:26" ht="12.75" customHeight="1">
      <c r="A12" s="20"/>
      <c r="X12" s="22"/>
      <c r="Y12" s="139" t="s">
        <v>153</v>
      </c>
      <c r="Z12" s="173">
        <v>1136.5999999999999</v>
      </c>
    </row>
    <row r="13" spans="1:26" ht="12.75" customHeight="1">
      <c r="A13" s="20"/>
      <c r="X13" s="21"/>
      <c r="Y13" s="314" t="s">
        <v>154</v>
      </c>
      <c r="Z13" s="174">
        <v>1118.53</v>
      </c>
    </row>
    <row r="14" spans="1:26" ht="12.75" customHeight="1">
      <c r="A14" s="20"/>
      <c r="X14" s="310">
        <v>2017</v>
      </c>
      <c r="Y14" s="312" t="s">
        <v>155</v>
      </c>
      <c r="Z14" s="313">
        <v>1210.07</v>
      </c>
    </row>
    <row r="15" spans="1:26" ht="12.75" customHeight="1">
      <c r="A15" s="20"/>
      <c r="X15" s="22"/>
      <c r="Y15" s="139" t="s">
        <v>156</v>
      </c>
      <c r="Z15" s="173">
        <v>1217.0899999999999</v>
      </c>
    </row>
    <row r="16" spans="1:26" ht="12.75" customHeight="1">
      <c r="A16" s="20"/>
      <c r="X16" s="22"/>
      <c r="Y16" s="139" t="s">
        <v>157</v>
      </c>
      <c r="Z16" s="173">
        <v>1196.04</v>
      </c>
    </row>
    <row r="17" spans="1:26" ht="12.75" customHeight="1">
      <c r="A17" s="20"/>
      <c r="X17" s="22"/>
      <c r="Y17" s="139" t="s">
        <v>265</v>
      </c>
      <c r="Z17" s="173">
        <v>1213.68</v>
      </c>
    </row>
    <row r="18" spans="1:26" ht="12.75" customHeight="1">
      <c r="A18" s="20"/>
      <c r="X18" s="22"/>
      <c r="Y18" s="139" t="s">
        <v>159</v>
      </c>
      <c r="Z18" s="173">
        <v>1188.81</v>
      </c>
    </row>
    <row r="19" spans="1:26" ht="12.75" customHeight="1">
      <c r="A19" s="20"/>
      <c r="X19" s="22"/>
      <c r="Y19" s="139" t="s">
        <v>160</v>
      </c>
      <c r="Z19" s="173">
        <v>1211.56</v>
      </c>
    </row>
    <row r="20" spans="1:26" ht="12.75" customHeight="1">
      <c r="A20" s="20"/>
      <c r="X20" s="22"/>
      <c r="Y20" s="139" t="s">
        <v>161</v>
      </c>
      <c r="Z20" s="173">
        <v>1241.6600000000001</v>
      </c>
    </row>
    <row r="21" spans="1:26" ht="12.75" customHeight="1">
      <c r="A21" s="20"/>
      <c r="X21" s="22"/>
      <c r="Y21" s="139" t="s">
        <v>301</v>
      </c>
      <c r="Z21" s="173">
        <v>1272.21</v>
      </c>
    </row>
    <row r="22" spans="1:26" ht="12.75" customHeight="1">
      <c r="A22" s="20"/>
      <c r="X22" s="22"/>
      <c r="Y22" s="139" t="s">
        <v>163</v>
      </c>
      <c r="Z22" s="173">
        <v>1267.4000000000001</v>
      </c>
    </row>
    <row r="23" spans="1:26" ht="12.75" customHeight="1">
      <c r="A23" s="20"/>
      <c r="X23" s="22"/>
      <c r="Y23" s="139" t="s">
        <v>164</v>
      </c>
      <c r="Z23" s="173">
        <v>1257.0899999999999</v>
      </c>
    </row>
    <row r="24" spans="1:26" ht="12.75" customHeight="1">
      <c r="A24" s="20"/>
      <c r="X24" s="22"/>
      <c r="Y24" s="139" t="s">
        <v>165</v>
      </c>
      <c r="Z24" s="173">
        <v>1273.1099999999999</v>
      </c>
    </row>
    <row r="25" spans="1:26" ht="12.75" customHeight="1">
      <c r="A25" s="20"/>
      <c r="X25" s="21"/>
      <c r="Y25" s="314" t="s">
        <v>166</v>
      </c>
      <c r="Z25" s="174">
        <v>1216.3499999999999</v>
      </c>
    </row>
    <row r="26" spans="1:26" ht="12.75" customHeight="1">
      <c r="A26" s="20"/>
      <c r="X26" s="310">
        <v>2018</v>
      </c>
      <c r="Y26" s="312" t="s">
        <v>167</v>
      </c>
      <c r="Z26" s="313">
        <v>1165.53</v>
      </c>
    </row>
    <row r="27" spans="1:26" ht="12.75" customHeight="1">
      <c r="A27" s="20"/>
      <c r="X27" s="22"/>
      <c r="Y27" s="139" t="s">
        <v>168</v>
      </c>
      <c r="Z27" s="173">
        <v>1117.94</v>
      </c>
    </row>
    <row r="28" spans="1:26" ht="12.75" customHeight="1">
      <c r="A28" s="20"/>
      <c r="X28" s="22"/>
      <c r="Y28" s="139" t="s">
        <v>169</v>
      </c>
      <c r="Z28" s="173">
        <v>1115.44</v>
      </c>
    </row>
    <row r="29" spans="1:26" ht="12.75" customHeight="1">
      <c r="A29" s="20"/>
      <c r="X29" s="22"/>
      <c r="Y29" s="139" t="s">
        <v>170</v>
      </c>
      <c r="Z29" s="173">
        <v>1118.43</v>
      </c>
    </row>
    <row r="30" spans="1:26" ht="12.75" customHeight="1">
      <c r="A30" s="20"/>
      <c r="X30" s="22"/>
      <c r="Y30" s="139" t="s">
        <v>171</v>
      </c>
      <c r="Z30" s="173">
        <v>1097.46</v>
      </c>
    </row>
    <row r="31" spans="1:26" ht="12.75" customHeight="1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22"/>
      <c r="Y31" s="139" t="s">
        <v>172</v>
      </c>
      <c r="Z31" s="173">
        <v>1132.3599999999999</v>
      </c>
    </row>
    <row r="32" spans="1:26" ht="12.75" customHeight="1">
      <c r="A32" s="20"/>
      <c r="X32" s="22"/>
      <c r="Y32" s="139" t="s">
        <v>173</v>
      </c>
      <c r="Z32" s="173">
        <v>1156.27</v>
      </c>
    </row>
    <row r="33" spans="24:26" ht="12.75" customHeight="1">
      <c r="X33" s="22"/>
      <c r="Y33" s="139" t="s">
        <v>174</v>
      </c>
      <c r="Z33" s="173">
        <v>1152.18</v>
      </c>
    </row>
    <row r="34" spans="24:26" ht="12.75" customHeight="1">
      <c r="X34" s="22"/>
      <c r="Y34" s="139" t="s">
        <v>175</v>
      </c>
      <c r="Z34" s="173">
        <v>1181.3399999999999</v>
      </c>
    </row>
    <row r="35" spans="24:26" ht="12.75" customHeight="1">
      <c r="X35" s="22"/>
      <c r="Y35" s="139" t="s">
        <v>176</v>
      </c>
      <c r="Z35" s="173">
        <v>1151.83</v>
      </c>
    </row>
    <row r="36" spans="24:26" ht="12.75" customHeight="1">
      <c r="X36" s="22"/>
      <c r="Y36" s="139" t="s">
        <v>177</v>
      </c>
      <c r="Z36" s="173">
        <v>1132.17</v>
      </c>
    </row>
    <row r="37" spans="24:26" ht="12.75" customHeight="1">
      <c r="X37" s="21"/>
      <c r="Y37" s="314" t="s">
        <v>178</v>
      </c>
      <c r="Z37" s="174">
        <v>1108.79</v>
      </c>
    </row>
    <row r="38" spans="24:26" ht="12.75" customHeight="1">
      <c r="X38" s="310">
        <v>2019</v>
      </c>
      <c r="Y38" s="312" t="s">
        <v>179</v>
      </c>
      <c r="Z38" s="313">
        <v>1058.82</v>
      </c>
    </row>
    <row r="39" spans="24:26" ht="12.75" customHeight="1">
      <c r="X39" s="22"/>
      <c r="Y39" s="139" t="s">
        <v>180</v>
      </c>
      <c r="Z39" s="173">
        <v>1008.13</v>
      </c>
    </row>
    <row r="40" spans="24:26" ht="12.75" customHeight="1">
      <c r="X40" s="22"/>
      <c r="Y40" s="139" t="s">
        <v>181</v>
      </c>
      <c r="Z40" s="173">
        <v>993.23</v>
      </c>
    </row>
    <row r="41" spans="24:26" ht="12.75" customHeight="1">
      <c r="X41" s="22"/>
      <c r="Y41" s="139" t="s">
        <v>182</v>
      </c>
      <c r="Z41" s="173">
        <v>990.69</v>
      </c>
    </row>
    <row r="42" spans="24:26">
      <c r="X42" s="22"/>
      <c r="Y42" s="139" t="s">
        <v>183</v>
      </c>
      <c r="Z42" s="173">
        <v>1018.7</v>
      </c>
    </row>
    <row r="43" spans="24:26" ht="13.5" customHeight="1">
      <c r="X43" s="22"/>
      <c r="Y43" s="139" t="s">
        <v>184</v>
      </c>
      <c r="Z43" s="173">
        <v>1091.71</v>
      </c>
    </row>
    <row r="44" spans="24:26">
      <c r="X44" s="22"/>
      <c r="Y44" s="139" t="s">
        <v>185</v>
      </c>
      <c r="Z44" s="173">
        <v>1160</v>
      </c>
    </row>
    <row r="45" spans="24:26">
      <c r="X45" s="22"/>
      <c r="Y45" s="139" t="s">
        <v>186</v>
      </c>
      <c r="Z45" s="173">
        <v>1170.3244854546826</v>
      </c>
    </row>
    <row r="46" spans="24:26">
      <c r="X46" s="22"/>
      <c r="Y46" s="139" t="s">
        <v>187</v>
      </c>
      <c r="Z46" s="173">
        <v>1243.551904621002</v>
      </c>
    </row>
    <row r="47" spans="24:26">
      <c r="X47" s="22"/>
      <c r="Y47" s="139" t="s">
        <v>188</v>
      </c>
      <c r="Z47" s="173">
        <v>1265.67</v>
      </c>
    </row>
    <row r="48" spans="24:26">
      <c r="X48" s="22"/>
      <c r="Y48" s="139" t="s">
        <v>189</v>
      </c>
      <c r="Z48" s="173">
        <v>1174</v>
      </c>
    </row>
    <row r="49" spans="24:26">
      <c r="X49" s="21"/>
      <c r="Y49" s="314" t="s">
        <v>190</v>
      </c>
      <c r="Z49" s="174">
        <v>1184.7109727574928</v>
      </c>
    </row>
    <row r="50" spans="24:26">
      <c r="X50" s="310">
        <v>2020</v>
      </c>
      <c r="Y50" s="315" t="s">
        <v>191</v>
      </c>
      <c r="Z50" s="384">
        <v>1086.3699999999999</v>
      </c>
    </row>
    <row r="51" spans="24:26">
      <c r="X51" s="22"/>
      <c r="Y51" s="205" t="s">
        <v>192</v>
      </c>
      <c r="Z51" s="384">
        <v>1076.3499999999999</v>
      </c>
    </row>
    <row r="52" spans="24:26">
      <c r="X52" s="22"/>
      <c r="Y52" s="205" t="s">
        <v>193</v>
      </c>
      <c r="Z52" s="384">
        <v>1070.99</v>
      </c>
    </row>
    <row r="53" spans="24:26">
      <c r="X53" s="22"/>
      <c r="Y53" s="205" t="s">
        <v>194</v>
      </c>
      <c r="Z53" s="384">
        <v>1068.1600000000001</v>
      </c>
    </row>
    <row r="54" spans="24:26">
      <c r="X54" s="22"/>
      <c r="Y54" s="205" t="s">
        <v>195</v>
      </c>
      <c r="Z54" s="384">
        <v>1090.25</v>
      </c>
    </row>
    <row r="55" spans="24:26">
      <c r="X55" s="22"/>
      <c r="Y55" s="205" t="s">
        <v>196</v>
      </c>
      <c r="Z55" s="384">
        <v>1166.71</v>
      </c>
    </row>
    <row r="56" spans="24:26">
      <c r="X56" s="22"/>
      <c r="Y56" s="205" t="s">
        <v>197</v>
      </c>
      <c r="Z56" s="384">
        <v>1260.32</v>
      </c>
    </row>
    <row r="57" spans="24:26">
      <c r="X57" s="22"/>
      <c r="Y57" s="205" t="s">
        <v>198</v>
      </c>
      <c r="Z57" s="384">
        <v>1434.22</v>
      </c>
    </row>
    <row r="58" spans="24:26">
      <c r="X58" s="22"/>
      <c r="Y58" s="205" t="s">
        <v>199</v>
      </c>
      <c r="Z58" s="384">
        <v>1642.37</v>
      </c>
    </row>
    <row r="59" spans="24:26">
      <c r="X59" s="22"/>
      <c r="Y59" s="205" t="s">
        <v>200</v>
      </c>
      <c r="Z59" s="384">
        <v>1666.46</v>
      </c>
    </row>
    <row r="60" spans="24:26" ht="12.75" customHeight="1">
      <c r="X60" s="22"/>
      <c r="Y60" s="205" t="s">
        <v>201</v>
      </c>
      <c r="Z60" s="384">
        <v>1645.71</v>
      </c>
    </row>
    <row r="61" spans="24:26">
      <c r="X61" s="21"/>
      <c r="Y61" s="316" t="s">
        <v>202</v>
      </c>
      <c r="Z61" s="384">
        <v>1526.87</v>
      </c>
    </row>
    <row r="62" spans="24:26">
      <c r="X62" s="310">
        <v>2021</v>
      </c>
      <c r="Y62" s="315" t="s">
        <v>203</v>
      </c>
      <c r="Z62" s="384">
        <v>1440.52</v>
      </c>
    </row>
    <row r="63" spans="24:26">
      <c r="X63" s="22"/>
      <c r="Y63" s="205" t="s">
        <v>204</v>
      </c>
      <c r="Z63" s="384">
        <v>1399.49</v>
      </c>
    </row>
    <row r="64" spans="24:26">
      <c r="X64" s="22"/>
      <c r="Y64" s="205" t="s">
        <v>205</v>
      </c>
      <c r="Z64" s="384">
        <v>1473.37</v>
      </c>
    </row>
    <row r="65" spans="24:26">
      <c r="X65" s="22"/>
      <c r="Y65" s="205" t="s">
        <v>206</v>
      </c>
      <c r="Z65" s="384">
        <v>1594.53</v>
      </c>
    </row>
    <row r="66" spans="24:26">
      <c r="X66" s="22"/>
      <c r="Y66" s="205" t="s">
        <v>207</v>
      </c>
      <c r="Z66" s="384">
        <v>1756.14</v>
      </c>
    </row>
    <row r="67" spans="24:26">
      <c r="X67" s="22"/>
      <c r="Y67" s="205" t="s">
        <v>208</v>
      </c>
      <c r="Z67" s="384">
        <v>1856.82</v>
      </c>
    </row>
    <row r="68" spans="24:26">
      <c r="X68" s="22"/>
      <c r="Y68" s="205" t="s">
        <v>209</v>
      </c>
      <c r="Z68" s="384">
        <v>1974.76</v>
      </c>
    </row>
    <row r="69" spans="24:26">
      <c r="X69" s="22"/>
      <c r="Y69" s="205" t="s">
        <v>210</v>
      </c>
      <c r="Z69" s="384">
        <v>2265.5500000000002</v>
      </c>
    </row>
    <row r="70" spans="24:26">
      <c r="X70" s="22"/>
      <c r="Y70" s="205" t="s">
        <v>211</v>
      </c>
      <c r="Z70" s="384">
        <v>2245.66</v>
      </c>
    </row>
    <row r="71" spans="24:26">
      <c r="X71" s="22"/>
      <c r="Y71" s="205" t="s">
        <v>212</v>
      </c>
      <c r="Z71" s="384">
        <v>2045.7</v>
      </c>
    </row>
    <row r="72" spans="24:26">
      <c r="X72" s="22"/>
      <c r="Y72" s="205" t="s">
        <v>213</v>
      </c>
      <c r="Z72" s="384">
        <v>1973.04</v>
      </c>
    </row>
    <row r="73" spans="24:26">
      <c r="X73" s="498"/>
      <c r="Y73" s="499" t="s">
        <v>214</v>
      </c>
      <c r="Z73" s="384">
        <v>1810.96</v>
      </c>
    </row>
    <row r="74" spans="24:26">
      <c r="X74" s="500">
        <v>2022</v>
      </c>
      <c r="Y74" s="321" t="s">
        <v>215</v>
      </c>
      <c r="Z74" s="384">
        <v>1737.66</v>
      </c>
    </row>
    <row r="75" spans="24:26">
      <c r="X75" s="382"/>
      <c r="Y75" s="210" t="s">
        <v>216</v>
      </c>
      <c r="Z75" s="384">
        <v>1827.33</v>
      </c>
    </row>
    <row r="76" spans="24:26">
      <c r="X76" s="382"/>
      <c r="Y76" s="210" t="s">
        <v>217</v>
      </c>
      <c r="Z76" s="384">
        <v>1947.55</v>
      </c>
    </row>
    <row r="77" spans="24:26">
      <c r="X77" s="382"/>
      <c r="Y77" s="210" t="s">
        <v>218</v>
      </c>
      <c r="Z77" s="384">
        <v>1952.2</v>
      </c>
    </row>
    <row r="78" spans="24:26">
      <c r="X78" s="382"/>
      <c r="Y78" s="210" t="s">
        <v>219</v>
      </c>
      <c r="Z78" s="384">
        <v>1857.79</v>
      </c>
    </row>
    <row r="79" spans="24:26">
      <c r="X79" s="382"/>
      <c r="Y79" s="210" t="s">
        <v>220</v>
      </c>
      <c r="Z79" s="384">
        <v>1869.55</v>
      </c>
    </row>
    <row r="80" spans="24:26">
      <c r="X80" s="382"/>
      <c r="Y80" s="210" t="s">
        <v>221</v>
      </c>
      <c r="Z80" s="384">
        <v>1908.78</v>
      </c>
    </row>
    <row r="81" spans="24:26">
      <c r="X81" s="382"/>
      <c r="Y81" s="210" t="s">
        <v>222</v>
      </c>
      <c r="Z81" s="384">
        <v>1925.28</v>
      </c>
    </row>
    <row r="82" spans="24:26">
      <c r="X82" s="382"/>
      <c r="Y82" s="210" t="s">
        <v>223</v>
      </c>
      <c r="Z82" s="384">
        <v>1935.59</v>
      </c>
    </row>
    <row r="83" spans="24:26">
      <c r="X83" s="382"/>
      <c r="Y83" s="210" t="s">
        <v>224</v>
      </c>
      <c r="Z83" s="384">
        <v>1935.58</v>
      </c>
    </row>
    <row r="84" spans="24:26">
      <c r="X84" s="382"/>
      <c r="Y84" s="210" t="s">
        <v>225</v>
      </c>
      <c r="Z84" s="384">
        <v>1795.5</v>
      </c>
    </row>
    <row r="85" spans="24:26">
      <c r="X85" s="498"/>
      <c r="Y85" s="211" t="s">
        <v>226</v>
      </c>
      <c r="Z85" s="384">
        <v>1689.88</v>
      </c>
    </row>
    <row r="86" spans="24:26">
      <c r="X86" s="500">
        <v>2023</v>
      </c>
      <c r="Y86" s="210" t="s">
        <v>227</v>
      </c>
      <c r="Z86" s="384">
        <v>1591.34</v>
      </c>
    </row>
    <row r="87" spans="24:26">
      <c r="X87" s="382"/>
      <c r="Y87" s="210" t="s">
        <v>228</v>
      </c>
      <c r="Z87" s="384">
        <v>1574.29</v>
      </c>
    </row>
    <row r="88" spans="24:26">
      <c r="X88" s="382"/>
      <c r="Y88" s="210" t="s">
        <v>229</v>
      </c>
      <c r="Z88" s="384">
        <v>1649.02</v>
      </c>
    </row>
    <row r="89" spans="24:26">
      <c r="X89" s="383"/>
      <c r="Y89" s="210" t="s">
        <v>230</v>
      </c>
      <c r="Z89" s="384">
        <v>1679.6</v>
      </c>
    </row>
    <row r="90" spans="24:26">
      <c r="X90" s="383"/>
      <c r="Y90" s="210" t="s">
        <v>231</v>
      </c>
      <c r="Z90" s="384">
        <v>1624.61</v>
      </c>
    </row>
    <row r="91" spans="24:26">
      <c r="X91" s="383"/>
      <c r="Y91" s="210" t="s">
        <v>232</v>
      </c>
      <c r="Z91" s="384">
        <v>1680.46</v>
      </c>
    </row>
    <row r="92" spans="24:26">
      <c r="X92" s="383"/>
      <c r="Y92" s="210" t="s">
        <v>233</v>
      </c>
      <c r="Z92" s="384">
        <v>1756.15</v>
      </c>
    </row>
    <row r="93" spans="24:26">
      <c r="X93" s="383"/>
      <c r="Y93" s="210" t="s">
        <v>234</v>
      </c>
      <c r="Z93" s="384">
        <v>1774.3</v>
      </c>
    </row>
    <row r="94" spans="24:26">
      <c r="X94" s="383"/>
      <c r="Y94" s="210" t="s">
        <v>235</v>
      </c>
      <c r="Z94" s="384">
        <v>1759.46</v>
      </c>
    </row>
    <row r="95" spans="24:26">
      <c r="X95" s="383"/>
      <c r="Y95" s="210" t="s">
        <v>236</v>
      </c>
      <c r="Z95" s="384">
        <v>1788.9609964757135</v>
      </c>
    </row>
    <row r="96" spans="24:26">
      <c r="X96" s="383"/>
      <c r="Y96" s="210" t="s">
        <v>237</v>
      </c>
      <c r="Z96" s="384">
        <v>1728.37</v>
      </c>
    </row>
    <row r="97" spans="24:26">
      <c r="X97" s="501"/>
      <c r="Y97" s="211" t="s">
        <v>238</v>
      </c>
      <c r="Z97" s="384">
        <v>1726.1952752149837</v>
      </c>
    </row>
    <row r="98" spans="24:26">
      <c r="X98" s="500">
        <v>2024</v>
      </c>
      <c r="Y98" s="635" t="s">
        <v>239</v>
      </c>
      <c r="Z98" s="384">
        <f>+'Pág.12-C5 '!I40</f>
        <v>1637.86</v>
      </c>
    </row>
    <row r="99" spans="24:26">
      <c r="X99" s="382"/>
      <c r="Y99" s="635" t="s">
        <v>240</v>
      </c>
      <c r="Z99" s="384">
        <f>+'Pág.12-C5 '!I41</f>
        <v>1553.04</v>
      </c>
    </row>
    <row r="100" spans="24:26">
      <c r="X100" s="382"/>
      <c r="Y100" s="635" t="s">
        <v>241</v>
      </c>
      <c r="Z100" s="384">
        <f>+'Pág.12-C5 '!I42</f>
        <v>1625.1359274395099</v>
      </c>
    </row>
    <row r="101" spans="24:26">
      <c r="X101" s="383"/>
      <c r="Y101" s="635" t="s">
        <v>242</v>
      </c>
      <c r="Z101" s="384">
        <f>+'Pág.12-C5 '!I43</f>
        <v>1656.1885346008432</v>
      </c>
    </row>
    <row r="102" spans="24:26">
      <c r="X102" s="383"/>
      <c r="Y102" s="635" t="s">
        <v>243</v>
      </c>
      <c r="Z102" s="384">
        <f>+'Pág.12-C5 '!I44</f>
        <v>1667.5807442980458</v>
      </c>
    </row>
    <row r="103" spans="24:26">
      <c r="X103" s="383"/>
      <c r="Y103" s="635" t="s">
        <v>244</v>
      </c>
      <c r="Z103" s="384">
        <f>+'Pág.12-C5 '!I45</f>
        <v>0</v>
      </c>
    </row>
    <row r="104" spans="24:26">
      <c r="X104" s="383"/>
      <c r="Y104" s="635" t="s">
        <v>245</v>
      </c>
      <c r="Z104" s="384">
        <f>+'Pág.12-C5 '!I46</f>
        <v>0</v>
      </c>
    </row>
    <row r="105" spans="24:26">
      <c r="X105" s="383"/>
      <c r="Y105" s="635" t="s">
        <v>246</v>
      </c>
      <c r="Z105" s="384">
        <f>+'Pág.12-C5 '!I47</f>
        <v>0</v>
      </c>
    </row>
    <row r="106" spans="24:26">
      <c r="X106" s="383"/>
      <c r="Y106" s="635" t="s">
        <v>247</v>
      </c>
      <c r="Z106" s="384">
        <f>+'Pág.12-C5 '!I48</f>
        <v>0</v>
      </c>
    </row>
    <row r="107" spans="24:26">
      <c r="X107" s="383"/>
      <c r="Y107" s="635" t="s">
        <v>248</v>
      </c>
      <c r="Z107" s="384">
        <f>+'Pág.12-C5 '!I49</f>
        <v>0</v>
      </c>
    </row>
    <row r="108" spans="24:26">
      <c r="X108" s="383"/>
      <c r="Y108" s="635" t="s">
        <v>249</v>
      </c>
      <c r="Z108" s="384">
        <f>+'Pág.12-C5 '!I50</f>
        <v>0</v>
      </c>
    </row>
    <row r="109" spans="24:26">
      <c r="X109" s="501"/>
      <c r="Y109" s="636" t="s">
        <v>250</v>
      </c>
      <c r="Z109" s="384">
        <f>+'Pág.12-C5 '!I51</f>
        <v>0</v>
      </c>
    </row>
  </sheetData>
  <phoneticPr fontId="107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86" orientation="landscape" r:id="rId1"/>
  <headerFooter>
    <oddHeader>&amp;L&amp;9ODEPA</oddHeader>
    <oddFooter>&amp;C&amp;9 14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AH110"/>
  <sheetViews>
    <sheetView view="pageBreakPreview" zoomScale="80" zoomScaleNormal="100" zoomScaleSheetLayoutView="80" workbookViewId="0"/>
  </sheetViews>
  <sheetFormatPr baseColWidth="10" defaultColWidth="11.42578125" defaultRowHeight="12.75"/>
  <cols>
    <col min="1" max="1" width="177.28515625" style="20" customWidth="1"/>
    <col min="2" max="2" width="12.28515625" style="16" customWidth="1"/>
    <col min="3" max="20" width="10.7109375" style="16" customWidth="1"/>
    <col min="21" max="28" width="11.42578125" style="16" customWidth="1"/>
    <col min="29" max="31" width="3.7109375" style="16" customWidth="1"/>
    <col min="32" max="32" width="8.7109375" style="17" customWidth="1"/>
    <col min="33" max="45" width="8.7109375" style="16" customWidth="1"/>
    <col min="46" max="46" width="11.42578125" style="16" customWidth="1"/>
    <col min="47" max="16384" width="11.42578125" style="16"/>
  </cols>
  <sheetData>
    <row r="1" spans="21:23" ht="12.75" customHeight="1">
      <c r="U1" s="411" t="s">
        <v>302</v>
      </c>
      <c r="V1" s="411" t="s">
        <v>303</v>
      </c>
      <c r="W1" s="317" t="s">
        <v>304</v>
      </c>
    </row>
    <row r="2" spans="21:23" ht="12.75" customHeight="1">
      <c r="U2" s="318">
        <v>2016</v>
      </c>
      <c r="V2" s="318" t="s">
        <v>143</v>
      </c>
      <c r="W2" s="319">
        <v>1191.4000000000001</v>
      </c>
    </row>
    <row r="3" spans="21:23" ht="12.75" customHeight="1">
      <c r="U3" s="206"/>
      <c r="V3" s="206" t="s">
        <v>144</v>
      </c>
      <c r="W3" s="207">
        <v>1162.7</v>
      </c>
    </row>
    <row r="4" spans="21:23" ht="12.75" customHeight="1">
      <c r="U4" s="206"/>
      <c r="V4" s="206" t="s">
        <v>145</v>
      </c>
      <c r="W4" s="207">
        <v>1173.3399999999999</v>
      </c>
    </row>
    <row r="5" spans="21:23" ht="12.75" customHeight="1">
      <c r="U5" s="206"/>
      <c r="V5" s="206" t="s">
        <v>146</v>
      </c>
      <c r="W5" s="207">
        <v>1164.2</v>
      </c>
    </row>
    <row r="6" spans="21:23" ht="12.75" customHeight="1">
      <c r="U6" s="206"/>
      <c r="V6" s="206" t="s">
        <v>147</v>
      </c>
      <c r="W6" s="207">
        <v>1256.9000000000001</v>
      </c>
    </row>
    <row r="7" spans="21:23" ht="12.75" customHeight="1">
      <c r="U7" s="206"/>
      <c r="V7" s="206" t="s">
        <v>148</v>
      </c>
      <c r="W7" s="207">
        <v>1340.87</v>
      </c>
    </row>
    <row r="8" spans="21:23" ht="12.75" customHeight="1">
      <c r="U8" s="206"/>
      <c r="V8" s="206" t="s">
        <v>149</v>
      </c>
      <c r="W8" s="207">
        <v>1388.7</v>
      </c>
    </row>
    <row r="9" spans="21:23" ht="12.75" customHeight="1">
      <c r="U9" s="206"/>
      <c r="V9" s="206" t="s">
        <v>150</v>
      </c>
      <c r="W9" s="207">
        <v>1378.64</v>
      </c>
    </row>
    <row r="10" spans="21:23" ht="12.75" customHeight="1">
      <c r="U10" s="206"/>
      <c r="V10" s="206" t="s">
        <v>151</v>
      </c>
      <c r="W10" s="207">
        <v>1325.83</v>
      </c>
    </row>
    <row r="11" spans="21:23" ht="12.75" customHeight="1">
      <c r="U11" s="206"/>
      <c r="V11" s="206" t="s">
        <v>152</v>
      </c>
      <c r="W11" s="207">
        <v>1248.3699999999999</v>
      </c>
    </row>
    <row r="12" spans="21:23" ht="12.75" customHeight="1">
      <c r="U12" s="206"/>
      <c r="V12" s="206" t="s">
        <v>153</v>
      </c>
      <c r="W12" s="207">
        <v>1226.1400000000001</v>
      </c>
    </row>
    <row r="13" spans="21:23" ht="12.75" customHeight="1">
      <c r="U13" s="208"/>
      <c r="V13" s="208" t="s">
        <v>154</v>
      </c>
      <c r="W13" s="209">
        <v>1206.02</v>
      </c>
    </row>
    <row r="14" spans="21:23" ht="12.75" customHeight="1">
      <c r="U14" s="310">
        <v>2017</v>
      </c>
      <c r="V14" s="310" t="s">
        <v>264</v>
      </c>
      <c r="W14" s="384">
        <v>1405.69</v>
      </c>
    </row>
    <row r="15" spans="21:23" ht="12.75" customHeight="1">
      <c r="U15" s="22"/>
      <c r="V15" s="22" t="s">
        <v>156</v>
      </c>
      <c r="W15" s="384">
        <v>1406.23</v>
      </c>
    </row>
    <row r="16" spans="21:23" ht="12.75" customHeight="1">
      <c r="U16" s="22"/>
      <c r="V16" s="22" t="s">
        <v>157</v>
      </c>
      <c r="W16" s="384">
        <v>1378.62</v>
      </c>
    </row>
    <row r="17" spans="1:23" ht="12.75" customHeight="1">
      <c r="U17" s="22"/>
      <c r="V17" s="22" t="s">
        <v>265</v>
      </c>
      <c r="W17" s="384">
        <v>1393.62</v>
      </c>
    </row>
    <row r="18" spans="1:23" ht="12.75" customHeight="1">
      <c r="U18" s="22"/>
      <c r="V18" s="22" t="s">
        <v>159</v>
      </c>
      <c r="W18" s="384">
        <v>1361.69</v>
      </c>
    </row>
    <row r="19" spans="1:23" ht="12.75" customHeight="1">
      <c r="U19" s="22"/>
      <c r="V19" s="22" t="s">
        <v>160</v>
      </c>
      <c r="W19" s="384">
        <v>1386.04</v>
      </c>
    </row>
    <row r="20" spans="1:23" ht="12.75" customHeight="1">
      <c r="D20" s="347" t="s">
        <v>260</v>
      </c>
      <c r="U20" s="22"/>
      <c r="V20" s="22" t="s">
        <v>161</v>
      </c>
      <c r="W20" s="384">
        <v>1426.04</v>
      </c>
    </row>
    <row r="21" spans="1:23" ht="12.75" customHeight="1">
      <c r="U21" s="22"/>
      <c r="V21" s="22" t="s">
        <v>162</v>
      </c>
      <c r="W21" s="384">
        <v>1457.67</v>
      </c>
    </row>
    <row r="22" spans="1:23" ht="12.75" customHeight="1">
      <c r="U22" s="22"/>
      <c r="V22" s="175" t="s">
        <v>163</v>
      </c>
      <c r="W22" s="384">
        <v>1449.18</v>
      </c>
    </row>
    <row r="23" spans="1:23" ht="12.75" customHeight="1">
      <c r="U23" s="22"/>
      <c r="V23" s="175" t="s">
        <v>164</v>
      </c>
      <c r="W23" s="384">
        <v>1439.61</v>
      </c>
    </row>
    <row r="24" spans="1:23" ht="12.75" customHeight="1">
      <c r="U24" s="22"/>
      <c r="V24" s="88" t="s">
        <v>165</v>
      </c>
      <c r="W24" s="384">
        <v>1449.46</v>
      </c>
    </row>
    <row r="25" spans="1:23" ht="12.75" customHeight="1">
      <c r="U25" s="21"/>
      <c r="V25" s="176" t="s">
        <v>166</v>
      </c>
      <c r="W25" s="384">
        <v>1383.57</v>
      </c>
    </row>
    <row r="26" spans="1:23" ht="12.75" customHeight="1">
      <c r="U26" s="310">
        <v>2018</v>
      </c>
      <c r="V26" s="320" t="s">
        <v>167</v>
      </c>
      <c r="W26" s="384">
        <v>1358.8</v>
      </c>
    </row>
    <row r="27" spans="1:23" ht="12.75" customHeight="1">
      <c r="U27" s="22"/>
      <c r="V27" s="88" t="s">
        <v>168</v>
      </c>
      <c r="W27" s="384">
        <v>1297.3599999999999</v>
      </c>
    </row>
    <row r="28" spans="1:23" ht="12.75" customHeight="1">
      <c r="A28" s="110"/>
      <c r="U28" s="22"/>
      <c r="V28" s="88" t="s">
        <v>169</v>
      </c>
      <c r="W28" s="384">
        <v>1293.81</v>
      </c>
    </row>
    <row r="29" spans="1:23" ht="12.75" customHeight="1">
      <c r="U29" s="22"/>
      <c r="V29" s="88" t="s">
        <v>170</v>
      </c>
      <c r="W29" s="384">
        <v>1294.6500000000001</v>
      </c>
    </row>
    <row r="30" spans="1:23" ht="12.75" customHeight="1">
      <c r="U30" s="22"/>
      <c r="V30" s="88" t="s">
        <v>171</v>
      </c>
      <c r="W30" s="384">
        <v>1266.4000000000001</v>
      </c>
    </row>
    <row r="31" spans="1:23" ht="12.75" customHeight="1">
      <c r="U31" s="22"/>
      <c r="V31" s="88" t="s">
        <v>172</v>
      </c>
      <c r="W31" s="384">
        <v>1302.99</v>
      </c>
    </row>
    <row r="32" spans="1:23" ht="12.75" customHeight="1">
      <c r="U32" s="22"/>
      <c r="V32" s="88" t="s">
        <v>173</v>
      </c>
      <c r="W32" s="384">
        <v>1329.17</v>
      </c>
    </row>
    <row r="33" spans="21:34" ht="12.75" customHeight="1">
      <c r="U33" s="22"/>
      <c r="V33" s="88" t="s">
        <v>174</v>
      </c>
      <c r="W33" s="384">
        <v>1319.83</v>
      </c>
    </row>
    <row r="34" spans="21:34" ht="12.75" customHeight="1">
      <c r="U34" s="22"/>
      <c r="V34" s="88" t="s">
        <v>175</v>
      </c>
      <c r="W34" s="384">
        <v>1350.79</v>
      </c>
    </row>
    <row r="35" spans="21:34" ht="12.75" customHeight="1">
      <c r="U35" s="22"/>
      <c r="V35" s="88" t="s">
        <v>176</v>
      </c>
      <c r="W35" s="384">
        <v>1312.59</v>
      </c>
    </row>
    <row r="36" spans="21:34" ht="12.75" customHeight="1">
      <c r="U36" s="22"/>
      <c r="V36" s="88" t="s">
        <v>177</v>
      </c>
      <c r="W36" s="384">
        <v>1285.58</v>
      </c>
    </row>
    <row r="37" spans="21:34" ht="12.75" customHeight="1">
      <c r="U37" s="21"/>
      <c r="V37" s="176" t="s">
        <v>178</v>
      </c>
      <c r="W37" s="384">
        <v>1259.03</v>
      </c>
    </row>
    <row r="38" spans="21:34" ht="12.75" customHeight="1">
      <c r="U38" s="310">
        <v>2019</v>
      </c>
      <c r="V38" s="321" t="s">
        <v>179</v>
      </c>
      <c r="W38" s="665">
        <v>1070.18</v>
      </c>
      <c r="X38" s="470"/>
      <c r="Y38" s="470"/>
      <c r="Z38" s="470"/>
      <c r="AA38" s="470"/>
      <c r="AB38" s="470"/>
      <c r="AC38" s="470"/>
      <c r="AD38" s="470"/>
      <c r="AE38" s="470"/>
      <c r="AF38" s="642"/>
      <c r="AG38" s="470"/>
      <c r="AH38" s="470"/>
    </row>
    <row r="39" spans="21:34" ht="12.75" customHeight="1">
      <c r="U39" s="22"/>
      <c r="V39" s="210" t="s">
        <v>180</v>
      </c>
      <c r="W39" s="384">
        <v>1017.84</v>
      </c>
    </row>
    <row r="40" spans="21:34" ht="12.75" customHeight="1">
      <c r="U40" s="22"/>
      <c r="V40" s="210" t="s">
        <v>181</v>
      </c>
      <c r="W40" s="384">
        <v>1002.39</v>
      </c>
    </row>
    <row r="41" spans="21:34" ht="12.75" customHeight="1">
      <c r="U41" s="22"/>
      <c r="V41" s="210" t="s">
        <v>182</v>
      </c>
      <c r="W41" s="384">
        <v>995.09</v>
      </c>
    </row>
    <row r="42" spans="21:34" ht="12.75" customHeight="1">
      <c r="U42" s="22"/>
      <c r="V42" s="88" t="s">
        <v>183</v>
      </c>
      <c r="W42" s="384">
        <v>1020.51</v>
      </c>
    </row>
    <row r="43" spans="21:34" ht="12.75" customHeight="1">
      <c r="U43" s="22"/>
      <c r="V43" s="88" t="s">
        <v>184</v>
      </c>
      <c r="W43" s="384">
        <v>1087.1099999999999</v>
      </c>
    </row>
    <row r="44" spans="21:34" ht="12.75" customHeight="1">
      <c r="U44" s="22"/>
      <c r="V44" s="88" t="s">
        <v>185</v>
      </c>
      <c r="W44" s="384">
        <v>1154.28</v>
      </c>
    </row>
    <row r="45" spans="21:34" ht="12.75" customHeight="1">
      <c r="U45" s="22"/>
      <c r="V45" s="88" t="s">
        <v>186</v>
      </c>
      <c r="W45" s="384">
        <v>1162.21</v>
      </c>
    </row>
    <row r="46" spans="21:34" ht="12.75" customHeight="1">
      <c r="U46" s="22"/>
      <c r="V46" s="88" t="s">
        <v>187</v>
      </c>
      <c r="W46" s="384">
        <v>1232.6400000000001</v>
      </c>
    </row>
    <row r="47" spans="21:34" ht="12.75" customHeight="1">
      <c r="U47" s="22"/>
      <c r="V47" s="88" t="s">
        <v>188</v>
      </c>
      <c r="W47" s="384">
        <v>1254.45</v>
      </c>
    </row>
    <row r="48" spans="21:34" ht="12.75" customHeight="1">
      <c r="U48" s="22"/>
      <c r="V48" s="88" t="s">
        <v>189</v>
      </c>
      <c r="W48" s="384">
        <v>1153.97</v>
      </c>
    </row>
    <row r="49" spans="21:23" ht="12.75" customHeight="1" thickBot="1">
      <c r="U49" s="385"/>
      <c r="V49" s="386" t="s">
        <v>190</v>
      </c>
      <c r="W49" s="387">
        <v>1163.77</v>
      </c>
    </row>
    <row r="50" spans="21:23" ht="12.75" customHeight="1">
      <c r="U50" s="310">
        <v>2020</v>
      </c>
      <c r="V50" s="315" t="s">
        <v>191</v>
      </c>
      <c r="W50" s="384">
        <v>1066.04</v>
      </c>
    </row>
    <row r="51" spans="21:23" ht="12.75" customHeight="1">
      <c r="U51" s="22"/>
      <c r="V51" s="205" t="s">
        <v>192</v>
      </c>
      <c r="W51" s="384">
        <v>1049.52</v>
      </c>
    </row>
    <row r="52" spans="21:23" ht="12.75" customHeight="1">
      <c r="U52" s="22"/>
      <c r="V52" s="205" t="s">
        <v>193</v>
      </c>
      <c r="W52" s="384">
        <v>1040.4100000000001</v>
      </c>
    </row>
    <row r="53" spans="21:23" ht="12.75" customHeight="1">
      <c r="U53" s="22"/>
      <c r="V53" s="205" t="s">
        <v>194</v>
      </c>
      <c r="W53" s="384">
        <v>1034.2</v>
      </c>
    </row>
    <row r="54" spans="21:23" ht="12.75" customHeight="1">
      <c r="U54" s="22"/>
      <c r="V54" s="205" t="s">
        <v>195</v>
      </c>
      <c r="W54" s="384">
        <v>1056.0899999999999</v>
      </c>
    </row>
    <row r="55" spans="21:23" ht="12.75" customHeight="1">
      <c r="U55" s="22"/>
      <c r="V55" s="205" t="s">
        <v>196</v>
      </c>
      <c r="W55" s="384">
        <v>1130.69</v>
      </c>
    </row>
    <row r="56" spans="21:23" ht="12.75" customHeight="1">
      <c r="U56" s="22"/>
      <c r="V56" s="205" t="s">
        <v>197</v>
      </c>
      <c r="W56" s="384">
        <v>1222.23</v>
      </c>
    </row>
    <row r="57" spans="21:23" ht="12.75" customHeight="1">
      <c r="U57" s="22"/>
      <c r="V57" s="205" t="s">
        <v>198</v>
      </c>
      <c r="W57" s="384">
        <v>1389.55</v>
      </c>
    </row>
    <row r="58" spans="21:23" ht="12.75" customHeight="1">
      <c r="U58" s="22"/>
      <c r="V58" s="205" t="s">
        <v>199</v>
      </c>
      <c r="W58" s="384">
        <v>1589.1</v>
      </c>
    </row>
    <row r="59" spans="21:23" ht="12.75" customHeight="1">
      <c r="U59" s="22"/>
      <c r="V59" s="205" t="s">
        <v>200</v>
      </c>
      <c r="W59" s="384">
        <v>1602.2</v>
      </c>
    </row>
    <row r="60" spans="21:23" ht="12.75" customHeight="1">
      <c r="U60" s="22"/>
      <c r="V60" s="205" t="s">
        <v>201</v>
      </c>
      <c r="W60" s="384">
        <v>1571.55</v>
      </c>
    </row>
    <row r="61" spans="21:23" ht="12.75" customHeight="1">
      <c r="U61" s="21"/>
      <c r="V61" s="316" t="s">
        <v>202</v>
      </c>
      <c r="W61" s="384">
        <v>1459.99</v>
      </c>
    </row>
    <row r="62" spans="21:23" ht="12.75" customHeight="1">
      <c r="U62" s="310">
        <v>2021</v>
      </c>
      <c r="V62" s="315" t="s">
        <v>203</v>
      </c>
      <c r="W62" s="384">
        <v>1372.77</v>
      </c>
    </row>
    <row r="63" spans="21:23" ht="12.75" customHeight="1">
      <c r="U63" s="22"/>
      <c r="V63" s="205" t="s">
        <v>204</v>
      </c>
      <c r="W63" s="384">
        <v>1324.37</v>
      </c>
    </row>
    <row r="64" spans="21:23" ht="12.75" customHeight="1">
      <c r="U64" s="22"/>
      <c r="V64" s="205" t="s">
        <v>205</v>
      </c>
      <c r="W64" s="384">
        <v>1391.69</v>
      </c>
    </row>
    <row r="65" spans="21:26" ht="12.75" customHeight="1">
      <c r="U65" s="22"/>
      <c r="V65" s="205" t="s">
        <v>206</v>
      </c>
      <c r="W65" s="384">
        <v>1500.56</v>
      </c>
    </row>
    <row r="66" spans="21:26" ht="12.75" customHeight="1">
      <c r="U66" s="22"/>
      <c r="V66" s="205" t="s">
        <v>207</v>
      </c>
      <c r="W66" s="384">
        <v>1646.4</v>
      </c>
    </row>
    <row r="67" spans="21:26" ht="12.75" customHeight="1">
      <c r="U67" s="22"/>
      <c r="V67" s="205" t="s">
        <v>208</v>
      </c>
      <c r="W67" s="384">
        <v>1736.15</v>
      </c>
    </row>
    <row r="68" spans="21:26" ht="12.75" customHeight="1">
      <c r="U68" s="22"/>
      <c r="V68" s="205" t="s">
        <v>209</v>
      </c>
      <c r="W68" s="384">
        <v>1844.9</v>
      </c>
    </row>
    <row r="69" spans="21:26">
      <c r="U69" s="22"/>
      <c r="V69" s="205" t="s">
        <v>210</v>
      </c>
      <c r="W69" s="384">
        <v>2099.6</v>
      </c>
      <c r="Z69" s="491"/>
    </row>
    <row r="70" spans="21:26" ht="12.75" customHeight="1">
      <c r="U70" s="22"/>
      <c r="V70" s="205" t="s">
        <v>211</v>
      </c>
      <c r="W70" s="384">
        <v>2073.8000000000002</v>
      </c>
    </row>
    <row r="71" spans="21:26" ht="12.75" customHeight="1">
      <c r="U71" s="22"/>
      <c r="V71" s="205" t="s">
        <v>212</v>
      </c>
      <c r="W71" s="384">
        <v>1867.1</v>
      </c>
    </row>
    <row r="72" spans="21:26" ht="12.75" customHeight="1">
      <c r="U72" s="22"/>
      <c r="V72" s="205" t="s">
        <v>213</v>
      </c>
      <c r="W72" s="384">
        <v>1777.03</v>
      </c>
    </row>
    <row r="73" spans="21:26" ht="12.75" customHeight="1">
      <c r="U73" s="498"/>
      <c r="V73" s="499" t="s">
        <v>214</v>
      </c>
      <c r="W73" s="384">
        <v>1622.86</v>
      </c>
    </row>
    <row r="74" spans="21:26" ht="12.75" customHeight="1">
      <c r="U74" s="500">
        <v>2022</v>
      </c>
      <c r="V74" s="666" t="s">
        <v>215</v>
      </c>
      <c r="W74" s="667">
        <f>+'Pág.13-C6 '!I13</f>
        <v>1554.31</v>
      </c>
    </row>
    <row r="75" spans="21:26" ht="12.75" customHeight="1">
      <c r="U75" s="382"/>
      <c r="V75" s="644" t="s">
        <v>216</v>
      </c>
      <c r="W75" s="667">
        <f>+'Pág.13-C6 '!I14</f>
        <v>1615.03</v>
      </c>
    </row>
    <row r="76" spans="21:26" ht="12.75" customHeight="1">
      <c r="U76" s="382"/>
      <c r="V76" s="644" t="s">
        <v>217</v>
      </c>
      <c r="W76" s="667">
        <f>+'Pág.13-C6 '!I15</f>
        <v>1716.39</v>
      </c>
    </row>
    <row r="77" spans="21:26" ht="12.75" customHeight="1">
      <c r="U77" s="382"/>
      <c r="V77" s="644" t="s">
        <v>218</v>
      </c>
      <c r="W77" s="667">
        <f>+'Pág.13-C6 '!I16</f>
        <v>1689.07</v>
      </c>
    </row>
    <row r="78" spans="21:26" ht="12.75" customHeight="1">
      <c r="U78" s="382"/>
      <c r="V78" s="644" t="s">
        <v>219</v>
      </c>
      <c r="W78" s="667">
        <f>+'Pág.13-C6 '!I17</f>
        <v>1585.26</v>
      </c>
    </row>
    <row r="79" spans="21:26" ht="12.75" customHeight="1">
      <c r="U79" s="382"/>
      <c r="V79" s="644" t="s">
        <v>220</v>
      </c>
      <c r="W79" s="667">
        <f>+'Pág.13-C6 '!I18</f>
        <v>1576.37</v>
      </c>
    </row>
    <row r="80" spans="21:26" ht="12.75" customHeight="1">
      <c r="U80" s="382"/>
      <c r="V80" s="644" t="s">
        <v>221</v>
      </c>
      <c r="W80" s="667">
        <f>+'Pág.13-C6 '!I19</f>
        <v>1594.6</v>
      </c>
    </row>
    <row r="81" spans="21:26" ht="12.75" customHeight="1">
      <c r="U81" s="382"/>
      <c r="V81" s="644" t="s">
        <v>222</v>
      </c>
      <c r="W81" s="667">
        <f>+'Pág.13-C6 '!I20</f>
        <v>1586.62</v>
      </c>
    </row>
    <row r="82" spans="21:26" ht="12.75" customHeight="1">
      <c r="U82" s="382"/>
      <c r="V82" s="644" t="s">
        <v>223</v>
      </c>
      <c r="W82" s="667">
        <f>+'Pág.13-C6 '!I21</f>
        <v>1575.95</v>
      </c>
      <c r="Z82" s="491"/>
    </row>
    <row r="83" spans="21:26" ht="12.75" customHeight="1">
      <c r="U83" s="382"/>
      <c r="V83" s="644" t="s">
        <v>224</v>
      </c>
      <c r="W83" s="667">
        <f>+'Pág.13-C6 '!I22</f>
        <v>1562.51</v>
      </c>
    </row>
    <row r="84" spans="21:26" ht="12.75" customHeight="1">
      <c r="U84" s="382"/>
      <c r="V84" s="644" t="s">
        <v>225</v>
      </c>
      <c r="W84" s="667">
        <f>+'Pág.13-C6 '!I23</f>
        <v>1441.92</v>
      </c>
    </row>
    <row r="85" spans="21:26" ht="12.75" customHeight="1">
      <c r="U85" s="498"/>
      <c r="V85" s="668" t="s">
        <v>226</v>
      </c>
      <c r="W85" s="667">
        <f>+'Pág.13-C6 '!I24</f>
        <v>1344.02</v>
      </c>
    </row>
    <row r="86" spans="21:26" ht="12.75" customHeight="1">
      <c r="U86" s="500">
        <v>2023</v>
      </c>
      <c r="V86" s="644" t="s">
        <v>227</v>
      </c>
      <c r="W86" s="667">
        <f>+'Pág.13-C6 '!I26</f>
        <v>1262.02</v>
      </c>
    </row>
    <row r="87" spans="21:26" ht="12.75" customHeight="1">
      <c r="U87" s="382"/>
      <c r="V87" s="644" t="s">
        <v>228</v>
      </c>
      <c r="W87" s="667">
        <f>+'Pág.13-C6 '!I27</f>
        <v>1238.6099999999999</v>
      </c>
    </row>
    <row r="88" spans="21:26" ht="12.75" customHeight="1">
      <c r="U88" s="382"/>
      <c r="V88" s="644" t="s">
        <v>229</v>
      </c>
      <c r="W88" s="667">
        <f>+'Pág.13-C6 '!I28</f>
        <v>1298.21</v>
      </c>
    </row>
    <row r="89" spans="21:26" ht="12.75" customHeight="1">
      <c r="U89" s="383"/>
      <c r="V89" s="644" t="s">
        <v>230</v>
      </c>
      <c r="W89" s="667">
        <f>+'Pág.13-C6 '!I29</f>
        <v>1308.0899999999999</v>
      </c>
    </row>
    <row r="90" spans="21:26" ht="12.75" customHeight="1">
      <c r="U90" s="383"/>
      <c r="V90" s="644" t="s">
        <v>231</v>
      </c>
      <c r="W90" s="667">
        <f>+'Pág.13-C6 '!I30</f>
        <v>1261.33</v>
      </c>
    </row>
    <row r="91" spans="21:26" ht="12.75" customHeight="1">
      <c r="U91" s="383"/>
      <c r="V91" s="644" t="s">
        <v>232</v>
      </c>
      <c r="W91" s="667">
        <f>+'Pág.13-C6 '!I31</f>
        <v>1303.2</v>
      </c>
    </row>
    <row r="92" spans="21:26" ht="12.75" customHeight="1">
      <c r="U92" s="383"/>
      <c r="V92" s="644" t="s">
        <v>233</v>
      </c>
      <c r="W92" s="667">
        <f>+'Pág.13-C6 '!I32</f>
        <v>1363.97</v>
      </c>
    </row>
    <row r="93" spans="21:26" ht="12.75" customHeight="1">
      <c r="U93" s="383"/>
      <c r="V93" s="644" t="s">
        <v>234</v>
      </c>
      <c r="W93" s="667">
        <f>+'Pág.13-C6 '!I33</f>
        <v>1373.27</v>
      </c>
    </row>
    <row r="94" spans="21:26" ht="12.75" customHeight="1">
      <c r="U94" s="383"/>
      <c r="V94" s="644" t="s">
        <v>235</v>
      </c>
      <c r="W94" s="667">
        <f>+'Pág.13-C6 '!I34</f>
        <v>1360.24</v>
      </c>
    </row>
    <row r="95" spans="21:26" ht="12.75" customHeight="1">
      <c r="U95" s="383"/>
      <c r="V95" s="644" t="s">
        <v>236</v>
      </c>
      <c r="W95" s="667">
        <f>+'Pág.13-C6 '!I35</f>
        <v>1373.81</v>
      </c>
    </row>
    <row r="96" spans="21:26" ht="12.75" customHeight="1">
      <c r="U96" s="383"/>
      <c r="V96" s="644" t="s">
        <v>237</v>
      </c>
      <c r="W96" s="667">
        <f>+'Pág.13-C6 '!I36</f>
        <v>1321.53</v>
      </c>
    </row>
    <row r="97" spans="21:23" ht="12.75" customHeight="1">
      <c r="U97" s="501"/>
      <c r="V97" s="668" t="s">
        <v>238</v>
      </c>
      <c r="W97" s="667">
        <f>+'Pág.13-C6 '!I37</f>
        <v>1310.08</v>
      </c>
    </row>
    <row r="98" spans="21:23">
      <c r="U98" s="500">
        <v>2024</v>
      </c>
      <c r="V98" s="644" t="s">
        <v>239</v>
      </c>
      <c r="W98" s="667">
        <f>+'Pág.13-C6 '!I39</f>
        <v>1249.71</v>
      </c>
    </row>
    <row r="99" spans="21:23">
      <c r="U99" s="382"/>
      <c r="V99" s="644" t="s">
        <v>240</v>
      </c>
      <c r="W99" s="667">
        <f>+'Pág.13-C6 '!I40</f>
        <v>0</v>
      </c>
    </row>
    <row r="100" spans="21:23">
      <c r="U100" s="382"/>
      <c r="V100" s="644" t="s">
        <v>241</v>
      </c>
      <c r="W100" s="667">
        <f>+'Pág.13-C6 '!I41</f>
        <v>0</v>
      </c>
    </row>
    <row r="101" spans="21:23">
      <c r="U101" s="383"/>
      <c r="V101" s="644" t="s">
        <v>242</v>
      </c>
      <c r="W101" s="667">
        <f>+'Pág.13-C6 '!I42</f>
        <v>0</v>
      </c>
    </row>
    <row r="102" spans="21:23">
      <c r="U102" s="383"/>
      <c r="V102" s="644" t="s">
        <v>243</v>
      </c>
      <c r="W102" s="667">
        <f>+'Pág.13-C6 '!I43</f>
        <v>0</v>
      </c>
    </row>
    <row r="103" spans="21:23">
      <c r="U103" s="383"/>
      <c r="V103" s="644" t="s">
        <v>244</v>
      </c>
      <c r="W103" s="667">
        <f>+'Pág.13-C6 '!I44</f>
        <v>0</v>
      </c>
    </row>
    <row r="104" spans="21:23">
      <c r="U104" s="383"/>
      <c r="V104" s="644" t="s">
        <v>245</v>
      </c>
      <c r="W104" s="667">
        <f>+'Pág.13-C6 '!I45</f>
        <v>0</v>
      </c>
    </row>
    <row r="105" spans="21:23">
      <c r="U105" s="383"/>
      <c r="V105" s="644" t="s">
        <v>246</v>
      </c>
      <c r="W105" s="667">
        <f>+'Pág.13-C6 '!I46</f>
        <v>0</v>
      </c>
    </row>
    <row r="106" spans="21:23">
      <c r="U106" s="383"/>
      <c r="V106" s="644" t="s">
        <v>247</v>
      </c>
      <c r="W106" s="667">
        <f>+'Pág.13-C6 '!I47</f>
        <v>0</v>
      </c>
    </row>
    <row r="107" spans="21:23">
      <c r="U107" s="383"/>
      <c r="V107" s="644" t="s">
        <v>248</v>
      </c>
      <c r="W107" s="667">
        <f>+'Pág.13-C6 '!I48</f>
        <v>0</v>
      </c>
    </row>
    <row r="108" spans="21:23">
      <c r="U108" s="383"/>
      <c r="V108" s="644" t="s">
        <v>249</v>
      </c>
      <c r="W108" s="667">
        <f>+'Pág.13-C6 '!I49</f>
        <v>0</v>
      </c>
    </row>
    <row r="109" spans="21:23">
      <c r="U109" s="501"/>
      <c r="V109" s="668" t="s">
        <v>250</v>
      </c>
      <c r="W109" s="667">
        <f>+'Pág.13-C6 '!I50</f>
        <v>0</v>
      </c>
    </row>
    <row r="110" spans="21:23">
      <c r="V110" s="644"/>
    </row>
  </sheetData>
  <phoneticPr fontId="31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70" orientation="landscape" r:id="rId1"/>
  <headerFooter>
    <oddHeader>&amp;L&amp;9ODEPA</oddHeader>
    <oddFooter>&amp;C&amp;9 15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BG145"/>
  <sheetViews>
    <sheetView view="pageBreakPreview" zoomScale="85" zoomScaleNormal="100" zoomScaleSheetLayoutView="85" workbookViewId="0"/>
  </sheetViews>
  <sheetFormatPr baseColWidth="10" defaultColWidth="11.42578125" defaultRowHeight="12.75"/>
  <cols>
    <col min="1" max="1" width="104.5703125" style="20" customWidth="1"/>
    <col min="2" max="2" width="11.7109375" style="20" customWidth="1"/>
    <col min="3" max="25" width="11.42578125" style="20" customWidth="1"/>
    <col min="26" max="26" width="17.140625" style="86" customWidth="1"/>
    <col min="27" max="27" width="11" style="86" customWidth="1"/>
    <col min="28" max="28" width="12.28515625" style="86" customWidth="1"/>
    <col min="29" max="41" width="14.7109375" style="86" customWidth="1"/>
    <col min="42" max="42" width="11.42578125" style="86" customWidth="1"/>
    <col min="43" max="43" width="10.42578125" style="86" bestFit="1" customWidth="1"/>
    <col min="44" max="44" width="9.42578125" style="86" bestFit="1" customWidth="1"/>
    <col min="45" max="45" width="11.42578125" style="86" bestFit="1" customWidth="1"/>
    <col min="46" max="46" width="9.85546875" style="86" bestFit="1" customWidth="1"/>
    <col min="47" max="47" width="11.85546875" style="86" bestFit="1" customWidth="1"/>
    <col min="48" max="48" width="11.42578125" style="86" customWidth="1"/>
    <col min="49" max="49" width="9.42578125" style="86" bestFit="1" customWidth="1"/>
    <col min="50" max="50" width="11.42578125" style="86" bestFit="1" customWidth="1"/>
    <col min="51" max="52" width="8.140625" style="86" bestFit="1" customWidth="1"/>
    <col min="53" max="53" width="5.5703125" style="86" bestFit="1" customWidth="1"/>
    <col min="54" max="54" width="6.85546875" style="86" bestFit="1" customWidth="1"/>
    <col min="55" max="55" width="11.42578125" style="87" customWidth="1"/>
    <col min="56" max="56" width="21.140625" style="16" customWidth="1"/>
    <col min="57" max="57" width="15.140625" style="16" customWidth="1"/>
    <col min="58" max="58" width="17.5703125" style="16" customWidth="1"/>
    <col min="59" max="59" width="16.140625" style="16" customWidth="1"/>
    <col min="60" max="16384" width="11.42578125" style="16"/>
  </cols>
  <sheetData>
    <row r="1" spans="1:52" ht="15.75">
      <c r="C1" s="61"/>
      <c r="AA1" s="322" t="s">
        <v>106</v>
      </c>
      <c r="AB1" s="322" t="s">
        <v>107</v>
      </c>
      <c r="AC1" s="322" t="s">
        <v>305</v>
      </c>
      <c r="AD1" s="322" t="s">
        <v>306</v>
      </c>
      <c r="AE1" s="322" t="s">
        <v>307</v>
      </c>
      <c r="AF1" s="322" t="s">
        <v>308</v>
      </c>
      <c r="AG1" s="322" t="s">
        <v>309</v>
      </c>
      <c r="AH1" s="322" t="s">
        <v>310</v>
      </c>
      <c r="AI1" s="322" t="s">
        <v>311</v>
      </c>
      <c r="AJ1" s="322" t="s">
        <v>257</v>
      </c>
      <c r="AK1" s="322" t="s">
        <v>312</v>
      </c>
      <c r="AL1" s="322" t="s">
        <v>313</v>
      </c>
      <c r="AM1" s="322" t="s">
        <v>256</v>
      </c>
      <c r="AN1" s="322" t="s">
        <v>113</v>
      </c>
      <c r="AO1" s="322" t="s">
        <v>314</v>
      </c>
    </row>
    <row r="2" spans="1:52" ht="15.75">
      <c r="C2" s="27"/>
      <c r="AA2" s="323">
        <v>2018</v>
      </c>
      <c r="AB2" s="324" t="s">
        <v>315</v>
      </c>
      <c r="AC2" s="325">
        <v>1244.9377203524073</v>
      </c>
      <c r="AD2" s="325">
        <v>1211.9750093993237</v>
      </c>
      <c r="AE2" s="325">
        <v>791.49427129676553</v>
      </c>
      <c r="AF2" s="325">
        <v>675.30698828346669</v>
      </c>
      <c r="AG2" s="325">
        <v>603.45144511966828</v>
      </c>
      <c r="AH2" s="325">
        <v>1179.8771409278174</v>
      </c>
      <c r="AI2" s="325">
        <v>1147.7334912137239</v>
      </c>
      <c r="AJ2" s="325">
        <v>1367.2641787828934</v>
      </c>
      <c r="AK2" s="325">
        <v>1314.3867269358188</v>
      </c>
      <c r="AL2" s="325">
        <v>881.64906266228866</v>
      </c>
      <c r="AM2" s="325">
        <v>1001.727901603603</v>
      </c>
      <c r="AN2" s="325">
        <v>830.73716086907916</v>
      </c>
      <c r="AO2" s="325">
        <v>988.8134341021622</v>
      </c>
    </row>
    <row r="3" spans="1:52" ht="15.75">
      <c r="C3" s="27"/>
      <c r="AA3" s="177"/>
      <c r="AB3" s="116" t="s">
        <v>316</v>
      </c>
      <c r="AC3" s="112">
        <v>1205.0977916058805</v>
      </c>
      <c r="AD3" s="112">
        <v>1166.3925502521067</v>
      </c>
      <c r="AE3" s="112">
        <v>773.78298207632838</v>
      </c>
      <c r="AF3" s="112">
        <v>655.58766545592266</v>
      </c>
      <c r="AG3" s="112">
        <v>546.85441345239281</v>
      </c>
      <c r="AH3" s="112">
        <v>1147.1418164357174</v>
      </c>
      <c r="AI3" s="112">
        <v>1079.6468291819958</v>
      </c>
      <c r="AJ3" s="112">
        <v>1323.194807968694</v>
      </c>
      <c r="AK3" s="112">
        <v>1269.8799395792907</v>
      </c>
      <c r="AL3" s="112">
        <v>890.7376785457194</v>
      </c>
      <c r="AM3" s="112">
        <v>973.20387533792439</v>
      </c>
      <c r="AN3" s="112">
        <v>844.4255873649696</v>
      </c>
      <c r="AO3" s="112">
        <v>932.65503427282329</v>
      </c>
    </row>
    <row r="4" spans="1:52" ht="15.75">
      <c r="A4" s="27"/>
      <c r="AA4" s="177"/>
      <c r="AB4" s="116" t="s">
        <v>317</v>
      </c>
      <c r="AC4" s="112">
        <v>1215</v>
      </c>
      <c r="AD4" s="112">
        <v>1161</v>
      </c>
      <c r="AE4" s="112">
        <v>763</v>
      </c>
      <c r="AF4" s="112">
        <v>641</v>
      </c>
      <c r="AG4" s="112">
        <v>528</v>
      </c>
      <c r="AH4" s="112">
        <v>1122</v>
      </c>
      <c r="AI4" s="112">
        <v>1051</v>
      </c>
      <c r="AJ4" s="112">
        <v>1345</v>
      </c>
      <c r="AK4" s="112">
        <v>1200</v>
      </c>
      <c r="AL4" s="112">
        <v>887</v>
      </c>
      <c r="AM4" s="112">
        <v>946</v>
      </c>
      <c r="AN4" s="112">
        <v>831</v>
      </c>
      <c r="AO4" s="112">
        <v>906</v>
      </c>
      <c r="AP4" s="113"/>
      <c r="AQ4" s="113"/>
    </row>
    <row r="5" spans="1:52">
      <c r="AA5" s="177"/>
      <c r="AB5" s="116" t="s">
        <v>318</v>
      </c>
      <c r="AC5" s="112">
        <v>1210.3537823566128</v>
      </c>
      <c r="AD5" s="112">
        <v>1140.9782265158212</v>
      </c>
      <c r="AE5" s="112">
        <v>726.49689563709092</v>
      </c>
      <c r="AF5" s="112">
        <v>621.23315039754857</v>
      </c>
      <c r="AG5" s="112">
        <v>502.33024665837706</v>
      </c>
      <c r="AH5" s="112">
        <v>1122.1453478734006</v>
      </c>
      <c r="AI5" s="112">
        <v>1012.5066988087464</v>
      </c>
      <c r="AJ5" s="112">
        <v>1264.8710616037226</v>
      </c>
      <c r="AK5" s="112">
        <v>1159.2795651101476</v>
      </c>
      <c r="AL5" s="112">
        <v>888.95784405757706</v>
      </c>
      <c r="AM5" s="112">
        <v>912.93785930670288</v>
      </c>
      <c r="AN5" s="112">
        <v>830.75183084872515</v>
      </c>
      <c r="AO5" s="112">
        <v>919.17435299526699</v>
      </c>
      <c r="AP5" s="113"/>
      <c r="AQ5" s="113"/>
    </row>
    <row r="6" spans="1:52">
      <c r="AA6" s="177"/>
      <c r="AB6" s="116" t="s">
        <v>319</v>
      </c>
      <c r="AC6" s="112">
        <v>1214.98</v>
      </c>
      <c r="AD6" s="112">
        <v>1107.81</v>
      </c>
      <c r="AE6" s="112">
        <v>731.53</v>
      </c>
      <c r="AF6" s="112">
        <v>635.65</v>
      </c>
      <c r="AG6" s="112">
        <v>473.18</v>
      </c>
      <c r="AH6" s="112">
        <v>1124.8599999999999</v>
      </c>
      <c r="AI6" s="112">
        <v>1018.99</v>
      </c>
      <c r="AJ6" s="112">
        <v>1233.1099999999999</v>
      </c>
      <c r="AK6" s="112">
        <v>1141.1199999999999</v>
      </c>
      <c r="AL6" s="112">
        <v>877.93</v>
      </c>
      <c r="AM6" s="112">
        <v>1153.74</v>
      </c>
      <c r="AN6" s="112">
        <v>829.7</v>
      </c>
      <c r="AO6" s="112">
        <v>955.5</v>
      </c>
      <c r="AP6" s="113"/>
      <c r="AQ6" s="113"/>
      <c r="AR6" s="854"/>
      <c r="AS6" s="854"/>
      <c r="AT6" s="854"/>
      <c r="AU6" s="854"/>
      <c r="AV6" s="854"/>
      <c r="AW6" s="854"/>
      <c r="AX6" s="854"/>
      <c r="AY6" s="854"/>
      <c r="AZ6" s="854"/>
    </row>
    <row r="7" spans="1:52">
      <c r="AA7" s="177"/>
      <c r="AB7" s="116" t="s">
        <v>320</v>
      </c>
      <c r="AC7" s="112">
        <v>1213.6341004966873</v>
      </c>
      <c r="AD7" s="112">
        <v>1081.4857685953796</v>
      </c>
      <c r="AE7" s="112">
        <v>734.25997488542771</v>
      </c>
      <c r="AF7" s="112">
        <v>620.03349828068372</v>
      </c>
      <c r="AG7" s="112">
        <v>512.63188302660808</v>
      </c>
      <c r="AH7" s="112">
        <v>1139.09499770723</v>
      </c>
      <c r="AI7" s="112">
        <v>1004.9544432594647</v>
      </c>
      <c r="AJ7" s="112">
        <v>1200.0037706556009</v>
      </c>
      <c r="AK7" s="112">
        <v>1133.7883663776292</v>
      </c>
      <c r="AL7" s="112">
        <v>886.03251784418535</v>
      </c>
      <c r="AM7" s="112">
        <v>937.23673995718434</v>
      </c>
      <c r="AN7" s="112">
        <v>835.04833416976146</v>
      </c>
      <c r="AO7" s="112">
        <v>985.76653538801543</v>
      </c>
      <c r="AP7" s="113"/>
      <c r="AQ7" s="113"/>
      <c r="AR7" s="854"/>
      <c r="AS7" s="854"/>
      <c r="AT7" s="854"/>
      <c r="AU7" s="854"/>
      <c r="AV7" s="854"/>
      <c r="AW7" s="854"/>
      <c r="AX7" s="854"/>
      <c r="AY7" s="854"/>
      <c r="AZ7" s="854"/>
    </row>
    <row r="8" spans="1:52">
      <c r="AA8" s="177"/>
      <c r="AB8" s="116" t="s">
        <v>321</v>
      </c>
      <c r="AC8" s="112">
        <v>1248.6199999999999</v>
      </c>
      <c r="AD8" s="112">
        <v>1141.47</v>
      </c>
      <c r="AE8" s="112">
        <v>814.78</v>
      </c>
      <c r="AF8" s="112">
        <v>684.45</v>
      </c>
      <c r="AG8" s="112">
        <v>609.80999999999995</v>
      </c>
      <c r="AH8" s="112">
        <v>1179.8800000000001</v>
      </c>
      <c r="AI8" s="112">
        <v>1053.06</v>
      </c>
      <c r="AJ8" s="112">
        <v>1271.6600000000001</v>
      </c>
      <c r="AK8" s="112">
        <v>1228.6500000000001</v>
      </c>
      <c r="AL8" s="112">
        <v>912.86</v>
      </c>
      <c r="AM8" s="112">
        <v>1077.78</v>
      </c>
      <c r="AN8" s="112">
        <v>899.48</v>
      </c>
      <c r="AO8" s="112">
        <v>991.74</v>
      </c>
      <c r="AP8" s="113"/>
      <c r="AQ8" s="113"/>
    </row>
    <row r="9" spans="1:52">
      <c r="AA9" s="177"/>
      <c r="AB9" s="116" t="s">
        <v>322</v>
      </c>
      <c r="AC9" s="112">
        <v>1347.0982869631312</v>
      </c>
      <c r="AD9" s="112">
        <v>1311.5259753320988</v>
      </c>
      <c r="AE9" s="112">
        <v>898.05617309232605</v>
      </c>
      <c r="AF9" s="112">
        <v>816.84071275724375</v>
      </c>
      <c r="AG9" s="112">
        <v>579.47308776994771</v>
      </c>
      <c r="AH9" s="112">
        <v>1286.0713732944032</v>
      </c>
      <c r="AI9" s="112">
        <v>1247.8755069682045</v>
      </c>
      <c r="AJ9" s="112">
        <v>1545.6943624251594</v>
      </c>
      <c r="AK9" s="112">
        <v>1503.1369315398233</v>
      </c>
      <c r="AL9" s="112">
        <v>933.19006809010045</v>
      </c>
      <c r="AM9" s="112">
        <v>1172.2233784783837</v>
      </c>
      <c r="AN9" s="112">
        <v>982.44573746641231</v>
      </c>
      <c r="AO9" s="112">
        <v>1129.1487614547259</v>
      </c>
      <c r="AP9" s="113"/>
      <c r="AQ9" s="113"/>
    </row>
    <row r="10" spans="1:52">
      <c r="AA10" s="177"/>
      <c r="AB10" s="116" t="s">
        <v>323</v>
      </c>
      <c r="AC10" s="112">
        <v>1260.2952963645851</v>
      </c>
      <c r="AD10" s="112">
        <v>1179.7166373252785</v>
      </c>
      <c r="AE10" s="112">
        <v>870.11363387287633</v>
      </c>
      <c r="AF10" s="112">
        <v>700.16191790719006</v>
      </c>
      <c r="AG10" s="112">
        <v>600.30353724378472</v>
      </c>
      <c r="AH10" s="112">
        <v>1207.3804773072636</v>
      </c>
      <c r="AI10" s="112">
        <v>1083.7178688755805</v>
      </c>
      <c r="AJ10" s="112">
        <v>1302.6263267903605</v>
      </c>
      <c r="AK10" s="112">
        <v>1180.3769282065668</v>
      </c>
      <c r="AL10" s="112">
        <v>919.43223581076222</v>
      </c>
      <c r="AM10" s="112">
        <v>1107.157738434526</v>
      </c>
      <c r="AN10" s="112">
        <v>909.82169561987348</v>
      </c>
      <c r="AO10" s="112">
        <v>1025.3609036666044</v>
      </c>
      <c r="AP10" s="113"/>
      <c r="AQ10" s="113"/>
    </row>
    <row r="11" spans="1:52">
      <c r="AA11" s="177"/>
      <c r="AB11" s="116" t="s">
        <v>324</v>
      </c>
      <c r="AC11" s="112">
        <v>1250.1404648834807</v>
      </c>
      <c r="AD11" s="112">
        <v>1160.5856677607862</v>
      </c>
      <c r="AE11" s="112">
        <v>851.69246448689444</v>
      </c>
      <c r="AF11" s="112">
        <v>715.08420972849308</v>
      </c>
      <c r="AG11" s="112">
        <v>651.63964345145473</v>
      </c>
      <c r="AH11" s="112">
        <v>1187.2711941802495</v>
      </c>
      <c r="AI11" s="112">
        <v>1115.3851512464323</v>
      </c>
      <c r="AJ11" s="112">
        <v>1306.5980404607462</v>
      </c>
      <c r="AK11" s="112">
        <v>1214.0272732700196</v>
      </c>
      <c r="AL11" s="112">
        <v>920.4482611982105</v>
      </c>
      <c r="AM11" s="112">
        <v>1106.4112268070562</v>
      </c>
      <c r="AN11" s="112">
        <v>905.75892189993226</v>
      </c>
      <c r="AO11" s="112">
        <v>1011.6602951847055</v>
      </c>
      <c r="AP11" s="113"/>
      <c r="AQ11" s="114"/>
    </row>
    <row r="12" spans="1:52">
      <c r="AA12" s="177"/>
      <c r="AB12" s="116" t="s">
        <v>325</v>
      </c>
      <c r="AC12" s="112">
        <v>1227</v>
      </c>
      <c r="AD12" s="112">
        <v>1143</v>
      </c>
      <c r="AE12" s="112">
        <v>773</v>
      </c>
      <c r="AF12" s="112">
        <v>661.02081081619406</v>
      </c>
      <c r="AG12" s="112">
        <v>557</v>
      </c>
      <c r="AH12" s="112">
        <v>1139</v>
      </c>
      <c r="AI12" s="112">
        <v>1082</v>
      </c>
      <c r="AJ12" s="112">
        <v>1269</v>
      </c>
      <c r="AK12" s="112">
        <v>1196</v>
      </c>
      <c r="AL12" s="112">
        <v>895.14622166409595</v>
      </c>
      <c r="AM12" s="112">
        <v>1024.5158690011792</v>
      </c>
      <c r="AN12" s="112">
        <v>862.82839837070139</v>
      </c>
      <c r="AO12" s="112">
        <v>978.10258938175616</v>
      </c>
      <c r="AP12" s="113"/>
      <c r="AQ12" s="114"/>
    </row>
    <row r="13" spans="1:52">
      <c r="AA13" s="178"/>
      <c r="AB13" s="117" t="s">
        <v>326</v>
      </c>
      <c r="AC13" s="115">
        <v>1193.228308727744</v>
      </c>
      <c r="AD13" s="115">
        <v>1093.2327973908623</v>
      </c>
      <c r="AE13" s="115">
        <v>699.39784261995237</v>
      </c>
      <c r="AF13" s="115">
        <v>569.37787496593137</v>
      </c>
      <c r="AG13" s="115">
        <v>459.30237507850131</v>
      </c>
      <c r="AH13" s="115">
        <v>1118.554292895958</v>
      </c>
      <c r="AI13" s="115">
        <v>1046.1822553515808</v>
      </c>
      <c r="AJ13" s="115">
        <v>1193.1936392912191</v>
      </c>
      <c r="AK13" s="115">
        <v>1114.5372114252759</v>
      </c>
      <c r="AL13" s="115">
        <v>825.33283752193165</v>
      </c>
      <c r="AM13" s="115">
        <v>922.9465217132298</v>
      </c>
      <c r="AN13" s="115">
        <v>763.03145652156502</v>
      </c>
      <c r="AO13" s="115">
        <v>1020.3320976625814</v>
      </c>
      <c r="AP13" s="113"/>
      <c r="AQ13" s="114"/>
    </row>
    <row r="14" spans="1:52">
      <c r="AA14" s="326">
        <v>2019</v>
      </c>
      <c r="AB14" s="324" t="s">
        <v>327</v>
      </c>
      <c r="AC14" s="327">
        <v>1150.52</v>
      </c>
      <c r="AD14" s="327">
        <v>1085.3422457144688</v>
      </c>
      <c r="AE14" s="327">
        <v>708.80057364710183</v>
      </c>
      <c r="AF14" s="327">
        <v>616.88839941316814</v>
      </c>
      <c r="AG14" s="327">
        <v>502.92524105560915</v>
      </c>
      <c r="AH14" s="327">
        <v>1083.2431969792478</v>
      </c>
      <c r="AI14" s="327">
        <v>1018.722329123957</v>
      </c>
      <c r="AJ14" s="327">
        <v>1183.9390948755583</v>
      </c>
      <c r="AK14" s="327">
        <v>1112.9124889884556</v>
      </c>
      <c r="AL14" s="325">
        <v>803.43181110889395</v>
      </c>
      <c r="AM14" s="325">
        <v>901.85897993849005</v>
      </c>
      <c r="AN14" s="325">
        <v>749.93344690545268</v>
      </c>
      <c r="AO14" s="328">
        <v>872.89148533435616</v>
      </c>
      <c r="AP14" s="113"/>
      <c r="AQ14" s="114"/>
    </row>
    <row r="15" spans="1:52">
      <c r="AA15" s="179"/>
      <c r="AB15" s="116" t="s">
        <v>316</v>
      </c>
      <c r="AC15" s="238">
        <v>1113.3699999999999</v>
      </c>
      <c r="AD15" s="238">
        <v>1033.99</v>
      </c>
      <c r="AE15" s="238">
        <v>691.28</v>
      </c>
      <c r="AF15" s="238">
        <v>614.96</v>
      </c>
      <c r="AG15" s="238">
        <v>467.33</v>
      </c>
      <c r="AH15" s="238">
        <v>1044.22</v>
      </c>
      <c r="AI15" s="238">
        <v>975</v>
      </c>
      <c r="AJ15" s="238">
        <v>1133.1300000000001</v>
      </c>
      <c r="AK15" s="238">
        <v>1025.98</v>
      </c>
      <c r="AL15" s="112"/>
      <c r="AM15" s="112"/>
      <c r="AN15" s="112"/>
      <c r="AO15" s="181"/>
      <c r="AP15" s="113"/>
      <c r="AQ15" s="114"/>
    </row>
    <row r="16" spans="1:52">
      <c r="AA16" s="179"/>
      <c r="AB16" s="116" t="s">
        <v>317</v>
      </c>
      <c r="AC16" s="238">
        <v>1102.28</v>
      </c>
      <c r="AD16" s="238">
        <v>995.62</v>
      </c>
      <c r="AE16" s="238">
        <v>665.86</v>
      </c>
      <c r="AF16" s="238"/>
      <c r="AG16" s="238">
        <v>421.93</v>
      </c>
      <c r="AH16" s="238">
        <v>1004.87</v>
      </c>
      <c r="AI16" s="238">
        <v>892.81</v>
      </c>
      <c r="AJ16" s="238">
        <v>1109.6400000000001</v>
      </c>
      <c r="AK16" s="238">
        <v>974.72</v>
      </c>
      <c r="AL16" s="112"/>
      <c r="AM16" s="112"/>
      <c r="AN16" s="112"/>
      <c r="AO16" s="181"/>
      <c r="AP16" s="113"/>
      <c r="AQ16" s="114"/>
    </row>
    <row r="17" spans="1:41">
      <c r="AA17" s="179"/>
      <c r="AB17" s="116" t="s">
        <v>318</v>
      </c>
      <c r="AC17" s="238">
        <v>1128.47</v>
      </c>
      <c r="AD17" s="238">
        <v>961.18</v>
      </c>
      <c r="AE17" s="238">
        <v>660.5</v>
      </c>
      <c r="AF17" s="238"/>
      <c r="AG17" s="238">
        <v>423.05</v>
      </c>
      <c r="AH17" s="238">
        <v>993</v>
      </c>
      <c r="AI17" s="238">
        <v>831.23</v>
      </c>
      <c r="AJ17" s="238">
        <v>1044.71</v>
      </c>
      <c r="AK17" s="238">
        <v>920.84</v>
      </c>
      <c r="AL17" s="112"/>
      <c r="AM17" s="112"/>
      <c r="AN17" s="112"/>
      <c r="AO17" s="181"/>
    </row>
    <row r="18" spans="1:41">
      <c r="AA18" s="179"/>
      <c r="AB18" s="116" t="s">
        <v>319</v>
      </c>
      <c r="AC18" s="238">
        <v>1142.3223370996991</v>
      </c>
      <c r="AD18" s="238">
        <v>975.00668309631396</v>
      </c>
      <c r="AE18" s="238">
        <v>656.41175286937414</v>
      </c>
      <c r="AF18" s="238">
        <v>517.98293001466266</v>
      </c>
      <c r="AG18" s="238">
        <v>385.52176270067287</v>
      </c>
      <c r="AH18" s="238">
        <v>1037.7667731080157</v>
      </c>
      <c r="AI18" s="238">
        <v>847.84992211775796</v>
      </c>
      <c r="AJ18" s="238">
        <v>1046.8595379287863</v>
      </c>
      <c r="AK18" s="238">
        <v>900.9612324901351</v>
      </c>
      <c r="AL18" s="112">
        <v>755.80685655035245</v>
      </c>
      <c r="AM18" s="112">
        <v>787.42810375245131</v>
      </c>
      <c r="AN18" s="112">
        <v>701.47832963047847</v>
      </c>
      <c r="AO18" s="181">
        <v>850.98013752881684</v>
      </c>
    </row>
    <row r="19" spans="1:41">
      <c r="AA19" s="179"/>
      <c r="AB19" s="116" t="s">
        <v>320</v>
      </c>
      <c r="AC19" s="238">
        <v>1174.7339539134925</v>
      </c>
      <c r="AD19" s="238">
        <v>1005.1291156601344</v>
      </c>
      <c r="AE19" s="238">
        <v>723.2424079851844</v>
      </c>
      <c r="AF19" s="238">
        <v>559.99645643581778</v>
      </c>
      <c r="AG19" s="238">
        <v>475.47178459105942</v>
      </c>
      <c r="AH19" s="238">
        <v>1079.3174342229029</v>
      </c>
      <c r="AI19" s="238">
        <v>863.75522615390423</v>
      </c>
      <c r="AJ19" s="238">
        <v>1013.5734253717709</v>
      </c>
      <c r="AK19" s="238">
        <v>924.0492938578036</v>
      </c>
      <c r="AL19" s="112">
        <v>737.31082587983997</v>
      </c>
      <c r="AM19" s="112">
        <v>859.62132266740116</v>
      </c>
      <c r="AN19" s="112">
        <v>757.94842690433995</v>
      </c>
      <c r="AO19" s="181">
        <v>973.95988903357886</v>
      </c>
    </row>
    <row r="20" spans="1:41">
      <c r="B20" s="140"/>
      <c r="AA20" s="179"/>
      <c r="AB20" s="116" t="s">
        <v>321</v>
      </c>
      <c r="AC20" s="238">
        <v>1226</v>
      </c>
      <c r="AD20" s="238">
        <v>1059</v>
      </c>
      <c r="AE20" s="238">
        <v>837</v>
      </c>
      <c r="AF20" s="238">
        <v>643</v>
      </c>
      <c r="AG20" s="238">
        <v>635</v>
      </c>
      <c r="AH20" s="238">
        <v>1151</v>
      </c>
      <c r="AI20" s="238">
        <v>947</v>
      </c>
      <c r="AJ20" s="238">
        <v>1112</v>
      </c>
      <c r="AK20" s="238">
        <v>994</v>
      </c>
      <c r="AL20" s="112">
        <v>757</v>
      </c>
      <c r="AM20" s="112">
        <v>951</v>
      </c>
      <c r="AN20" s="112">
        <v>828</v>
      </c>
      <c r="AO20" s="181">
        <v>1043</v>
      </c>
    </row>
    <row r="21" spans="1:41">
      <c r="AA21" s="179"/>
      <c r="AB21" s="116" t="s">
        <v>322</v>
      </c>
      <c r="AC21" s="238">
        <v>1259.4779887329491</v>
      </c>
      <c r="AD21" s="238">
        <v>1118.1080402611071</v>
      </c>
      <c r="AE21" s="238">
        <v>866.20834791471862</v>
      </c>
      <c r="AF21" s="238">
        <v>630.6165091769625</v>
      </c>
      <c r="AG21" s="238">
        <v>625.56267568647934</v>
      </c>
      <c r="AH21" s="238">
        <v>1182.2595968369517</v>
      </c>
      <c r="AI21" s="238">
        <v>957.72470337851394</v>
      </c>
      <c r="AJ21" s="238">
        <v>1153.0811988387104</v>
      </c>
      <c r="AK21" s="238">
        <v>1036.3631511769252</v>
      </c>
      <c r="AL21" s="112">
        <v>764.34328011244133</v>
      </c>
      <c r="AM21" s="112">
        <v>1005.9053471574844</v>
      </c>
      <c r="AN21" s="112">
        <v>849.38427911718588</v>
      </c>
      <c r="AO21" s="181">
        <v>1097.285555567998</v>
      </c>
    </row>
    <row r="22" spans="1:41">
      <c r="AA22" s="179"/>
      <c r="AB22" s="116" t="s">
        <v>323</v>
      </c>
      <c r="AC22" s="238">
        <v>1302.3001821523353</v>
      </c>
      <c r="AD22" s="238">
        <v>1114.8452285754072</v>
      </c>
      <c r="AE22" s="238">
        <v>866.41509770511755</v>
      </c>
      <c r="AF22" s="238">
        <v>547.93337975894281</v>
      </c>
      <c r="AG22" s="238">
        <v>568.02270722114906</v>
      </c>
      <c r="AH22" s="238">
        <v>1215.9427730195976</v>
      </c>
      <c r="AI22" s="238">
        <v>930.76662564077708</v>
      </c>
      <c r="AJ22" s="238">
        <v>1123.1920650042739</v>
      </c>
      <c r="AK22" s="238">
        <v>1020.01009556267</v>
      </c>
      <c r="AL22" s="112">
        <v>742.62587724928574</v>
      </c>
      <c r="AM22" s="112">
        <v>956.74951825267226</v>
      </c>
      <c r="AN22" s="112">
        <v>855.65603702429178</v>
      </c>
      <c r="AO22" s="181">
        <v>1123.7200734155876</v>
      </c>
    </row>
    <row r="23" spans="1:41">
      <c r="AA23" s="179"/>
      <c r="AB23" s="116" t="s">
        <v>324</v>
      </c>
      <c r="AC23" s="238">
        <v>1322.5584316988486</v>
      </c>
      <c r="AD23" s="238">
        <v>1111.2421291887122</v>
      </c>
      <c r="AE23" s="238">
        <v>952.65280867133777</v>
      </c>
      <c r="AF23" s="238">
        <v>598.63231567236835</v>
      </c>
      <c r="AG23" s="238">
        <v>673.33452854296888</v>
      </c>
      <c r="AH23" s="238">
        <v>1217.8173143107708</v>
      </c>
      <c r="AI23" s="238">
        <v>963.16784863265025</v>
      </c>
      <c r="AJ23" s="238">
        <v>1102.2596221617123</v>
      </c>
      <c r="AK23" s="238">
        <v>1003.6863592776754</v>
      </c>
      <c r="AL23" s="112">
        <v>690.26011703206677</v>
      </c>
      <c r="AM23" s="112">
        <v>1052.3662829093148</v>
      </c>
      <c r="AN23" s="112">
        <v>934.84486396410432</v>
      </c>
      <c r="AO23" s="181">
        <v>1170.922510544515</v>
      </c>
    </row>
    <row r="24" spans="1:41">
      <c r="AA24" s="179"/>
      <c r="AB24" s="116" t="s">
        <v>325</v>
      </c>
      <c r="AC24" s="238">
        <v>1286.1456344032895</v>
      </c>
      <c r="AD24" s="238">
        <v>1071.0927673376962</v>
      </c>
      <c r="AE24" s="238">
        <v>873.21716144085349</v>
      </c>
      <c r="AF24" s="238">
        <v>581.47937190328241</v>
      </c>
      <c r="AG24" s="238">
        <v>593.77585583729558</v>
      </c>
      <c r="AH24" s="238">
        <v>1159.0176554722323</v>
      </c>
      <c r="AI24" s="238">
        <v>935.04612302522264</v>
      </c>
      <c r="AJ24" s="238">
        <v>1072.7373603442013</v>
      </c>
      <c r="AK24" s="238">
        <v>964.11803060088289</v>
      </c>
      <c r="AL24" s="112">
        <v>744.57185039231399</v>
      </c>
      <c r="AM24" s="112">
        <v>987.11878810234248</v>
      </c>
      <c r="AN24" s="112">
        <v>850.96926348321301</v>
      </c>
      <c r="AO24" s="181">
        <v>1174.5602243778724</v>
      </c>
    </row>
    <row r="25" spans="1:41">
      <c r="AA25" s="182"/>
      <c r="AB25" s="117" t="s">
        <v>326</v>
      </c>
      <c r="AC25" s="239">
        <v>1262.7654257803547</v>
      </c>
      <c r="AD25" s="239">
        <v>1022.3404254600141</v>
      </c>
      <c r="AE25" s="239">
        <v>765.33785887978036</v>
      </c>
      <c r="AF25" s="239">
        <v>531.55805764861009</v>
      </c>
      <c r="AG25" s="239">
        <v>487.71166057002284</v>
      </c>
      <c r="AH25" s="239">
        <v>1125.7338356586456</v>
      </c>
      <c r="AI25" s="239">
        <v>909.04766422044042</v>
      </c>
      <c r="AJ25" s="239">
        <v>1022.1145451184774</v>
      </c>
      <c r="AK25" s="239">
        <v>941.94080456708127</v>
      </c>
      <c r="AL25" s="115">
        <v>698.10098895120109</v>
      </c>
      <c r="AM25" s="115">
        <v>912.15460398944811</v>
      </c>
      <c r="AN25" s="115">
        <v>761.81053047775151</v>
      </c>
      <c r="AO25" s="115">
        <v>1253.4886081720047</v>
      </c>
    </row>
    <row r="26" spans="1:41">
      <c r="AA26" s="326">
        <v>2020</v>
      </c>
      <c r="AB26" s="324" t="s">
        <v>327</v>
      </c>
      <c r="AC26" s="327">
        <v>1182.5486074690564</v>
      </c>
      <c r="AD26" s="327">
        <v>1013.1226478077317</v>
      </c>
      <c r="AE26" s="327">
        <v>678.88187798006561</v>
      </c>
      <c r="AF26" s="327">
        <v>492.52866688941913</v>
      </c>
      <c r="AG26" s="327">
        <v>420.35657583996664</v>
      </c>
      <c r="AH26" s="327">
        <v>1084.8843741563262</v>
      </c>
      <c r="AI26" s="327">
        <v>884.10912988552684</v>
      </c>
      <c r="AJ26" s="327">
        <v>1059.2372983898131</v>
      </c>
      <c r="AK26" s="327">
        <v>922.2517159297164</v>
      </c>
      <c r="AL26" s="325">
        <v>659.17284176519922</v>
      </c>
      <c r="AM26" s="325">
        <v>853.24698765111089</v>
      </c>
      <c r="AN26" s="325">
        <v>723.72853942466497</v>
      </c>
      <c r="AO26" s="325">
        <v>1235.8480621630194</v>
      </c>
    </row>
    <row r="27" spans="1:41">
      <c r="AA27" s="179"/>
      <c r="AB27" s="116" t="s">
        <v>316</v>
      </c>
      <c r="AC27" s="238">
        <v>1179.32</v>
      </c>
      <c r="AD27" s="238">
        <v>1026.03</v>
      </c>
      <c r="AE27" s="238">
        <v>718.88</v>
      </c>
      <c r="AF27" s="238">
        <v>521.24</v>
      </c>
      <c r="AG27" s="238">
        <v>493.35</v>
      </c>
      <c r="AH27" s="238">
        <v>1087.03</v>
      </c>
      <c r="AI27" s="238">
        <v>895.62</v>
      </c>
      <c r="AJ27" s="238">
        <v>1046.97</v>
      </c>
      <c r="AK27" s="238">
        <v>933.12</v>
      </c>
      <c r="AL27" s="112"/>
      <c r="AM27" s="112"/>
      <c r="AN27" s="112"/>
      <c r="AO27" s="112"/>
    </row>
    <row r="28" spans="1:41">
      <c r="AA28" s="179"/>
      <c r="AB28" s="116" t="s">
        <v>317</v>
      </c>
      <c r="AC28" s="238">
        <v>1186.9685114940019</v>
      </c>
      <c r="AD28" s="238">
        <v>982.7835914300116</v>
      </c>
      <c r="AE28" s="238">
        <v>685.17841172507531</v>
      </c>
      <c r="AF28" s="238">
        <v>497.34165050590627</v>
      </c>
      <c r="AG28" s="238">
        <v>408.35337700259043</v>
      </c>
      <c r="AH28" s="238">
        <v>1055.4688836707203</v>
      </c>
      <c r="AI28" s="238">
        <v>847.72285400600651</v>
      </c>
      <c r="AJ28" s="238">
        <v>987.1229264951769</v>
      </c>
      <c r="AK28" s="238">
        <v>824.79753363071234</v>
      </c>
      <c r="AL28" s="112">
        <v>668.3406672092384</v>
      </c>
      <c r="AM28" s="112">
        <v>854.53812829775211</v>
      </c>
      <c r="AN28" s="112">
        <v>702.37644074838113</v>
      </c>
      <c r="AO28" s="112">
        <v>907.38420245134012</v>
      </c>
    </row>
    <row r="29" spans="1:41">
      <c r="A29" s="54"/>
      <c r="AA29" s="179"/>
      <c r="AB29" s="116" t="s">
        <v>318</v>
      </c>
      <c r="AC29" s="238">
        <v>1168.3821705789146</v>
      </c>
      <c r="AD29" s="238">
        <v>963.80645586775529</v>
      </c>
      <c r="AE29" s="238">
        <v>658.48780496145446</v>
      </c>
      <c r="AF29" s="238">
        <v>470.39175025807145</v>
      </c>
      <c r="AG29" s="238">
        <v>373.08257543276517</v>
      </c>
      <c r="AH29" s="238">
        <v>1025.5163459311359</v>
      </c>
      <c r="AI29" s="238">
        <v>804.76810185574493</v>
      </c>
      <c r="AJ29" s="238">
        <v>1011.9651072101628</v>
      </c>
      <c r="AK29" s="238">
        <v>828.068503393367</v>
      </c>
      <c r="AL29" s="112">
        <v>673.33062540048206</v>
      </c>
      <c r="AM29" s="112">
        <v>851.96433153703197</v>
      </c>
      <c r="AN29" s="112">
        <v>627.58855139504817</v>
      </c>
      <c r="AO29" s="112">
        <v>856.01689390117713</v>
      </c>
    </row>
    <row r="30" spans="1:41">
      <c r="AA30" s="179"/>
      <c r="AB30" s="116" t="s">
        <v>319</v>
      </c>
      <c r="AC30" s="238">
        <v>1173.6151524008114</v>
      </c>
      <c r="AD30" s="238">
        <v>1006.5768482190971</v>
      </c>
      <c r="AE30" s="238">
        <v>694.80732236848485</v>
      </c>
      <c r="AF30" s="238">
        <v>519.22817401869338</v>
      </c>
      <c r="AG30" s="238">
        <v>407.12196007629632</v>
      </c>
      <c r="AH30" s="238">
        <v>1061.3699339023872</v>
      </c>
      <c r="AI30" s="238">
        <v>842.33648680948704</v>
      </c>
      <c r="AJ30" s="238">
        <v>1001.3814285869647</v>
      </c>
      <c r="AK30" s="238">
        <v>861.99786409744934</v>
      </c>
      <c r="AL30" s="112">
        <v>712.20922882868717</v>
      </c>
      <c r="AM30" s="112">
        <v>857.05825350339319</v>
      </c>
      <c r="AN30" s="112">
        <v>701.30541571102867</v>
      </c>
      <c r="AO30" s="112">
        <v>911.45454096250478</v>
      </c>
    </row>
    <row r="31" spans="1:41">
      <c r="AA31" s="179"/>
      <c r="AB31" s="116" t="s">
        <v>320</v>
      </c>
      <c r="AC31" s="238">
        <v>1270.9732325875721</v>
      </c>
      <c r="AD31" s="238">
        <v>1060.9349542233781</v>
      </c>
      <c r="AE31" s="238">
        <v>787.24771255028691</v>
      </c>
      <c r="AF31" s="238">
        <v>605.37356606107141</v>
      </c>
      <c r="AG31" s="238">
        <v>576.08250714885287</v>
      </c>
      <c r="AH31" s="238">
        <v>1141.5781114541621</v>
      </c>
      <c r="AI31" s="238">
        <v>912.81012505695116</v>
      </c>
      <c r="AJ31" s="238">
        <v>1056.8213345432034</v>
      </c>
      <c r="AK31" s="238">
        <v>942.43222912019235</v>
      </c>
      <c r="AL31" s="112">
        <v>731.46252326293086</v>
      </c>
      <c r="AM31" s="112">
        <v>926.04609711307478</v>
      </c>
      <c r="AN31" s="112">
        <v>812.28137490078188</v>
      </c>
      <c r="AO31" s="112">
        <v>1117.0919602402282</v>
      </c>
    </row>
    <row r="32" spans="1:41">
      <c r="AA32" s="179"/>
      <c r="AB32" s="116" t="s">
        <v>321</v>
      </c>
      <c r="AC32" s="240">
        <v>1353.7662481524044</v>
      </c>
      <c r="AD32" s="240">
        <v>1163.3935823450713</v>
      </c>
      <c r="AE32" s="240">
        <v>918.69300942325026</v>
      </c>
      <c r="AF32" s="240">
        <v>697.02669913845989</v>
      </c>
      <c r="AG32" s="240">
        <v>631.30515691108985</v>
      </c>
      <c r="AH32" s="240">
        <v>1242.818816479474</v>
      </c>
      <c r="AI32" s="240">
        <v>1078.7370904767572</v>
      </c>
      <c r="AJ32" s="240">
        <v>1154.8164844107396</v>
      </c>
      <c r="AK32" s="240">
        <v>1072.9698874230191</v>
      </c>
      <c r="AL32" s="237">
        <v>836.85052285183724</v>
      </c>
      <c r="AM32" s="237">
        <v>1054.8934994021026</v>
      </c>
      <c r="AN32" s="237">
        <v>904.71496292009533</v>
      </c>
      <c r="AO32" s="237">
        <v>1248.9644218944313</v>
      </c>
    </row>
    <row r="33" spans="27:41">
      <c r="AA33" s="179"/>
      <c r="AB33" s="116" t="s">
        <v>322</v>
      </c>
      <c r="AC33" s="240">
        <v>1556.2943240804457</v>
      </c>
      <c r="AD33" s="240">
        <v>1273.3536042321191</v>
      </c>
      <c r="AE33" s="240">
        <v>1018.6013028085773</v>
      </c>
      <c r="AF33" s="240">
        <v>747.84580669718218</v>
      </c>
      <c r="AG33" s="240">
        <v>682.70603686274876</v>
      </c>
      <c r="AH33" s="240">
        <v>1471.1077944476922</v>
      </c>
      <c r="AI33" s="240">
        <v>1155.1259295371856</v>
      </c>
      <c r="AJ33" s="240">
        <v>1300.9689106023768</v>
      </c>
      <c r="AK33" s="240">
        <v>1207.2523729425507</v>
      </c>
      <c r="AL33" s="237">
        <v>926.35261371507204</v>
      </c>
      <c r="AM33" s="237">
        <v>1191.3517020445292</v>
      </c>
      <c r="AN33" s="237">
        <v>1026.0337301137031</v>
      </c>
      <c r="AO33" s="237">
        <v>1459.1572938192369</v>
      </c>
    </row>
    <row r="34" spans="27:41">
      <c r="AA34" s="179"/>
      <c r="AB34" s="116" t="s">
        <v>323</v>
      </c>
      <c r="AC34" s="240">
        <v>1788.8145625377219</v>
      </c>
      <c r="AD34" s="240">
        <v>1342.1992787891415</v>
      </c>
      <c r="AE34" s="240">
        <v>1061.2817540578631</v>
      </c>
      <c r="AF34" s="240">
        <v>757.36171425338944</v>
      </c>
      <c r="AG34" s="240">
        <v>675.67404323960557</v>
      </c>
      <c r="AH34" s="240">
        <v>1597.680724197221</v>
      </c>
      <c r="AI34" s="240">
        <v>1203.9207057682861</v>
      </c>
      <c r="AJ34" s="240">
        <v>1380.2484521244992</v>
      </c>
      <c r="AK34" s="240">
        <v>1262.5743541341453</v>
      </c>
      <c r="AL34" s="240">
        <v>958.85630337607472</v>
      </c>
      <c r="AM34" s="240">
        <v>1169.2018756294137</v>
      </c>
      <c r="AN34" s="240">
        <v>1077.4177964815915</v>
      </c>
      <c r="AO34" s="240">
        <v>1470.011647368716</v>
      </c>
    </row>
    <row r="35" spans="27:41">
      <c r="AA35" s="179"/>
      <c r="AB35" s="116" t="s">
        <v>324</v>
      </c>
      <c r="AC35" s="240">
        <v>1798.8163502164387</v>
      </c>
      <c r="AD35" s="240">
        <v>1409.0497683125698</v>
      </c>
      <c r="AE35" s="240">
        <v>1174.8394252268124</v>
      </c>
      <c r="AF35" s="240">
        <v>911.8220790030731</v>
      </c>
      <c r="AG35" s="240">
        <v>804.55421433952461</v>
      </c>
      <c r="AH35" s="240">
        <v>1596.1014149963585</v>
      </c>
      <c r="AI35" s="240">
        <v>1262.0523872208171</v>
      </c>
      <c r="AJ35" s="240">
        <v>1451.7365339568307</v>
      </c>
      <c r="AK35" s="240">
        <v>1326.6961599462768</v>
      </c>
      <c r="AL35" s="240">
        <v>919.18342353257958</v>
      </c>
      <c r="AM35" s="240">
        <v>1321.8793795177546</v>
      </c>
      <c r="AN35" s="240">
        <v>1110.629364534153</v>
      </c>
      <c r="AO35" s="240">
        <v>1414.3708324766837</v>
      </c>
    </row>
    <row r="36" spans="27:41">
      <c r="AA36" s="179"/>
      <c r="AB36" s="116" t="s">
        <v>325</v>
      </c>
      <c r="AC36" s="240">
        <v>1754.0225999341226</v>
      </c>
      <c r="AD36" s="240">
        <v>1407.2536535100551</v>
      </c>
      <c r="AE36" s="240">
        <v>1031.1922328794587</v>
      </c>
      <c r="AF36" s="240">
        <v>854.14678988928085</v>
      </c>
      <c r="AG36" s="240">
        <v>750.39544726645136</v>
      </c>
      <c r="AH36" s="240">
        <v>1548.4106062437061</v>
      </c>
      <c r="AI36" s="240">
        <v>1249.0618309873205</v>
      </c>
      <c r="AJ36" s="240">
        <v>1423.6260501377446</v>
      </c>
      <c r="AK36" s="240">
        <v>1294.327948608214</v>
      </c>
      <c r="AL36" s="240">
        <v>892.61833481611461</v>
      </c>
      <c r="AM36" s="240">
        <v>1171.3001068096401</v>
      </c>
      <c r="AN36" s="240">
        <v>970.76117224415668</v>
      </c>
      <c r="AO36" s="240">
        <v>1383.9704600392063</v>
      </c>
    </row>
    <row r="37" spans="27:41">
      <c r="AA37" s="182"/>
      <c r="AB37" s="117" t="s">
        <v>326</v>
      </c>
      <c r="AC37" s="240">
        <v>1676.905432924535</v>
      </c>
      <c r="AD37" s="240">
        <v>1310.4883467949403</v>
      </c>
      <c r="AE37" s="240">
        <v>878.18043047885737</v>
      </c>
      <c r="AF37" s="240">
        <v>710.9651414084916</v>
      </c>
      <c r="AG37" s="240">
        <v>583.26226697682523</v>
      </c>
      <c r="AH37" s="240">
        <v>1513.7414993887778</v>
      </c>
      <c r="AI37" s="240">
        <v>1207.6110493973135</v>
      </c>
      <c r="AJ37" s="240">
        <v>1371.1291314131408</v>
      </c>
      <c r="AK37" s="240">
        <v>1229.8216728149703</v>
      </c>
      <c r="AL37" s="240">
        <v>887.28035414915598</v>
      </c>
      <c r="AM37" s="240">
        <v>1079.4709985795737</v>
      </c>
      <c r="AN37" s="240">
        <v>877.44804703593502</v>
      </c>
      <c r="AO37" s="240">
        <v>1385.8805988224885</v>
      </c>
    </row>
    <row r="38" spans="27:41">
      <c r="AA38" s="326">
        <v>2021</v>
      </c>
      <c r="AB38" s="324" t="s">
        <v>327</v>
      </c>
      <c r="AC38" s="327">
        <v>1587.4442586701618</v>
      </c>
      <c r="AD38" s="327">
        <v>1333.9895113629061</v>
      </c>
      <c r="AE38" s="327">
        <v>938.42004548551779</v>
      </c>
      <c r="AF38" s="327">
        <v>750.76040200304078</v>
      </c>
      <c r="AG38" s="327">
        <v>685.04193125133668</v>
      </c>
      <c r="AH38" s="327">
        <v>1435.2069429721903</v>
      </c>
      <c r="AI38" s="327">
        <v>1238.2886440210668</v>
      </c>
      <c r="AJ38" s="327">
        <v>1368.5887597072588</v>
      </c>
      <c r="AK38" s="327">
        <v>1261.111680576224</v>
      </c>
      <c r="AL38" s="325">
        <v>921.58196940783819</v>
      </c>
      <c r="AM38" s="325">
        <v>1092.4302687668398</v>
      </c>
      <c r="AN38" s="325">
        <v>881.83934643115026</v>
      </c>
      <c r="AO38" s="325">
        <v>1364.1349890796423</v>
      </c>
    </row>
    <row r="39" spans="27:41">
      <c r="AA39" s="179"/>
      <c r="AB39" s="116" t="s">
        <v>316</v>
      </c>
      <c r="AC39" s="238">
        <v>1572.4770874700293</v>
      </c>
      <c r="AD39" s="238">
        <v>1296.0094471799914</v>
      </c>
      <c r="AE39" s="238">
        <v>917.46184893682016</v>
      </c>
      <c r="AF39" s="238">
        <v>724.15282023315399</v>
      </c>
      <c r="AG39" s="238">
        <v>605.15672872270466</v>
      </c>
      <c r="AH39" s="238">
        <v>1430.7730750045876</v>
      </c>
      <c r="AI39" s="238">
        <v>1191.2398512493053</v>
      </c>
      <c r="AJ39" s="238">
        <v>1352.5338659106176</v>
      </c>
      <c r="AK39" s="238">
        <v>1233.379147363479</v>
      </c>
      <c r="AL39" s="112">
        <v>955.08661745074744</v>
      </c>
      <c r="AM39" s="112">
        <v>1038.9789035220344</v>
      </c>
      <c r="AN39" s="112">
        <v>893.80967996253992</v>
      </c>
      <c r="AO39" s="112">
        <v>1272.7522086077406</v>
      </c>
    </row>
    <row r="40" spans="27:41">
      <c r="AA40" s="179"/>
      <c r="AB40" s="116" t="s">
        <v>317</v>
      </c>
      <c r="AC40" s="238">
        <v>1611.3416508629421</v>
      </c>
      <c r="AD40" s="238">
        <v>1348.9548023334917</v>
      </c>
      <c r="AE40" s="238">
        <v>907.34456897296104</v>
      </c>
      <c r="AF40" s="238">
        <v>726.22063962241327</v>
      </c>
      <c r="AG40" s="238">
        <v>590.66836153267946</v>
      </c>
      <c r="AH40" s="238">
        <v>1466.5475941322777</v>
      </c>
      <c r="AI40" s="238">
        <v>1206.7972477480198</v>
      </c>
      <c r="AJ40" s="238">
        <v>1355.1783661545869</v>
      </c>
      <c r="AK40" s="238">
        <v>1229.5937974622539</v>
      </c>
      <c r="AL40" s="112">
        <v>935.92943627469947</v>
      </c>
      <c r="AM40" s="112">
        <v>1047.9305029311724</v>
      </c>
      <c r="AN40" s="112">
        <v>914.93858963433706</v>
      </c>
      <c r="AO40" s="112">
        <v>1315.359876554312</v>
      </c>
    </row>
    <row r="41" spans="27:41">
      <c r="AA41" s="179"/>
      <c r="AB41" s="116" t="s">
        <v>318</v>
      </c>
      <c r="AC41" s="238">
        <v>1705.5679796963354</v>
      </c>
      <c r="AD41" s="238">
        <v>1427.9501741909985</v>
      </c>
      <c r="AE41" s="238">
        <v>847.15316704730571</v>
      </c>
      <c r="AF41" s="238">
        <v>691.6990603564501</v>
      </c>
      <c r="AG41" s="238">
        <v>526.91762733854148</v>
      </c>
      <c r="AH41" s="238">
        <v>1548.4815158678132</v>
      </c>
      <c r="AI41" s="238">
        <v>1305.6613235052262</v>
      </c>
      <c r="AJ41" s="238">
        <v>1424.3542821145254</v>
      </c>
      <c r="AK41" s="238">
        <v>1291.812338382495</v>
      </c>
      <c r="AL41" s="112">
        <v>906.09429500675003</v>
      </c>
      <c r="AM41" s="112">
        <v>1051.8886192091179</v>
      </c>
      <c r="AN41" s="112">
        <v>895.23023124636393</v>
      </c>
      <c r="AO41" s="112">
        <v>1319.1678853091701</v>
      </c>
    </row>
    <row r="42" spans="27:41">
      <c r="AA42" s="179"/>
      <c r="AB42" s="116" t="s">
        <v>319</v>
      </c>
      <c r="AC42" s="238">
        <v>1860.4823399025154</v>
      </c>
      <c r="AD42" s="238">
        <v>1517.7816589879028</v>
      </c>
      <c r="AE42" s="238">
        <v>966.22147088787244</v>
      </c>
      <c r="AF42" s="238">
        <v>775.10753496743212</v>
      </c>
      <c r="AG42" s="238">
        <v>573.38973215229976</v>
      </c>
      <c r="AH42" s="238">
        <v>1656.7374084216303</v>
      </c>
      <c r="AI42" s="238">
        <v>1377.4366080791929</v>
      </c>
      <c r="AJ42" s="238">
        <v>1484.6685136198998</v>
      </c>
      <c r="AK42" s="238">
        <v>1374.2065469948861</v>
      </c>
      <c r="AL42" s="112">
        <v>997.33806801433354</v>
      </c>
      <c r="AM42" s="112">
        <v>1132.5674251130463</v>
      </c>
      <c r="AN42" s="112">
        <v>976.01753979214243</v>
      </c>
      <c r="AO42" s="112">
        <v>1394.8632628718228</v>
      </c>
    </row>
    <row r="43" spans="27:41">
      <c r="AA43" s="179"/>
      <c r="AB43" s="116" t="s">
        <v>320</v>
      </c>
      <c r="AC43" s="238">
        <v>1967.5383066420657</v>
      </c>
      <c r="AD43" s="238">
        <v>1655.119899577802</v>
      </c>
      <c r="AE43" s="238">
        <v>1135.6012865563866</v>
      </c>
      <c r="AF43" s="238">
        <v>883.69178014720285</v>
      </c>
      <c r="AG43" s="238">
        <v>728.98475705035821</v>
      </c>
      <c r="AH43" s="238">
        <v>1786.0610802877284</v>
      </c>
      <c r="AI43" s="238">
        <v>1449.3969549620585</v>
      </c>
      <c r="AJ43" s="238">
        <v>1644.32861009369</v>
      </c>
      <c r="AK43" s="238">
        <v>1496.0809132567565</v>
      </c>
      <c r="AL43" s="112">
        <v>1079.1828801347806</v>
      </c>
      <c r="AM43" s="112">
        <v>1296.667772989487</v>
      </c>
      <c r="AN43" s="112">
        <v>1062.0253452113241</v>
      </c>
      <c r="AO43" s="112">
        <v>1443.8832554235778</v>
      </c>
    </row>
    <row r="44" spans="27:41">
      <c r="AA44" s="179"/>
      <c r="AB44" s="116" t="s">
        <v>321</v>
      </c>
      <c r="AC44" s="240">
        <v>2060.2046268287913</v>
      </c>
      <c r="AD44" s="240">
        <v>1828.2241569946916</v>
      </c>
      <c r="AE44" s="240">
        <v>1312.9673130444116</v>
      </c>
      <c r="AF44" s="240">
        <v>1071.8266191078033</v>
      </c>
      <c r="AG44" s="240">
        <v>957.31527115035681</v>
      </c>
      <c r="AH44" s="240">
        <v>1905.9969485026804</v>
      </c>
      <c r="AI44" s="240">
        <v>1596.6828978288947</v>
      </c>
      <c r="AJ44" s="240">
        <v>1776.2505385888637</v>
      </c>
      <c r="AK44" s="240">
        <v>1681.7548356128696</v>
      </c>
      <c r="AL44" s="237">
        <v>1135.6093764313989</v>
      </c>
      <c r="AM44" s="237">
        <v>1516.0525555399086</v>
      </c>
      <c r="AN44" s="237">
        <v>1233.6027698273351</v>
      </c>
      <c r="AO44" s="237">
        <v>1400.1992174661539</v>
      </c>
    </row>
    <row r="45" spans="27:41">
      <c r="AA45" s="179"/>
      <c r="AB45" s="116" t="s">
        <v>322</v>
      </c>
      <c r="AC45" s="240">
        <v>2327.0715765365312</v>
      </c>
      <c r="AD45" s="240">
        <v>2064.0560478477219</v>
      </c>
      <c r="AE45" s="240">
        <v>1417.5479003489268</v>
      </c>
      <c r="AF45" s="240">
        <v>1119.9931753848382</v>
      </c>
      <c r="AG45" s="240">
        <v>917.68156135834192</v>
      </c>
      <c r="AH45" s="240">
        <v>2199.5515060338043</v>
      </c>
      <c r="AI45" s="240">
        <v>1816.0352565329931</v>
      </c>
      <c r="AJ45" s="240">
        <v>2079.5781552591175</v>
      </c>
      <c r="AK45" s="240">
        <v>1966.4968881582959</v>
      </c>
      <c r="AL45" s="237">
        <v>1178.5318648961411</v>
      </c>
      <c r="AM45" s="237">
        <v>1675.7286622925915</v>
      </c>
      <c r="AN45" s="237">
        <v>1400.1715613650722</v>
      </c>
      <c r="AO45" s="237">
        <v>1455.5424163982505</v>
      </c>
    </row>
    <row r="46" spans="27:41">
      <c r="AA46" s="179"/>
      <c r="AB46" s="116" t="s">
        <v>323</v>
      </c>
      <c r="AC46" s="240">
        <v>2351.8280983092068</v>
      </c>
      <c r="AD46" s="240">
        <v>2094.489237085711</v>
      </c>
      <c r="AE46" s="240">
        <v>1450.6666453141602</v>
      </c>
      <c r="AF46" s="240">
        <v>1077.8400954605886</v>
      </c>
      <c r="AG46" s="240">
        <v>827.49016453419199</v>
      </c>
      <c r="AH46" s="240">
        <v>2169.2572407660864</v>
      </c>
      <c r="AI46" s="240">
        <v>1804.3400025476399</v>
      </c>
      <c r="AJ46" s="240">
        <v>2222.6162764832479</v>
      </c>
      <c r="AK46" s="240">
        <v>2072.289386639517</v>
      </c>
      <c r="AL46" s="240">
        <v>1266.48699857729</v>
      </c>
      <c r="AM46" s="240">
        <v>1700.3069897945779</v>
      </c>
      <c r="AN46" s="240">
        <v>1430.8568688435096</v>
      </c>
      <c r="AO46" s="240">
        <v>1521.6662651866955</v>
      </c>
    </row>
    <row r="47" spans="27:41">
      <c r="AA47" s="179"/>
      <c r="AB47" s="116" t="s">
        <v>324</v>
      </c>
      <c r="AC47" s="240">
        <v>2220.85</v>
      </c>
      <c r="AD47" s="240">
        <v>2093.66</v>
      </c>
      <c r="AE47" s="240">
        <v>1487.93</v>
      </c>
      <c r="AF47" s="240">
        <v>1176.3800000000001</v>
      </c>
      <c r="AG47" s="240">
        <v>984.97</v>
      </c>
      <c r="AH47" s="240">
        <v>2058.3000000000002</v>
      </c>
      <c r="AI47" s="240">
        <v>1862.7</v>
      </c>
      <c r="AJ47" s="240">
        <v>2168.06</v>
      </c>
      <c r="AK47" s="240">
        <v>2002.13</v>
      </c>
      <c r="AL47" s="240">
        <v>1336.69</v>
      </c>
      <c r="AM47" s="240">
        <v>1726.83</v>
      </c>
      <c r="AN47" s="240">
        <v>1467.4</v>
      </c>
      <c r="AO47" s="240">
        <v>1214.6400000000001</v>
      </c>
    </row>
    <row r="48" spans="27:41">
      <c r="AA48" s="179"/>
      <c r="AB48" s="116" t="s">
        <v>325</v>
      </c>
      <c r="AC48" s="240">
        <v>2099.4549783192251</v>
      </c>
      <c r="AD48" s="240">
        <v>1858.6359792855017</v>
      </c>
      <c r="AE48" s="240">
        <v>1445.8078670263228</v>
      </c>
      <c r="AF48" s="240">
        <v>1107.6927308489992</v>
      </c>
      <c r="AG48" s="240">
        <v>991.01890941820409</v>
      </c>
      <c r="AH48" s="240">
        <v>1982.6573319358986</v>
      </c>
      <c r="AI48" s="240">
        <v>1683.5166404155286</v>
      </c>
      <c r="AJ48" s="240">
        <v>2061.3831220481634</v>
      </c>
      <c r="AK48" s="240">
        <v>1892.4125225313605</v>
      </c>
      <c r="AL48" s="240">
        <v>1262.3492473108981</v>
      </c>
      <c r="AM48" s="240">
        <v>1695.2695207832187</v>
      </c>
      <c r="AN48" s="240">
        <v>1358.0350499414153</v>
      </c>
      <c r="AO48" s="240">
        <v>1149.4654280363739</v>
      </c>
    </row>
    <row r="49" spans="27:59">
      <c r="AA49" s="179"/>
      <c r="AB49" s="116" t="s">
        <v>326</v>
      </c>
      <c r="AC49" s="240">
        <v>1970.8911703473623</v>
      </c>
      <c r="AD49" s="240">
        <v>1804.5345657241012</v>
      </c>
      <c r="AE49" s="240">
        <v>1338.6300829997931</v>
      </c>
      <c r="AF49" s="240">
        <v>1068.7334612434845</v>
      </c>
      <c r="AG49" s="240">
        <v>859.07360514978041</v>
      </c>
      <c r="AH49" s="240">
        <v>1864.9939048791387</v>
      </c>
      <c r="AI49" s="240">
        <v>1685.0008929470837</v>
      </c>
      <c r="AJ49" s="240">
        <v>1891.9920583907865</v>
      </c>
      <c r="AK49" s="240">
        <v>1736.0588427914001</v>
      </c>
      <c r="AL49" s="240">
        <v>1216.5004674361385</v>
      </c>
      <c r="AM49" s="240">
        <v>1546.2226278947539</v>
      </c>
      <c r="AN49" s="240">
        <v>1273.2667505185868</v>
      </c>
      <c r="AO49" s="240">
        <v>1224.8898426197054</v>
      </c>
      <c r="AP49" s="180"/>
    </row>
    <row r="50" spans="27:59">
      <c r="AA50" s="325">
        <v>2022</v>
      </c>
      <c r="AB50" s="324" t="s">
        <v>327</v>
      </c>
      <c r="AC50" s="388">
        <v>1868.017970132765</v>
      </c>
      <c r="AD50" s="388">
        <v>1738.9114502941527</v>
      </c>
      <c r="AE50" s="388">
        <v>1291.5581578895756</v>
      </c>
      <c r="AF50" s="388">
        <v>973.32224153043251</v>
      </c>
      <c r="AG50" s="388">
        <v>913.76954315731302</v>
      </c>
      <c r="AH50" s="388">
        <v>1770.1397062780795</v>
      </c>
      <c r="AI50" s="388">
        <v>1502.464191626367</v>
      </c>
      <c r="AJ50" s="388">
        <v>1768.5395785674198</v>
      </c>
      <c r="AK50" s="388">
        <v>1604.7647183132894</v>
      </c>
      <c r="AL50" s="388">
        <v>1168.0164810093097</v>
      </c>
      <c r="AM50" s="388">
        <v>1379.8032043967971</v>
      </c>
      <c r="AN50" s="388">
        <v>1139.5056947729047</v>
      </c>
      <c r="AO50" s="388">
        <v>913.62533238592903</v>
      </c>
      <c r="AP50" s="180"/>
    </row>
    <row r="51" spans="27:59">
      <c r="AA51" s="112"/>
      <c r="AB51" s="116" t="s">
        <v>316</v>
      </c>
      <c r="AC51" s="240">
        <v>1963.0471177790434</v>
      </c>
      <c r="AD51" s="240">
        <v>1824.6158213987505</v>
      </c>
      <c r="AE51" s="240">
        <v>1301.3375562317785</v>
      </c>
      <c r="AF51" s="240">
        <v>981.44700884658198</v>
      </c>
      <c r="AG51" s="240">
        <v>764.35145202628587</v>
      </c>
      <c r="AH51" s="240">
        <v>1845.3825624609842</v>
      </c>
      <c r="AI51" s="240">
        <v>1620.4144794674933</v>
      </c>
      <c r="AJ51" s="240">
        <v>1927.7772344626617</v>
      </c>
      <c r="AK51" s="240">
        <v>1702.3809551872257</v>
      </c>
      <c r="AL51" s="240">
        <v>1208.5842347937455</v>
      </c>
      <c r="AM51" s="240">
        <v>1368.6173136232997</v>
      </c>
      <c r="AN51" s="240">
        <v>1169.5394049880485</v>
      </c>
      <c r="AO51" s="240">
        <v>957.98390826810066</v>
      </c>
      <c r="AP51" s="180"/>
    </row>
    <row r="52" spans="27:59">
      <c r="AA52" s="112"/>
      <c r="AB52" s="116" t="s">
        <v>317</v>
      </c>
      <c r="AC52" s="240">
        <v>2045.1894723477285</v>
      </c>
      <c r="AD52" s="240">
        <v>1904.7759739188468</v>
      </c>
      <c r="AE52" s="240">
        <v>1335.6144861937605</v>
      </c>
      <c r="AF52" s="240">
        <v>1074.3602353337653</v>
      </c>
      <c r="AG52" s="240">
        <v>802.51695922618103</v>
      </c>
      <c r="AH52" s="240">
        <v>1926.0073895328896</v>
      </c>
      <c r="AI52" s="240">
        <v>1663.3708553908671</v>
      </c>
      <c r="AJ52" s="240">
        <v>2053.6374018470901</v>
      </c>
      <c r="AK52" s="240">
        <v>1874.5678640157994</v>
      </c>
      <c r="AL52" s="240">
        <v>1181.2555479613884</v>
      </c>
      <c r="AM52" s="240">
        <v>1504.7652255441419</v>
      </c>
      <c r="AN52" s="240">
        <v>1311.3119942978819</v>
      </c>
      <c r="AO52" s="389">
        <v>887.59678967146147</v>
      </c>
      <c r="AP52" s="180"/>
    </row>
    <row r="53" spans="27:59">
      <c r="AA53" s="112"/>
      <c r="AB53" s="116" t="s">
        <v>318</v>
      </c>
      <c r="AC53" s="240">
        <v>2070.4617921838658</v>
      </c>
      <c r="AD53" s="240">
        <v>1943.5015735412323</v>
      </c>
      <c r="AE53" s="240">
        <v>1309.7392241269217</v>
      </c>
      <c r="AF53" s="240">
        <v>1073.1525509949342</v>
      </c>
      <c r="AG53" s="240">
        <v>781.00241442334197</v>
      </c>
      <c r="AH53" s="240">
        <v>1908.7795175131671</v>
      </c>
      <c r="AI53" s="240">
        <v>1696.9306419147592</v>
      </c>
      <c r="AJ53" s="240">
        <v>2054.0643950208332</v>
      </c>
      <c r="AK53" s="240">
        <v>1818.0812032408496</v>
      </c>
      <c r="AL53" s="240">
        <v>1137.8819708630592</v>
      </c>
      <c r="AM53" s="240">
        <v>1459.3678609873177</v>
      </c>
      <c r="AN53" s="240">
        <v>1259.6606413594966</v>
      </c>
      <c r="AO53" s="240">
        <v>1079.4820910089034</v>
      </c>
      <c r="AP53" s="180"/>
    </row>
    <row r="54" spans="27:59">
      <c r="AA54" s="112"/>
      <c r="AB54" s="116" t="s">
        <v>319</v>
      </c>
      <c r="AC54" s="240">
        <v>2019.6762406876778</v>
      </c>
      <c r="AD54" s="240">
        <v>1839.5551473941064</v>
      </c>
      <c r="AE54" s="240">
        <v>1295.8308846856671</v>
      </c>
      <c r="AF54" s="240">
        <v>1012.8376398670141</v>
      </c>
      <c r="AG54" s="240">
        <v>783.22648028027072</v>
      </c>
      <c r="AH54" s="240">
        <v>1831.2856290103234</v>
      </c>
      <c r="AI54" s="240">
        <v>1619.0443403230574</v>
      </c>
      <c r="AJ54" s="240">
        <v>1931.3971613616436</v>
      </c>
      <c r="AK54" s="240">
        <v>1719.0170165074787</v>
      </c>
      <c r="AL54" s="240">
        <v>1092.7473399472628</v>
      </c>
      <c r="AM54" s="240">
        <v>1402.2067636499346</v>
      </c>
      <c r="AN54" s="240">
        <v>1250.7675338260835</v>
      </c>
      <c r="AO54" s="240">
        <v>1213.4368949310717</v>
      </c>
      <c r="AP54" s="180"/>
    </row>
    <row r="55" spans="27:59">
      <c r="AA55" s="112"/>
      <c r="AB55" s="116" t="s">
        <v>320</v>
      </c>
      <c r="AC55" s="240">
        <v>2019.2162207037097</v>
      </c>
      <c r="AD55" s="240">
        <v>1807.2578280107125</v>
      </c>
      <c r="AE55" s="240">
        <v>1367.3893042734924</v>
      </c>
      <c r="AF55" s="240">
        <v>1106.1250194510794</v>
      </c>
      <c r="AG55" s="240">
        <v>813.18495882412401</v>
      </c>
      <c r="AH55" s="240">
        <v>1889.6503416655553</v>
      </c>
      <c r="AI55" s="240">
        <v>1568.1151634785228</v>
      </c>
      <c r="AJ55" s="240">
        <v>1827.1217934747442</v>
      </c>
      <c r="AK55" s="240">
        <v>1616.8444176829732</v>
      </c>
      <c r="AL55" s="240">
        <v>1132.6086318300559</v>
      </c>
      <c r="AM55" s="240">
        <v>1490.6185105440018</v>
      </c>
      <c r="AN55" s="240">
        <v>1319.1973808665475</v>
      </c>
      <c r="AO55" s="240">
        <v>1308.5458211847931</v>
      </c>
      <c r="AP55" s="180"/>
    </row>
    <row r="56" spans="27:59">
      <c r="AA56" s="112"/>
      <c r="AB56" s="116" t="s">
        <v>321</v>
      </c>
      <c r="AC56" s="240">
        <v>2045.3382414459202</v>
      </c>
      <c r="AD56" s="240">
        <v>1874.3387147633443</v>
      </c>
      <c r="AE56" s="240">
        <v>1533.6519629535387</v>
      </c>
      <c r="AF56" s="240">
        <v>1190.9401467953228</v>
      </c>
      <c r="AG56" s="240">
        <v>971.68813607586503</v>
      </c>
      <c r="AH56" s="240">
        <v>1908.3319404159622</v>
      </c>
      <c r="AI56" s="240">
        <v>1647.4993657041496</v>
      </c>
      <c r="AJ56" s="240">
        <v>1940.2615703005536</v>
      </c>
      <c r="AK56" s="240">
        <v>1652.2964222771841</v>
      </c>
      <c r="AL56" s="240">
        <v>1230.0769999396196</v>
      </c>
      <c r="AM56" s="240">
        <v>1636.6026964360894</v>
      </c>
      <c r="AN56" s="240">
        <v>1453.6737163972778</v>
      </c>
      <c r="AO56" s="240">
        <v>1369.6334141848663</v>
      </c>
      <c r="AP56" s="180"/>
    </row>
    <row r="57" spans="27:59">
      <c r="AA57" s="112"/>
      <c r="AB57" s="116" t="s">
        <v>322</v>
      </c>
      <c r="AC57" s="240">
        <v>2069.3131465883171</v>
      </c>
      <c r="AD57" s="240">
        <v>1957.6739343442539</v>
      </c>
      <c r="AE57" s="240">
        <v>1493.4605949290353</v>
      </c>
      <c r="AF57" s="240">
        <v>1142.6524171562014</v>
      </c>
      <c r="AG57" s="240">
        <v>927.67511493942118</v>
      </c>
      <c r="AH57" s="240">
        <v>1970.598636943758</v>
      </c>
      <c r="AI57" s="240">
        <v>1719.4169266711272</v>
      </c>
      <c r="AJ57" s="240">
        <v>2088.7614438718965</v>
      </c>
      <c r="AK57" s="240">
        <v>1881.9099272626966</v>
      </c>
      <c r="AL57" s="240">
        <v>1316.7911122830737</v>
      </c>
      <c r="AM57" s="240">
        <v>1773.4339312473892</v>
      </c>
      <c r="AN57" s="240">
        <v>1503.1204935689275</v>
      </c>
      <c r="AO57" s="240">
        <v>1425.6017274495412</v>
      </c>
      <c r="AP57" s="180"/>
    </row>
    <row r="58" spans="27:59">
      <c r="AA58" s="112"/>
      <c r="AB58" s="116" t="s">
        <v>323</v>
      </c>
      <c r="AC58" s="240">
        <v>2091.4300163868447</v>
      </c>
      <c r="AD58" s="240">
        <v>1967.809290115576</v>
      </c>
      <c r="AE58" s="240">
        <v>1487.6512399480596</v>
      </c>
      <c r="AF58" s="240">
        <v>1152.649135259536</v>
      </c>
      <c r="AG58" s="240">
        <v>824.87864456989792</v>
      </c>
      <c r="AH58" s="240">
        <v>1950.8839932610961</v>
      </c>
      <c r="AI58" s="240">
        <v>1734.226844085031</v>
      </c>
      <c r="AJ58" s="240">
        <v>2090.4920931594252</v>
      </c>
      <c r="AK58" s="240">
        <v>1878.7763059990766</v>
      </c>
      <c r="AL58" s="240">
        <v>1337.5491002439016</v>
      </c>
      <c r="AM58" s="240">
        <v>1772.2173699998987</v>
      </c>
      <c r="AN58" s="240">
        <v>1465.7689688929433</v>
      </c>
      <c r="AO58" s="240">
        <v>1410.5138737308059</v>
      </c>
      <c r="AP58" s="180"/>
    </row>
    <row r="59" spans="27:59">
      <c r="AA59" s="112"/>
      <c r="AB59" s="116" t="s">
        <v>324</v>
      </c>
      <c r="AC59" s="240">
        <v>2038.8539803576832</v>
      </c>
      <c r="AD59" s="240">
        <v>1888.8666480607214</v>
      </c>
      <c r="AE59" s="240">
        <v>1393.4563555142327</v>
      </c>
      <c r="AF59" s="240">
        <v>1147.8151588079177</v>
      </c>
      <c r="AG59" s="240">
        <v>799.46657761256392</v>
      </c>
      <c r="AH59" s="240">
        <v>1909.4186882412987</v>
      </c>
      <c r="AI59" s="240">
        <v>1772.2164518348854</v>
      </c>
      <c r="AJ59" s="240">
        <v>2067.6931818606859</v>
      </c>
      <c r="AK59" s="240">
        <v>1875.8857934174198</v>
      </c>
      <c r="AL59" s="240">
        <v>1305.3744735015539</v>
      </c>
      <c r="AM59" s="240">
        <v>1663.9890870109011</v>
      </c>
      <c r="AN59" s="240">
        <v>1478.406183148692</v>
      </c>
      <c r="AO59" s="240">
        <v>1127.5333668125138</v>
      </c>
      <c r="AP59" s="180"/>
      <c r="BD59" s="856"/>
      <c r="BE59" s="856"/>
      <c r="BF59" s="856"/>
      <c r="BG59" s="856"/>
    </row>
    <row r="60" spans="27:59">
      <c r="AA60" s="112"/>
      <c r="AB60" s="116" t="s">
        <v>325</v>
      </c>
      <c r="AC60" s="240">
        <v>1936.4623494332527</v>
      </c>
      <c r="AD60" s="240">
        <v>1790.9715635889331</v>
      </c>
      <c r="AE60" s="240">
        <v>1274.6844485321103</v>
      </c>
      <c r="AF60" s="240">
        <v>1045.6448873019349</v>
      </c>
      <c r="AG60" s="240">
        <v>669.15151017000517</v>
      </c>
      <c r="AH60" s="240">
        <v>1778.1040030518163</v>
      </c>
      <c r="AI60" s="240">
        <v>1607.9824812649936</v>
      </c>
      <c r="AJ60" s="240">
        <v>1907.9955422873529</v>
      </c>
      <c r="AK60" s="240">
        <v>1774.4111568879453</v>
      </c>
      <c r="AL60" s="240">
        <v>1214.6133588218574</v>
      </c>
      <c r="AM60" s="240">
        <v>1593.0063615638751</v>
      </c>
      <c r="AN60" s="240">
        <v>1305.4692650174434</v>
      </c>
      <c r="AO60" s="240">
        <v>1255.7818403832434</v>
      </c>
      <c r="AP60" s="180"/>
      <c r="BE60" s="118"/>
      <c r="BF60" s="118"/>
      <c r="BG60" s="66"/>
    </row>
    <row r="61" spans="27:59">
      <c r="AA61" s="115"/>
      <c r="AB61" s="117" t="s">
        <v>326</v>
      </c>
      <c r="AC61" s="390">
        <v>1818.9742595105474</v>
      </c>
      <c r="AD61" s="390">
        <v>1651.8444069433899</v>
      </c>
      <c r="AE61" s="390">
        <v>1220.4407533501565</v>
      </c>
      <c r="AF61" s="390">
        <v>980.67016144714557</v>
      </c>
      <c r="AG61" s="390">
        <v>772.15379481378363</v>
      </c>
      <c r="AH61" s="390">
        <v>1709.9125778707505</v>
      </c>
      <c r="AI61" s="390">
        <v>1551.6900414414959</v>
      </c>
      <c r="AJ61" s="390">
        <v>1774.3019340744656</v>
      </c>
      <c r="AK61" s="390">
        <v>1623.7399683766807</v>
      </c>
      <c r="AL61" s="390">
        <v>1161.6978060281776</v>
      </c>
      <c r="AM61" s="390">
        <v>1444.6731813274635</v>
      </c>
      <c r="AN61" s="390">
        <v>1228.8387782953271</v>
      </c>
      <c r="AO61" s="390">
        <v>1208.5023564644978</v>
      </c>
      <c r="AP61" s="180"/>
      <c r="AQ61" s="854"/>
      <c r="AR61" s="854"/>
      <c r="AS61" s="854"/>
      <c r="AT61" s="854"/>
      <c r="AU61" s="854"/>
      <c r="AV61" s="854"/>
      <c r="AW61" s="854"/>
      <c r="AX61" s="854"/>
      <c r="AY61" s="854"/>
      <c r="AZ61" s="854"/>
      <c r="BA61" s="854"/>
      <c r="BB61" s="854"/>
      <c r="BD61" s="119"/>
      <c r="BE61" s="35"/>
      <c r="BF61" s="35"/>
      <c r="BG61" s="18"/>
    </row>
    <row r="62" spans="27:59">
      <c r="AA62" s="325">
        <v>2023</v>
      </c>
      <c r="AB62" s="324" t="s">
        <v>327</v>
      </c>
      <c r="AC62" s="388">
        <v>1739.9765823656546</v>
      </c>
      <c r="AD62" s="388">
        <v>1501.065510590525</v>
      </c>
      <c r="AE62" s="388">
        <v>1191.3581923535792</v>
      </c>
      <c r="AF62" s="388">
        <v>896.38853246580913</v>
      </c>
      <c r="AG62" s="388">
        <v>786.06503012315534</v>
      </c>
      <c r="AH62" s="388">
        <v>1609.5846307798795</v>
      </c>
      <c r="AI62" s="388">
        <v>1429.0392773558287</v>
      </c>
      <c r="AJ62" s="388">
        <v>1609.1904543097207</v>
      </c>
      <c r="AK62" s="388">
        <v>1403.0598151247909</v>
      </c>
      <c r="AL62" s="388">
        <v>1123.9881069825683</v>
      </c>
      <c r="AM62" s="388">
        <v>1323.7443713421922</v>
      </c>
      <c r="AN62" s="388">
        <v>1169.2837737445971</v>
      </c>
      <c r="AO62" s="388">
        <v>1108.5195753191956</v>
      </c>
      <c r="AP62" s="180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D62" s="119"/>
      <c r="BE62" s="35"/>
      <c r="BF62" s="35"/>
      <c r="BG62" s="18"/>
    </row>
    <row r="63" spans="27:59">
      <c r="AA63" s="112"/>
      <c r="AB63" s="116" t="s">
        <v>316</v>
      </c>
      <c r="AC63" s="240">
        <v>1744.2121220705435</v>
      </c>
      <c r="AD63" s="240">
        <v>1496.4495832934742</v>
      </c>
      <c r="AE63" s="240">
        <v>1133.9560269028093</v>
      </c>
      <c r="AF63" s="240">
        <v>819.90356906590864</v>
      </c>
      <c r="AG63" s="240">
        <v>684.00076907285552</v>
      </c>
      <c r="AH63" s="240">
        <v>1593.5929601511209</v>
      </c>
      <c r="AI63" s="240">
        <v>1309.1647599733724</v>
      </c>
      <c r="AJ63" s="240">
        <v>1667.7982871517365</v>
      </c>
      <c r="AK63" s="240">
        <v>1443.7269539973804</v>
      </c>
      <c r="AL63" s="240">
        <v>1130.6780771358619</v>
      </c>
      <c r="AM63" s="240">
        <v>1273.5403144126781</v>
      </c>
      <c r="AN63" s="240">
        <v>1159.9629614098039</v>
      </c>
      <c r="AO63" s="240">
        <v>1165.0024429277848</v>
      </c>
      <c r="AP63" s="180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87"/>
      <c r="BC63" s="119"/>
      <c r="BD63" s="35"/>
      <c r="BE63" s="35"/>
      <c r="BF63" s="18"/>
    </row>
    <row r="64" spans="27:59">
      <c r="AA64" s="112"/>
      <c r="AB64" s="116" t="s">
        <v>317</v>
      </c>
      <c r="AC64" s="240">
        <v>1807.1398956509431</v>
      </c>
      <c r="AD64" s="240">
        <v>1585.1297444291454</v>
      </c>
      <c r="AE64" s="240">
        <v>1141.7971745336872</v>
      </c>
      <c r="AF64" s="240">
        <v>920.21497572394867</v>
      </c>
      <c r="AG64" s="240">
        <v>657.0490609999764</v>
      </c>
      <c r="AH64" s="240">
        <v>1617.7628944325493</v>
      </c>
      <c r="AI64" s="240">
        <v>1397.9685231378528</v>
      </c>
      <c r="AJ64" s="240">
        <v>1708.5513638559805</v>
      </c>
      <c r="AK64" s="240">
        <v>1521.7273281616735</v>
      </c>
      <c r="AL64" s="240">
        <v>1114.5209579465236</v>
      </c>
      <c r="AM64" s="240">
        <v>1291.3740546012662</v>
      </c>
      <c r="AN64" s="240">
        <v>1171.0375594107013</v>
      </c>
      <c r="AO64" s="240">
        <v>1186.7475767865012</v>
      </c>
      <c r="AP64" s="180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87"/>
      <c r="BC64" s="119"/>
      <c r="BD64" s="35"/>
      <c r="BE64" s="35"/>
      <c r="BF64" s="18"/>
    </row>
    <row r="65" spans="27:59">
      <c r="AA65" s="112"/>
      <c r="AB65" s="116" t="s">
        <v>318</v>
      </c>
      <c r="AC65" s="240">
        <v>1849.0726049864415</v>
      </c>
      <c r="AD65" s="240">
        <v>1615.8426159678804</v>
      </c>
      <c r="AE65" s="240">
        <v>1097.3085232835763</v>
      </c>
      <c r="AF65" s="240">
        <v>875.74203006957282</v>
      </c>
      <c r="AG65" s="240">
        <v>655.33798130875505</v>
      </c>
      <c r="AH65" s="240">
        <v>1666.465330114125</v>
      </c>
      <c r="AI65" s="240">
        <v>1383.7214426268158</v>
      </c>
      <c r="AJ65" s="240">
        <v>1642.6750421603681</v>
      </c>
      <c r="AK65" s="240">
        <v>1451.9971591439025</v>
      </c>
      <c r="AL65" s="240">
        <v>1071.5201456908183</v>
      </c>
      <c r="AM65" s="240">
        <v>1303.7264330604921</v>
      </c>
      <c r="AN65" s="240">
        <v>1141.702096601</v>
      </c>
      <c r="AO65" s="240">
        <v>1163.4619883542509</v>
      </c>
      <c r="AP65" s="180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87"/>
      <c r="BC65" s="119"/>
      <c r="BD65" s="35"/>
      <c r="BE65" s="35"/>
      <c r="BF65" s="18"/>
    </row>
    <row r="66" spans="27:59">
      <c r="AA66" s="112"/>
      <c r="AB66" s="116" t="s">
        <v>319</v>
      </c>
      <c r="AC66" s="240">
        <v>1833.2440884711787</v>
      </c>
      <c r="AD66" s="240">
        <v>1554.3221457734624</v>
      </c>
      <c r="AE66" s="240">
        <v>1043.0637100528245</v>
      </c>
      <c r="AF66" s="240">
        <v>806.63695819470865</v>
      </c>
      <c r="AG66" s="240">
        <v>623.87256984204953</v>
      </c>
      <c r="AH66" s="240">
        <v>1655.0038894130103</v>
      </c>
      <c r="AI66" s="240">
        <v>1321.5071345488741</v>
      </c>
      <c r="AJ66" s="240">
        <v>1596.8960486886024</v>
      </c>
      <c r="AK66" s="240">
        <v>1412.5281102714355</v>
      </c>
      <c r="AL66" s="240">
        <v>1057.6323903231091</v>
      </c>
      <c r="AM66" s="240">
        <v>1221.1332339044113</v>
      </c>
      <c r="AN66" s="240">
        <v>1126.0458655297195</v>
      </c>
      <c r="AO66" s="240">
        <v>1224.3082024116782</v>
      </c>
      <c r="AP66" s="180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87"/>
      <c r="BC66" s="119"/>
      <c r="BD66" s="35"/>
      <c r="BE66" s="35"/>
      <c r="BF66" s="18"/>
    </row>
    <row r="67" spans="27:59">
      <c r="AA67" s="112"/>
      <c r="AB67" s="116" t="s">
        <v>320</v>
      </c>
      <c r="AC67" s="240">
        <v>1866.2080836762138</v>
      </c>
      <c r="AD67" s="240">
        <v>1538.928867939373</v>
      </c>
      <c r="AE67" s="240">
        <v>1012.9304895091165</v>
      </c>
      <c r="AF67" s="240">
        <v>801.06087726998055</v>
      </c>
      <c r="AG67" s="240">
        <v>540.46034423912374</v>
      </c>
      <c r="AH67" s="240">
        <v>1645.5416140619775</v>
      </c>
      <c r="AI67" s="240">
        <v>1338.7993612866014</v>
      </c>
      <c r="AJ67" s="240">
        <v>1598.3899025378528</v>
      </c>
      <c r="AK67" s="240">
        <v>1423.8155385475197</v>
      </c>
      <c r="AL67" s="240">
        <v>1082.2774451119571</v>
      </c>
      <c r="AM67" s="240">
        <v>1278.5028980746383</v>
      </c>
      <c r="AN67" s="240">
        <v>1124.258513285821</v>
      </c>
      <c r="AO67" s="240">
        <v>1286.09755438652</v>
      </c>
      <c r="AP67" s="180"/>
      <c r="AQ67" s="120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16"/>
      <c r="BD67" s="119"/>
      <c r="BE67" s="35"/>
      <c r="BF67" s="35"/>
      <c r="BG67" s="121"/>
    </row>
    <row r="68" spans="27:59">
      <c r="AA68" s="112"/>
      <c r="AB68" s="116" t="s">
        <v>321</v>
      </c>
      <c r="AC68" s="240">
        <v>1893.9687752479381</v>
      </c>
      <c r="AD68" s="240">
        <v>1661.3800996897166</v>
      </c>
      <c r="AE68" s="240">
        <v>1153.5250076916607</v>
      </c>
      <c r="AF68" s="240">
        <v>945.95735700502394</v>
      </c>
      <c r="AG68" s="240">
        <v>762.80658181975321</v>
      </c>
      <c r="AH68" s="240">
        <v>1741.5865389633507</v>
      </c>
      <c r="AI68" s="240">
        <v>1454.766505366101</v>
      </c>
      <c r="AJ68" s="240">
        <v>1746.4074138256458</v>
      </c>
      <c r="AK68" s="240">
        <v>1539.1255428393849</v>
      </c>
      <c r="AL68" s="240">
        <v>1151.0409634483219</v>
      </c>
      <c r="AM68" s="240">
        <v>1439.8876100373393</v>
      </c>
      <c r="AN68" s="240">
        <v>1253.0903357378106</v>
      </c>
      <c r="AO68" s="240">
        <v>1260.4405758594071</v>
      </c>
      <c r="AP68" s="180"/>
      <c r="AQ68" s="120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16"/>
      <c r="BD68" s="119"/>
      <c r="BE68" s="35"/>
      <c r="BF68" s="35"/>
      <c r="BG68" s="121"/>
    </row>
    <row r="69" spans="27:59">
      <c r="AA69" s="112"/>
      <c r="AB69" s="116" t="s">
        <v>322</v>
      </c>
      <c r="AC69" s="240">
        <v>1905.4838009964474</v>
      </c>
      <c r="AD69" s="240">
        <v>1747.338275029347</v>
      </c>
      <c r="AE69" s="240">
        <v>1206.3020856653518</v>
      </c>
      <c r="AF69" s="240">
        <v>973.13645763950751</v>
      </c>
      <c r="AG69" s="240">
        <v>729.04528321592238</v>
      </c>
      <c r="AH69" s="240">
        <v>1785.5110097548711</v>
      </c>
      <c r="AI69" s="240">
        <v>1513.4163343129314</v>
      </c>
      <c r="AJ69" s="240">
        <v>1844.4016305678369</v>
      </c>
      <c r="AK69" s="240">
        <v>1668.5693868638355</v>
      </c>
      <c r="AL69" s="240">
        <v>1188.7193871429145</v>
      </c>
      <c r="AM69" s="240">
        <v>1495.1413015807395</v>
      </c>
      <c r="AN69" s="240">
        <v>1283.3347172822732</v>
      </c>
      <c r="AO69" s="240">
        <v>1353.8932777678044</v>
      </c>
      <c r="AP69" s="180"/>
      <c r="AQ69" s="41"/>
      <c r="AR69" s="18"/>
      <c r="AS69" s="18"/>
      <c r="AT69" s="121"/>
      <c r="AU69" s="121"/>
      <c r="AV69" s="121"/>
      <c r="AW69" s="18"/>
      <c r="AX69" s="18"/>
      <c r="AY69" s="18"/>
      <c r="AZ69" s="121"/>
      <c r="BA69" s="121"/>
      <c r="BB69" s="121"/>
      <c r="BC69" s="16"/>
      <c r="BD69" s="119"/>
      <c r="BE69" s="35"/>
      <c r="BF69" s="35"/>
      <c r="BG69" s="121"/>
    </row>
    <row r="70" spans="27:59">
      <c r="AA70" s="112"/>
      <c r="AB70" s="116" t="s">
        <v>323</v>
      </c>
      <c r="AC70" s="240">
        <v>1920.6476163992027</v>
      </c>
      <c r="AD70" s="240">
        <v>1722.9574906908324</v>
      </c>
      <c r="AE70" s="240">
        <v>1222.8635928272665</v>
      </c>
      <c r="AF70" s="240">
        <v>891.30710616053909</v>
      </c>
      <c r="AG70" s="240">
        <v>730.8511926476084</v>
      </c>
      <c r="AH70" s="240">
        <v>1802.7002625534517</v>
      </c>
      <c r="AI70" s="240">
        <v>1465.5555895188786</v>
      </c>
      <c r="AJ70" s="240">
        <v>1814.4604028134479</v>
      </c>
      <c r="AK70" s="240">
        <v>1621.4240858803685</v>
      </c>
      <c r="AL70" s="240">
        <v>1245.6052681127503</v>
      </c>
      <c r="AM70" s="240">
        <v>1459.2874815037558</v>
      </c>
      <c r="AN70" s="240">
        <v>1246.681812973743</v>
      </c>
      <c r="AO70" s="240">
        <v>1276.9226572630625</v>
      </c>
      <c r="AP70" s="180"/>
      <c r="AQ70" s="855"/>
      <c r="AR70" s="855"/>
      <c r="AS70" s="855"/>
      <c r="AT70" s="855"/>
      <c r="AU70" s="855"/>
      <c r="AV70" s="855"/>
      <c r="AW70" s="855"/>
      <c r="AX70" s="855"/>
      <c r="AY70" s="855"/>
      <c r="AZ70" s="855"/>
      <c r="BA70" s="855"/>
      <c r="BB70" s="855"/>
      <c r="BC70" s="16"/>
      <c r="BD70" s="119"/>
      <c r="BE70" s="35"/>
      <c r="BF70" s="35"/>
      <c r="BG70" s="18"/>
    </row>
    <row r="71" spans="27:59">
      <c r="AA71" s="112"/>
      <c r="AB71" s="116" t="s">
        <v>324</v>
      </c>
      <c r="AC71" s="240">
        <v>1951.4913450430092</v>
      </c>
      <c r="AD71" s="240">
        <v>1703.7745213573635</v>
      </c>
      <c r="AE71" s="240">
        <v>1278.4732239716272</v>
      </c>
      <c r="AF71" s="240">
        <v>937.80797447009161</v>
      </c>
      <c r="AG71" s="240">
        <v>771.61731731126804</v>
      </c>
      <c r="AH71" s="240">
        <v>1805.3768283689458</v>
      </c>
      <c r="AI71" s="240">
        <v>1506.4383649464828</v>
      </c>
      <c r="AJ71" s="240">
        <v>1794.8893042916402</v>
      </c>
      <c r="AK71" s="240">
        <v>1569.4080873161861</v>
      </c>
      <c r="AL71" s="240">
        <v>1177.8224945853049</v>
      </c>
      <c r="AM71" s="240">
        <v>1449.2306196490233</v>
      </c>
      <c r="AN71" s="240">
        <v>1265.7679247279539</v>
      </c>
      <c r="AO71" s="240">
        <v>1169.0668058625406</v>
      </c>
      <c r="AP71" s="180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6"/>
      <c r="BD71" s="119"/>
      <c r="BE71" s="35"/>
      <c r="BF71" s="35"/>
      <c r="BG71" s="18"/>
    </row>
    <row r="72" spans="27:59">
      <c r="AA72" s="112"/>
      <c r="AB72" s="116" t="s">
        <v>325</v>
      </c>
      <c r="AC72" s="240">
        <v>1920.3522245632732</v>
      </c>
      <c r="AD72" s="240">
        <v>1677.4627266714656</v>
      </c>
      <c r="AE72" s="240">
        <v>1209.264117139282</v>
      </c>
      <c r="AF72" s="240">
        <v>916.84956404453465</v>
      </c>
      <c r="AG72" s="240">
        <v>691.67773555132135</v>
      </c>
      <c r="AH72" s="240">
        <v>1762.4139093947872</v>
      </c>
      <c r="AI72" s="240">
        <v>1503.1993409771876</v>
      </c>
      <c r="AJ72" s="240">
        <v>1770.6389481791603</v>
      </c>
      <c r="AK72" s="240">
        <v>1562.8077833388043</v>
      </c>
      <c r="AL72" s="240">
        <v>1127.4250206367262</v>
      </c>
      <c r="AM72" s="240">
        <v>1410.6956198419846</v>
      </c>
      <c r="AN72" s="240">
        <v>1248.4481707671773</v>
      </c>
      <c r="AO72" s="240">
        <v>1122.6561558531062</v>
      </c>
      <c r="AP72" s="180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6"/>
      <c r="BD72" s="119"/>
      <c r="BE72" s="35"/>
      <c r="BF72" s="35"/>
      <c r="BG72" s="18"/>
    </row>
    <row r="73" spans="27:59">
      <c r="AA73" s="115"/>
      <c r="AB73" s="117" t="s">
        <v>326</v>
      </c>
      <c r="AC73" s="390">
        <v>1861.6415516207421</v>
      </c>
      <c r="AD73" s="390">
        <v>1638.9323263594385</v>
      </c>
      <c r="AE73" s="390">
        <v>1145.5047686964945</v>
      </c>
      <c r="AF73" s="390">
        <v>879.36174719170515</v>
      </c>
      <c r="AG73" s="390">
        <v>657.85412680382012</v>
      </c>
      <c r="AH73" s="390">
        <v>1760.2116869129545</v>
      </c>
      <c r="AI73" s="390">
        <v>1498.3869829717576</v>
      </c>
      <c r="AJ73" s="390">
        <v>1693.0684186175097</v>
      </c>
      <c r="AK73" s="390">
        <v>1517.2494668611903</v>
      </c>
      <c r="AL73" s="390">
        <v>1101.9753957048702</v>
      </c>
      <c r="AM73" s="390">
        <v>1333.3218437517094</v>
      </c>
      <c r="AN73" s="390">
        <v>1122.1304325287326</v>
      </c>
      <c r="AO73" s="390">
        <v>1154.4943437276727</v>
      </c>
      <c r="AP73" s="180"/>
      <c r="AQ73" s="854"/>
      <c r="AR73" s="854"/>
      <c r="AS73" s="854"/>
      <c r="AT73" s="854"/>
      <c r="AU73" s="854"/>
      <c r="AV73" s="854"/>
      <c r="AW73" s="854"/>
      <c r="AX73" s="854"/>
      <c r="AY73" s="854"/>
      <c r="AZ73" s="854"/>
      <c r="BA73" s="854"/>
      <c r="BB73" s="854"/>
      <c r="BD73" s="119"/>
      <c r="BE73" s="35"/>
      <c r="BF73" s="35"/>
      <c r="BG73" s="18"/>
    </row>
    <row r="74" spans="27:59">
      <c r="AA74" s="325">
        <v>2024</v>
      </c>
      <c r="AB74" s="324" t="s">
        <v>327</v>
      </c>
      <c r="AC74" s="390">
        <v>1790.6282638299567</v>
      </c>
      <c r="AD74" s="390">
        <v>1594.7866060404178</v>
      </c>
      <c r="AE74" s="390">
        <v>1122.51869999628</v>
      </c>
      <c r="AF74" s="390">
        <v>873.17344718667835</v>
      </c>
      <c r="AG74" s="390">
        <v>778.66298897164825</v>
      </c>
      <c r="AH74" s="390">
        <v>1677.897097686093</v>
      </c>
      <c r="AI74" s="390">
        <v>1457.3861499513571</v>
      </c>
      <c r="AJ74" s="390">
        <v>1695.8806744973701</v>
      </c>
      <c r="AK74" s="390">
        <v>1466.7965158190668</v>
      </c>
      <c r="AL74" s="390">
        <v>1059.1431685553757</v>
      </c>
      <c r="AM74" s="390">
        <v>1282.7717145166705</v>
      </c>
      <c r="AN74" s="390">
        <v>1104.1805319367122</v>
      </c>
      <c r="AO74" s="390">
        <v>1168.3214616460839</v>
      </c>
      <c r="AP74" s="180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D74" s="119"/>
      <c r="BE74" s="35"/>
      <c r="BF74" s="35"/>
      <c r="BG74" s="18"/>
    </row>
    <row r="75" spans="27:59">
      <c r="AA75" s="112"/>
      <c r="AB75" s="116" t="s">
        <v>316</v>
      </c>
      <c r="AC75" s="240">
        <v>1783.56</v>
      </c>
      <c r="AD75" s="240">
        <v>1559.46</v>
      </c>
      <c r="AE75" s="240">
        <v>1039.56</v>
      </c>
      <c r="AF75" s="240">
        <v>765.91</v>
      </c>
      <c r="AG75" s="240">
        <v>673.22</v>
      </c>
      <c r="AH75" s="240">
        <v>1606.9</v>
      </c>
      <c r="AI75" s="240">
        <v>1339.3</v>
      </c>
      <c r="AJ75" s="240">
        <v>1670.27</v>
      </c>
      <c r="AK75" s="240">
        <v>1460.23</v>
      </c>
      <c r="AL75" s="240">
        <v>1044.07</v>
      </c>
      <c r="AM75" s="240">
        <v>1217.8699999999999</v>
      </c>
      <c r="AN75" s="240">
        <v>1033.31</v>
      </c>
      <c r="AO75" s="240">
        <v>1127.47</v>
      </c>
      <c r="AP75" s="180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19"/>
      <c r="BE75" s="35"/>
      <c r="BF75" s="35"/>
      <c r="BG75" s="18"/>
    </row>
    <row r="76" spans="27:59">
      <c r="AA76" s="112"/>
      <c r="AB76" s="116" t="s">
        <v>317</v>
      </c>
      <c r="AC76" s="240">
        <v>1790.7815812384183</v>
      </c>
      <c r="AD76" s="240">
        <v>1581.2432143400486</v>
      </c>
      <c r="AE76" s="240">
        <v>1030.4954573995169</v>
      </c>
      <c r="AF76" s="240">
        <v>783.58928367488056</v>
      </c>
      <c r="AG76" s="240">
        <v>619.04168058055802</v>
      </c>
      <c r="AH76" s="240">
        <v>1614.8444814556051</v>
      </c>
      <c r="AI76" s="240">
        <v>1344.9620043217856</v>
      </c>
      <c r="AJ76" s="240">
        <v>1686.4002341903313</v>
      </c>
      <c r="AK76" s="240">
        <v>1469.2400168613676</v>
      </c>
      <c r="AL76" s="240">
        <v>1062.3869813616157</v>
      </c>
      <c r="AM76" s="240">
        <v>1251.5574872941477</v>
      </c>
      <c r="AN76" s="240">
        <v>1026.1927599249257</v>
      </c>
      <c r="AO76" s="240">
        <v>1177.4424002420576</v>
      </c>
      <c r="AP76" s="180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19"/>
      <c r="BE76" s="35"/>
      <c r="BF76" s="35"/>
      <c r="BG76" s="121"/>
    </row>
    <row r="77" spans="27:59">
      <c r="AA77" s="112"/>
      <c r="AB77" s="116" t="s">
        <v>318</v>
      </c>
      <c r="AC77" s="240">
        <v>1830.5962090094331</v>
      </c>
      <c r="AD77" s="240">
        <v>1598.8081471120074</v>
      </c>
      <c r="AE77" s="240">
        <v>1031.6151610622444</v>
      </c>
      <c r="AF77" s="240">
        <v>813.95107807177828</v>
      </c>
      <c r="AG77" s="240">
        <v>635.51655797938599</v>
      </c>
      <c r="AH77" s="240">
        <v>1647.2145513840826</v>
      </c>
      <c r="AI77" s="240">
        <v>1392.9661210432325</v>
      </c>
      <c r="AJ77" s="240">
        <v>1678.8341171503255</v>
      </c>
      <c r="AK77" s="240">
        <v>1483.8995032125492</v>
      </c>
      <c r="AL77" s="240">
        <v>1016.0120579453545</v>
      </c>
      <c r="AM77" s="240">
        <v>1227.1154030462342</v>
      </c>
      <c r="AN77" s="240">
        <v>1024.5943943951786</v>
      </c>
      <c r="AO77" s="240">
        <v>1279.0789365029379</v>
      </c>
      <c r="AP77" s="180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19"/>
      <c r="BE77" s="35"/>
      <c r="BF77" s="35"/>
      <c r="BG77" s="121"/>
    </row>
    <row r="78" spans="27:59">
      <c r="AA78" s="112"/>
      <c r="AB78" s="116" t="s">
        <v>319</v>
      </c>
      <c r="AC78" s="240">
        <v>1823.8349536045475</v>
      </c>
      <c r="AD78" s="240">
        <v>1553.3334581270594</v>
      </c>
      <c r="AE78" s="240">
        <v>996.46336925437379</v>
      </c>
      <c r="AF78" s="240">
        <v>760.09865283133126</v>
      </c>
      <c r="AG78" s="240">
        <v>572.51023363205309</v>
      </c>
      <c r="AH78" s="240">
        <v>1639.0310350736775</v>
      </c>
      <c r="AI78" s="240">
        <v>1341.7938772007337</v>
      </c>
      <c r="AJ78" s="240">
        <v>1582.9353577885827</v>
      </c>
      <c r="AK78" s="240">
        <v>1402.349186068506</v>
      </c>
      <c r="AL78" s="240">
        <v>1024.4664093064264</v>
      </c>
      <c r="AM78" s="240">
        <v>1178.477262387828</v>
      </c>
      <c r="AN78" s="240">
        <v>1024.5016249028047</v>
      </c>
      <c r="AO78" s="240">
        <v>1310.0498896400461</v>
      </c>
      <c r="AP78" s="180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19"/>
      <c r="BE78" s="35"/>
      <c r="BF78" s="35"/>
      <c r="BG78" s="121"/>
    </row>
    <row r="79" spans="27:59">
      <c r="AA79" s="112"/>
      <c r="AB79" s="116" t="s">
        <v>320</v>
      </c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18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855"/>
      <c r="BE79" s="855"/>
      <c r="BF79" s="855"/>
      <c r="BG79" s="855"/>
    </row>
    <row r="80" spans="27:59">
      <c r="AA80" s="112"/>
      <c r="AB80" s="116" t="s">
        <v>321</v>
      </c>
      <c r="AC80" s="240"/>
      <c r="AD80" s="240"/>
      <c r="AE80" s="240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</row>
    <row r="81" spans="27:41">
      <c r="AA81" s="112"/>
      <c r="AB81" s="116" t="s">
        <v>322</v>
      </c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</row>
    <row r="82" spans="27:41">
      <c r="AA82" s="112"/>
      <c r="AB82" s="116" t="s">
        <v>323</v>
      </c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</row>
    <row r="83" spans="27:41">
      <c r="AA83" s="112"/>
      <c r="AB83" s="116" t="s">
        <v>324</v>
      </c>
      <c r="AC83" s="240"/>
      <c r="AD83" s="240"/>
      <c r="AE83" s="240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</row>
    <row r="84" spans="27:41">
      <c r="AA84" s="112"/>
      <c r="AB84" s="116" t="s">
        <v>325</v>
      </c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</row>
    <row r="85" spans="27:41">
      <c r="AA85" s="115"/>
      <c r="AB85" s="117" t="s">
        <v>326</v>
      </c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</row>
    <row r="90" spans="27:41">
      <c r="AC90" s="676"/>
      <c r="AD90" s="676"/>
      <c r="AE90" s="676"/>
      <c r="AF90" s="675"/>
      <c r="AG90" s="675"/>
      <c r="AH90" s="675"/>
      <c r="AI90" s="675"/>
      <c r="AJ90" s="675"/>
      <c r="AK90" s="675"/>
      <c r="AL90" s="675"/>
      <c r="AM90" s="675"/>
      <c r="AN90" s="675"/>
    </row>
    <row r="135" spans="1:13" s="86" customFormat="1" ht="12">
      <c r="A135" s="492"/>
      <c r="B135" s="492"/>
      <c r="C135" s="492"/>
      <c r="D135" s="492"/>
      <c r="E135" s="492"/>
      <c r="F135" s="492"/>
      <c r="G135" s="492"/>
      <c r="H135" s="492"/>
      <c r="I135" s="492"/>
      <c r="J135" s="492"/>
      <c r="K135" s="492"/>
      <c r="L135" s="492"/>
      <c r="M135" s="492"/>
    </row>
    <row r="145" spans="1:13" s="86" customFormat="1" ht="12">
      <c r="A145" s="492"/>
      <c r="B145" s="492"/>
      <c r="C145" s="492"/>
      <c r="D145" s="492"/>
      <c r="E145" s="492"/>
      <c r="F145" s="492"/>
      <c r="G145" s="492"/>
      <c r="H145" s="492"/>
      <c r="I145" s="492"/>
      <c r="J145" s="492"/>
      <c r="K145" s="492"/>
      <c r="L145" s="492"/>
      <c r="M145" s="492"/>
    </row>
  </sheetData>
  <mergeCells count="7">
    <mergeCell ref="AQ73:BB73"/>
    <mergeCell ref="BD79:BG79"/>
    <mergeCell ref="AR6:AZ6"/>
    <mergeCell ref="AR7:AZ7"/>
    <mergeCell ref="BD59:BG59"/>
    <mergeCell ref="AQ61:BB61"/>
    <mergeCell ref="AQ70:BB70"/>
  </mergeCells>
  <printOptions horizontalCentered="1" verticalCentered="1"/>
  <pageMargins left="0.6692913385826772" right="0.70866141732283472" top="0.74803149606299213" bottom="0.74803149606299213" header="0.39370078740157483" footer="0.31496062992125984"/>
  <pageSetup orientation="landscape" r:id="rId1"/>
  <headerFooter>
    <oddHeader>&amp;L&amp;9ODEPA</oddHeader>
    <oddFooter>&amp;C&amp;9 16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B34"/>
  <sheetViews>
    <sheetView view="pageBreakPreview" zoomScale="80" zoomScaleNormal="100" zoomScaleSheetLayoutView="80" workbookViewId="0"/>
  </sheetViews>
  <sheetFormatPr baseColWidth="10" defaultColWidth="11.42578125" defaultRowHeight="12.75"/>
  <cols>
    <col min="1" max="1" width="108.42578125" style="20" customWidth="1"/>
    <col min="2" max="16384" width="11.42578125" style="16"/>
  </cols>
  <sheetData>
    <row r="1" spans="1:1" ht="12.75" customHeight="1"/>
    <row r="2" spans="1:1" ht="12.75" customHeight="1"/>
    <row r="3" spans="1:1" ht="12.75" customHeight="1"/>
    <row r="4" spans="1:1" ht="12.75" customHeight="1">
      <c r="A4" s="27"/>
    </row>
    <row r="5" spans="1:1" ht="12.75" customHeight="1"/>
    <row r="6" spans="1:1" ht="12.75" customHeight="1"/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12.75" customHeight="1"/>
    <row r="14" spans="1:1" ht="12.75" customHeight="1"/>
    <row r="15" spans="1:1" ht="12.75" customHeight="1"/>
    <row r="16" spans="1:1" ht="12.75" customHeight="1"/>
    <row r="17" spans="2:2" ht="12.75" customHeight="1"/>
    <row r="18" spans="2:2" ht="12.75" customHeight="1"/>
    <row r="19" spans="2:2" ht="12.75" customHeight="1"/>
    <row r="20" spans="2:2" ht="12.75" customHeight="1"/>
    <row r="21" spans="2:2" ht="12.75" customHeight="1">
      <c r="B21" s="140"/>
    </row>
    <row r="22" spans="2:2" ht="12.75" customHeight="1"/>
    <row r="23" spans="2:2" ht="12.75" customHeight="1"/>
    <row r="24" spans="2:2" ht="12.75" customHeight="1"/>
    <row r="25" spans="2:2" ht="12.75" customHeight="1"/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spans="1:1" ht="12.75" customHeight="1"/>
    <row r="34" spans="1:1" ht="12.75" customHeight="1">
      <c r="A34" s="54"/>
    </row>
  </sheetData>
  <printOptions horizontalCentered="1" verticalCentered="1"/>
  <pageMargins left="0.6692913385826772" right="0.70866141732283472" top="0.74803149606299213" bottom="0.74803149606299213" header="0.39370078740157483" footer="0.31496062992125984"/>
  <pageSetup orientation="landscape" r:id="rId1"/>
  <headerFooter>
    <oddHeader>&amp;L&amp;9ODEPA</oddHeader>
    <oddFooter>&amp;C&amp;9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6">
    <tabColor rgb="FF0070C0"/>
    <pageSetUpPr fitToPage="1"/>
  </sheetPr>
  <dimension ref="A1:P24"/>
  <sheetViews>
    <sheetView view="pageBreakPreview" zoomScaleNormal="100" zoomScaleSheetLayoutView="100" workbookViewId="0">
      <selection sqref="A1:M1"/>
    </sheetView>
  </sheetViews>
  <sheetFormatPr baseColWidth="10" defaultColWidth="11.42578125" defaultRowHeight="12.75"/>
  <cols>
    <col min="1" max="1" width="22" style="2" customWidth="1"/>
    <col min="2" max="4" width="11.42578125" style="2" customWidth="1"/>
    <col min="5" max="5" width="13.28515625" style="2" customWidth="1"/>
    <col min="6" max="8" width="11.42578125" style="2" customWidth="1"/>
    <col min="9" max="9" width="13.7109375" style="2" customWidth="1"/>
    <col min="10" max="10" width="13" style="2" customWidth="1"/>
    <col min="13" max="13" width="14.85546875" customWidth="1"/>
    <col min="15" max="16" width="11.42578125" style="125" customWidth="1"/>
  </cols>
  <sheetData>
    <row r="1" spans="1:13" ht="15" customHeight="1" thickBot="1">
      <c r="A1" s="857" t="s">
        <v>328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9"/>
    </row>
    <row r="2" spans="1:13" ht="15" customHeight="1">
      <c r="A2" s="857" t="s">
        <v>329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9"/>
    </row>
    <row r="3" spans="1:13" s="3" customFormat="1" ht="17.25" customHeight="1">
      <c r="A3" s="865" t="s">
        <v>330</v>
      </c>
      <c r="B3" s="867" t="s">
        <v>331</v>
      </c>
      <c r="C3" s="868"/>
      <c r="D3" s="868"/>
      <c r="E3" s="868"/>
      <c r="F3" s="867" t="s">
        <v>332</v>
      </c>
      <c r="G3" s="868"/>
      <c r="H3" s="868"/>
      <c r="I3" s="868"/>
      <c r="J3" s="868"/>
      <c r="K3" s="860" t="s">
        <v>333</v>
      </c>
      <c r="L3" s="860"/>
      <c r="M3" s="861"/>
    </row>
    <row r="4" spans="1:13" s="3" customFormat="1" ht="15" customHeight="1">
      <c r="A4" s="866"/>
      <c r="B4" s="867">
        <v>2023</v>
      </c>
      <c r="C4" s="877" t="s">
        <v>289</v>
      </c>
      <c r="D4" s="878"/>
      <c r="E4" s="879"/>
      <c r="F4" s="867">
        <f>B4</f>
        <v>2023</v>
      </c>
      <c r="G4" s="877" t="str">
        <f>C4</f>
        <v>Ene - may</v>
      </c>
      <c r="H4" s="878"/>
      <c r="I4" s="878"/>
      <c r="J4" s="879"/>
      <c r="K4" s="862" t="str">
        <f>G4</f>
        <v>Ene - may</v>
      </c>
      <c r="L4" s="863"/>
      <c r="M4" s="864"/>
    </row>
    <row r="5" spans="1:13" s="3" customFormat="1" ht="15" customHeight="1">
      <c r="A5" s="865"/>
      <c r="B5" s="876"/>
      <c r="C5" s="349">
        <v>2023</v>
      </c>
      <c r="D5" s="412">
        <v>2024</v>
      </c>
      <c r="E5" s="415" t="s">
        <v>334</v>
      </c>
      <c r="F5" s="876"/>
      <c r="G5" s="349">
        <f>C5</f>
        <v>2023</v>
      </c>
      <c r="H5" s="412">
        <f>D5</f>
        <v>2024</v>
      </c>
      <c r="I5" s="415" t="str">
        <f>E5</f>
        <v>Var. 24/23 (%)</v>
      </c>
      <c r="J5" s="415" t="s">
        <v>335</v>
      </c>
      <c r="K5" s="413">
        <f>C5</f>
        <v>2023</v>
      </c>
      <c r="L5" s="413">
        <f>D5</f>
        <v>2024</v>
      </c>
      <c r="M5" s="414" t="str">
        <f>E5</f>
        <v>Var. 24/23 (%)</v>
      </c>
    </row>
    <row r="6" spans="1:13" s="3" customFormat="1" ht="15" customHeight="1">
      <c r="A6" s="272" t="s">
        <v>336</v>
      </c>
      <c r="B6" s="606">
        <v>19273</v>
      </c>
      <c r="C6" s="606">
        <v>9737</v>
      </c>
      <c r="D6" s="606">
        <v>8705</v>
      </c>
      <c r="E6" s="504">
        <f>IFERROR(100*(D6-C6)/C6,"-")</f>
        <v>-10.598747047345178</v>
      </c>
      <c r="F6" s="606">
        <v>79262</v>
      </c>
      <c r="G6" s="606">
        <v>41955</v>
      </c>
      <c r="H6" s="606">
        <v>30267</v>
      </c>
      <c r="I6" s="504">
        <f t="shared" ref="I6:I18" si="0">IFERROR(100*(H6-G6)/G6,"-")</f>
        <v>-27.858419735430818</v>
      </c>
      <c r="J6" s="678">
        <f>H6/$H$18*100</f>
        <v>78.670756114677829</v>
      </c>
      <c r="K6" s="398">
        <f>IFERROR((G6/C6)*1000,"-")</f>
        <v>4308.8220191023929</v>
      </c>
      <c r="L6" s="398">
        <f t="shared" ref="L6:L9" si="1">IFERROR((H6/D6)*1000,"-")</f>
        <v>3476.9672601952898</v>
      </c>
      <c r="M6" s="504">
        <f>IFERROR(100*(L6-K6)/K6,"-")</f>
        <v>-19.305851001021242</v>
      </c>
    </row>
    <row r="7" spans="1:13" s="3" customFormat="1" ht="15" customHeight="1">
      <c r="A7" s="272" t="s">
        <v>337</v>
      </c>
      <c r="B7" s="486">
        <v>1666</v>
      </c>
      <c r="C7" s="486">
        <v>454</v>
      </c>
      <c r="D7" s="606">
        <v>706</v>
      </c>
      <c r="E7" s="504">
        <f t="shared" ref="E7:E18" si="2">IFERROR(100*(D7-C7)/C7,"-")</f>
        <v>55.506607929515418</v>
      </c>
      <c r="F7" s="606">
        <v>9205</v>
      </c>
      <c r="G7" s="606">
        <v>2457</v>
      </c>
      <c r="H7" s="606">
        <v>3588</v>
      </c>
      <c r="I7" s="504">
        <f t="shared" si="0"/>
        <v>46.031746031746032</v>
      </c>
      <c r="J7" s="678">
        <f>H7/$H$18*100</f>
        <v>9.326020845787955</v>
      </c>
      <c r="K7" s="398">
        <f t="shared" ref="K7:K9" si="3">IFERROR((G7/C7)*1000,"-")</f>
        <v>5411.8942731277539</v>
      </c>
      <c r="L7" s="398">
        <f t="shared" si="1"/>
        <v>5082.1529745042499</v>
      </c>
      <c r="M7" s="504">
        <f t="shared" ref="M7:M9" si="4">IFERROR(100*(L7-K7)/K7,"-")</f>
        <v>-6.0928998606052414</v>
      </c>
    </row>
    <row r="8" spans="1:13" s="3" customFormat="1" ht="15" customHeight="1">
      <c r="A8" s="272" t="s">
        <v>338</v>
      </c>
      <c r="B8" s="486">
        <v>245</v>
      </c>
      <c r="C8" s="486">
        <v>113</v>
      </c>
      <c r="D8" s="486">
        <v>88</v>
      </c>
      <c r="E8" s="504">
        <f t="shared" si="2"/>
        <v>-22.123893805309734</v>
      </c>
      <c r="F8" s="606">
        <v>5266</v>
      </c>
      <c r="G8" s="606">
        <v>2237</v>
      </c>
      <c r="H8" s="606">
        <v>2048</v>
      </c>
      <c r="I8" s="504">
        <f t="shared" si="0"/>
        <v>-8.4488153777380415</v>
      </c>
      <c r="J8" s="678">
        <f t="shared" ref="J8:J18" si="5">H8/$H$18*100</f>
        <v>5.3232136823226677</v>
      </c>
      <c r="K8" s="398">
        <f t="shared" si="3"/>
        <v>19796.46017699115</v>
      </c>
      <c r="L8" s="398">
        <f t="shared" si="1"/>
        <v>23272.727272727272</v>
      </c>
      <c r="M8" s="504">
        <f t="shared" si="4"/>
        <v>17.560043889950016</v>
      </c>
    </row>
    <row r="9" spans="1:13" s="3" customFormat="1" ht="15" customHeight="1">
      <c r="A9" s="272" t="s">
        <v>339</v>
      </c>
      <c r="B9" s="486">
        <v>480</v>
      </c>
      <c r="C9" s="486">
        <v>160</v>
      </c>
      <c r="D9" s="486">
        <v>183</v>
      </c>
      <c r="E9" s="504">
        <f t="shared" si="2"/>
        <v>14.375</v>
      </c>
      <c r="F9" s="606">
        <v>2051</v>
      </c>
      <c r="G9" s="606">
        <v>661</v>
      </c>
      <c r="H9" s="606">
        <v>792</v>
      </c>
      <c r="I9" s="504">
        <f t="shared" si="0"/>
        <v>19.818456883509832</v>
      </c>
      <c r="J9" s="678">
        <f t="shared" si="5"/>
        <v>2.0585865412107189</v>
      </c>
      <c r="K9" s="398">
        <f t="shared" si="3"/>
        <v>4131.25</v>
      </c>
      <c r="L9" s="398">
        <f t="shared" si="1"/>
        <v>4327.868852459017</v>
      </c>
      <c r="M9" s="504">
        <f t="shared" si="4"/>
        <v>4.759306564817356</v>
      </c>
    </row>
    <row r="10" spans="1:13" s="3" customFormat="1" ht="15" customHeight="1">
      <c r="A10" s="272" t="s">
        <v>340</v>
      </c>
      <c r="B10" s="486">
        <v>158</v>
      </c>
      <c r="C10" s="486">
        <v>0</v>
      </c>
      <c r="D10" s="486">
        <v>60</v>
      </c>
      <c r="E10" s="504" t="str">
        <f t="shared" si="2"/>
        <v>-</v>
      </c>
      <c r="F10" s="606">
        <v>893</v>
      </c>
      <c r="G10" s="606">
        <v>0</v>
      </c>
      <c r="H10" s="606">
        <v>448</v>
      </c>
      <c r="I10" s="504" t="str">
        <f t="shared" si="0"/>
        <v>-</v>
      </c>
      <c r="J10" s="678">
        <f t="shared" si="5"/>
        <v>1.1644529930080836</v>
      </c>
      <c r="K10" s="398" t="str">
        <f>IFERROR((G10/C10)*1000,"-")</f>
        <v>-</v>
      </c>
      <c r="L10" s="398">
        <f>IFERROR((H10/D10)*1000,"-")</f>
        <v>7466.666666666667</v>
      </c>
      <c r="M10" s="504" t="str">
        <f>IFERROR(100*(L10-K10)/K10,"-")</f>
        <v>-</v>
      </c>
    </row>
    <row r="11" spans="1:13" s="3" customFormat="1" ht="15" customHeight="1">
      <c r="A11" s="272" t="s">
        <v>341</v>
      </c>
      <c r="B11" s="486">
        <v>35</v>
      </c>
      <c r="C11" s="486">
        <v>14</v>
      </c>
      <c r="D11" s="486">
        <v>11</v>
      </c>
      <c r="E11" s="504">
        <f t="shared" si="2"/>
        <v>-21.428571428571427</v>
      </c>
      <c r="F11" s="606">
        <v>1027</v>
      </c>
      <c r="G11" s="486">
        <v>425</v>
      </c>
      <c r="H11" s="606">
        <v>338</v>
      </c>
      <c r="I11" s="504">
        <f t="shared" si="0"/>
        <v>-20.470588235294116</v>
      </c>
      <c r="J11" s="678">
        <f t="shared" si="5"/>
        <v>0.87853819561770596</v>
      </c>
      <c r="K11" s="398">
        <f t="shared" ref="K11:K18" si="6">IFERROR((G11/C11)*1000,"-")</f>
        <v>30357.142857142859</v>
      </c>
      <c r="L11" s="398">
        <f t="shared" ref="L11:L17" si="7">IFERROR((H11/D11)*1000,"-")</f>
        <v>30727.272727272728</v>
      </c>
      <c r="M11" s="504">
        <f>IFERROR(100*(L11-K11)/K11,"-")</f>
        <v>1.2192513368983926</v>
      </c>
    </row>
    <row r="12" spans="1:13" s="3" customFormat="1" ht="15" customHeight="1">
      <c r="A12" s="272" t="s">
        <v>342</v>
      </c>
      <c r="B12" s="486">
        <v>257</v>
      </c>
      <c r="C12" s="486">
        <v>154</v>
      </c>
      <c r="D12" s="486">
        <v>68</v>
      </c>
      <c r="E12" s="504">
        <f t="shared" si="2"/>
        <v>-55.844155844155843</v>
      </c>
      <c r="F12" s="606">
        <v>950</v>
      </c>
      <c r="G12" s="486">
        <v>552</v>
      </c>
      <c r="H12" s="486">
        <v>259</v>
      </c>
      <c r="I12" s="504">
        <f t="shared" si="0"/>
        <v>-53.079710144927539</v>
      </c>
      <c r="J12" s="678">
        <f t="shared" si="5"/>
        <v>0.67319938658279832</v>
      </c>
      <c r="K12" s="398">
        <f t="shared" si="6"/>
        <v>3584.4155844155844</v>
      </c>
      <c r="L12" s="398">
        <f t="shared" si="7"/>
        <v>3808.8235294117644</v>
      </c>
      <c r="M12" s="504">
        <f t="shared" ref="M12:M17" si="8">IFERROR(100*(L12-K12)/K12,"-")</f>
        <v>6.2606564364876318</v>
      </c>
    </row>
    <row r="13" spans="1:13" s="3" customFormat="1" ht="15" customHeight="1">
      <c r="A13" s="272" t="s">
        <v>343</v>
      </c>
      <c r="B13" s="486">
        <v>199</v>
      </c>
      <c r="C13" s="486">
        <v>64</v>
      </c>
      <c r="D13" s="486">
        <v>25</v>
      </c>
      <c r="E13" s="504">
        <f t="shared" si="2"/>
        <v>-60.9375</v>
      </c>
      <c r="F13" s="486">
        <v>1090</v>
      </c>
      <c r="G13" s="486">
        <v>465</v>
      </c>
      <c r="H13" s="486">
        <v>206</v>
      </c>
      <c r="I13" s="504">
        <f t="shared" si="0"/>
        <v>-55.698924731182792</v>
      </c>
      <c r="J13" s="678">
        <f t="shared" si="5"/>
        <v>0.53544043874925273</v>
      </c>
      <c r="K13" s="398">
        <f t="shared" si="6"/>
        <v>7265.625</v>
      </c>
      <c r="L13" s="398">
        <f t="shared" si="7"/>
        <v>8240</v>
      </c>
      <c r="M13" s="504">
        <f t="shared" si="8"/>
        <v>13.410752688172042</v>
      </c>
    </row>
    <row r="14" spans="1:13" s="3" customFormat="1" ht="15" customHeight="1">
      <c r="A14" s="272" t="s">
        <v>344</v>
      </c>
      <c r="B14" s="486">
        <v>5</v>
      </c>
      <c r="C14" s="486">
        <v>3</v>
      </c>
      <c r="D14" s="486">
        <v>2</v>
      </c>
      <c r="E14" s="504">
        <f t="shared" si="2"/>
        <v>-33.333333333333336</v>
      </c>
      <c r="F14" s="486">
        <v>375</v>
      </c>
      <c r="G14" s="486">
        <v>189</v>
      </c>
      <c r="H14" s="486">
        <v>119</v>
      </c>
      <c r="I14" s="504">
        <f t="shared" si="0"/>
        <v>-37.037037037037038</v>
      </c>
      <c r="J14" s="678">
        <f t="shared" si="5"/>
        <v>0.3093078262677722</v>
      </c>
      <c r="K14" s="398">
        <f t="shared" si="6"/>
        <v>63000</v>
      </c>
      <c r="L14" s="398">
        <f t="shared" si="7"/>
        <v>59500</v>
      </c>
      <c r="M14" s="504">
        <f t="shared" si="8"/>
        <v>-5.5555555555555554</v>
      </c>
    </row>
    <row r="15" spans="1:13" s="3" customFormat="1" ht="15" customHeight="1">
      <c r="A15" s="272" t="s">
        <v>345</v>
      </c>
      <c r="B15" s="486">
        <v>10</v>
      </c>
      <c r="C15" s="486">
        <v>1</v>
      </c>
      <c r="D15" s="486">
        <v>3</v>
      </c>
      <c r="E15" s="504">
        <f t="shared" si="2"/>
        <v>200</v>
      </c>
      <c r="F15" s="486">
        <v>82</v>
      </c>
      <c r="G15" s="486">
        <v>19</v>
      </c>
      <c r="H15" s="486">
        <v>96</v>
      </c>
      <c r="I15" s="504">
        <f t="shared" si="0"/>
        <v>405.26315789473682</v>
      </c>
      <c r="J15" s="678">
        <f t="shared" si="5"/>
        <v>0.24952564135887503</v>
      </c>
      <c r="K15" s="398">
        <f t="shared" si="6"/>
        <v>19000</v>
      </c>
      <c r="L15" s="399">
        <f t="shared" si="7"/>
        <v>32000</v>
      </c>
      <c r="M15" s="504">
        <f t="shared" si="8"/>
        <v>68.421052631578945</v>
      </c>
    </row>
    <row r="16" spans="1:13" s="124" customFormat="1" ht="15" customHeight="1">
      <c r="A16" s="273" t="s">
        <v>346</v>
      </c>
      <c r="B16" s="562">
        <f>SUM(B6:B15)</f>
        <v>22328</v>
      </c>
      <c r="C16" s="562">
        <f t="shared" ref="C16:D16" si="9">SUM(C6:C15)</f>
        <v>10700</v>
      </c>
      <c r="D16" s="562">
        <f t="shared" si="9"/>
        <v>9851</v>
      </c>
      <c r="E16" s="505">
        <f t="shared" si="2"/>
        <v>-7.9345794392523361</v>
      </c>
      <c r="F16" s="562">
        <f>SUM(F6:F15)</f>
        <v>100201</v>
      </c>
      <c r="G16" s="562">
        <f t="shared" ref="G16:H16" si="10">SUM(G6:G15)</f>
        <v>48960</v>
      </c>
      <c r="H16" s="562">
        <f t="shared" si="10"/>
        <v>38161</v>
      </c>
      <c r="I16" s="505">
        <f t="shared" si="0"/>
        <v>-22.056781045751634</v>
      </c>
      <c r="J16" s="679">
        <f t="shared" si="5"/>
        <v>99.189041665583659</v>
      </c>
      <c r="K16" s="403">
        <f t="shared" si="6"/>
        <v>4575.7009345794395</v>
      </c>
      <c r="L16" s="401">
        <f t="shared" si="7"/>
        <v>3873.8199167597199</v>
      </c>
      <c r="M16" s="505">
        <f t="shared" si="8"/>
        <v>-15.339311459703838</v>
      </c>
    </row>
    <row r="17" spans="1:14" s="3" customFormat="1" ht="15" customHeight="1">
      <c r="A17" s="272" t="s">
        <v>347</v>
      </c>
      <c r="B17">
        <v>35</v>
      </c>
      <c r="C17">
        <v>12</v>
      </c>
      <c r="D17">
        <v>36</v>
      </c>
      <c r="E17" s="504">
        <f t="shared" si="2"/>
        <v>200</v>
      </c>
      <c r="F17" s="372">
        <v>923</v>
      </c>
      <c r="G17" s="373">
        <v>352</v>
      </c>
      <c r="H17" s="373">
        <v>312</v>
      </c>
      <c r="I17" s="504">
        <f t="shared" si="0"/>
        <v>-11.363636363636363</v>
      </c>
      <c r="J17" s="678">
        <f t="shared" si="5"/>
        <v>0.81095833441634391</v>
      </c>
      <c r="K17" s="402">
        <f t="shared" si="6"/>
        <v>29333.333333333332</v>
      </c>
      <c r="L17" s="402">
        <f t="shared" si="7"/>
        <v>8666.6666666666661</v>
      </c>
      <c r="M17" s="504">
        <f t="shared" si="8"/>
        <v>-70.454545454545453</v>
      </c>
    </row>
    <row r="18" spans="1:14" s="124" customFormat="1" ht="15" customHeight="1">
      <c r="A18" s="273" t="s">
        <v>348</v>
      </c>
      <c r="B18" s="562">
        <f>B17+B16</f>
        <v>22363</v>
      </c>
      <c r="C18" s="562">
        <f t="shared" ref="C18:D18" si="11">C17+C16</f>
        <v>10712</v>
      </c>
      <c r="D18" s="562">
        <f t="shared" si="11"/>
        <v>9887</v>
      </c>
      <c r="E18" s="505">
        <f t="shared" si="2"/>
        <v>-7.7016430171769974</v>
      </c>
      <c r="F18" s="562">
        <f>F17+F16</f>
        <v>101124</v>
      </c>
      <c r="G18" s="562">
        <f t="shared" ref="G18:H18" si="12">G17+G16</f>
        <v>49312</v>
      </c>
      <c r="H18" s="562">
        <f t="shared" si="12"/>
        <v>38473</v>
      </c>
      <c r="I18" s="505">
        <f t="shared" si="0"/>
        <v>-21.980451005840365</v>
      </c>
      <c r="J18" s="679">
        <f t="shared" si="5"/>
        <v>100</v>
      </c>
      <c r="K18" s="403">
        <f t="shared" si="6"/>
        <v>4603.435399551905</v>
      </c>
      <c r="L18" s="401">
        <f>IFERROR((H18/D18)*1000,"-")</f>
        <v>3891.2713664407811</v>
      </c>
      <c r="M18" s="505">
        <f>IFERROR(100*(L18-K18)/K18,"-")</f>
        <v>-15.47027320466896</v>
      </c>
      <c r="N18" s="634"/>
    </row>
    <row r="19" spans="1:14" s="3" customFormat="1" ht="15" customHeight="1">
      <c r="A19" s="869" t="s">
        <v>349</v>
      </c>
      <c r="B19" s="870"/>
      <c r="C19" s="870"/>
      <c r="D19" s="870"/>
      <c r="E19" s="870"/>
      <c r="F19" s="870"/>
      <c r="G19" s="870"/>
      <c r="H19" s="870"/>
      <c r="I19" s="870"/>
      <c r="J19" s="870"/>
      <c r="K19" s="870"/>
      <c r="L19" s="870"/>
      <c r="M19" s="871"/>
    </row>
    <row r="20" spans="1:14" s="3" customFormat="1" ht="15" customHeight="1" thickBot="1">
      <c r="A20" s="872" t="s">
        <v>350</v>
      </c>
      <c r="B20" s="873"/>
      <c r="C20" s="873"/>
      <c r="D20" s="873"/>
      <c r="E20" s="873"/>
      <c r="F20" s="873"/>
      <c r="G20" s="873"/>
      <c r="H20" s="873"/>
      <c r="I20" s="873"/>
      <c r="J20" s="873"/>
      <c r="K20" s="873"/>
      <c r="L20" s="873"/>
      <c r="M20" s="874"/>
    </row>
    <row r="21" spans="1:14" s="3" customFormat="1" ht="15" customHeight="1">
      <c r="A21" s="881"/>
      <c r="B21" s="881"/>
      <c r="C21" s="881"/>
      <c r="D21" s="881"/>
      <c r="E21" s="73"/>
      <c r="F21" s="648"/>
      <c r="G21" s="73"/>
      <c r="H21" s="73"/>
      <c r="I21" s="73"/>
      <c r="J21" s="73"/>
    </row>
    <row r="22" spans="1:14">
      <c r="A22" s="75"/>
      <c r="B22" s="875"/>
      <c r="C22" s="880"/>
      <c r="D22" s="875"/>
      <c r="E22" s="875"/>
      <c r="F22" s="875"/>
      <c r="G22" s="875"/>
      <c r="H22" s="875"/>
      <c r="I22" s="875"/>
      <c r="J22" s="875"/>
    </row>
    <row r="23" spans="1:14">
      <c r="A23" s="75"/>
      <c r="B23" s="875"/>
      <c r="C23" s="71"/>
      <c r="D23" s="71"/>
      <c r="E23" s="71"/>
      <c r="F23" s="875"/>
      <c r="G23" s="71"/>
      <c r="H23" s="71"/>
      <c r="I23" s="71"/>
      <c r="J23" s="71"/>
    </row>
    <row r="24" spans="1:14">
      <c r="A24"/>
      <c r="B24" s="6"/>
      <c r="C24" s="6"/>
      <c r="D24" s="6"/>
      <c r="E24" s="142"/>
      <c r="F24" s="6"/>
      <c r="G24" s="71"/>
      <c r="H24" s="71"/>
      <c r="I24" s="71"/>
      <c r="J24" s="72"/>
    </row>
  </sheetData>
  <mergeCells count="18">
    <mergeCell ref="A19:M19"/>
    <mergeCell ref="A20:M20"/>
    <mergeCell ref="F22:F23"/>
    <mergeCell ref="G22:J22"/>
    <mergeCell ref="B4:B5"/>
    <mergeCell ref="C4:E4"/>
    <mergeCell ref="F4:F5"/>
    <mergeCell ref="G4:J4"/>
    <mergeCell ref="B22:B23"/>
    <mergeCell ref="C22:E22"/>
    <mergeCell ref="A21:D21"/>
    <mergeCell ref="A1:M1"/>
    <mergeCell ref="A2:M2"/>
    <mergeCell ref="K3:M3"/>
    <mergeCell ref="K4:M4"/>
    <mergeCell ref="A3:A5"/>
    <mergeCell ref="F3:J3"/>
    <mergeCell ref="B3:E3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74" orientation="landscape" errors="dash" r:id="rId1"/>
  <headerFooter>
    <oddHeader>&amp;L&amp;9ODEPA</oddHeader>
    <oddFooter>&amp;C&amp;9 18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  <pageSetUpPr fitToPage="1"/>
  </sheetPr>
  <dimension ref="A1:I61"/>
  <sheetViews>
    <sheetView view="pageBreakPreview" zoomScale="85" zoomScaleNormal="100" zoomScaleSheetLayoutView="85" workbookViewId="0">
      <selection sqref="A1:I1"/>
    </sheetView>
  </sheetViews>
  <sheetFormatPr baseColWidth="10" defaultColWidth="11.42578125" defaultRowHeight="12.75"/>
  <cols>
    <col min="1" max="1" width="24.85546875" style="20" customWidth="1"/>
    <col min="2" max="2" width="10.7109375" style="20" customWidth="1"/>
    <col min="3" max="3" width="32.7109375" style="129" customWidth="1"/>
    <col min="4" max="9" width="12.7109375" style="20" customWidth="1"/>
    <col min="10" max="16384" width="11.42578125" style="16"/>
  </cols>
  <sheetData>
    <row r="1" spans="1:9" ht="15" customHeight="1" thickBot="1">
      <c r="A1" s="817" t="s">
        <v>351</v>
      </c>
      <c r="B1" s="818"/>
      <c r="C1" s="818"/>
      <c r="D1" s="818"/>
      <c r="E1" s="818"/>
      <c r="F1" s="818"/>
      <c r="G1" s="818"/>
      <c r="H1" s="818"/>
      <c r="I1" s="819"/>
    </row>
    <row r="2" spans="1:9" ht="15" customHeight="1" thickBot="1">
      <c r="A2" s="817" t="s">
        <v>29</v>
      </c>
      <c r="B2" s="818"/>
      <c r="C2" s="818"/>
      <c r="D2" s="818"/>
      <c r="E2" s="818"/>
      <c r="F2" s="818"/>
      <c r="G2" s="818"/>
      <c r="H2" s="818"/>
      <c r="I2" s="819"/>
    </row>
    <row r="3" spans="1:9" s="41" customFormat="1" ht="15" customHeight="1">
      <c r="A3" s="900" t="str">
        <f>'Pág.18-C7'!A3:A5</f>
        <v>País de destino</v>
      </c>
      <c r="B3" s="903" t="s">
        <v>352</v>
      </c>
      <c r="C3" s="903" t="s">
        <v>353</v>
      </c>
      <c r="D3" s="906" t="s">
        <v>331</v>
      </c>
      <c r="E3" s="907"/>
      <c r="F3" s="908"/>
      <c r="G3" s="906" t="s">
        <v>354</v>
      </c>
      <c r="H3" s="907"/>
      <c r="I3" s="909"/>
    </row>
    <row r="4" spans="1:9" s="41" customFormat="1" ht="15" customHeight="1">
      <c r="A4" s="901"/>
      <c r="B4" s="904"/>
      <c r="C4" s="904"/>
      <c r="D4" s="910">
        <v>2023</v>
      </c>
      <c r="E4" s="912" t="s">
        <v>289</v>
      </c>
      <c r="F4" s="914"/>
      <c r="G4" s="915">
        <f>D4</f>
        <v>2023</v>
      </c>
      <c r="H4" s="912" t="str">
        <f>E4</f>
        <v>Ene - may</v>
      </c>
      <c r="I4" s="913"/>
    </row>
    <row r="5" spans="1:9" s="41" customFormat="1" ht="15" customHeight="1">
      <c r="A5" s="902"/>
      <c r="B5" s="905"/>
      <c r="C5" s="905"/>
      <c r="D5" s="911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ht="15" customHeight="1">
      <c r="A6" s="680" t="s">
        <v>338</v>
      </c>
      <c r="B6" s="892" t="s">
        <v>355</v>
      </c>
      <c r="C6" s="892" t="s">
        <v>356</v>
      </c>
      <c r="D6" s="131">
        <v>16.822939999999999</v>
      </c>
      <c r="E6" s="131">
        <v>6.9044799999999995</v>
      </c>
      <c r="F6" s="131">
        <v>6.96774</v>
      </c>
      <c r="G6" s="131">
        <v>480.65028999999998</v>
      </c>
      <c r="H6" s="131">
        <v>185.02828000000002</v>
      </c>
      <c r="I6" s="145">
        <v>198.95976000000002</v>
      </c>
    </row>
    <row r="7" spans="1:9" ht="15" customHeight="1">
      <c r="A7" s="681" t="s">
        <v>341</v>
      </c>
      <c r="B7" s="895"/>
      <c r="C7" s="895"/>
      <c r="D7" s="131">
        <v>1.3028199999999999</v>
      </c>
      <c r="E7" s="131">
        <v>1.0724800000000001</v>
      </c>
      <c r="F7" s="131">
        <v>0.51303999999999994</v>
      </c>
      <c r="G7" s="131">
        <v>32.925229999999999</v>
      </c>
      <c r="H7" s="131">
        <v>26.705639999999999</v>
      </c>
      <c r="I7" s="145">
        <v>11.922889999999999</v>
      </c>
    </row>
    <row r="8" spans="1:9" ht="15" customHeight="1">
      <c r="A8" s="681" t="s">
        <v>357</v>
      </c>
      <c r="B8" s="895"/>
      <c r="C8" s="895"/>
      <c r="D8" s="131">
        <v>0.3795</v>
      </c>
      <c r="E8" s="131">
        <v>0.25886000000000003</v>
      </c>
      <c r="F8" s="131">
        <v>3.542E-2</v>
      </c>
      <c r="G8" s="131">
        <v>23.502200000000002</v>
      </c>
      <c r="H8" s="131">
        <v>15.94473</v>
      </c>
      <c r="I8" s="145">
        <v>2.1333899999999999</v>
      </c>
    </row>
    <row r="9" spans="1:9" ht="15" customHeight="1">
      <c r="A9" s="681" t="s">
        <v>358</v>
      </c>
      <c r="B9" s="895"/>
      <c r="C9" s="895"/>
      <c r="D9" s="131">
        <v>0.45838999999999996</v>
      </c>
      <c r="E9" s="131">
        <v>0.45838999999999996</v>
      </c>
      <c r="F9" s="131">
        <v>0</v>
      </c>
      <c r="G9" s="131">
        <v>13.6784</v>
      </c>
      <c r="H9" s="131">
        <v>13.6784</v>
      </c>
      <c r="I9" s="145">
        <v>0</v>
      </c>
    </row>
    <row r="10" spans="1:9" ht="15" customHeight="1">
      <c r="A10" s="891" t="s">
        <v>359</v>
      </c>
      <c r="B10" s="842"/>
      <c r="C10" s="843"/>
      <c r="D10" s="251">
        <f t="shared" ref="D10:F10" si="0">SUM(D6:D9)</f>
        <v>18.963650000000001</v>
      </c>
      <c r="E10" s="251">
        <f t="shared" si="0"/>
        <v>8.69421</v>
      </c>
      <c r="F10" s="251">
        <f t="shared" si="0"/>
        <v>7.5162000000000004</v>
      </c>
      <c r="G10" s="251">
        <v>550.75612000000001</v>
      </c>
      <c r="H10" s="251">
        <v>241.35705000000004</v>
      </c>
      <c r="I10" s="252">
        <v>213.01604000000003</v>
      </c>
    </row>
    <row r="11" spans="1:9" ht="15" customHeight="1">
      <c r="A11" s="680" t="s">
        <v>338</v>
      </c>
      <c r="B11" s="892" t="s">
        <v>360</v>
      </c>
      <c r="C11" s="894" t="s">
        <v>361</v>
      </c>
      <c r="D11" s="131">
        <v>155.86345</v>
      </c>
      <c r="E11" s="131">
        <v>64.229039999999998</v>
      </c>
      <c r="F11" s="131">
        <v>68.461339999999993</v>
      </c>
      <c r="G11" s="131">
        <v>4243.3858200000004</v>
      </c>
      <c r="H11" s="131">
        <v>1737.4793</v>
      </c>
      <c r="I11" s="145">
        <v>1785.2663599999998</v>
      </c>
    </row>
    <row r="12" spans="1:9" ht="15" customHeight="1">
      <c r="A12" s="681" t="s">
        <v>341</v>
      </c>
      <c r="B12" s="893"/>
      <c r="C12" s="895"/>
      <c r="D12" s="131">
        <v>34.04636</v>
      </c>
      <c r="E12" s="131">
        <v>12.515090000000001</v>
      </c>
      <c r="F12" s="131">
        <v>10.449789999999998</v>
      </c>
      <c r="G12" s="131">
        <v>994.46007000000009</v>
      </c>
      <c r="H12" s="131">
        <v>398.25281000000001</v>
      </c>
      <c r="I12" s="145">
        <v>326.08949999999999</v>
      </c>
    </row>
    <row r="13" spans="1:9" ht="15" customHeight="1">
      <c r="A13" s="681" t="s">
        <v>358</v>
      </c>
      <c r="B13" s="893"/>
      <c r="C13" s="895"/>
      <c r="D13" s="131">
        <v>17.240500000000001</v>
      </c>
      <c r="E13" s="131">
        <v>6.7354200000000004</v>
      </c>
      <c r="F13" s="131">
        <v>3.8099699999999999</v>
      </c>
      <c r="G13" s="131">
        <v>490.36687999999998</v>
      </c>
      <c r="H13" s="131">
        <v>168.07463000000001</v>
      </c>
      <c r="I13" s="145">
        <v>88.527919999999995</v>
      </c>
    </row>
    <row r="14" spans="1:9" ht="15" customHeight="1">
      <c r="A14" s="681" t="s">
        <v>344</v>
      </c>
      <c r="B14" s="893"/>
      <c r="C14" s="895"/>
      <c r="D14" s="131">
        <v>5.4062900000000003</v>
      </c>
      <c r="E14" s="131">
        <v>2.89622</v>
      </c>
      <c r="F14" s="131">
        <v>1.5990799999999998</v>
      </c>
      <c r="G14" s="131">
        <v>375.24233000000004</v>
      </c>
      <c r="H14" s="131">
        <v>188.69932</v>
      </c>
      <c r="I14" s="145">
        <v>119.22528</v>
      </c>
    </row>
    <row r="15" spans="1:9" ht="15" customHeight="1">
      <c r="A15" s="681" t="s">
        <v>357</v>
      </c>
      <c r="B15" s="893"/>
      <c r="C15" s="895"/>
      <c r="D15" s="131">
        <v>2.0125999999999999</v>
      </c>
      <c r="E15" s="131">
        <v>1.32257</v>
      </c>
      <c r="F15" s="131">
        <v>0.16519999999999999</v>
      </c>
      <c r="G15" s="131">
        <v>97.600250000000003</v>
      </c>
      <c r="H15" s="131">
        <v>64.882890000000003</v>
      </c>
      <c r="I15" s="145">
        <v>7.5852500000000003</v>
      </c>
    </row>
    <row r="16" spans="1:9" ht="15" customHeight="1">
      <c r="A16" s="681" t="s">
        <v>345</v>
      </c>
      <c r="B16" s="893"/>
      <c r="C16" s="895"/>
      <c r="D16" s="131">
        <v>2.73204</v>
      </c>
      <c r="E16" s="131">
        <v>0.83411000000000002</v>
      </c>
      <c r="F16" s="131">
        <v>3.06291</v>
      </c>
      <c r="G16" s="131">
        <v>50.930099999999996</v>
      </c>
      <c r="H16" s="131">
        <v>18.975060000000003</v>
      </c>
      <c r="I16" s="145">
        <v>94.532719999999998</v>
      </c>
    </row>
    <row r="17" spans="1:9" ht="15" customHeight="1">
      <c r="A17" s="681" t="s">
        <v>362</v>
      </c>
      <c r="B17" s="893"/>
      <c r="C17" s="895"/>
      <c r="D17" s="131">
        <v>0.38422000000000001</v>
      </c>
      <c r="E17" s="131">
        <v>0.25044</v>
      </c>
      <c r="F17" s="131">
        <v>0</v>
      </c>
      <c r="G17" s="131">
        <v>12.42409</v>
      </c>
      <c r="H17" s="131">
        <v>8.4491299999999985</v>
      </c>
      <c r="I17" s="145">
        <v>0</v>
      </c>
    </row>
    <row r="18" spans="1:9" ht="15" customHeight="1">
      <c r="A18" s="681" t="s">
        <v>337</v>
      </c>
      <c r="B18" s="893"/>
      <c r="C18" s="895"/>
      <c r="D18" s="131">
        <v>0.45968000000000003</v>
      </c>
      <c r="E18" s="131">
        <v>0.45968000000000003</v>
      </c>
      <c r="F18" s="131">
        <v>0</v>
      </c>
      <c r="G18" s="131">
        <v>7.6644799999999993</v>
      </c>
      <c r="H18" s="131">
        <v>7.6644799999999993</v>
      </c>
      <c r="I18" s="145">
        <v>0</v>
      </c>
    </row>
    <row r="19" spans="1:9" ht="15" customHeight="1">
      <c r="A19" s="681" t="s">
        <v>336</v>
      </c>
      <c r="B19" s="893"/>
      <c r="C19" s="895"/>
      <c r="D19" s="131">
        <v>1.9E-2</v>
      </c>
      <c r="E19" s="131">
        <v>0</v>
      </c>
      <c r="F19" s="131">
        <v>0</v>
      </c>
      <c r="G19" s="131">
        <v>0.55186999999999997</v>
      </c>
      <c r="H19" s="131">
        <v>0</v>
      </c>
      <c r="I19" s="145">
        <v>0</v>
      </c>
    </row>
    <row r="20" spans="1:9" ht="15" customHeight="1">
      <c r="A20" s="681" t="s">
        <v>363</v>
      </c>
      <c r="B20" s="893"/>
      <c r="C20" s="895"/>
      <c r="D20" s="131">
        <v>0</v>
      </c>
      <c r="E20" s="131">
        <v>0</v>
      </c>
      <c r="F20" s="131">
        <v>3.8545199999999999</v>
      </c>
      <c r="G20" s="131">
        <v>0</v>
      </c>
      <c r="H20" s="131">
        <v>0</v>
      </c>
      <c r="I20" s="145">
        <v>37.003389999999996</v>
      </c>
    </row>
    <row r="21" spans="1:9" ht="15" customHeight="1">
      <c r="A21" s="891" t="s">
        <v>359</v>
      </c>
      <c r="B21" s="842"/>
      <c r="C21" s="843"/>
      <c r="D21" s="357">
        <v>218.16414000000003</v>
      </c>
      <c r="E21" s="357">
        <v>89.242569999999986</v>
      </c>
      <c r="F21" s="357">
        <v>91.402810000000002</v>
      </c>
      <c r="G21" s="357">
        <v>6272.6258900000003</v>
      </c>
      <c r="H21" s="357">
        <v>2592.4776199999997</v>
      </c>
      <c r="I21" s="365">
        <v>2458.2304199999994</v>
      </c>
    </row>
    <row r="22" spans="1:9" ht="15" customHeight="1">
      <c r="A22" s="680" t="s">
        <v>336</v>
      </c>
      <c r="B22" s="892" t="s">
        <v>364</v>
      </c>
      <c r="C22" s="894" t="s">
        <v>365</v>
      </c>
      <c r="D22" s="131">
        <v>16671.005789999999</v>
      </c>
      <c r="E22" s="131">
        <v>8581.5172600000005</v>
      </c>
      <c r="F22" s="131">
        <v>6827.1472469999999</v>
      </c>
      <c r="G22" s="131">
        <v>66306.922420000003</v>
      </c>
      <c r="H22" s="131">
        <v>36122.933689999998</v>
      </c>
      <c r="I22" s="145">
        <v>21376.451510000003</v>
      </c>
    </row>
    <row r="23" spans="1:9" ht="15" customHeight="1">
      <c r="A23" s="681" t="s">
        <v>342</v>
      </c>
      <c r="B23" s="893"/>
      <c r="C23" s="895"/>
      <c r="D23" s="131">
        <v>155.33522000000002</v>
      </c>
      <c r="E23" s="131">
        <v>106.30383999999999</v>
      </c>
      <c r="F23" s="131">
        <v>44.38044</v>
      </c>
      <c r="G23" s="131">
        <v>489.40254999999996</v>
      </c>
      <c r="H23" s="131">
        <v>336.80594999999994</v>
      </c>
      <c r="I23" s="145">
        <v>155.97584000000001</v>
      </c>
    </row>
    <row r="24" spans="1:9" ht="15" customHeight="1">
      <c r="A24" s="681" t="s">
        <v>340</v>
      </c>
      <c r="B24" s="893"/>
      <c r="C24" s="895"/>
      <c r="D24" s="131">
        <v>4.2236400000000005</v>
      </c>
      <c r="E24" s="131">
        <v>0</v>
      </c>
      <c r="F24" s="131">
        <v>0</v>
      </c>
      <c r="G24" s="131">
        <v>23.500799999999998</v>
      </c>
      <c r="H24" s="131">
        <v>0</v>
      </c>
      <c r="I24" s="145">
        <v>0</v>
      </c>
    </row>
    <row r="25" spans="1:9" ht="15" customHeight="1">
      <c r="A25" s="681" t="s">
        <v>343</v>
      </c>
      <c r="B25" s="893"/>
      <c r="C25" s="895"/>
      <c r="D25" s="131">
        <v>3.35426</v>
      </c>
      <c r="E25" s="131">
        <v>0.98246</v>
      </c>
      <c r="F25" s="131">
        <v>0.13274</v>
      </c>
      <c r="G25" s="131">
        <v>20.57451</v>
      </c>
      <c r="H25" s="131">
        <v>5.6749000000000001</v>
      </c>
      <c r="I25" s="145">
        <v>2.65571</v>
      </c>
    </row>
    <row r="26" spans="1:9" ht="15" customHeight="1">
      <c r="A26" s="681" t="s">
        <v>366</v>
      </c>
      <c r="B26" s="893"/>
      <c r="C26" s="895"/>
      <c r="D26" s="131">
        <v>0</v>
      </c>
      <c r="E26" s="131">
        <v>0</v>
      </c>
      <c r="F26" s="131">
        <v>7.0969499999999996</v>
      </c>
      <c r="G26" s="131">
        <v>0</v>
      </c>
      <c r="H26" s="131">
        <v>0</v>
      </c>
      <c r="I26" s="145">
        <v>29.65728</v>
      </c>
    </row>
    <row r="27" spans="1:9" ht="15" customHeight="1">
      <c r="A27" s="681" t="s">
        <v>367</v>
      </c>
      <c r="B27" s="893"/>
      <c r="C27" s="895"/>
      <c r="D27" s="131">
        <v>0</v>
      </c>
      <c r="E27" s="131">
        <v>0</v>
      </c>
      <c r="F27" s="131">
        <v>17.8324</v>
      </c>
      <c r="G27" s="131">
        <v>0</v>
      </c>
      <c r="H27" s="131">
        <v>0</v>
      </c>
      <c r="I27" s="145">
        <v>42.120400000000004</v>
      </c>
    </row>
    <row r="28" spans="1:9" ht="15" customHeight="1">
      <c r="A28" s="891" t="s">
        <v>359</v>
      </c>
      <c r="B28" s="842"/>
      <c r="C28" s="843"/>
      <c r="D28" s="358">
        <v>16833.91891</v>
      </c>
      <c r="E28" s="358">
        <v>8688.8035600000003</v>
      </c>
      <c r="F28" s="358">
        <v>6896.589777000001</v>
      </c>
      <c r="G28" s="358">
        <v>66840.400279999987</v>
      </c>
      <c r="H28" s="358">
        <v>36465.414539999998</v>
      </c>
      <c r="I28" s="366">
        <v>21606.860740000004</v>
      </c>
    </row>
    <row r="29" spans="1:9" ht="15" customHeight="1">
      <c r="A29" s="680" t="s">
        <v>336</v>
      </c>
      <c r="B29" s="896" t="s">
        <v>368</v>
      </c>
      <c r="C29" s="898" t="s">
        <v>369</v>
      </c>
      <c r="D29" s="131">
        <v>2602.3724200000001</v>
      </c>
      <c r="E29" s="131">
        <v>1155.8644500000003</v>
      </c>
      <c r="F29" s="131">
        <v>1877.3732299999999</v>
      </c>
      <c r="G29" s="131">
        <v>12954.373799999999</v>
      </c>
      <c r="H29" s="131">
        <v>5832.1845000000003</v>
      </c>
      <c r="I29" s="145">
        <v>8890.1566800000019</v>
      </c>
    </row>
    <row r="30" spans="1:9" ht="15" customHeight="1">
      <c r="A30" s="681" t="s">
        <v>337</v>
      </c>
      <c r="B30" s="897"/>
      <c r="C30" s="899"/>
      <c r="D30" s="131">
        <v>1665.6333999999999</v>
      </c>
      <c r="E30" s="131">
        <v>453.63460000000003</v>
      </c>
      <c r="F30" s="131">
        <v>706.46355999999992</v>
      </c>
      <c r="G30" s="131">
        <v>9197.746149999999</v>
      </c>
      <c r="H30" s="131">
        <v>2449.7992199999999</v>
      </c>
      <c r="I30" s="145">
        <v>3587.9641799999995</v>
      </c>
    </row>
    <row r="31" spans="1:9" ht="15" customHeight="1">
      <c r="A31" s="681" t="s">
        <v>339</v>
      </c>
      <c r="B31" s="897"/>
      <c r="C31" s="899"/>
      <c r="D31" s="131">
        <v>480.23404999999997</v>
      </c>
      <c r="E31" s="131">
        <v>160.12685000000002</v>
      </c>
      <c r="F31" s="131">
        <v>182.91839999999999</v>
      </c>
      <c r="G31" s="131">
        <v>2051.1424400000001</v>
      </c>
      <c r="H31" s="131">
        <v>660.95518000000004</v>
      </c>
      <c r="I31" s="145">
        <v>792.21864000000005</v>
      </c>
    </row>
    <row r="32" spans="1:9" ht="15" customHeight="1">
      <c r="A32" s="681" t="s">
        <v>343</v>
      </c>
      <c r="B32" s="897"/>
      <c r="C32" s="899"/>
      <c r="D32" s="131">
        <v>195.7884</v>
      </c>
      <c r="E32" s="131">
        <v>63.375709999999998</v>
      </c>
      <c r="F32" s="131">
        <v>24.984990000000003</v>
      </c>
      <c r="G32" s="131">
        <v>1069.0503799999999</v>
      </c>
      <c r="H32" s="131">
        <v>459.34020000000004</v>
      </c>
      <c r="I32" s="145">
        <v>203.65095000000002</v>
      </c>
    </row>
    <row r="33" spans="1:9" ht="15" customHeight="1">
      <c r="A33" s="681" t="s">
        <v>340</v>
      </c>
      <c r="B33" s="897"/>
      <c r="C33" s="899"/>
      <c r="D33" s="131">
        <v>154.18383</v>
      </c>
      <c r="E33" s="131">
        <v>0</v>
      </c>
      <c r="F33" s="131">
        <v>59.502389999999998</v>
      </c>
      <c r="G33" s="131">
        <v>869.78112999999996</v>
      </c>
      <c r="H33" s="131">
        <v>0</v>
      </c>
      <c r="I33" s="145">
        <v>447.88824</v>
      </c>
    </row>
    <row r="34" spans="1:9" ht="15" customHeight="1">
      <c r="A34" s="681" t="s">
        <v>338</v>
      </c>
      <c r="B34" s="897"/>
      <c r="C34" s="899"/>
      <c r="D34" s="131">
        <v>71.839040000000011</v>
      </c>
      <c r="E34" s="131">
        <v>42.177529999999997</v>
      </c>
      <c r="F34" s="131">
        <v>12.277889999999999</v>
      </c>
      <c r="G34" s="131">
        <v>541.57101999999998</v>
      </c>
      <c r="H34" s="131">
        <v>314.79292000000004</v>
      </c>
      <c r="I34" s="145">
        <v>63.284639999999996</v>
      </c>
    </row>
    <row r="35" spans="1:9" ht="15" customHeight="1">
      <c r="A35" s="681" t="s">
        <v>342</v>
      </c>
      <c r="B35" s="897"/>
      <c r="C35" s="899"/>
      <c r="D35" s="131">
        <v>101.34863</v>
      </c>
      <c r="E35" s="131">
        <v>47.341020000000007</v>
      </c>
      <c r="F35" s="131">
        <v>23.386110000000002</v>
      </c>
      <c r="G35" s="131">
        <v>460.82990999999998</v>
      </c>
      <c r="H35" s="131">
        <v>215.59207999999998</v>
      </c>
      <c r="I35" s="145">
        <v>102.62655000000001</v>
      </c>
    </row>
    <row r="36" spans="1:9" ht="15" customHeight="1">
      <c r="A36" s="681" t="s">
        <v>370</v>
      </c>
      <c r="B36" s="897"/>
      <c r="C36" s="899"/>
      <c r="D36" s="131">
        <v>6.9165400000000004</v>
      </c>
      <c r="E36" s="131">
        <v>3.14866</v>
      </c>
      <c r="F36" s="131">
        <v>2.4851399999999999</v>
      </c>
      <c r="G36" s="131">
        <v>218.45875000000001</v>
      </c>
      <c r="H36" s="131">
        <v>79.737100000000012</v>
      </c>
      <c r="I36" s="145">
        <v>95.738029999999995</v>
      </c>
    </row>
    <row r="37" spans="1:9" ht="15" customHeight="1">
      <c r="A37" s="681" t="s">
        <v>362</v>
      </c>
      <c r="B37" s="897"/>
      <c r="C37" s="899"/>
      <c r="D37" s="131">
        <v>6.39459</v>
      </c>
      <c r="E37" s="131">
        <v>0</v>
      </c>
      <c r="F37" s="131">
        <v>0</v>
      </c>
      <c r="G37" s="131">
        <v>66.184010000000001</v>
      </c>
      <c r="H37" s="131">
        <v>0</v>
      </c>
      <c r="I37" s="145">
        <v>0</v>
      </c>
    </row>
    <row r="38" spans="1:9" ht="15" customHeight="1">
      <c r="A38" s="681" t="s">
        <v>345</v>
      </c>
      <c r="B38" s="897"/>
      <c r="C38" s="899"/>
      <c r="D38" s="131">
        <v>7.4632899999999998</v>
      </c>
      <c r="E38" s="131">
        <v>0</v>
      </c>
      <c r="F38" s="131">
        <v>7.0900000000000005E-2</v>
      </c>
      <c r="G38" s="131">
        <v>30.82564</v>
      </c>
      <c r="H38" s="131">
        <v>0</v>
      </c>
      <c r="I38" s="145">
        <v>1.72309</v>
      </c>
    </row>
    <row r="39" spans="1:9" ht="15" customHeight="1">
      <c r="A39" s="681" t="s">
        <v>366</v>
      </c>
      <c r="B39" s="897"/>
      <c r="C39" s="899"/>
      <c r="D39" s="131">
        <v>0</v>
      </c>
      <c r="E39" s="131">
        <v>0</v>
      </c>
      <c r="F39" s="131">
        <v>2.1723499999999998</v>
      </c>
      <c r="G39" s="131">
        <v>0</v>
      </c>
      <c r="H39" s="131">
        <v>0</v>
      </c>
      <c r="I39" s="145">
        <v>9.7814800000000002</v>
      </c>
    </row>
    <row r="40" spans="1:9" ht="15" customHeight="1">
      <c r="A40" s="882" t="s">
        <v>359</v>
      </c>
      <c r="B40" s="883"/>
      <c r="C40" s="884"/>
      <c r="D40" s="357">
        <v>5292.1741900000006</v>
      </c>
      <c r="E40" s="357">
        <v>1925.6688200000003</v>
      </c>
      <c r="F40" s="357">
        <v>2891.6349600000003</v>
      </c>
      <c r="G40" s="357">
        <v>27459.963229999998</v>
      </c>
      <c r="H40" s="357">
        <v>10012.401199999997</v>
      </c>
      <c r="I40" s="365">
        <v>14195.032480000002</v>
      </c>
    </row>
    <row r="41" spans="1:9" ht="13.5" thickBot="1">
      <c r="A41" s="885" t="s">
        <v>371</v>
      </c>
      <c r="B41" s="886"/>
      <c r="C41" s="887"/>
      <c r="D41" s="242">
        <f>D40+D28+D10+D21</f>
        <v>22363.220890000004</v>
      </c>
      <c r="E41" s="242">
        <f t="shared" ref="E41:I41" si="1">E40+E28+E10+E21</f>
        <v>10712.409160000001</v>
      </c>
      <c r="F41" s="242">
        <f t="shared" si="1"/>
        <v>9887.1437470000001</v>
      </c>
      <c r="G41" s="242">
        <f t="shared" si="1"/>
        <v>101123.74551999998</v>
      </c>
      <c r="H41" s="242">
        <f t="shared" si="1"/>
        <v>49311.650409999987</v>
      </c>
      <c r="I41" s="276">
        <f t="shared" si="1"/>
        <v>38473.139680000008</v>
      </c>
    </row>
    <row r="42" spans="1:9">
      <c r="A42" s="152" t="s">
        <v>372</v>
      </c>
      <c r="B42" s="42"/>
      <c r="C42" s="42"/>
      <c r="D42" s="128"/>
      <c r="E42" s="128"/>
      <c r="F42" s="128"/>
      <c r="G42" s="128"/>
      <c r="H42" s="128"/>
      <c r="I42" s="232"/>
    </row>
    <row r="43" spans="1:9" ht="13.5" thickBot="1">
      <c r="A43" s="888" t="s">
        <v>373</v>
      </c>
      <c r="B43" s="889"/>
      <c r="C43" s="889"/>
      <c r="D43" s="889"/>
      <c r="E43" s="889"/>
      <c r="F43" s="889"/>
      <c r="G43" s="889"/>
      <c r="H43" s="889"/>
      <c r="I43" s="890"/>
    </row>
    <row r="44" spans="1:9" ht="13.5" thickBot="1">
      <c r="A44" s="154"/>
      <c r="B44" s="233"/>
      <c r="C44" s="233"/>
      <c r="D44" s="234"/>
      <c r="E44" s="234"/>
      <c r="F44" s="234"/>
      <c r="G44" s="234"/>
      <c r="H44" s="234"/>
      <c r="I44" s="235"/>
    </row>
    <row r="59" spans="1:3">
      <c r="B59" s="187" t="s">
        <v>374</v>
      </c>
      <c r="C59" s="543" t="s">
        <v>375</v>
      </c>
    </row>
    <row r="60" spans="1:3">
      <c r="A60" s="187" t="s">
        <v>376</v>
      </c>
      <c r="B60" s="554">
        <f>E10+E28</f>
        <v>8697.4977699999999</v>
      </c>
      <c r="C60" s="555">
        <f>F10+F28</f>
        <v>6904.1059770000011</v>
      </c>
    </row>
    <row r="61" spans="1:3">
      <c r="A61" s="187" t="s">
        <v>377</v>
      </c>
      <c r="B61" s="554">
        <f>E21+E40</f>
        <v>2014.9113900000002</v>
      </c>
      <c r="C61" s="554">
        <f>F21+F40</f>
        <v>2983.0377700000004</v>
      </c>
    </row>
  </sheetData>
  <mergeCells count="25">
    <mergeCell ref="B11:B20"/>
    <mergeCell ref="C11:C20"/>
    <mergeCell ref="A1:I1"/>
    <mergeCell ref="A2:I2"/>
    <mergeCell ref="A3:A5"/>
    <mergeCell ref="B3:B5"/>
    <mergeCell ref="C3:C5"/>
    <mergeCell ref="D3:F3"/>
    <mergeCell ref="G3:I3"/>
    <mergeCell ref="D4:D5"/>
    <mergeCell ref="H4:I4"/>
    <mergeCell ref="A10:C10"/>
    <mergeCell ref="E4:F4"/>
    <mergeCell ref="G4:G5"/>
    <mergeCell ref="B6:B9"/>
    <mergeCell ref="C6:C9"/>
    <mergeCell ref="A40:C40"/>
    <mergeCell ref="A41:C41"/>
    <mergeCell ref="A43:I43"/>
    <mergeCell ref="A21:C21"/>
    <mergeCell ref="B22:B27"/>
    <mergeCell ref="C22:C27"/>
    <mergeCell ref="A28:C28"/>
    <mergeCell ref="B29:B39"/>
    <mergeCell ref="C29:C39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64" orientation="portrait" r:id="rId1"/>
  <headerFooter>
    <oddHeader>&amp;L&amp;9ODEPA</oddHeader>
    <oddFooter>&amp;C&amp;9 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71F5-1DF3-4E18-8485-9CF0E8A8C8CC}">
  <sheetPr>
    <tabColor rgb="FF0070C0"/>
    <pageSetUpPr fitToPage="1"/>
  </sheetPr>
  <dimension ref="A1:K63"/>
  <sheetViews>
    <sheetView view="pageBreakPreview" zoomScale="80" zoomScaleNormal="100" zoomScaleSheetLayoutView="80" workbookViewId="0">
      <selection sqref="A1:I1"/>
    </sheetView>
  </sheetViews>
  <sheetFormatPr baseColWidth="10" defaultColWidth="11.42578125" defaultRowHeight="12.75"/>
  <cols>
    <col min="1" max="1" width="24.85546875" style="20" customWidth="1"/>
    <col min="2" max="2" width="10.7109375" style="20" customWidth="1"/>
    <col min="3" max="3" width="32.7109375" style="129" customWidth="1"/>
    <col min="4" max="9" width="12.7109375" style="20" customWidth="1"/>
    <col min="10" max="16384" width="11.42578125" style="16"/>
  </cols>
  <sheetData>
    <row r="1" spans="1:9" ht="15" customHeight="1" thickBot="1">
      <c r="A1" s="817" t="s">
        <v>378</v>
      </c>
      <c r="B1" s="818"/>
      <c r="C1" s="818"/>
      <c r="D1" s="818"/>
      <c r="E1" s="818"/>
      <c r="F1" s="818"/>
      <c r="G1" s="818"/>
      <c r="H1" s="818"/>
      <c r="I1" s="819"/>
    </row>
    <row r="2" spans="1:9" ht="15" customHeight="1" thickBot="1">
      <c r="A2" s="817" t="s">
        <v>30</v>
      </c>
      <c r="B2" s="818"/>
      <c r="C2" s="818"/>
      <c r="D2" s="818"/>
      <c r="E2" s="818"/>
      <c r="F2" s="818"/>
      <c r="G2" s="818"/>
      <c r="H2" s="818"/>
      <c r="I2" s="819"/>
    </row>
    <row r="3" spans="1:9" s="41" customFormat="1" ht="15" customHeight="1">
      <c r="A3" s="900" t="str">
        <f>'Pág.18-C7'!A3:A5</f>
        <v>País de destino</v>
      </c>
      <c r="B3" s="903" t="s">
        <v>352</v>
      </c>
      <c r="C3" s="903" t="s">
        <v>353</v>
      </c>
      <c r="D3" s="906" t="s">
        <v>331</v>
      </c>
      <c r="E3" s="907"/>
      <c r="F3" s="908"/>
      <c r="G3" s="906" t="s">
        <v>354</v>
      </c>
      <c r="H3" s="907"/>
      <c r="I3" s="909"/>
    </row>
    <row r="4" spans="1:9" s="41" customFormat="1" ht="15" customHeight="1">
      <c r="A4" s="901"/>
      <c r="B4" s="904"/>
      <c r="C4" s="904"/>
      <c r="D4" s="910">
        <v>2023</v>
      </c>
      <c r="E4" s="912" t="s">
        <v>289</v>
      </c>
      <c r="F4" s="914"/>
      <c r="G4" s="915">
        <f>D4</f>
        <v>2023</v>
      </c>
      <c r="H4" s="912" t="str">
        <f>E4</f>
        <v>Ene - may</v>
      </c>
      <c r="I4" s="913"/>
    </row>
    <row r="5" spans="1:9" s="41" customFormat="1" ht="15" customHeight="1">
      <c r="A5" s="927"/>
      <c r="B5" s="905"/>
      <c r="C5" s="905"/>
      <c r="D5" s="911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s="41" customFormat="1" ht="15" customHeight="1">
      <c r="A6" s="643" t="s">
        <v>338</v>
      </c>
      <c r="B6" s="893" t="s">
        <v>379</v>
      </c>
      <c r="C6" s="892" t="s">
        <v>380</v>
      </c>
      <c r="D6" s="395">
        <v>7.6012299999999993</v>
      </c>
      <c r="E6" s="395">
        <v>2.5798400000000004</v>
      </c>
      <c r="F6" s="395">
        <v>3.8446700000000003</v>
      </c>
      <c r="G6" s="395">
        <v>448.75341000000003</v>
      </c>
      <c r="H6" s="395">
        <v>150.91959</v>
      </c>
      <c r="I6" s="394">
        <v>219.78859</v>
      </c>
    </row>
    <row r="7" spans="1:9" s="41" customFormat="1" ht="15" customHeight="1">
      <c r="A7" s="643" t="s">
        <v>344</v>
      </c>
      <c r="B7" s="893"/>
      <c r="C7" s="893"/>
      <c r="D7" s="393">
        <v>1.89272</v>
      </c>
      <c r="E7" s="393">
        <v>0.91352</v>
      </c>
      <c r="F7" s="393">
        <v>0.47588999999999998</v>
      </c>
      <c r="G7" s="393">
        <v>142.52974</v>
      </c>
      <c r="H7" s="393">
        <v>69.238960000000006</v>
      </c>
      <c r="I7" s="392">
        <v>36.372610000000002</v>
      </c>
    </row>
    <row r="8" spans="1:9" s="41" customFormat="1" ht="15" customHeight="1">
      <c r="A8" s="643" t="s">
        <v>341</v>
      </c>
      <c r="B8" s="893"/>
      <c r="C8" s="893"/>
      <c r="D8" s="393">
        <v>2.0327200000000003</v>
      </c>
      <c r="E8" s="393">
        <v>1.03477</v>
      </c>
      <c r="F8" s="393">
        <v>0.73350000000000004</v>
      </c>
      <c r="G8" s="393">
        <v>117.16982</v>
      </c>
      <c r="H8" s="393">
        <v>55.350600000000007</v>
      </c>
      <c r="I8" s="392">
        <v>44.180639999999997</v>
      </c>
    </row>
    <row r="9" spans="1:9" s="41" customFormat="1" ht="15" customHeight="1">
      <c r="A9" s="643" t="s">
        <v>358</v>
      </c>
      <c r="B9" s="893"/>
      <c r="C9" s="893"/>
      <c r="D9" s="393">
        <v>2.1652</v>
      </c>
      <c r="E9" s="393">
        <v>0.64676999999999996</v>
      </c>
      <c r="F9" s="393">
        <v>0.45807999999999999</v>
      </c>
      <c r="G9" s="393">
        <v>78.652529999999999</v>
      </c>
      <c r="H9" s="393">
        <v>23.497250000000001</v>
      </c>
      <c r="I9" s="392">
        <v>13.345510000000001</v>
      </c>
    </row>
    <row r="10" spans="1:9" s="41" customFormat="1" ht="15" customHeight="1">
      <c r="A10" s="643" t="s">
        <v>357</v>
      </c>
      <c r="B10" s="893"/>
      <c r="C10" s="893"/>
      <c r="D10" s="393">
        <v>0.17061999999999999</v>
      </c>
      <c r="E10" s="393">
        <v>0.1067</v>
      </c>
      <c r="F10" s="393">
        <v>1.3599999999999999E-2</v>
      </c>
      <c r="G10" s="393">
        <v>12.444000000000001</v>
      </c>
      <c r="H10" s="393">
        <v>7.7225699999999993</v>
      </c>
      <c r="I10" s="392">
        <v>0.91695000000000004</v>
      </c>
    </row>
    <row r="11" spans="1:9" s="41" customFormat="1" ht="15" customHeight="1">
      <c r="A11" s="643" t="s">
        <v>345</v>
      </c>
      <c r="B11" s="893"/>
      <c r="C11" s="893"/>
      <c r="D11" s="393">
        <v>9.8720000000000002E-2</v>
      </c>
      <c r="E11" s="393">
        <v>1.3789999999999998E-2</v>
      </c>
      <c r="F11" s="393">
        <v>0.27074000000000004</v>
      </c>
      <c r="G11" s="393">
        <v>3.5822699999999998</v>
      </c>
      <c r="H11" s="393">
        <v>0.81362000000000001</v>
      </c>
      <c r="I11" s="392">
        <v>14.71407</v>
      </c>
    </row>
    <row r="12" spans="1:9" s="41" customFormat="1" ht="15" customHeight="1">
      <c r="A12" s="643" t="s">
        <v>362</v>
      </c>
      <c r="B12" s="893"/>
      <c r="C12" s="893"/>
      <c r="D12" s="393">
        <v>1.078E-2</v>
      </c>
      <c r="E12" s="393">
        <v>1.078E-2</v>
      </c>
      <c r="F12" s="393">
        <v>0</v>
      </c>
      <c r="G12" s="393">
        <v>0.66120000000000001</v>
      </c>
      <c r="H12" s="393">
        <v>0.66120000000000001</v>
      </c>
      <c r="I12" s="392">
        <v>0</v>
      </c>
    </row>
    <row r="13" spans="1:9" s="41" customFormat="1" ht="15" customHeight="1">
      <c r="A13" s="643" t="s">
        <v>336</v>
      </c>
      <c r="B13" s="893"/>
      <c r="C13" s="893"/>
      <c r="D13" s="393">
        <v>1.9E-2</v>
      </c>
      <c r="E13" s="393">
        <v>0</v>
      </c>
      <c r="F13" s="393">
        <v>0</v>
      </c>
      <c r="G13" s="393">
        <v>0.55186999999999997</v>
      </c>
      <c r="H13" s="393">
        <v>0</v>
      </c>
      <c r="I13" s="392">
        <v>0</v>
      </c>
    </row>
    <row r="14" spans="1:9" s="41" customFormat="1" ht="15" customHeight="1">
      <c r="A14" s="924" t="s">
        <v>359</v>
      </c>
      <c r="B14" s="925"/>
      <c r="C14" s="926"/>
      <c r="D14" s="417">
        <v>13.99099</v>
      </c>
      <c r="E14" s="417">
        <v>5.3061699999999998</v>
      </c>
      <c r="F14" s="417">
        <v>5.7964800000000007</v>
      </c>
      <c r="G14" s="417">
        <v>804.34484000000009</v>
      </c>
      <c r="H14" s="417">
        <v>308.20379000000003</v>
      </c>
      <c r="I14" s="362">
        <v>329.31837000000002</v>
      </c>
    </row>
    <row r="15" spans="1:9" ht="15" customHeight="1">
      <c r="A15" s="721" t="s">
        <v>338</v>
      </c>
      <c r="B15" s="893" t="s">
        <v>381</v>
      </c>
      <c r="C15" s="893" t="s">
        <v>382</v>
      </c>
      <c r="D15" s="393">
        <v>32.970459999999996</v>
      </c>
      <c r="E15" s="393">
        <v>13.124880000000001</v>
      </c>
      <c r="F15" s="393">
        <v>14.770389999999999</v>
      </c>
      <c r="G15" s="393">
        <v>2074.1522800000002</v>
      </c>
      <c r="H15" s="393">
        <v>822.84721999999999</v>
      </c>
      <c r="I15" s="392">
        <v>855.0200900000001</v>
      </c>
    </row>
    <row r="16" spans="1:9" ht="15" customHeight="1">
      <c r="A16" s="643" t="s">
        <v>341</v>
      </c>
      <c r="B16" s="893"/>
      <c r="C16" s="893"/>
      <c r="D16" s="393">
        <v>8.0529299999999999</v>
      </c>
      <c r="E16" s="393">
        <v>3.4787399999999997</v>
      </c>
      <c r="F16" s="393">
        <v>3.13808</v>
      </c>
      <c r="G16" s="393">
        <v>463.46855999999991</v>
      </c>
      <c r="H16" s="393">
        <v>195.88895000000002</v>
      </c>
      <c r="I16" s="392">
        <v>174.24073000000001</v>
      </c>
    </row>
    <row r="17" spans="1:9" ht="15" customHeight="1">
      <c r="A17" s="643" t="s">
        <v>358</v>
      </c>
      <c r="B17" s="893"/>
      <c r="C17" s="893"/>
      <c r="D17" s="393">
        <v>8.6347299999999994</v>
      </c>
      <c r="E17" s="393">
        <v>3.2431999999999999</v>
      </c>
      <c r="F17" s="393">
        <v>2.2501500000000001</v>
      </c>
      <c r="G17" s="393">
        <v>306.67387000000002</v>
      </c>
      <c r="H17" s="393">
        <v>100.20233</v>
      </c>
      <c r="I17" s="392">
        <v>54.539209999999997</v>
      </c>
    </row>
    <row r="18" spans="1:9" ht="15" customHeight="1">
      <c r="A18" s="643" t="s">
        <v>344</v>
      </c>
      <c r="B18" s="893"/>
      <c r="C18" s="893"/>
      <c r="D18" s="393">
        <v>3.0554699999999997</v>
      </c>
      <c r="E18" s="393">
        <v>1.54328</v>
      </c>
      <c r="F18" s="393">
        <v>1.1231900000000001</v>
      </c>
      <c r="G18" s="393">
        <v>228.49386999999999</v>
      </c>
      <c r="H18" s="393">
        <v>115.746</v>
      </c>
      <c r="I18" s="392">
        <v>82.852670000000003</v>
      </c>
    </row>
    <row r="19" spans="1:9" ht="15" customHeight="1">
      <c r="A19" s="643" t="s">
        <v>357</v>
      </c>
      <c r="B19" s="893"/>
      <c r="C19" s="893"/>
      <c r="D19" s="393">
        <v>0.83750000000000002</v>
      </c>
      <c r="E19" s="393">
        <v>0.57955999999999996</v>
      </c>
      <c r="F19" s="393">
        <v>7.1620000000000003E-2</v>
      </c>
      <c r="G19" s="393">
        <v>59.037999999999997</v>
      </c>
      <c r="H19" s="393">
        <v>40.708849999999998</v>
      </c>
      <c r="I19" s="392">
        <v>4.6356700000000002</v>
      </c>
    </row>
    <row r="20" spans="1:9" ht="15" customHeight="1">
      <c r="A20" s="643" t="s">
        <v>345</v>
      </c>
      <c r="B20" s="893"/>
      <c r="C20" s="893"/>
      <c r="D20" s="393">
        <v>0.49648000000000003</v>
      </c>
      <c r="E20" s="393">
        <v>7.9079999999999998E-2</v>
      </c>
      <c r="F20" s="393">
        <v>1.16225</v>
      </c>
      <c r="G20" s="393">
        <v>14.959809999999999</v>
      </c>
      <c r="H20" s="393">
        <v>4.5331200000000003</v>
      </c>
      <c r="I20" s="392">
        <v>47.564949999999996</v>
      </c>
    </row>
    <row r="21" spans="1:9" ht="15" customHeight="1">
      <c r="A21" s="643" t="s">
        <v>337</v>
      </c>
      <c r="B21" s="893"/>
      <c r="C21" s="893"/>
      <c r="D21" s="393">
        <v>0.45968000000000003</v>
      </c>
      <c r="E21" s="393">
        <v>0.45968000000000003</v>
      </c>
      <c r="F21" s="393">
        <v>0</v>
      </c>
      <c r="G21" s="393">
        <v>7.6644799999999993</v>
      </c>
      <c r="H21" s="393">
        <v>7.6644799999999993</v>
      </c>
      <c r="I21" s="392">
        <v>0</v>
      </c>
    </row>
    <row r="22" spans="1:9" ht="15" customHeight="1">
      <c r="A22" s="643" t="s">
        <v>362</v>
      </c>
      <c r="B22" s="893"/>
      <c r="C22" s="893"/>
      <c r="D22" s="393">
        <v>0.1187</v>
      </c>
      <c r="E22" s="393">
        <v>7.0699999999999999E-2</v>
      </c>
      <c r="F22" s="393">
        <v>0</v>
      </c>
      <c r="G22" s="393">
        <v>6.9355399999999996</v>
      </c>
      <c r="H22" s="393">
        <v>4.3364200000000004</v>
      </c>
      <c r="I22" s="392">
        <v>0</v>
      </c>
    </row>
    <row r="23" spans="1:9" ht="15" customHeight="1">
      <c r="A23" s="891" t="s">
        <v>359</v>
      </c>
      <c r="B23" s="842"/>
      <c r="C23" s="843"/>
      <c r="D23" s="251">
        <v>54.625950000000003</v>
      </c>
      <c r="E23" s="251">
        <v>22.579120000000003</v>
      </c>
      <c r="F23" s="251">
        <v>22.515679999999996</v>
      </c>
      <c r="G23" s="251">
        <v>3161.3864100000001</v>
      </c>
      <c r="H23" s="251">
        <v>1291.9273699999999</v>
      </c>
      <c r="I23" s="252">
        <v>1218.8533200000002</v>
      </c>
    </row>
    <row r="24" spans="1:9" ht="15" customHeight="1">
      <c r="A24" s="680" t="s">
        <v>338</v>
      </c>
      <c r="B24" s="896" t="s">
        <v>383</v>
      </c>
      <c r="C24" s="923" t="s">
        <v>384</v>
      </c>
      <c r="D24" s="393">
        <v>5.4488700000000003</v>
      </c>
      <c r="E24" s="393">
        <v>2.6862499999999998</v>
      </c>
      <c r="F24" s="393">
        <v>1.74346</v>
      </c>
      <c r="G24" s="393">
        <v>98.643799999999999</v>
      </c>
      <c r="H24" s="393">
        <v>48.995419999999996</v>
      </c>
      <c r="I24" s="392">
        <v>27.173310000000001</v>
      </c>
    </row>
    <row r="25" spans="1:9" ht="15" customHeight="1">
      <c r="A25" s="681" t="s">
        <v>341</v>
      </c>
      <c r="B25" s="897"/>
      <c r="C25" s="899"/>
      <c r="D25" s="393">
        <v>1.7806099999999998</v>
      </c>
      <c r="E25" s="393">
        <v>0.41104000000000002</v>
      </c>
      <c r="F25" s="393">
        <v>0.67934000000000005</v>
      </c>
      <c r="G25" s="393">
        <v>38.434930000000001</v>
      </c>
      <c r="H25" s="393">
        <v>7.9425699999999999</v>
      </c>
      <c r="I25" s="392">
        <v>13.672180000000001</v>
      </c>
    </row>
    <row r="26" spans="1:9" ht="15" customHeight="1">
      <c r="A26" s="681" t="s">
        <v>357</v>
      </c>
      <c r="B26" s="897"/>
      <c r="C26" s="899"/>
      <c r="D26" s="393">
        <v>0.37236000000000002</v>
      </c>
      <c r="E26" s="393">
        <v>0.19352</v>
      </c>
      <c r="F26" s="393">
        <v>1.66E-2</v>
      </c>
      <c r="G26" s="393">
        <v>8.6433900000000001</v>
      </c>
      <c r="H26" s="393">
        <v>4.4630100000000006</v>
      </c>
      <c r="I26" s="392">
        <v>0.29846</v>
      </c>
    </row>
    <row r="27" spans="1:9" ht="15" customHeight="1">
      <c r="A27" s="681" t="s">
        <v>358</v>
      </c>
      <c r="B27" s="897"/>
      <c r="C27" s="899"/>
      <c r="D27" s="393">
        <v>0.32566000000000001</v>
      </c>
      <c r="E27" s="393">
        <v>0.26877000000000001</v>
      </c>
      <c r="F27" s="393">
        <v>0</v>
      </c>
      <c r="G27" s="393">
        <v>5.8875999999999999</v>
      </c>
      <c r="H27" s="393">
        <v>4.8169899999999997</v>
      </c>
      <c r="I27" s="392">
        <v>0</v>
      </c>
    </row>
    <row r="28" spans="1:9" ht="15" customHeight="1">
      <c r="A28" s="681" t="s">
        <v>345</v>
      </c>
      <c r="B28" s="897"/>
      <c r="C28" s="899"/>
      <c r="D28" s="393">
        <v>0.21937999999999999</v>
      </c>
      <c r="E28" s="393">
        <v>9.8739999999999994E-2</v>
      </c>
      <c r="F28" s="393">
        <v>0.31219999999999998</v>
      </c>
      <c r="G28" s="393">
        <v>3.7293099999999999</v>
      </c>
      <c r="H28" s="393">
        <v>2.09924</v>
      </c>
      <c r="I28" s="392">
        <v>5.4858500000000001</v>
      </c>
    </row>
    <row r="29" spans="1:9" ht="15" customHeight="1">
      <c r="A29" s="891" t="s">
        <v>359</v>
      </c>
      <c r="B29" s="842"/>
      <c r="C29" s="843"/>
      <c r="D29" s="724">
        <v>8.1468799999999995</v>
      </c>
      <c r="E29" s="724">
        <v>3.6583199999999998</v>
      </c>
      <c r="F29" s="724">
        <v>2.7515999999999998</v>
      </c>
      <c r="G29" s="724">
        <v>155.33903000000001</v>
      </c>
      <c r="H29" s="724">
        <v>68.317229999999995</v>
      </c>
      <c r="I29" s="725">
        <v>46.629800000000003</v>
      </c>
    </row>
    <row r="30" spans="1:9" ht="15" customHeight="1">
      <c r="A30" s="721" t="s">
        <v>338</v>
      </c>
      <c r="B30" s="892" t="s">
        <v>385</v>
      </c>
      <c r="C30" s="920" t="s">
        <v>386</v>
      </c>
      <c r="D30" s="729">
        <v>22.133010000000002</v>
      </c>
      <c r="E30" s="730">
        <v>9.8543099999999999</v>
      </c>
      <c r="F30" s="730">
        <v>10.173830000000001</v>
      </c>
      <c r="G30" s="730">
        <v>210.25442999999999</v>
      </c>
      <c r="H30" s="730">
        <v>98.095269999999999</v>
      </c>
      <c r="I30" s="731">
        <v>113.17236000000001</v>
      </c>
    </row>
    <row r="31" spans="1:9" ht="15" customHeight="1">
      <c r="A31" s="643" t="s">
        <v>341</v>
      </c>
      <c r="B31" s="893"/>
      <c r="C31" s="921"/>
      <c r="D31" s="732">
        <v>0.67670000000000008</v>
      </c>
      <c r="E31" s="728">
        <v>0.39239999999999997</v>
      </c>
      <c r="F31" s="728">
        <v>0.3543</v>
      </c>
      <c r="G31" s="728">
        <v>21.425879999999999</v>
      </c>
      <c r="H31" s="728">
        <v>18.66817</v>
      </c>
      <c r="I31" s="733">
        <v>3.8430200000000001</v>
      </c>
    </row>
    <row r="32" spans="1:9" ht="15" customHeight="1">
      <c r="A32" s="643" t="s">
        <v>358</v>
      </c>
      <c r="B32" s="893"/>
      <c r="C32" s="922"/>
      <c r="D32" s="734">
        <v>6.3380000000000006E-2</v>
      </c>
      <c r="E32" s="735">
        <v>6.3380000000000006E-2</v>
      </c>
      <c r="F32" s="735">
        <v>0</v>
      </c>
      <c r="G32" s="735">
        <v>0.98674000000000006</v>
      </c>
      <c r="H32" s="735">
        <v>0.98674000000000006</v>
      </c>
      <c r="I32" s="736">
        <v>0</v>
      </c>
    </row>
    <row r="33" spans="1:9" ht="15" customHeight="1">
      <c r="A33" s="891" t="s">
        <v>359</v>
      </c>
      <c r="B33" s="842"/>
      <c r="C33" s="843"/>
      <c r="D33" s="726">
        <v>22.873090000000005</v>
      </c>
      <c r="E33" s="726">
        <v>10.310089999999999</v>
      </c>
      <c r="F33" s="726">
        <v>10.528129999999999</v>
      </c>
      <c r="G33" s="726">
        <v>232.66704999999999</v>
      </c>
      <c r="H33" s="726">
        <v>117.75018000000001</v>
      </c>
      <c r="I33" s="727">
        <v>117.01538000000002</v>
      </c>
    </row>
    <row r="34" spans="1:9" ht="15" customHeight="1">
      <c r="A34" s="721" t="s">
        <v>338</v>
      </c>
      <c r="B34" s="896" t="s">
        <v>387</v>
      </c>
      <c r="C34" s="923" t="s">
        <v>388</v>
      </c>
      <c r="D34" s="393">
        <v>20.292159999999999</v>
      </c>
      <c r="E34" s="393">
        <v>8.1768300000000007</v>
      </c>
      <c r="F34" s="393">
        <v>6.3917299999999999</v>
      </c>
      <c r="G34" s="393">
        <v>325.96521000000001</v>
      </c>
      <c r="H34" s="393">
        <v>140.85773999999998</v>
      </c>
      <c r="I34" s="392">
        <v>108.36599000000001</v>
      </c>
    </row>
    <row r="35" spans="1:9" ht="15" customHeight="1">
      <c r="A35" s="643" t="s">
        <v>341</v>
      </c>
      <c r="B35" s="897"/>
      <c r="C35" s="899"/>
      <c r="D35" s="393">
        <v>3.4255</v>
      </c>
      <c r="E35" s="393">
        <v>1.0557799999999999</v>
      </c>
      <c r="F35" s="393">
        <v>1.37226</v>
      </c>
      <c r="G35" s="393">
        <v>49.513379999999998</v>
      </c>
      <c r="H35" s="393">
        <v>14.87125</v>
      </c>
      <c r="I35" s="392">
        <v>20.143450000000001</v>
      </c>
    </row>
    <row r="36" spans="1:9" ht="15" customHeight="1">
      <c r="A36" s="643" t="s">
        <v>358</v>
      </c>
      <c r="B36" s="897"/>
      <c r="C36" s="899"/>
      <c r="D36" s="393">
        <v>6.9680000000000006E-2</v>
      </c>
      <c r="E36" s="393">
        <v>6.9680000000000006E-2</v>
      </c>
      <c r="F36" s="393">
        <v>0</v>
      </c>
      <c r="G36" s="393">
        <v>1.1692899999999999</v>
      </c>
      <c r="H36" s="393">
        <v>1.1692899999999999</v>
      </c>
      <c r="I36" s="392">
        <v>0</v>
      </c>
    </row>
    <row r="37" spans="1:9" ht="15" customHeight="1">
      <c r="A37" s="643" t="s">
        <v>362</v>
      </c>
      <c r="B37" s="897"/>
      <c r="C37" s="899"/>
      <c r="D37" s="393">
        <v>5.534E-2</v>
      </c>
      <c r="E37" s="393">
        <v>2.036E-2</v>
      </c>
      <c r="F37" s="393">
        <v>0</v>
      </c>
      <c r="G37" s="393">
        <v>0.93291000000000002</v>
      </c>
      <c r="H37" s="393">
        <v>0.35680000000000001</v>
      </c>
      <c r="I37" s="392">
        <v>0</v>
      </c>
    </row>
    <row r="38" spans="1:9" ht="15" customHeight="1">
      <c r="A38" s="882" t="s">
        <v>359</v>
      </c>
      <c r="B38" s="883"/>
      <c r="C38" s="884"/>
      <c r="D38" s="357">
        <v>23.842680000000001</v>
      </c>
      <c r="E38" s="357">
        <v>9.3226500000000012</v>
      </c>
      <c r="F38" s="357">
        <v>7.7639899999999997</v>
      </c>
      <c r="G38" s="357">
        <v>377.58078999999998</v>
      </c>
      <c r="H38" s="357">
        <v>157.25507999999999</v>
      </c>
      <c r="I38" s="365">
        <v>128.50944000000001</v>
      </c>
    </row>
    <row r="39" spans="1:9" ht="13.5" thickBot="1">
      <c r="A39" s="885" t="s">
        <v>371</v>
      </c>
      <c r="B39" s="886"/>
      <c r="C39" s="887"/>
      <c r="D39" s="242">
        <f>D38+D33+D23+D29+D14</f>
        <v>123.47959</v>
      </c>
      <c r="E39" s="242">
        <f t="shared" ref="E39:I39" si="0">E38+E33+E23+E29+E14</f>
        <v>51.176350000000006</v>
      </c>
      <c r="F39" s="242">
        <f t="shared" si="0"/>
        <v>49.355879999999999</v>
      </c>
      <c r="G39" s="242">
        <f t="shared" si="0"/>
        <v>4731.3181199999999</v>
      </c>
      <c r="H39" s="242">
        <f t="shared" si="0"/>
        <v>1943.4536499999999</v>
      </c>
      <c r="I39" s="276">
        <f t="shared" si="0"/>
        <v>1840.3263100000001</v>
      </c>
    </row>
    <row r="40" spans="1:9">
      <c r="A40" s="152" t="s">
        <v>372</v>
      </c>
      <c r="B40" s="42"/>
      <c r="C40" s="42"/>
      <c r="D40" s="128"/>
      <c r="E40" s="128"/>
      <c r="F40" s="128"/>
      <c r="G40" s="128"/>
      <c r="H40" s="128"/>
      <c r="I40" s="232"/>
    </row>
    <row r="41" spans="1:9">
      <c r="A41" s="917" t="s">
        <v>373</v>
      </c>
      <c r="B41" s="918"/>
      <c r="C41" s="918"/>
      <c r="D41" s="918"/>
      <c r="E41" s="918"/>
      <c r="F41" s="918"/>
      <c r="G41" s="918"/>
      <c r="H41" s="918"/>
      <c r="I41" s="919"/>
    </row>
    <row r="42" spans="1:9" ht="13.5" thickBot="1">
      <c r="A42" s="154"/>
      <c r="B42" s="233"/>
      <c r="C42" s="233"/>
      <c r="D42" s="234"/>
      <c r="E42" s="234"/>
      <c r="F42" s="234"/>
      <c r="G42" s="234"/>
      <c r="H42" s="234"/>
      <c r="I42" s="235"/>
    </row>
    <row r="60" spans="1:11">
      <c r="B60" s="187" t="s">
        <v>374</v>
      </c>
      <c r="C60" s="543" t="s">
        <v>375</v>
      </c>
    </row>
    <row r="61" spans="1:11">
      <c r="A61" s="187" t="s">
        <v>376</v>
      </c>
      <c r="B61" s="554">
        <v>0</v>
      </c>
      <c r="C61" s="555">
        <v>0</v>
      </c>
      <c r="J61" s="187"/>
      <c r="K61" s="543"/>
    </row>
    <row r="62" spans="1:11">
      <c r="A62" s="187" t="s">
        <v>377</v>
      </c>
      <c r="B62" s="554">
        <f>E14+E23+E29+E33+E38</f>
        <v>51.176350000000006</v>
      </c>
      <c r="C62" s="554">
        <f>F14+F23+F29+F33+F38</f>
        <v>49.355879999999999</v>
      </c>
      <c r="I62" s="187"/>
      <c r="J62" s="554"/>
      <c r="K62" s="555"/>
    </row>
    <row r="63" spans="1:11">
      <c r="I63" s="187"/>
      <c r="J63" s="554"/>
      <c r="K63" s="554"/>
    </row>
  </sheetData>
  <mergeCells count="28"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G4:G5"/>
    <mergeCell ref="H4:I4"/>
    <mergeCell ref="B6:B13"/>
    <mergeCell ref="C6:C13"/>
    <mergeCell ref="A14:C14"/>
    <mergeCell ref="A38:C38"/>
    <mergeCell ref="A39:C39"/>
    <mergeCell ref="B15:B22"/>
    <mergeCell ref="C15:C22"/>
    <mergeCell ref="A23:C23"/>
    <mergeCell ref="B24:B28"/>
    <mergeCell ref="C24:C28"/>
    <mergeCell ref="A41:I41"/>
    <mergeCell ref="A29:C29"/>
    <mergeCell ref="B30:B32"/>
    <mergeCell ref="C30:C32"/>
    <mergeCell ref="A33:C33"/>
    <mergeCell ref="B34:B37"/>
    <mergeCell ref="C34:C37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64" orientation="portrait" r:id="rId1"/>
  <headerFooter>
    <oddHeader>&amp;L&amp;9ODEPA</oddHeader>
    <oddFooter>&amp;C&amp;9 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D31:M46"/>
  <sheetViews>
    <sheetView view="pageBreakPreview" zoomScale="110" zoomScaleNormal="100" zoomScaleSheetLayoutView="110" workbookViewId="0"/>
  </sheetViews>
  <sheetFormatPr baseColWidth="10" defaultColWidth="11.42578125" defaultRowHeight="12.75"/>
  <cols>
    <col min="1" max="16384" width="11.42578125" style="20"/>
  </cols>
  <sheetData>
    <row r="31" spans="9:9">
      <c r="I31" s="627"/>
    </row>
    <row r="36" spans="4:13">
      <c r="M36" s="187"/>
    </row>
    <row r="38" spans="4:13">
      <c r="D38" s="218" t="s">
        <v>18</v>
      </c>
    </row>
    <row r="46" spans="4:13" ht="7.5" customHeight="1"/>
  </sheetData>
  <printOptions horizontalCentered="1"/>
  <pageMargins left="0.70866141732283472" right="0.70866141732283472" top="0.6692913385826772" bottom="0.74803149606299213" header="0" footer="0.31496062992125984"/>
  <pageSetup paperSize="9" scale="97" orientation="portrait" r:id="rId1"/>
  <headerFooter>
    <oddFooter>&amp;C3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478FF-59AB-446A-9B67-9BCDA76E7C3B}">
  <sheetPr>
    <tabColor rgb="FF0070C0"/>
    <pageSetUpPr fitToPage="1"/>
  </sheetPr>
  <dimension ref="A1:I67"/>
  <sheetViews>
    <sheetView view="pageBreakPreview" zoomScale="90" zoomScaleNormal="100" zoomScaleSheetLayoutView="90" workbookViewId="0">
      <selection sqref="A1:I1"/>
    </sheetView>
  </sheetViews>
  <sheetFormatPr baseColWidth="10" defaultColWidth="11.42578125" defaultRowHeight="12.75"/>
  <cols>
    <col min="1" max="1" width="24.85546875" style="20" customWidth="1"/>
    <col min="2" max="2" width="10.7109375" style="20" customWidth="1"/>
    <col min="3" max="3" width="32.7109375" style="129" customWidth="1"/>
    <col min="4" max="9" width="12.7109375" style="20" customWidth="1"/>
    <col min="10" max="16384" width="11.42578125" style="16"/>
  </cols>
  <sheetData>
    <row r="1" spans="1:9" ht="15" customHeight="1" thickBot="1">
      <c r="A1" s="817" t="s">
        <v>389</v>
      </c>
      <c r="B1" s="818"/>
      <c r="C1" s="818"/>
      <c r="D1" s="818"/>
      <c r="E1" s="818"/>
      <c r="F1" s="818"/>
      <c r="G1" s="818"/>
      <c r="H1" s="818"/>
      <c r="I1" s="819"/>
    </row>
    <row r="2" spans="1:9" ht="15" customHeight="1" thickBot="1">
      <c r="A2" s="817" t="s">
        <v>31</v>
      </c>
      <c r="B2" s="818"/>
      <c r="C2" s="818"/>
      <c r="D2" s="818"/>
      <c r="E2" s="818"/>
      <c r="F2" s="818"/>
      <c r="G2" s="818"/>
      <c r="H2" s="818"/>
      <c r="I2" s="819"/>
    </row>
    <row r="3" spans="1:9" s="41" customFormat="1" ht="15" customHeight="1">
      <c r="A3" s="900" t="str">
        <f>'Pág.18-C7'!A3:A5</f>
        <v>País de destino</v>
      </c>
      <c r="B3" s="903" t="s">
        <v>352</v>
      </c>
      <c r="C3" s="903" t="s">
        <v>353</v>
      </c>
      <c r="D3" s="906" t="s">
        <v>331</v>
      </c>
      <c r="E3" s="907"/>
      <c r="F3" s="908"/>
      <c r="G3" s="906" t="s">
        <v>354</v>
      </c>
      <c r="H3" s="907"/>
      <c r="I3" s="909"/>
    </row>
    <row r="4" spans="1:9" s="41" customFormat="1" ht="15" customHeight="1">
      <c r="A4" s="901"/>
      <c r="B4" s="904"/>
      <c r="C4" s="904"/>
      <c r="D4" s="910">
        <v>2023</v>
      </c>
      <c r="E4" s="912" t="s">
        <v>390</v>
      </c>
      <c r="F4" s="914"/>
      <c r="G4" s="915">
        <f>D4</f>
        <v>2023</v>
      </c>
      <c r="H4" s="912" t="str">
        <f>E4</f>
        <v>Ene -may</v>
      </c>
      <c r="I4" s="913"/>
    </row>
    <row r="5" spans="1:9" s="41" customFormat="1" ht="15" customHeight="1">
      <c r="A5" s="927"/>
      <c r="B5" s="905"/>
      <c r="C5" s="905"/>
      <c r="D5" s="911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s="41" customFormat="1" ht="15" customHeight="1">
      <c r="A6" s="637" t="s">
        <v>336</v>
      </c>
      <c r="B6" s="892" t="s">
        <v>391</v>
      </c>
      <c r="C6" s="892" t="s">
        <v>392</v>
      </c>
      <c r="D6" s="345">
        <v>30.93159</v>
      </c>
      <c r="E6" s="345">
        <v>15.412890000000001</v>
      </c>
      <c r="F6" s="345">
        <v>18.724139999999998</v>
      </c>
      <c r="G6" s="345">
        <v>161.16258999999999</v>
      </c>
      <c r="H6" s="345">
        <v>71.928819999999988</v>
      </c>
      <c r="I6" s="346">
        <v>84.285730000000001</v>
      </c>
    </row>
    <row r="7" spans="1:9" s="41" customFormat="1" ht="15" customHeight="1">
      <c r="A7" s="607" t="s">
        <v>343</v>
      </c>
      <c r="B7" s="893"/>
      <c r="C7" s="893"/>
      <c r="D7" s="131">
        <v>3.77955</v>
      </c>
      <c r="E7" s="131">
        <v>2.7278699999999998</v>
      </c>
      <c r="F7" s="131">
        <v>0</v>
      </c>
      <c r="G7" s="131">
        <v>65.339100000000002</v>
      </c>
      <c r="H7" s="131">
        <v>48.073160000000001</v>
      </c>
      <c r="I7" s="145">
        <v>0</v>
      </c>
    </row>
    <row r="8" spans="1:9" s="41" customFormat="1" ht="15" customHeight="1">
      <c r="A8" s="607" t="s">
        <v>340</v>
      </c>
      <c r="B8" s="893"/>
      <c r="C8" s="893"/>
      <c r="D8" s="131">
        <v>0.81849000000000005</v>
      </c>
      <c r="E8" s="131">
        <v>0</v>
      </c>
      <c r="F8" s="131">
        <v>0</v>
      </c>
      <c r="G8" s="131">
        <v>5.3069100000000002</v>
      </c>
      <c r="H8" s="131">
        <v>0</v>
      </c>
      <c r="I8" s="145">
        <v>0</v>
      </c>
    </row>
    <row r="9" spans="1:9" s="41" customFormat="1" ht="15" customHeight="1">
      <c r="A9" s="607" t="s">
        <v>345</v>
      </c>
      <c r="B9" s="930"/>
      <c r="C9" s="930"/>
      <c r="D9" s="131">
        <v>0</v>
      </c>
      <c r="E9" s="131">
        <v>0</v>
      </c>
      <c r="F9" s="131">
        <v>9.3600000000000003E-3</v>
      </c>
      <c r="G9" s="131">
        <v>0</v>
      </c>
      <c r="H9" s="131">
        <v>0</v>
      </c>
      <c r="I9" s="145">
        <v>0.26252999999999999</v>
      </c>
    </row>
    <row r="10" spans="1:9" s="41" customFormat="1" ht="15" customHeight="1">
      <c r="A10" s="924" t="s">
        <v>359</v>
      </c>
      <c r="B10" s="931"/>
      <c r="C10" s="932"/>
      <c r="D10" s="417">
        <v>35.529630000000004</v>
      </c>
      <c r="E10" s="417">
        <v>18.140760000000004</v>
      </c>
      <c r="F10" s="417">
        <v>18.733499999999999</v>
      </c>
      <c r="G10" s="417">
        <v>231.80860000000001</v>
      </c>
      <c r="H10" s="417">
        <v>120.00197999999999</v>
      </c>
      <c r="I10" s="362">
        <v>84.548259999999999</v>
      </c>
    </row>
    <row r="11" spans="1:9" ht="15" customHeight="1">
      <c r="A11" s="607" t="s">
        <v>336</v>
      </c>
      <c r="B11" s="893" t="s">
        <v>393</v>
      </c>
      <c r="C11" s="893" t="s">
        <v>394</v>
      </c>
      <c r="D11" s="131">
        <v>115.01089999999999</v>
      </c>
      <c r="E11" s="131">
        <v>57.804610000000004</v>
      </c>
      <c r="F11" s="131">
        <v>72.955600000000004</v>
      </c>
      <c r="G11" s="131">
        <v>615.3860699999999</v>
      </c>
      <c r="H11" s="131">
        <v>278.29803999999996</v>
      </c>
      <c r="I11" s="145">
        <v>325.58154999999999</v>
      </c>
    </row>
    <row r="12" spans="1:9" ht="15" customHeight="1">
      <c r="A12" s="607" t="s">
        <v>343</v>
      </c>
      <c r="B12" s="893"/>
      <c r="C12" s="893"/>
      <c r="D12" s="131">
        <v>24.064019999999999</v>
      </c>
      <c r="E12" s="131">
        <v>14.553459999999999</v>
      </c>
      <c r="F12" s="131">
        <v>7.1151800000000005</v>
      </c>
      <c r="G12" s="131">
        <v>338.83528999999999</v>
      </c>
      <c r="H12" s="131">
        <v>202.53556</v>
      </c>
      <c r="I12" s="145">
        <v>103.24003999999999</v>
      </c>
    </row>
    <row r="13" spans="1:9" ht="15" customHeight="1">
      <c r="A13" s="607" t="s">
        <v>370</v>
      </c>
      <c r="B13" s="893"/>
      <c r="C13" s="893"/>
      <c r="D13" s="131">
        <v>2.21346</v>
      </c>
      <c r="E13" s="131">
        <v>0.69328999999999996</v>
      </c>
      <c r="F13" s="131">
        <v>1.0048900000000001</v>
      </c>
      <c r="G13" s="131">
        <v>151.20295000000002</v>
      </c>
      <c r="H13" s="131">
        <v>46.168239999999997</v>
      </c>
      <c r="I13" s="145">
        <v>68.555300000000003</v>
      </c>
    </row>
    <row r="14" spans="1:9" ht="15" customHeight="1">
      <c r="A14" s="607" t="s">
        <v>340</v>
      </c>
      <c r="B14" s="893"/>
      <c r="C14" s="893"/>
      <c r="D14" s="131">
        <v>29.10322</v>
      </c>
      <c r="E14" s="131">
        <v>0</v>
      </c>
      <c r="F14" s="131">
        <v>0</v>
      </c>
      <c r="G14" s="131">
        <v>146.57262</v>
      </c>
      <c r="H14" s="131">
        <v>0</v>
      </c>
      <c r="I14" s="145">
        <v>0</v>
      </c>
    </row>
    <row r="15" spans="1:9" ht="15" customHeight="1">
      <c r="A15" s="607" t="s">
        <v>337</v>
      </c>
      <c r="B15" s="893"/>
      <c r="C15" s="893"/>
      <c r="D15" s="131">
        <v>0.30024000000000001</v>
      </c>
      <c r="E15" s="131">
        <v>0.1368</v>
      </c>
      <c r="F15" s="131">
        <v>0.12944</v>
      </c>
      <c r="G15" s="131">
        <v>14.77238</v>
      </c>
      <c r="H15" s="131">
        <v>6.8031199999999998</v>
      </c>
      <c r="I15" s="145">
        <v>6.7666000000000004</v>
      </c>
    </row>
    <row r="16" spans="1:9" ht="15" customHeight="1">
      <c r="A16" s="891" t="s">
        <v>359</v>
      </c>
      <c r="B16" s="842"/>
      <c r="C16" s="843"/>
      <c r="D16" s="251">
        <v>170.69183999999996</v>
      </c>
      <c r="E16" s="251">
        <v>73.188159999999982</v>
      </c>
      <c r="F16" s="251">
        <v>81.205110000000005</v>
      </c>
      <c r="G16" s="251">
        <v>1266.7693099999999</v>
      </c>
      <c r="H16" s="251">
        <v>533.80495999999994</v>
      </c>
      <c r="I16" s="252">
        <v>504.14348999999993</v>
      </c>
    </row>
    <row r="17" spans="1:9" ht="15" customHeight="1">
      <c r="A17" s="607" t="s">
        <v>336</v>
      </c>
      <c r="B17" s="896" t="s">
        <v>395</v>
      </c>
      <c r="C17" s="923" t="s">
        <v>396</v>
      </c>
      <c r="D17" s="131">
        <v>68.874449999999996</v>
      </c>
      <c r="E17" s="131">
        <v>33.649980000000006</v>
      </c>
      <c r="F17" s="131">
        <v>51.020470000000003</v>
      </c>
      <c r="G17" s="131">
        <v>334.09345000000002</v>
      </c>
      <c r="H17" s="131">
        <v>158.92289000000002</v>
      </c>
      <c r="I17" s="145">
        <v>239.13665</v>
      </c>
    </row>
    <row r="18" spans="1:9" ht="15" customHeight="1">
      <c r="A18" s="607" t="s">
        <v>343</v>
      </c>
      <c r="B18" s="897"/>
      <c r="C18" s="934"/>
      <c r="D18" s="131">
        <v>4.3086700000000002</v>
      </c>
      <c r="E18" s="131">
        <v>1.4799800000000001</v>
      </c>
      <c r="F18" s="131">
        <v>0</v>
      </c>
      <c r="G18" s="131">
        <v>43.682830000000003</v>
      </c>
      <c r="H18" s="131">
        <v>15.873149999999999</v>
      </c>
      <c r="I18" s="145">
        <v>0</v>
      </c>
    </row>
    <row r="19" spans="1:9" ht="15" customHeight="1">
      <c r="A19" s="607" t="s">
        <v>340</v>
      </c>
      <c r="B19" s="897"/>
      <c r="C19" s="934"/>
      <c r="D19" s="131">
        <v>1.43689</v>
      </c>
      <c r="E19" s="131">
        <v>0</v>
      </c>
      <c r="F19" s="131">
        <v>5.2241999999999997</v>
      </c>
      <c r="G19" s="131">
        <v>9.3164599999999993</v>
      </c>
      <c r="H19" s="131">
        <v>0</v>
      </c>
      <c r="I19" s="145">
        <v>48.676029999999997</v>
      </c>
    </row>
    <row r="20" spans="1:9" ht="15" customHeight="1">
      <c r="A20" s="607" t="s">
        <v>338</v>
      </c>
      <c r="B20" s="897"/>
      <c r="C20" s="934"/>
      <c r="D20" s="131">
        <v>0.49457999999999996</v>
      </c>
      <c r="E20" s="131">
        <v>0</v>
      </c>
      <c r="F20" s="131">
        <v>0.28054000000000001</v>
      </c>
      <c r="G20" s="131">
        <v>8.4077800000000007</v>
      </c>
      <c r="H20" s="131">
        <v>0</v>
      </c>
      <c r="I20" s="145">
        <v>1.3426800000000001</v>
      </c>
    </row>
    <row r="21" spans="1:9" ht="15" customHeight="1">
      <c r="A21" s="607" t="s">
        <v>345</v>
      </c>
      <c r="B21" s="933"/>
      <c r="C21" s="935"/>
      <c r="D21" s="131">
        <v>0</v>
      </c>
      <c r="E21" s="131">
        <v>0</v>
      </c>
      <c r="F21" s="131">
        <v>6.1539999999999997E-2</v>
      </c>
      <c r="G21" s="131">
        <v>0</v>
      </c>
      <c r="H21" s="131">
        <v>0</v>
      </c>
      <c r="I21" s="145">
        <v>1.4605599999999999</v>
      </c>
    </row>
    <row r="22" spans="1:9" ht="15" customHeight="1">
      <c r="A22" s="891" t="s">
        <v>359</v>
      </c>
      <c r="B22" s="928"/>
      <c r="C22" s="929"/>
      <c r="D22" s="357">
        <v>75.114589999999993</v>
      </c>
      <c r="E22" s="357">
        <v>35.129960000000004</v>
      </c>
      <c r="F22" s="357">
        <v>56.586750000000002</v>
      </c>
      <c r="G22" s="357">
        <v>395.50052000000005</v>
      </c>
      <c r="H22" s="357">
        <v>174.79604</v>
      </c>
      <c r="I22" s="365">
        <v>290.61591999999996</v>
      </c>
    </row>
    <row r="23" spans="1:9" ht="15" customHeight="1">
      <c r="A23" s="680" t="s">
        <v>336</v>
      </c>
      <c r="B23" s="892" t="s">
        <v>397</v>
      </c>
      <c r="C23" s="892" t="s">
        <v>398</v>
      </c>
      <c r="D23" s="131">
        <v>396.59972999999997</v>
      </c>
      <c r="E23" s="131">
        <v>193.33025000000004</v>
      </c>
      <c r="F23" s="131">
        <v>338.95490999999998</v>
      </c>
      <c r="G23" s="131">
        <v>2015.0411799999999</v>
      </c>
      <c r="H23" s="131">
        <v>942.82045999999991</v>
      </c>
      <c r="I23" s="145">
        <v>1648.3800299999998</v>
      </c>
    </row>
    <row r="24" spans="1:9" ht="15" customHeight="1">
      <c r="A24" s="681" t="s">
        <v>338</v>
      </c>
      <c r="B24" s="893"/>
      <c r="C24" s="893"/>
      <c r="D24" s="131">
        <v>22.60643</v>
      </c>
      <c r="E24" s="131">
        <v>14.031870000000001</v>
      </c>
      <c r="F24" s="131">
        <v>3.0861800000000001</v>
      </c>
      <c r="G24" s="131">
        <v>175.74558999999999</v>
      </c>
      <c r="H24" s="131">
        <v>109.82364</v>
      </c>
      <c r="I24" s="145">
        <v>19.202450000000002</v>
      </c>
    </row>
    <row r="25" spans="1:9" ht="15" customHeight="1">
      <c r="A25" s="681" t="s">
        <v>340</v>
      </c>
      <c r="B25" s="893"/>
      <c r="C25" s="893"/>
      <c r="D25" s="131">
        <v>22.81523</v>
      </c>
      <c r="E25" s="131">
        <v>0</v>
      </c>
      <c r="F25" s="131">
        <v>23.164480000000001</v>
      </c>
      <c r="G25" s="131">
        <v>155.02038999999999</v>
      </c>
      <c r="H25" s="131">
        <v>0</v>
      </c>
      <c r="I25" s="145">
        <v>180.57626999999999</v>
      </c>
    </row>
    <row r="26" spans="1:9" ht="15" customHeight="1">
      <c r="A26" s="681" t="s">
        <v>343</v>
      </c>
      <c r="B26" s="930"/>
      <c r="C26" s="930"/>
      <c r="D26" s="131">
        <v>1.5651600000000001</v>
      </c>
      <c r="E26" s="131">
        <v>1.5651600000000001</v>
      </c>
      <c r="F26" s="131">
        <v>1.1148</v>
      </c>
      <c r="G26" s="131">
        <v>13.817069999999999</v>
      </c>
      <c r="H26" s="131">
        <v>13.817069999999999</v>
      </c>
      <c r="I26" s="145">
        <v>8.2044899999999998</v>
      </c>
    </row>
    <row r="27" spans="1:9" ht="15" customHeight="1">
      <c r="A27" s="891" t="s">
        <v>359</v>
      </c>
      <c r="B27" s="928"/>
      <c r="C27" s="929"/>
      <c r="D27" s="358">
        <v>443.58654999999993</v>
      </c>
      <c r="E27" s="358">
        <v>208.92728000000002</v>
      </c>
      <c r="F27" s="358">
        <v>366.32036999999991</v>
      </c>
      <c r="G27" s="358">
        <v>2359.6242299999994</v>
      </c>
      <c r="H27" s="358">
        <v>1066.46117</v>
      </c>
      <c r="I27" s="366">
        <v>1856.3632399999997</v>
      </c>
    </row>
    <row r="28" spans="1:9" ht="15" customHeight="1">
      <c r="A28" s="680" t="s">
        <v>336</v>
      </c>
      <c r="B28" s="896" t="s">
        <v>399</v>
      </c>
      <c r="C28" s="923" t="s">
        <v>400</v>
      </c>
      <c r="D28" s="131">
        <v>121.39614</v>
      </c>
      <c r="E28" s="131">
        <v>60.91722</v>
      </c>
      <c r="F28" s="131">
        <v>104.2388</v>
      </c>
      <c r="G28" s="131">
        <v>607.54667000000006</v>
      </c>
      <c r="H28" s="131">
        <v>300.95478000000003</v>
      </c>
      <c r="I28" s="145">
        <v>497.51535999999999</v>
      </c>
    </row>
    <row r="29" spans="1:9" ht="15" customHeight="1">
      <c r="A29" s="681" t="s">
        <v>342</v>
      </c>
      <c r="B29" s="897"/>
      <c r="C29" s="899"/>
      <c r="D29" s="131">
        <v>15.27392</v>
      </c>
      <c r="E29" s="131">
        <v>4.64093</v>
      </c>
      <c r="F29" s="131">
        <v>6.0720799999999997</v>
      </c>
      <c r="G29" s="131">
        <v>75.424750000000003</v>
      </c>
      <c r="H29" s="131">
        <v>22.50122</v>
      </c>
      <c r="I29" s="145">
        <v>28.75244</v>
      </c>
    </row>
    <row r="30" spans="1:9" ht="15" customHeight="1">
      <c r="A30" s="681" t="s">
        <v>338</v>
      </c>
      <c r="B30" s="897"/>
      <c r="C30" s="899"/>
      <c r="D30" s="131">
        <v>5.8939000000000004</v>
      </c>
      <c r="E30" s="131">
        <v>2.9381200000000005</v>
      </c>
      <c r="F30" s="131">
        <v>1.5412000000000001</v>
      </c>
      <c r="G30" s="131">
        <v>48.033249999999995</v>
      </c>
      <c r="H30" s="131">
        <v>23.726189999999999</v>
      </c>
      <c r="I30" s="145">
        <v>8.6814199999999992</v>
      </c>
    </row>
    <row r="31" spans="1:9" ht="15" customHeight="1">
      <c r="A31" s="681" t="s">
        <v>340</v>
      </c>
      <c r="B31" s="897"/>
      <c r="C31" s="899"/>
      <c r="D31" s="131">
        <v>2.9165199999999998</v>
      </c>
      <c r="E31" s="131">
        <v>0</v>
      </c>
      <c r="F31" s="131">
        <v>10.597989999999999</v>
      </c>
      <c r="G31" s="131">
        <v>18.910040000000002</v>
      </c>
      <c r="H31" s="131">
        <v>0</v>
      </c>
      <c r="I31" s="145">
        <v>72.776539999999997</v>
      </c>
    </row>
    <row r="32" spans="1:9" ht="15" customHeight="1">
      <c r="A32" s="681" t="s">
        <v>343</v>
      </c>
      <c r="B32" s="897"/>
      <c r="C32" s="899"/>
      <c r="D32" s="131">
        <v>1.7410999999999999</v>
      </c>
      <c r="E32" s="131">
        <v>0.69296000000000002</v>
      </c>
      <c r="F32" s="131">
        <v>2.1152299999999999</v>
      </c>
      <c r="G32" s="131">
        <v>12.97383</v>
      </c>
      <c r="H32" s="131">
        <v>4.6366099999999992</v>
      </c>
      <c r="I32" s="145">
        <v>15.44885</v>
      </c>
    </row>
    <row r="33" spans="1:9" ht="15" customHeight="1">
      <c r="A33" s="681" t="s">
        <v>366</v>
      </c>
      <c r="B33" s="933"/>
      <c r="C33" s="936"/>
      <c r="D33" s="131">
        <v>0</v>
      </c>
      <c r="E33" s="131">
        <v>0</v>
      </c>
      <c r="F33" s="131">
        <v>0.80798999999999999</v>
      </c>
      <c r="G33" s="131">
        <v>0</v>
      </c>
      <c r="H33" s="131">
        <v>0</v>
      </c>
      <c r="I33" s="145">
        <v>4.69787</v>
      </c>
    </row>
    <row r="34" spans="1:9" ht="15" customHeight="1">
      <c r="A34" s="882" t="s">
        <v>359</v>
      </c>
      <c r="B34" s="937"/>
      <c r="C34" s="938"/>
      <c r="D34" s="357">
        <v>147.22157999999999</v>
      </c>
      <c r="E34" s="357">
        <v>69.189229999999995</v>
      </c>
      <c r="F34" s="357">
        <v>125.37329000000001</v>
      </c>
      <c r="G34" s="357">
        <v>762.88854000000003</v>
      </c>
      <c r="H34" s="357">
        <v>351.81880000000001</v>
      </c>
      <c r="I34" s="365">
        <v>627.87248</v>
      </c>
    </row>
    <row r="35" spans="1:9" ht="13.5" thickBot="1">
      <c r="A35" s="885" t="s">
        <v>371</v>
      </c>
      <c r="B35" s="886"/>
      <c r="C35" s="887"/>
      <c r="D35" s="242">
        <f>D34+D27+D16+D22+D10</f>
        <v>872.14418999999987</v>
      </c>
      <c r="E35" s="242">
        <f t="shared" ref="E35:I35" si="0">E34+E27+E16+E22+E10</f>
        <v>404.57538999999997</v>
      </c>
      <c r="F35" s="242">
        <f t="shared" si="0"/>
        <v>648.21902</v>
      </c>
      <c r="G35" s="242">
        <f t="shared" si="0"/>
        <v>5016.5911999999989</v>
      </c>
      <c r="H35" s="242">
        <f t="shared" si="0"/>
        <v>2246.8829500000002</v>
      </c>
      <c r="I35" s="276">
        <f t="shared" si="0"/>
        <v>3363.5433899999994</v>
      </c>
    </row>
    <row r="36" spans="1:9">
      <c r="A36" s="152" t="s">
        <v>372</v>
      </c>
      <c r="B36" s="42"/>
      <c r="C36" s="42"/>
      <c r="D36" s="128"/>
      <c r="E36" s="128"/>
      <c r="F36" s="128"/>
      <c r="G36" s="128"/>
      <c r="H36" s="128"/>
      <c r="I36" s="232"/>
    </row>
    <row r="37" spans="1:9">
      <c r="A37" s="917" t="s">
        <v>373</v>
      </c>
      <c r="B37" s="918"/>
      <c r="C37" s="918"/>
      <c r="D37" s="918"/>
      <c r="E37" s="918"/>
      <c r="F37" s="918"/>
      <c r="G37" s="918"/>
      <c r="H37" s="918"/>
      <c r="I37" s="919"/>
    </row>
    <row r="38" spans="1:9" ht="13.5" thickBot="1">
      <c r="A38" s="154"/>
      <c r="B38" s="233"/>
      <c r="C38" s="233"/>
      <c r="D38" s="234"/>
      <c r="E38" s="234"/>
      <c r="F38" s="234"/>
      <c r="G38" s="234"/>
      <c r="H38" s="234"/>
      <c r="I38" s="235"/>
    </row>
    <row r="39" spans="1:9" ht="13.5" thickBot="1">
      <c r="A39" s="154"/>
      <c r="B39" s="155"/>
      <c r="C39" s="350"/>
      <c r="D39" s="234"/>
      <c r="E39" s="234"/>
      <c r="F39" s="351"/>
      <c r="G39" s="234"/>
      <c r="H39" s="352"/>
      <c r="I39" s="353"/>
    </row>
    <row r="65" spans="1:3">
      <c r="B65" s="187" t="s">
        <v>374</v>
      </c>
      <c r="C65" s="543" t="s">
        <v>375</v>
      </c>
    </row>
    <row r="66" spans="1:3">
      <c r="A66" s="187" t="s">
        <v>376</v>
      </c>
      <c r="B66" s="554">
        <v>0</v>
      </c>
      <c r="C66" s="555">
        <v>0</v>
      </c>
    </row>
    <row r="67" spans="1:3">
      <c r="A67" s="187" t="s">
        <v>377</v>
      </c>
      <c r="B67" s="554">
        <f>E10+E16+E22+E27+E34</f>
        <v>404.57539000000003</v>
      </c>
      <c r="C67" s="554">
        <f>F10+F16+F22+F27+F34</f>
        <v>648.21901999999989</v>
      </c>
    </row>
  </sheetData>
  <mergeCells count="28">
    <mergeCell ref="B28:B33"/>
    <mergeCell ref="C28:C33"/>
    <mergeCell ref="A34:C34"/>
    <mergeCell ref="A35:C35"/>
    <mergeCell ref="A37:I37"/>
    <mergeCell ref="A27:C27"/>
    <mergeCell ref="H4:I4"/>
    <mergeCell ref="B6:B9"/>
    <mergeCell ref="C6:C9"/>
    <mergeCell ref="B11:B15"/>
    <mergeCell ref="C11:C15"/>
    <mergeCell ref="A16:C16"/>
    <mergeCell ref="A10:C10"/>
    <mergeCell ref="B17:B21"/>
    <mergeCell ref="C17:C21"/>
    <mergeCell ref="A22:C22"/>
    <mergeCell ref="B23:B26"/>
    <mergeCell ref="C23:C26"/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G4:G5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64" orientation="portrait" r:id="rId1"/>
  <headerFooter>
    <oddHeader>&amp;L&amp;9ODEPA</oddHeader>
    <oddFooter>&amp;C&amp;9 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A1:J59"/>
  <sheetViews>
    <sheetView view="pageBreakPreview" zoomScale="90" zoomScaleNormal="100" zoomScaleSheetLayoutView="90" workbookViewId="0">
      <selection sqref="A1:I1"/>
    </sheetView>
  </sheetViews>
  <sheetFormatPr baseColWidth="10" defaultColWidth="11.42578125" defaultRowHeight="12.75"/>
  <cols>
    <col min="1" max="1" width="24" style="20" customWidth="1"/>
    <col min="2" max="2" width="12" style="132" customWidth="1"/>
    <col min="3" max="3" width="30" style="132" customWidth="1"/>
    <col min="4" max="8" width="11.42578125" style="132" customWidth="1"/>
    <col min="9" max="9" width="11.140625" style="132" customWidth="1"/>
    <col min="10" max="10" width="11.42578125" style="16" hidden="1" customWidth="1"/>
    <col min="11" max="16384" width="11.42578125" style="16"/>
  </cols>
  <sheetData>
    <row r="1" spans="1:10" ht="15" customHeight="1">
      <c r="A1" s="955" t="s">
        <v>401</v>
      </c>
      <c r="B1" s="956"/>
      <c r="C1" s="956"/>
      <c r="D1" s="956"/>
      <c r="E1" s="956"/>
      <c r="F1" s="956"/>
      <c r="G1" s="956"/>
      <c r="H1" s="956"/>
      <c r="I1" s="957"/>
    </row>
    <row r="2" spans="1:10" ht="15" customHeight="1">
      <c r="A2" s="958" t="s">
        <v>32</v>
      </c>
      <c r="B2" s="954"/>
      <c r="C2" s="954"/>
      <c r="D2" s="954"/>
      <c r="E2" s="954"/>
      <c r="F2" s="954"/>
      <c r="G2" s="954"/>
      <c r="H2" s="954"/>
      <c r="I2" s="959"/>
    </row>
    <row r="3" spans="1:10" ht="15" customHeight="1">
      <c r="A3" s="960" t="s">
        <v>330</v>
      </c>
      <c r="B3" s="963" t="s">
        <v>352</v>
      </c>
      <c r="C3" s="963" t="s">
        <v>353</v>
      </c>
      <c r="D3" s="966" t="s">
        <v>331</v>
      </c>
      <c r="E3" s="966"/>
      <c r="F3" s="966"/>
      <c r="G3" s="966" t="s">
        <v>354</v>
      </c>
      <c r="H3" s="966"/>
      <c r="I3" s="967"/>
    </row>
    <row r="4" spans="1:10" ht="15" customHeight="1">
      <c r="A4" s="961"/>
      <c r="B4" s="964"/>
      <c r="C4" s="964"/>
      <c r="D4" s="953">
        <v>2023</v>
      </c>
      <c r="E4" s="968" t="s">
        <v>289</v>
      </c>
      <c r="F4" s="969"/>
      <c r="G4" s="953">
        <f>D4</f>
        <v>2023</v>
      </c>
      <c r="H4" s="968" t="str">
        <f>+E4</f>
        <v>Ene - may</v>
      </c>
      <c r="I4" s="970"/>
      <c r="J4" s="130"/>
    </row>
    <row r="5" spans="1:10" ht="15" customHeight="1">
      <c r="A5" s="962"/>
      <c r="B5" s="965"/>
      <c r="C5" s="965"/>
      <c r="D5" s="954"/>
      <c r="E5" s="418">
        <v>2023</v>
      </c>
      <c r="F5" s="418">
        <v>2024</v>
      </c>
      <c r="G5" s="954"/>
      <c r="H5" s="348">
        <f>E5</f>
        <v>2023</v>
      </c>
      <c r="I5" s="361">
        <f>F5</f>
        <v>2024</v>
      </c>
    </row>
    <row r="6" spans="1:10" ht="25.5">
      <c r="A6" s="618" t="s">
        <v>366</v>
      </c>
      <c r="B6" s="640" t="s">
        <v>402</v>
      </c>
      <c r="C6" s="640" t="s">
        <v>403</v>
      </c>
      <c r="D6" s="564">
        <v>321.98856999999998</v>
      </c>
      <c r="E6" s="564">
        <v>132.9907</v>
      </c>
      <c r="F6" s="564">
        <v>137.59037000000001</v>
      </c>
      <c r="G6" s="564">
        <v>2701.23972</v>
      </c>
      <c r="H6" s="564">
        <v>1033.3963999999999</v>
      </c>
      <c r="I6" s="565">
        <v>1345.89465</v>
      </c>
      <c r="J6" s="16">
        <v>2705.4949999999999</v>
      </c>
    </row>
    <row r="7" spans="1:10" ht="15" customHeight="1">
      <c r="A7" s="943" t="s">
        <v>359</v>
      </c>
      <c r="B7" s="944"/>
      <c r="C7" s="944"/>
      <c r="D7" s="417">
        <f t="shared" ref="D7:J7" si="0">SUM(D6:D6)</f>
        <v>321.98856999999998</v>
      </c>
      <c r="E7" s="417">
        <f t="shared" si="0"/>
        <v>132.9907</v>
      </c>
      <c r="F7" s="417">
        <f t="shared" si="0"/>
        <v>137.59037000000001</v>
      </c>
      <c r="G7" s="417">
        <f t="shared" si="0"/>
        <v>2701.23972</v>
      </c>
      <c r="H7" s="417">
        <f t="shared" si="0"/>
        <v>1033.3963999999999</v>
      </c>
      <c r="I7" s="362">
        <f t="shared" si="0"/>
        <v>1345.89465</v>
      </c>
      <c r="J7" s="255">
        <f t="shared" si="0"/>
        <v>2705.4949999999999</v>
      </c>
    </row>
    <row r="8" spans="1:10" ht="25.5">
      <c r="A8" s="618" t="s">
        <v>343</v>
      </c>
      <c r="B8" s="656" t="s">
        <v>404</v>
      </c>
      <c r="C8" s="656" t="s">
        <v>405</v>
      </c>
      <c r="D8" s="564">
        <v>1.827</v>
      </c>
      <c r="E8" s="564">
        <v>0</v>
      </c>
      <c r="F8" s="564">
        <v>4.5359999999999996</v>
      </c>
      <c r="G8" s="564">
        <v>6.5244900000000001</v>
      </c>
      <c r="H8" s="564">
        <v>0</v>
      </c>
      <c r="I8" s="565">
        <v>21.056849999999997</v>
      </c>
      <c r="J8" s="610"/>
    </row>
    <row r="9" spans="1:10" ht="15" customHeight="1">
      <c r="A9" s="943" t="s">
        <v>359</v>
      </c>
      <c r="B9" s="952"/>
      <c r="C9" s="952"/>
      <c r="D9" s="417">
        <f t="shared" ref="D9:I9" si="1">SUM(D8:D8)</f>
        <v>1.827</v>
      </c>
      <c r="E9" s="417">
        <f t="shared" si="1"/>
        <v>0</v>
      </c>
      <c r="F9" s="417">
        <f t="shared" si="1"/>
        <v>4.5359999999999996</v>
      </c>
      <c r="G9" s="417">
        <f t="shared" si="1"/>
        <v>6.5244900000000001</v>
      </c>
      <c r="H9" s="417">
        <f t="shared" si="1"/>
        <v>0</v>
      </c>
      <c r="I9" s="362">
        <f t="shared" si="1"/>
        <v>21.056849999999997</v>
      </c>
      <c r="J9" s="610"/>
    </row>
    <row r="10" spans="1:10" ht="15" customHeight="1">
      <c r="A10" s="721" t="s">
        <v>342</v>
      </c>
      <c r="B10" s="892" t="s">
        <v>406</v>
      </c>
      <c r="C10" s="894" t="s">
        <v>407</v>
      </c>
      <c r="D10" s="131">
        <v>332.53661</v>
      </c>
      <c r="E10" s="131">
        <v>149.75841</v>
      </c>
      <c r="F10" s="131">
        <v>159.74159</v>
      </c>
      <c r="G10" s="131">
        <v>1333.08096</v>
      </c>
      <c r="H10" s="131">
        <v>629.30252000000007</v>
      </c>
      <c r="I10" s="145">
        <v>470.21066999999999</v>
      </c>
    </row>
    <row r="11" spans="1:10" ht="15" customHeight="1">
      <c r="A11" s="643" t="s">
        <v>366</v>
      </c>
      <c r="B11" s="893"/>
      <c r="C11" s="895"/>
      <c r="D11" s="131">
        <v>154.68046000000001</v>
      </c>
      <c r="E11" s="131">
        <v>67.040299999999988</v>
      </c>
      <c r="F11" s="131">
        <v>86.990440000000007</v>
      </c>
      <c r="G11" s="131">
        <v>928.44193000000007</v>
      </c>
      <c r="H11" s="131">
        <v>398.44979000000006</v>
      </c>
      <c r="I11" s="145">
        <v>496.46195999999998</v>
      </c>
    </row>
    <row r="12" spans="1:10" ht="15" customHeight="1">
      <c r="A12" s="643" t="s">
        <v>408</v>
      </c>
      <c r="B12" s="893"/>
      <c r="C12" s="895"/>
      <c r="D12" s="131">
        <v>231.96993000000001</v>
      </c>
      <c r="E12" s="131">
        <v>75.760930000000002</v>
      </c>
      <c r="F12" s="131">
        <v>85.595459999999989</v>
      </c>
      <c r="G12" s="131">
        <v>502.37765999999999</v>
      </c>
      <c r="H12" s="131">
        <v>166.57048</v>
      </c>
      <c r="I12" s="145">
        <v>225.13658000000001</v>
      </c>
    </row>
    <row r="13" spans="1:10" ht="15" customHeight="1">
      <c r="A13" s="643" t="s">
        <v>370</v>
      </c>
      <c r="B13" s="893"/>
      <c r="C13" s="895"/>
      <c r="D13" s="131">
        <v>307.49603000000002</v>
      </c>
      <c r="E13" s="131">
        <v>139.72941</v>
      </c>
      <c r="F13" s="131">
        <v>102.51277999999999</v>
      </c>
      <c r="G13" s="131">
        <v>430.39742000000001</v>
      </c>
      <c r="H13" s="131">
        <v>190.27284</v>
      </c>
      <c r="I13" s="145">
        <v>162.01285000000001</v>
      </c>
    </row>
    <row r="14" spans="1:10" ht="15" customHeight="1">
      <c r="A14" s="643" t="s">
        <v>367</v>
      </c>
      <c r="B14" s="893"/>
      <c r="C14" s="895"/>
      <c r="D14" s="131">
        <v>48.404009999999992</v>
      </c>
      <c r="E14" s="131">
        <v>0</v>
      </c>
      <c r="F14" s="131">
        <v>1.5960000000000001</v>
      </c>
      <c r="G14" s="131">
        <v>71.054510000000008</v>
      </c>
      <c r="H14" s="131">
        <v>0</v>
      </c>
      <c r="I14" s="145">
        <v>1.5523699999999998</v>
      </c>
    </row>
    <row r="15" spans="1:10" ht="15" customHeight="1">
      <c r="A15" s="643" t="s">
        <v>336</v>
      </c>
      <c r="B15" s="930"/>
      <c r="C15" s="942"/>
      <c r="D15" s="131">
        <v>0.96</v>
      </c>
      <c r="E15" s="131">
        <v>0.96</v>
      </c>
      <c r="F15" s="131">
        <v>0.31592000000000003</v>
      </c>
      <c r="G15" s="131">
        <v>0.72341999999999995</v>
      </c>
      <c r="H15" s="131">
        <v>0.72341999999999995</v>
      </c>
      <c r="I15" s="145">
        <v>0.61894000000000005</v>
      </c>
    </row>
    <row r="16" spans="1:10" ht="15" customHeight="1">
      <c r="A16" s="946" t="s">
        <v>359</v>
      </c>
      <c r="B16" s="947"/>
      <c r="C16" s="948"/>
      <c r="D16" s="417">
        <f t="shared" ref="D16:I16" si="2">SUM(D10:D15)</f>
        <v>1076.0470400000002</v>
      </c>
      <c r="E16" s="417">
        <f t="shared" si="2"/>
        <v>433.24904999999995</v>
      </c>
      <c r="F16" s="417">
        <f t="shared" si="2"/>
        <v>436.75219000000004</v>
      </c>
      <c r="G16" s="417">
        <f t="shared" si="2"/>
        <v>3266.0759000000003</v>
      </c>
      <c r="H16" s="417">
        <f t="shared" si="2"/>
        <v>1385.3190500000003</v>
      </c>
      <c r="I16" s="362">
        <f t="shared" si="2"/>
        <v>1355.9933700000004</v>
      </c>
    </row>
    <row r="17" spans="1:10" ht="15" customHeight="1">
      <c r="A17" s="721" t="s">
        <v>409</v>
      </c>
      <c r="B17" s="894" t="s">
        <v>410</v>
      </c>
      <c r="C17" s="894" t="s">
        <v>411</v>
      </c>
      <c r="D17" s="131">
        <v>339.16747999999995</v>
      </c>
      <c r="E17" s="131">
        <v>115.98114</v>
      </c>
      <c r="F17" s="131">
        <v>188.79416000000001</v>
      </c>
      <c r="G17" s="131">
        <v>1655.6698699999999</v>
      </c>
      <c r="H17" s="131">
        <v>562.88866000000007</v>
      </c>
      <c r="I17" s="145">
        <v>926.14738999999997</v>
      </c>
    </row>
    <row r="18" spans="1:10" ht="15" customHeight="1">
      <c r="A18" s="643" t="s">
        <v>370</v>
      </c>
      <c r="B18" s="895"/>
      <c r="C18" s="895"/>
      <c r="D18" s="131">
        <v>226.74447999999998</v>
      </c>
      <c r="E18" s="131">
        <v>131.70265000000001</v>
      </c>
      <c r="F18" s="131">
        <v>99.235740000000007</v>
      </c>
      <c r="G18" s="131">
        <v>1021.20582</v>
      </c>
      <c r="H18" s="131">
        <v>587.40093000000002</v>
      </c>
      <c r="I18" s="145">
        <v>440.50771999999995</v>
      </c>
    </row>
    <row r="19" spans="1:10" ht="15" customHeight="1">
      <c r="A19" s="643" t="s">
        <v>343</v>
      </c>
      <c r="B19" s="895"/>
      <c r="C19" s="895"/>
      <c r="D19" s="131">
        <v>193.04864000000001</v>
      </c>
      <c r="E19" s="131">
        <v>11.221920000000001</v>
      </c>
      <c r="F19" s="131">
        <v>184.32983999999999</v>
      </c>
      <c r="G19" s="131">
        <v>610.87477999999999</v>
      </c>
      <c r="H19" s="131">
        <v>36.72287</v>
      </c>
      <c r="I19" s="145">
        <v>606.86957000000007</v>
      </c>
    </row>
    <row r="20" spans="1:10" ht="15" customHeight="1">
      <c r="A20" s="643" t="s">
        <v>412</v>
      </c>
      <c r="B20" s="895"/>
      <c r="C20" s="895"/>
      <c r="D20" s="131">
        <v>24.619</v>
      </c>
      <c r="E20" s="131">
        <v>24.619</v>
      </c>
      <c r="F20" s="131">
        <v>0</v>
      </c>
      <c r="G20" s="131">
        <v>118.41739</v>
      </c>
      <c r="H20" s="131">
        <v>118.41739</v>
      </c>
      <c r="I20" s="145">
        <v>0</v>
      </c>
    </row>
    <row r="21" spans="1:10" ht="15" customHeight="1">
      <c r="A21" s="643" t="s">
        <v>413</v>
      </c>
      <c r="B21" s="895"/>
      <c r="C21" s="895"/>
      <c r="D21" s="131">
        <v>0</v>
      </c>
      <c r="E21" s="131">
        <v>0</v>
      </c>
      <c r="F21" s="131">
        <v>24.001200000000001</v>
      </c>
      <c r="G21" s="131">
        <v>0</v>
      </c>
      <c r="H21" s="131">
        <v>0</v>
      </c>
      <c r="I21" s="145">
        <v>68.403419999999997</v>
      </c>
    </row>
    <row r="22" spans="1:10" ht="15" customHeight="1">
      <c r="A22" s="643" t="s">
        <v>366</v>
      </c>
      <c r="B22" s="945"/>
      <c r="C22" s="945"/>
      <c r="D22" s="131">
        <v>0</v>
      </c>
      <c r="E22" s="131">
        <v>0</v>
      </c>
      <c r="F22" s="131">
        <v>5.0116499999999995</v>
      </c>
      <c r="G22" s="131">
        <v>0</v>
      </c>
      <c r="H22" s="131">
        <v>0</v>
      </c>
      <c r="I22" s="145">
        <v>27.196459999999998</v>
      </c>
    </row>
    <row r="23" spans="1:10" ht="15" customHeight="1">
      <c r="A23" s="949" t="s">
        <v>359</v>
      </c>
      <c r="B23" s="950"/>
      <c r="C23" s="951"/>
      <c r="D23" s="417">
        <v>783.57960000000003</v>
      </c>
      <c r="E23" s="417">
        <v>283.52470999999997</v>
      </c>
      <c r="F23" s="417">
        <v>501.37259</v>
      </c>
      <c r="G23" s="417">
        <v>3406.1678600000005</v>
      </c>
      <c r="H23" s="417">
        <v>1305.42985</v>
      </c>
      <c r="I23" s="362">
        <v>2069.1245599999997</v>
      </c>
      <c r="J23" s="255">
        <f t="shared" ref="J23" si="3">SUM(J17:J22)</f>
        <v>0</v>
      </c>
    </row>
    <row r="24" spans="1:10" ht="15" customHeight="1" thickBot="1">
      <c r="A24" s="939" t="s">
        <v>371</v>
      </c>
      <c r="B24" s="940"/>
      <c r="C24" s="941"/>
      <c r="D24" s="629">
        <f t="shared" ref="D24:I24" si="4">D23+D7+D16+D9</f>
        <v>2183.4422100000002</v>
      </c>
      <c r="E24" s="629">
        <f t="shared" si="4"/>
        <v>849.76445999999987</v>
      </c>
      <c r="F24" s="629">
        <f t="shared" si="4"/>
        <v>1080.2511500000001</v>
      </c>
      <c r="G24" s="629">
        <f t="shared" si="4"/>
        <v>9380.0079700000006</v>
      </c>
      <c r="H24" s="629">
        <f t="shared" si="4"/>
        <v>3724.1453000000001</v>
      </c>
      <c r="I24" s="630">
        <f t="shared" si="4"/>
        <v>4792.0694299999996</v>
      </c>
      <c r="J24" s="256">
        <f>J23+J7+J16</f>
        <v>2705.4949999999999</v>
      </c>
    </row>
    <row r="25" spans="1:10" ht="15" customHeight="1">
      <c r="A25" s="631" t="s">
        <v>372</v>
      </c>
      <c r="B25" s="632"/>
      <c r="C25" s="632"/>
      <c r="D25" s="632"/>
      <c r="E25" s="632"/>
      <c r="F25" s="632"/>
      <c r="G25" s="632"/>
      <c r="H25" s="632"/>
      <c r="I25" s="633"/>
    </row>
    <row r="26" spans="1:10" ht="15" customHeight="1" thickBot="1">
      <c r="A26" s="624" t="s">
        <v>350</v>
      </c>
      <c r="B26" s="625"/>
      <c r="C26" s="625"/>
      <c r="D26" s="625"/>
      <c r="E26" s="625"/>
      <c r="F26" s="625"/>
      <c r="G26" s="625"/>
      <c r="H26" s="625"/>
      <c r="I26" s="626"/>
    </row>
    <row r="57" spans="1:3">
      <c r="B57" s="187"/>
      <c r="C57" s="543"/>
    </row>
    <row r="58" spans="1:3">
      <c r="A58" s="187"/>
      <c r="B58" s="554"/>
      <c r="C58" s="555"/>
    </row>
    <row r="59" spans="1:3">
      <c r="A59" s="187"/>
      <c r="B59" s="554"/>
      <c r="C59" s="554"/>
    </row>
  </sheetData>
  <mergeCells count="20">
    <mergeCell ref="D4:D5"/>
    <mergeCell ref="G4:G5"/>
    <mergeCell ref="A1:I1"/>
    <mergeCell ref="A2:I2"/>
    <mergeCell ref="A3:A5"/>
    <mergeCell ref="B3:B5"/>
    <mergeCell ref="C3:C5"/>
    <mergeCell ref="D3:F3"/>
    <mergeCell ref="G3:I3"/>
    <mergeCell ref="E4:F4"/>
    <mergeCell ref="H4:I4"/>
    <mergeCell ref="A24:C24"/>
    <mergeCell ref="C10:C15"/>
    <mergeCell ref="A7:C7"/>
    <mergeCell ref="B17:B22"/>
    <mergeCell ref="A16:C16"/>
    <mergeCell ref="A23:C23"/>
    <mergeCell ref="C17:C22"/>
    <mergeCell ref="B10:B15"/>
    <mergeCell ref="A9:C9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93" orientation="landscape" r:id="rId1"/>
  <headerFooter>
    <oddHeader>&amp;L&amp;9ODEPA</oddHeader>
    <oddFooter>&amp;C&amp;9 22</oddFooter>
  </headerFooter>
  <colBreaks count="1" manualBreakCount="1">
    <brk id="3" max="24" man="1"/>
  </colBreaks>
  <ignoredErrors>
    <ignoredError sqref="B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  <pageSetUpPr fitToPage="1"/>
  </sheetPr>
  <dimension ref="A1:I59"/>
  <sheetViews>
    <sheetView view="pageBreakPreview" zoomScale="90" zoomScaleNormal="100" zoomScaleSheetLayoutView="90" workbookViewId="0">
      <selection sqref="A1:I1"/>
    </sheetView>
  </sheetViews>
  <sheetFormatPr baseColWidth="10" defaultColWidth="11.42578125" defaultRowHeight="12.75"/>
  <cols>
    <col min="1" max="1" width="25.140625" style="20" customWidth="1"/>
    <col min="2" max="2" width="10.7109375" style="20" customWidth="1"/>
    <col min="3" max="3" width="54.140625" style="20" customWidth="1"/>
    <col min="4" max="9" width="12.7109375" style="20" customWidth="1"/>
    <col min="10" max="10" width="13.42578125" style="16" customWidth="1"/>
    <col min="11" max="16384" width="11.42578125" style="16"/>
  </cols>
  <sheetData>
    <row r="1" spans="1:9" ht="15" customHeight="1" thickBot="1">
      <c r="A1" s="974" t="s">
        <v>414</v>
      </c>
      <c r="B1" s="975"/>
      <c r="C1" s="975"/>
      <c r="D1" s="975"/>
      <c r="E1" s="975"/>
      <c r="F1" s="975"/>
      <c r="G1" s="975"/>
      <c r="H1" s="975"/>
      <c r="I1" s="976"/>
    </row>
    <row r="2" spans="1:9" ht="15" customHeight="1">
      <c r="A2" s="977" t="s">
        <v>415</v>
      </c>
      <c r="B2" s="978"/>
      <c r="C2" s="978"/>
      <c r="D2" s="978"/>
      <c r="E2" s="978"/>
      <c r="F2" s="978"/>
      <c r="G2" s="978"/>
      <c r="H2" s="978"/>
      <c r="I2" s="979"/>
    </row>
    <row r="3" spans="1:9" ht="15" customHeight="1">
      <c r="A3" s="901" t="str">
        <f>'Pág.22-C11 '!A3:A5</f>
        <v>País de destino</v>
      </c>
      <c r="B3" s="980" t="s">
        <v>352</v>
      </c>
      <c r="C3" s="983" t="s">
        <v>353</v>
      </c>
      <c r="D3" s="954" t="s">
        <v>331</v>
      </c>
      <c r="E3" s="954"/>
      <c r="F3" s="954"/>
      <c r="G3" s="954" t="s">
        <v>354</v>
      </c>
      <c r="H3" s="954"/>
      <c r="I3" s="959"/>
    </row>
    <row r="4" spans="1:9" ht="15" customHeight="1">
      <c r="A4" s="901"/>
      <c r="B4" s="981"/>
      <c r="C4" s="984"/>
      <c r="D4" s="953">
        <v>2023</v>
      </c>
      <c r="E4" s="968" t="s">
        <v>289</v>
      </c>
      <c r="F4" s="969"/>
      <c r="G4" s="953">
        <f>D4</f>
        <v>2023</v>
      </c>
      <c r="H4" s="968" t="str">
        <f>+E4</f>
        <v>Ene - may</v>
      </c>
      <c r="I4" s="970"/>
    </row>
    <row r="5" spans="1:9" ht="15" customHeight="1">
      <c r="A5" s="927"/>
      <c r="B5" s="982"/>
      <c r="C5" s="985"/>
      <c r="D5" s="954"/>
      <c r="E5" s="418">
        <v>2023</v>
      </c>
      <c r="F5" s="418">
        <v>2024</v>
      </c>
      <c r="G5" s="954"/>
      <c r="H5" s="348">
        <f>E5</f>
        <v>2023</v>
      </c>
      <c r="I5" s="361">
        <f>F5</f>
        <v>2024</v>
      </c>
    </row>
    <row r="6" spans="1:9" ht="15" customHeight="1">
      <c r="A6" s="680" t="s">
        <v>336</v>
      </c>
      <c r="B6" s="892" t="s">
        <v>416</v>
      </c>
      <c r="C6" s="894" t="s">
        <v>417</v>
      </c>
      <c r="D6" s="131">
        <v>11149.719279999999</v>
      </c>
      <c r="E6" s="131">
        <v>4527.3626799999993</v>
      </c>
      <c r="F6" s="131">
        <v>4917.3036099999999</v>
      </c>
      <c r="G6" s="131">
        <v>7191.3767699999999</v>
      </c>
      <c r="H6" s="131">
        <v>3040.7976400000002</v>
      </c>
      <c r="I6" s="145">
        <v>3512.9097399999996</v>
      </c>
    </row>
    <row r="7" spans="1:9" ht="15" customHeight="1">
      <c r="A7" s="681" t="s">
        <v>358</v>
      </c>
      <c r="B7" s="893"/>
      <c r="C7" s="895"/>
      <c r="D7" s="131">
        <v>318.08049999999997</v>
      </c>
      <c r="E7" s="131">
        <v>160.11949999999999</v>
      </c>
      <c r="F7" s="131">
        <v>101.733</v>
      </c>
      <c r="G7" s="131">
        <v>174.91300000000001</v>
      </c>
      <c r="H7" s="131">
        <v>92.775000000000006</v>
      </c>
      <c r="I7" s="145">
        <v>38.600349999999999</v>
      </c>
    </row>
    <row r="8" spans="1:9" ht="15" customHeight="1">
      <c r="A8" s="681" t="s">
        <v>418</v>
      </c>
      <c r="B8" s="893"/>
      <c r="C8" s="895"/>
      <c r="D8" s="131">
        <v>190.25907000000001</v>
      </c>
      <c r="E8" s="131">
        <v>49.736759999999997</v>
      </c>
      <c r="F8" s="131">
        <v>43.41</v>
      </c>
      <c r="G8" s="131">
        <v>127.76939</v>
      </c>
      <c r="H8" s="131">
        <v>29.883770000000002</v>
      </c>
      <c r="I8" s="145">
        <v>30.488049999999998</v>
      </c>
    </row>
    <row r="9" spans="1:9" ht="15" customHeight="1">
      <c r="A9" s="681" t="s">
        <v>408</v>
      </c>
      <c r="B9" s="893"/>
      <c r="C9" s="895"/>
      <c r="D9" s="131">
        <v>138.17370000000003</v>
      </c>
      <c r="E9" s="131">
        <v>95.810699999999997</v>
      </c>
      <c r="F9" s="131">
        <v>0</v>
      </c>
      <c r="G9" s="131">
        <v>84.335999999999999</v>
      </c>
      <c r="H9" s="131">
        <v>59.886000000000003</v>
      </c>
      <c r="I9" s="145">
        <v>0</v>
      </c>
    </row>
    <row r="10" spans="1:9" s="134" customFormat="1" ht="15" customHeight="1">
      <c r="A10" s="681" t="s">
        <v>419</v>
      </c>
      <c r="B10" s="893"/>
      <c r="C10" s="895"/>
      <c r="D10" s="131">
        <v>43.334499999999998</v>
      </c>
      <c r="E10" s="131">
        <v>43.334499999999998</v>
      </c>
      <c r="F10" s="131">
        <v>0</v>
      </c>
      <c r="G10" s="131">
        <v>26.65</v>
      </c>
      <c r="H10" s="131">
        <v>26.65</v>
      </c>
      <c r="I10" s="145">
        <v>0</v>
      </c>
    </row>
    <row r="11" spans="1:9" s="134" customFormat="1" ht="15" customHeight="1">
      <c r="A11" s="681" t="s">
        <v>420</v>
      </c>
      <c r="B11" s="893"/>
      <c r="C11" s="895"/>
      <c r="D11" s="131">
        <v>39.762</v>
      </c>
      <c r="E11" s="131">
        <v>39.762</v>
      </c>
      <c r="F11" s="131">
        <v>0</v>
      </c>
      <c r="G11" s="131">
        <v>26.614999999999998</v>
      </c>
      <c r="H11" s="131">
        <v>26.614999999999998</v>
      </c>
      <c r="I11" s="145">
        <v>0</v>
      </c>
    </row>
    <row r="12" spans="1:9" s="134" customFormat="1" ht="15" customHeight="1">
      <c r="A12" s="681" t="s">
        <v>421</v>
      </c>
      <c r="B12" s="893"/>
      <c r="C12" s="895"/>
      <c r="D12" s="131">
        <v>38.713000000000001</v>
      </c>
      <c r="E12" s="131">
        <v>38.713000000000001</v>
      </c>
      <c r="F12" s="131">
        <v>0</v>
      </c>
      <c r="G12" s="131">
        <v>23.184999999999999</v>
      </c>
      <c r="H12" s="131">
        <v>23.184999999999999</v>
      </c>
      <c r="I12" s="145">
        <v>0</v>
      </c>
    </row>
    <row r="13" spans="1:9" s="134" customFormat="1" ht="15" customHeight="1">
      <c r="A13" s="681" t="s">
        <v>367</v>
      </c>
      <c r="B13" s="893"/>
      <c r="C13" s="895"/>
      <c r="D13" s="131">
        <v>48.920999999999999</v>
      </c>
      <c r="E13" s="131">
        <v>0</v>
      </c>
      <c r="F13" s="131">
        <v>0</v>
      </c>
      <c r="G13" s="131">
        <v>22.7</v>
      </c>
      <c r="H13" s="131">
        <v>0</v>
      </c>
      <c r="I13" s="145">
        <v>0</v>
      </c>
    </row>
    <row r="14" spans="1:9" s="134" customFormat="1" ht="15" customHeight="1">
      <c r="A14" s="681" t="s">
        <v>338</v>
      </c>
      <c r="B14" s="893"/>
      <c r="C14" s="895"/>
      <c r="D14" s="131">
        <v>25.161999999999999</v>
      </c>
      <c r="E14" s="131">
        <v>0</v>
      </c>
      <c r="F14" s="131">
        <v>0</v>
      </c>
      <c r="G14" s="131">
        <v>20.600999999999999</v>
      </c>
      <c r="H14" s="131">
        <v>0</v>
      </c>
      <c r="I14" s="145">
        <v>0</v>
      </c>
    </row>
    <row r="15" spans="1:9" s="134" customFormat="1" ht="15" customHeight="1">
      <c r="A15" s="681" t="s">
        <v>422</v>
      </c>
      <c r="B15" s="893"/>
      <c r="C15" s="895"/>
      <c r="D15" s="131">
        <v>50.7425</v>
      </c>
      <c r="E15" s="131">
        <v>25.0245</v>
      </c>
      <c r="F15" s="131">
        <v>25.87</v>
      </c>
      <c r="G15" s="131">
        <v>14.491</v>
      </c>
      <c r="H15" s="131">
        <v>10.145</v>
      </c>
      <c r="I15" s="145">
        <v>6.1207500000000001</v>
      </c>
    </row>
    <row r="16" spans="1:9" s="134" customFormat="1" ht="15" customHeight="1">
      <c r="A16" s="681" t="s">
        <v>423</v>
      </c>
      <c r="B16" s="930"/>
      <c r="C16" s="942"/>
      <c r="D16" s="131">
        <v>49.822400000000002</v>
      </c>
      <c r="E16" s="131">
        <v>0</v>
      </c>
      <c r="F16" s="131">
        <v>77.637</v>
      </c>
      <c r="G16" s="131">
        <v>11.039249999999999</v>
      </c>
      <c r="H16" s="131">
        <v>0</v>
      </c>
      <c r="I16" s="145">
        <v>15.46916</v>
      </c>
    </row>
    <row r="17" spans="1:9" s="134" customFormat="1" ht="15" customHeight="1">
      <c r="A17" s="946" t="s">
        <v>359</v>
      </c>
      <c r="B17" s="947"/>
      <c r="C17" s="948"/>
      <c r="D17" s="133">
        <v>12092.68995</v>
      </c>
      <c r="E17" s="133">
        <v>4979.8636399999996</v>
      </c>
      <c r="F17" s="133">
        <v>5165.9536100000005</v>
      </c>
      <c r="G17" s="133">
        <v>7723.6764099999991</v>
      </c>
      <c r="H17" s="133">
        <v>3309.93741</v>
      </c>
      <c r="I17" s="236">
        <v>3603.5880499999998</v>
      </c>
    </row>
    <row r="18" spans="1:9" s="134" customFormat="1" ht="15" customHeight="1">
      <c r="A18" s="680" t="s">
        <v>423</v>
      </c>
      <c r="B18" s="892" t="s">
        <v>424</v>
      </c>
      <c r="C18" s="892" t="s">
        <v>425</v>
      </c>
      <c r="D18" s="131">
        <v>1942.0805793</v>
      </c>
      <c r="E18" s="131">
        <v>1245.7180000000001</v>
      </c>
      <c r="F18" s="131">
        <v>736.55700000000002</v>
      </c>
      <c r="G18" s="131">
        <v>2879.4650699999997</v>
      </c>
      <c r="H18" s="131">
        <v>1854.75352</v>
      </c>
      <c r="I18" s="145">
        <v>1143.5611000000001</v>
      </c>
    </row>
    <row r="19" spans="1:9" s="134" customFormat="1" ht="15" customHeight="1">
      <c r="A19" s="681" t="s">
        <v>336</v>
      </c>
      <c r="B19" s="893"/>
      <c r="C19" s="895"/>
      <c r="D19" s="131">
        <v>229.49600000000001</v>
      </c>
      <c r="E19" s="131">
        <v>57.424999999999997</v>
      </c>
      <c r="F19" s="131">
        <v>282.036</v>
      </c>
      <c r="G19" s="131">
        <v>288.39654999999999</v>
      </c>
      <c r="H19" s="131">
        <v>82.372889999999998</v>
      </c>
      <c r="I19" s="145">
        <v>277.70004999999998</v>
      </c>
    </row>
    <row r="20" spans="1:9" s="134" customFormat="1" ht="15" customHeight="1">
      <c r="A20" s="681" t="s">
        <v>408</v>
      </c>
      <c r="B20" s="893"/>
      <c r="C20" s="895"/>
      <c r="D20" s="131">
        <v>108.711</v>
      </c>
      <c r="E20" s="131">
        <v>24.42</v>
      </c>
      <c r="F20" s="131">
        <v>87.379000000000005</v>
      </c>
      <c r="G20" s="131">
        <v>245.71500999999998</v>
      </c>
      <c r="H20" s="131">
        <v>29.01849</v>
      </c>
      <c r="I20" s="145">
        <v>244.24033</v>
      </c>
    </row>
    <row r="21" spans="1:9" s="134" customFormat="1" ht="15" customHeight="1">
      <c r="A21" s="681" t="s">
        <v>337</v>
      </c>
      <c r="B21" s="893"/>
      <c r="C21" s="895"/>
      <c r="D21" s="131">
        <v>51.390309999999999</v>
      </c>
      <c r="E21" s="131">
        <v>23.687999999999999</v>
      </c>
      <c r="F21" s="131">
        <v>43.491</v>
      </c>
      <c r="G21" s="131">
        <v>154.38052999999999</v>
      </c>
      <c r="H21" s="131">
        <v>68.139830000000003</v>
      </c>
      <c r="I21" s="145">
        <v>123.77153999999999</v>
      </c>
    </row>
    <row r="22" spans="1:9" s="134" customFormat="1" ht="15" customHeight="1">
      <c r="A22" s="681" t="s">
        <v>426</v>
      </c>
      <c r="B22" s="893"/>
      <c r="C22" s="895"/>
      <c r="D22" s="131">
        <v>51.073999999999998</v>
      </c>
      <c r="E22" s="131">
        <v>25.94</v>
      </c>
      <c r="F22" s="131">
        <v>24.655999999999999</v>
      </c>
      <c r="G22" s="131">
        <v>82.581810000000004</v>
      </c>
      <c r="H22" s="131">
        <v>40.674810000000001</v>
      </c>
      <c r="I22" s="145">
        <v>43.451689999999999</v>
      </c>
    </row>
    <row r="23" spans="1:9" s="134" customFormat="1" ht="15" customHeight="1">
      <c r="A23" s="681" t="s">
        <v>362</v>
      </c>
      <c r="B23" s="893"/>
      <c r="C23" s="895"/>
      <c r="D23" s="131">
        <v>23.46</v>
      </c>
      <c r="E23" s="131">
        <v>0</v>
      </c>
      <c r="F23" s="131">
        <v>0</v>
      </c>
      <c r="G23" s="131">
        <v>60.153919999999999</v>
      </c>
      <c r="H23" s="131">
        <v>0</v>
      </c>
      <c r="I23" s="145">
        <v>0</v>
      </c>
    </row>
    <row r="24" spans="1:9" s="134" customFormat="1" ht="15" customHeight="1">
      <c r="A24" s="681" t="s">
        <v>421</v>
      </c>
      <c r="B24" s="893"/>
      <c r="C24" s="895"/>
      <c r="D24" s="131">
        <v>25.876000000000001</v>
      </c>
      <c r="E24" s="131">
        <v>25.876000000000001</v>
      </c>
      <c r="F24" s="131">
        <v>0</v>
      </c>
      <c r="G24" s="131">
        <v>39.809750000000001</v>
      </c>
      <c r="H24" s="131">
        <v>39.809750000000001</v>
      </c>
      <c r="I24" s="145">
        <v>0</v>
      </c>
    </row>
    <row r="25" spans="1:9" s="134" customFormat="1" ht="15" customHeight="1">
      <c r="A25" s="681" t="s">
        <v>427</v>
      </c>
      <c r="B25" s="893"/>
      <c r="C25" s="895"/>
      <c r="D25" s="131">
        <v>0</v>
      </c>
      <c r="E25" s="131">
        <v>0</v>
      </c>
      <c r="F25" s="131">
        <v>1.81</v>
      </c>
      <c r="G25" s="131">
        <v>0</v>
      </c>
      <c r="H25" s="131">
        <v>0</v>
      </c>
      <c r="I25" s="145">
        <v>2.6293099999999998</v>
      </c>
    </row>
    <row r="26" spans="1:9" s="134" customFormat="1" ht="15" customHeight="1">
      <c r="A26" s="681" t="s">
        <v>428</v>
      </c>
      <c r="B26" s="930"/>
      <c r="C26" s="942"/>
      <c r="D26" s="131">
        <v>0</v>
      </c>
      <c r="E26" s="131">
        <v>0</v>
      </c>
      <c r="F26" s="131">
        <v>39.396999999999998</v>
      </c>
      <c r="G26" s="131">
        <v>0</v>
      </c>
      <c r="H26" s="131">
        <v>0</v>
      </c>
      <c r="I26" s="145">
        <v>52.086709999999997</v>
      </c>
    </row>
    <row r="27" spans="1:9" ht="15" customHeight="1">
      <c r="A27" s="946" t="s">
        <v>359</v>
      </c>
      <c r="B27" s="947"/>
      <c r="C27" s="948"/>
      <c r="D27" s="391">
        <v>2432.0878892999999</v>
      </c>
      <c r="E27" s="391">
        <v>1403.067</v>
      </c>
      <c r="F27" s="391">
        <v>1215.326</v>
      </c>
      <c r="G27" s="391">
        <v>3750.5026399999997</v>
      </c>
      <c r="H27" s="391">
        <v>2114.7692900000002</v>
      </c>
      <c r="I27" s="467">
        <v>1887.4407300000003</v>
      </c>
    </row>
    <row r="28" spans="1:9" ht="15" customHeight="1">
      <c r="A28" s="680" t="s">
        <v>336</v>
      </c>
      <c r="B28" s="894" t="s">
        <v>429</v>
      </c>
      <c r="C28" s="894" t="s">
        <v>430</v>
      </c>
      <c r="D28" s="131">
        <v>553.18299999999999</v>
      </c>
      <c r="E28" s="131">
        <v>266.11399999999998</v>
      </c>
      <c r="F28" s="131">
        <v>195.84299999999999</v>
      </c>
      <c r="G28" s="131">
        <v>578.31594999999993</v>
      </c>
      <c r="H28" s="131">
        <v>284.05590000000001</v>
      </c>
      <c r="I28" s="145">
        <v>221.15414000000001</v>
      </c>
    </row>
    <row r="29" spans="1:9" ht="15" customHeight="1">
      <c r="A29" s="681" t="s">
        <v>431</v>
      </c>
      <c r="B29" s="895"/>
      <c r="C29" s="895"/>
      <c r="D29" s="131">
        <v>330.09899999999999</v>
      </c>
      <c r="E29" s="131">
        <v>0</v>
      </c>
      <c r="F29" s="131">
        <v>270.71100000000001</v>
      </c>
      <c r="G29" s="131">
        <v>356.67056000000002</v>
      </c>
      <c r="H29" s="131">
        <v>0</v>
      </c>
      <c r="I29" s="145">
        <v>314.42629999999997</v>
      </c>
    </row>
    <row r="30" spans="1:9" ht="15" customHeight="1">
      <c r="A30" s="681" t="s">
        <v>432</v>
      </c>
      <c r="B30" s="895"/>
      <c r="C30" s="895"/>
      <c r="D30" s="131">
        <v>111.28700000000001</v>
      </c>
      <c r="E30" s="131">
        <v>0</v>
      </c>
      <c r="F30" s="131">
        <v>52.415999999999997</v>
      </c>
      <c r="G30" s="131">
        <v>125.32218999999999</v>
      </c>
      <c r="H30" s="131">
        <v>0</v>
      </c>
      <c r="I30" s="145">
        <v>64.997799999999998</v>
      </c>
    </row>
    <row r="31" spans="1:9" ht="15" customHeight="1">
      <c r="A31" s="681" t="s">
        <v>338</v>
      </c>
      <c r="B31" s="942"/>
      <c r="C31" s="942"/>
      <c r="D31" s="131">
        <v>43.600999999999999</v>
      </c>
      <c r="E31" s="131">
        <v>21.995000000000001</v>
      </c>
      <c r="F31" s="131">
        <v>0</v>
      </c>
      <c r="G31" s="131">
        <v>59.297029999999999</v>
      </c>
      <c r="H31" s="131">
        <v>27.98085</v>
      </c>
      <c r="I31" s="145">
        <v>0</v>
      </c>
    </row>
    <row r="32" spans="1:9" ht="15" customHeight="1">
      <c r="A32" s="949" t="s">
        <v>359</v>
      </c>
      <c r="B32" s="950"/>
      <c r="C32" s="951"/>
      <c r="D32" s="253">
        <v>1038.17</v>
      </c>
      <c r="E32" s="253">
        <v>288.10899999999998</v>
      </c>
      <c r="F32" s="253">
        <v>518.97</v>
      </c>
      <c r="G32" s="253">
        <v>1119.60573</v>
      </c>
      <c r="H32" s="253">
        <v>312.03674999999998</v>
      </c>
      <c r="I32" s="254">
        <v>600.57823999999994</v>
      </c>
    </row>
    <row r="33" spans="1:9" ht="15" customHeight="1" thickBot="1">
      <c r="A33" s="986" t="s">
        <v>371</v>
      </c>
      <c r="B33" s="987"/>
      <c r="C33" s="988"/>
      <c r="D33" s="243">
        <f t="shared" ref="D33:I33" si="0">D32+D27+D17</f>
        <v>15562.947839299999</v>
      </c>
      <c r="E33" s="243">
        <f t="shared" si="0"/>
        <v>6671.0396399999991</v>
      </c>
      <c r="F33" s="243">
        <f t="shared" si="0"/>
        <v>6900.2496100000008</v>
      </c>
      <c r="G33" s="243">
        <f t="shared" si="0"/>
        <v>12593.784779999998</v>
      </c>
      <c r="H33" s="243">
        <f t="shared" si="0"/>
        <v>5736.7434499999999</v>
      </c>
      <c r="I33" s="264">
        <f t="shared" si="0"/>
        <v>6091.6070199999995</v>
      </c>
    </row>
    <row r="34" spans="1:9" ht="15" customHeight="1">
      <c r="A34" s="971" t="s">
        <v>372</v>
      </c>
      <c r="B34" s="972"/>
      <c r="C34" s="972"/>
      <c r="D34" s="972"/>
      <c r="E34" s="972"/>
      <c r="F34" s="972"/>
      <c r="G34" s="972"/>
      <c r="H34" s="972"/>
      <c r="I34" s="973"/>
    </row>
    <row r="35" spans="1:9" ht="15" customHeight="1" thickBot="1">
      <c r="A35" s="888" t="s">
        <v>350</v>
      </c>
      <c r="B35" s="889"/>
      <c r="C35" s="889"/>
      <c r="D35" s="889"/>
      <c r="E35" s="889"/>
      <c r="F35" s="889"/>
      <c r="G35" s="889"/>
      <c r="H35" s="889"/>
      <c r="I35" s="890"/>
    </row>
    <row r="57" spans="1:3">
      <c r="B57" s="187"/>
      <c r="C57" s="543"/>
    </row>
    <row r="58" spans="1:3">
      <c r="A58" s="187"/>
      <c r="B58" s="554"/>
      <c r="C58" s="555"/>
    </row>
    <row r="59" spans="1:3">
      <c r="A59" s="187"/>
      <c r="B59" s="554"/>
      <c r="C59" s="554"/>
    </row>
  </sheetData>
  <mergeCells count="23">
    <mergeCell ref="A35:I35"/>
    <mergeCell ref="A17:C17"/>
    <mergeCell ref="B18:B26"/>
    <mergeCell ref="C18:C26"/>
    <mergeCell ref="A27:C27"/>
    <mergeCell ref="B28:B31"/>
    <mergeCell ref="C28:C31"/>
    <mergeCell ref="A33:C33"/>
    <mergeCell ref="B6:B16"/>
    <mergeCell ref="C6:C16"/>
    <mergeCell ref="A32:C32"/>
    <mergeCell ref="A34:I34"/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G4:G5"/>
    <mergeCell ref="H4:I4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75" orientation="landscape" r:id="rId1"/>
  <headerFooter>
    <oddHeader>&amp;L&amp;9ODEPA</oddHeader>
    <oddFooter>&amp;C&amp;9 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  <pageSetUpPr fitToPage="1"/>
  </sheetPr>
  <dimension ref="A1:N24"/>
  <sheetViews>
    <sheetView view="pageBreakPreview" zoomScale="90" zoomScaleNormal="100" zoomScaleSheetLayoutView="90" workbookViewId="0">
      <selection sqref="A1:M1"/>
    </sheetView>
  </sheetViews>
  <sheetFormatPr baseColWidth="10" defaultColWidth="11.42578125" defaultRowHeight="12.75"/>
  <cols>
    <col min="1" max="1" width="15.5703125" style="16" customWidth="1"/>
    <col min="2" max="4" width="11.7109375" style="16" customWidth="1"/>
    <col min="5" max="5" width="13.140625" style="16" customWidth="1"/>
    <col min="6" max="8" width="11.7109375" style="16" customWidth="1"/>
    <col min="9" max="9" width="12.85546875" style="16" customWidth="1"/>
    <col min="10" max="10" width="13.42578125" style="16" customWidth="1"/>
    <col min="11" max="12" width="11.42578125" style="16"/>
    <col min="13" max="13" width="14.28515625" style="16" customWidth="1"/>
    <col min="14" max="14" width="12.42578125" style="16" customWidth="1"/>
    <col min="15" max="16384" width="11.42578125" style="16"/>
  </cols>
  <sheetData>
    <row r="1" spans="1:14" ht="15" customHeight="1" thickBot="1">
      <c r="A1" s="995" t="s">
        <v>433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7"/>
    </row>
    <row r="2" spans="1:14" ht="15" customHeight="1">
      <c r="A2" s="998" t="s">
        <v>434</v>
      </c>
      <c r="B2" s="999"/>
      <c r="C2" s="999"/>
      <c r="D2" s="999"/>
      <c r="E2" s="999"/>
      <c r="F2" s="999"/>
      <c r="G2" s="999"/>
      <c r="H2" s="999"/>
      <c r="I2" s="999"/>
      <c r="J2" s="999"/>
      <c r="K2" s="999"/>
      <c r="L2" s="999"/>
      <c r="M2" s="1000"/>
    </row>
    <row r="3" spans="1:14" s="84" customFormat="1" ht="15" customHeight="1">
      <c r="A3" s="1001" t="s">
        <v>435</v>
      </c>
      <c r="B3" s="968" t="s">
        <v>331</v>
      </c>
      <c r="C3" s="969"/>
      <c r="D3" s="969"/>
      <c r="E3" s="969"/>
      <c r="F3" s="953" t="s">
        <v>436</v>
      </c>
      <c r="G3" s="966"/>
      <c r="H3" s="966"/>
      <c r="I3" s="966"/>
      <c r="J3" s="966"/>
      <c r="K3" s="966" t="s">
        <v>437</v>
      </c>
      <c r="L3" s="966"/>
      <c r="M3" s="967"/>
    </row>
    <row r="4" spans="1:14" s="84" customFormat="1" ht="15" customHeight="1">
      <c r="A4" s="1002"/>
      <c r="B4" s="953">
        <v>2023</v>
      </c>
      <c r="C4" s="969" t="s">
        <v>390</v>
      </c>
      <c r="D4" s="969"/>
      <c r="E4" s="969"/>
      <c r="F4" s="1003">
        <f>B4</f>
        <v>2023</v>
      </c>
      <c r="G4" s="969" t="str">
        <f>C4</f>
        <v>Ene -may</v>
      </c>
      <c r="H4" s="969"/>
      <c r="I4" s="969"/>
      <c r="J4" s="1005"/>
      <c r="K4" s="968" t="str">
        <f>C4</f>
        <v>Ene -may</v>
      </c>
      <c r="L4" s="969"/>
      <c r="M4" s="970"/>
    </row>
    <row r="5" spans="1:14" s="84" customFormat="1" ht="15" customHeight="1">
      <c r="A5" s="1001"/>
      <c r="B5" s="954"/>
      <c r="C5" s="348">
        <v>2023</v>
      </c>
      <c r="D5" s="418">
        <v>2024</v>
      </c>
      <c r="E5" s="557" t="s">
        <v>334</v>
      </c>
      <c r="F5" s="1004"/>
      <c r="G5" s="348">
        <f>C5</f>
        <v>2023</v>
      </c>
      <c r="H5" s="418">
        <f>D5</f>
        <v>2024</v>
      </c>
      <c r="I5" s="419" t="str">
        <f>E5</f>
        <v>Var. 24/23 (%)</v>
      </c>
      <c r="J5" s="419" t="s">
        <v>335</v>
      </c>
      <c r="K5" s="418">
        <f>G5</f>
        <v>2023</v>
      </c>
      <c r="L5" s="418">
        <f>H5</f>
        <v>2024</v>
      </c>
      <c r="M5" s="361" t="str">
        <f>E5</f>
        <v>Var. 24/23 (%)</v>
      </c>
      <c r="N5" s="103"/>
    </row>
    <row r="6" spans="1:14" s="84" customFormat="1" ht="15" customHeight="1">
      <c r="A6" s="682" t="s">
        <v>412</v>
      </c>
      <c r="B6" s="372">
        <v>120787</v>
      </c>
      <c r="C6" s="372">
        <v>50712</v>
      </c>
      <c r="D6" s="372">
        <v>49916</v>
      </c>
      <c r="E6" s="504">
        <f>IFERROR(100*(D6-C6)/C6,"-")</f>
        <v>-1.5696482094967661</v>
      </c>
      <c r="F6" s="558">
        <v>655916</v>
      </c>
      <c r="G6" s="372">
        <v>268438</v>
      </c>
      <c r="H6" s="372">
        <v>272064</v>
      </c>
      <c r="I6" s="504">
        <f>IFERROR(100*(H6-G6)/G6,"-")</f>
        <v>1.3507774607171861</v>
      </c>
      <c r="J6" s="739">
        <f>H6/$H$16</f>
        <v>0.48719271101942579</v>
      </c>
      <c r="K6" s="420">
        <f>IFERROR(G6/C6*1000,"-")</f>
        <v>5293.3822369458903</v>
      </c>
      <c r="L6" s="420">
        <f>IFERROR(H6/D6*1000,"-")</f>
        <v>5450.4367337126369</v>
      </c>
      <c r="M6" s="421">
        <f>IFERROR((L6-K6)/K6*100,"-")</f>
        <v>2.9669970868637261</v>
      </c>
      <c r="N6" s="432"/>
    </row>
    <row r="7" spans="1:14" s="84" customFormat="1" ht="15" customHeight="1">
      <c r="A7" s="373" t="s">
        <v>428</v>
      </c>
      <c r="B7" s="372">
        <v>96339</v>
      </c>
      <c r="C7" s="372">
        <v>33415</v>
      </c>
      <c r="D7" s="372">
        <v>36705</v>
      </c>
      <c r="E7" s="504">
        <f t="shared" ref="E7:E16" si="0">IFERROR(100*(D7-C7)/C7,"-")</f>
        <v>9.8458775998802928</v>
      </c>
      <c r="F7" s="372">
        <v>498381</v>
      </c>
      <c r="G7" s="372">
        <v>170816</v>
      </c>
      <c r="H7" s="372">
        <v>186593</v>
      </c>
      <c r="I7" s="504">
        <f t="shared" ref="I7:I16" si="1">IFERROR(100*(H7-G7)/G7,"-")</f>
        <v>9.2362542150618214</v>
      </c>
      <c r="J7" s="739">
        <f t="shared" ref="J7:J16" si="2">H7/$H$16</f>
        <v>0.33413737035126928</v>
      </c>
      <c r="K7" s="420">
        <f t="shared" ref="K7:K16" si="3">IFERROR(G7/C7*1000,"-")</f>
        <v>5111.9557085141405</v>
      </c>
      <c r="L7" s="420">
        <f t="shared" ref="L7:L16" si="4">IFERROR(H7/D7*1000,"-")</f>
        <v>5083.585342596376</v>
      </c>
      <c r="M7" s="421">
        <f t="shared" ref="M7:M16" si="5">IFERROR((L7-K7)/K7*100,"-")</f>
        <v>-0.55498066758506281</v>
      </c>
      <c r="N7" s="432"/>
    </row>
    <row r="8" spans="1:14" s="84" customFormat="1" ht="15" customHeight="1">
      <c r="A8" s="373" t="s">
        <v>438</v>
      </c>
      <c r="B8" s="372">
        <v>19451</v>
      </c>
      <c r="C8" s="372">
        <v>7645</v>
      </c>
      <c r="D8" s="372">
        <v>9225</v>
      </c>
      <c r="E8" s="504">
        <f t="shared" si="0"/>
        <v>20.667102681491169</v>
      </c>
      <c r="F8" s="372">
        <v>145228</v>
      </c>
      <c r="G8" s="372">
        <v>58866</v>
      </c>
      <c r="H8" s="372">
        <v>63335</v>
      </c>
      <c r="I8" s="504">
        <f t="shared" si="1"/>
        <v>7.5918187068936227</v>
      </c>
      <c r="J8" s="739">
        <f t="shared" si="2"/>
        <v>0.11341577846541745</v>
      </c>
      <c r="K8" s="420">
        <f t="shared" si="3"/>
        <v>7699.9345977763242</v>
      </c>
      <c r="L8" s="420">
        <f t="shared" si="4"/>
        <v>6865.582655826558</v>
      </c>
      <c r="M8" s="421">
        <f t="shared" si="5"/>
        <v>-10.835831543175962</v>
      </c>
      <c r="N8" s="432"/>
    </row>
    <row r="9" spans="1:14" s="84" customFormat="1" ht="15" customHeight="1">
      <c r="A9" s="373" t="s">
        <v>439</v>
      </c>
      <c r="B9" s="372">
        <v>6730</v>
      </c>
      <c r="C9" s="372">
        <v>2754</v>
      </c>
      <c r="D9" s="372">
        <v>2371</v>
      </c>
      <c r="E9" s="504">
        <f t="shared" si="0"/>
        <v>-13.907044299201162</v>
      </c>
      <c r="F9" s="372">
        <v>55341</v>
      </c>
      <c r="G9" s="372">
        <v>23049</v>
      </c>
      <c r="H9" s="372">
        <v>16325</v>
      </c>
      <c r="I9" s="504">
        <f t="shared" si="1"/>
        <v>-29.172632218317496</v>
      </c>
      <c r="J9" s="739">
        <f t="shared" si="2"/>
        <v>2.9233639906022579E-2</v>
      </c>
      <c r="K9" s="420">
        <f t="shared" si="3"/>
        <v>8369.2810457516352</v>
      </c>
      <c r="L9" s="420">
        <f t="shared" si="4"/>
        <v>6885.2804723745248</v>
      </c>
      <c r="M9" s="421">
        <f t="shared" si="5"/>
        <v>-17.731517979437552</v>
      </c>
      <c r="N9" s="432"/>
    </row>
    <row r="10" spans="1:14" s="84" customFormat="1" ht="15" customHeight="1">
      <c r="A10" s="373" t="s">
        <v>362</v>
      </c>
      <c r="B10" s="372">
        <v>3241</v>
      </c>
      <c r="C10" s="372">
        <v>1296</v>
      </c>
      <c r="D10" s="372">
        <v>1029</v>
      </c>
      <c r="E10" s="504">
        <f t="shared" si="0"/>
        <v>-20.601851851851851</v>
      </c>
      <c r="F10" s="372">
        <v>41973</v>
      </c>
      <c r="G10" s="372">
        <v>16098</v>
      </c>
      <c r="H10" s="372">
        <v>15522</v>
      </c>
      <c r="I10" s="504">
        <f t="shared" si="1"/>
        <v>-3.5780842340663437</v>
      </c>
      <c r="J10" s="739">
        <f t="shared" si="2"/>
        <v>2.779568506102802E-2</v>
      </c>
      <c r="K10" s="420">
        <f t="shared" si="3"/>
        <v>12421.296296296296</v>
      </c>
      <c r="L10" s="420">
        <f t="shared" si="4"/>
        <v>15084.548104956268</v>
      </c>
      <c r="M10" s="421">
        <f t="shared" si="5"/>
        <v>21.441013442808572</v>
      </c>
      <c r="N10" s="432"/>
    </row>
    <row r="11" spans="1:14" s="84" customFormat="1" ht="15" customHeight="1">
      <c r="A11" s="373" t="s">
        <v>337</v>
      </c>
      <c r="B11" s="372">
        <v>4229</v>
      </c>
      <c r="C11" s="372">
        <v>1335</v>
      </c>
      <c r="D11" s="372">
        <v>688</v>
      </c>
      <c r="E11" s="504">
        <f t="shared" si="0"/>
        <v>-48.464419475655433</v>
      </c>
      <c r="F11" s="372">
        <v>22108</v>
      </c>
      <c r="G11" s="372">
        <v>6805</v>
      </c>
      <c r="H11" s="372">
        <v>3621</v>
      </c>
      <c r="I11" s="504">
        <f t="shared" si="1"/>
        <v>-46.789125642909625</v>
      </c>
      <c r="J11" s="739">
        <f t="shared" si="2"/>
        <v>6.4842272649131855E-3</v>
      </c>
      <c r="K11" s="420">
        <f t="shared" si="3"/>
        <v>5097.378277153558</v>
      </c>
      <c r="L11" s="420">
        <f t="shared" si="4"/>
        <v>5263.0813953488368</v>
      </c>
      <c r="M11" s="421">
        <f t="shared" si="5"/>
        <v>3.2507518411564629</v>
      </c>
      <c r="N11" s="432"/>
    </row>
    <row r="12" spans="1:14" s="84" customFormat="1" ht="15" customHeight="1">
      <c r="A12" s="373" t="s">
        <v>339</v>
      </c>
      <c r="B12" s="373">
        <v>283</v>
      </c>
      <c r="C12" s="373">
        <v>137</v>
      </c>
      <c r="D12" s="373">
        <v>85</v>
      </c>
      <c r="E12" s="504">
        <f t="shared" si="0"/>
        <v>-37.956204379562045</v>
      </c>
      <c r="F12" s="372">
        <v>3695</v>
      </c>
      <c r="G12" s="373">
        <v>1526</v>
      </c>
      <c r="H12" s="372">
        <v>970</v>
      </c>
      <c r="I12" s="504">
        <f t="shared" si="1"/>
        <v>-36.435124508519003</v>
      </c>
      <c r="J12" s="739">
        <f t="shared" si="2"/>
        <v>1.7370064752736233E-3</v>
      </c>
      <c r="K12" s="420">
        <f t="shared" si="3"/>
        <v>11138.686131386861</v>
      </c>
      <c r="L12" s="420">
        <f t="shared" si="4"/>
        <v>11411.764705882353</v>
      </c>
      <c r="M12" s="556">
        <f t="shared" si="5"/>
        <v>2.4516228509752551</v>
      </c>
      <c r="N12" s="432"/>
    </row>
    <row r="13" spans="1:14" s="84" customFormat="1" ht="15" customHeight="1">
      <c r="A13" s="373" t="s">
        <v>338</v>
      </c>
      <c r="B13" s="373">
        <v>0</v>
      </c>
      <c r="C13" s="373">
        <v>0</v>
      </c>
      <c r="D13" s="373">
        <v>0</v>
      </c>
      <c r="E13" s="504" t="str">
        <f t="shared" si="0"/>
        <v>-</v>
      </c>
      <c r="F13" s="372">
        <v>0</v>
      </c>
      <c r="G13" s="373">
        <v>0</v>
      </c>
      <c r="H13" s="372">
        <v>1</v>
      </c>
      <c r="I13" s="504" t="str">
        <f t="shared" si="1"/>
        <v>-</v>
      </c>
      <c r="J13" s="739">
        <f t="shared" si="2"/>
        <v>1.7907283250243539E-6</v>
      </c>
      <c r="K13" s="420" t="str">
        <f t="shared" si="3"/>
        <v>-</v>
      </c>
      <c r="L13" s="420" t="str">
        <f t="shared" si="4"/>
        <v>-</v>
      </c>
      <c r="M13" s="556" t="str">
        <f t="shared" si="5"/>
        <v>-</v>
      </c>
      <c r="N13" s="432"/>
    </row>
    <row r="14" spans="1:14" s="84" customFormat="1" ht="15" customHeight="1">
      <c r="A14" s="273" t="s">
        <v>346</v>
      </c>
      <c r="B14" s="422">
        <f>SUM(B6:B13)</f>
        <v>251060</v>
      </c>
      <c r="C14" s="422">
        <f t="shared" ref="C14:H14" si="6">SUM(C6:C13)</f>
        <v>97294</v>
      </c>
      <c r="D14" s="422">
        <f t="shared" si="6"/>
        <v>100019</v>
      </c>
      <c r="E14" s="505">
        <f t="shared" si="0"/>
        <v>2.8007893600838694</v>
      </c>
      <c r="F14" s="422">
        <f t="shared" si="6"/>
        <v>1422642</v>
      </c>
      <c r="G14" s="422">
        <f t="shared" si="6"/>
        <v>545598</v>
      </c>
      <c r="H14" s="422">
        <f t="shared" si="6"/>
        <v>558431</v>
      </c>
      <c r="I14" s="504">
        <f t="shared" si="1"/>
        <v>2.3520980648756042</v>
      </c>
      <c r="J14" s="739">
        <f t="shared" si="2"/>
        <v>0.99999820927167493</v>
      </c>
      <c r="K14" s="423">
        <f t="shared" si="3"/>
        <v>5607.7250395707852</v>
      </c>
      <c r="L14" s="423">
        <f t="shared" si="4"/>
        <v>5583.249182655296</v>
      </c>
      <c r="M14" s="424">
        <f t="shared" si="5"/>
        <v>-0.43646678007170242</v>
      </c>
      <c r="N14" s="16"/>
    </row>
    <row r="15" spans="1:14" s="84" customFormat="1" ht="15" customHeight="1">
      <c r="A15" s="272" t="s">
        <v>347</v>
      </c>
      <c r="B15" s="373">
        <v>0</v>
      </c>
      <c r="C15" s="373">
        <v>-2</v>
      </c>
      <c r="D15" s="373">
        <v>0</v>
      </c>
      <c r="E15" s="504"/>
      <c r="F15" s="563">
        <v>0</v>
      </c>
      <c r="G15" s="373">
        <v>-1</v>
      </c>
      <c r="H15" s="373">
        <v>1</v>
      </c>
      <c r="I15" s="504"/>
      <c r="J15" s="739"/>
      <c r="K15" s="465">
        <f t="shared" si="3"/>
        <v>500</v>
      </c>
      <c r="L15" s="465" t="str">
        <f t="shared" si="4"/>
        <v>-</v>
      </c>
      <c r="M15" s="466" t="str">
        <f t="shared" si="5"/>
        <v>-</v>
      </c>
      <c r="N15" s="347"/>
    </row>
    <row r="16" spans="1:14" s="84" customFormat="1" ht="15" customHeight="1">
      <c r="A16" s="273" t="s">
        <v>348</v>
      </c>
      <c r="B16" s="422">
        <f>B15+B14</f>
        <v>251060</v>
      </c>
      <c r="C16" s="422">
        <f t="shared" ref="C16:H16" si="7">C15+C14</f>
        <v>97292</v>
      </c>
      <c r="D16" s="422">
        <f t="shared" si="7"/>
        <v>100019</v>
      </c>
      <c r="E16" s="505">
        <f t="shared" si="0"/>
        <v>2.8029026024750237</v>
      </c>
      <c r="F16" s="422">
        <f t="shared" si="7"/>
        <v>1422642</v>
      </c>
      <c r="G16" s="422">
        <f t="shared" si="7"/>
        <v>545597</v>
      </c>
      <c r="H16" s="422">
        <f t="shared" si="7"/>
        <v>558432</v>
      </c>
      <c r="I16" s="505">
        <f t="shared" si="1"/>
        <v>2.352468946860045</v>
      </c>
      <c r="J16" s="740">
        <f t="shared" si="2"/>
        <v>1</v>
      </c>
      <c r="K16" s="670">
        <f t="shared" si="3"/>
        <v>5607.8300374131477</v>
      </c>
      <c r="L16" s="670">
        <f t="shared" si="4"/>
        <v>5583.2591807556564</v>
      </c>
      <c r="M16" s="671">
        <f t="shared" si="5"/>
        <v>-0.43815266321490798</v>
      </c>
      <c r="N16" s="16"/>
    </row>
    <row r="17" spans="1:13">
      <c r="A17" s="989" t="s">
        <v>372</v>
      </c>
      <c r="B17" s="990"/>
      <c r="C17" s="990"/>
      <c r="D17" s="990"/>
      <c r="E17" s="990"/>
      <c r="F17" s="990"/>
      <c r="G17" s="990"/>
      <c r="H17" s="990"/>
      <c r="I17" s="990"/>
      <c r="J17" s="990"/>
      <c r="K17" s="990"/>
      <c r="L17" s="990"/>
      <c r="M17" s="991"/>
    </row>
    <row r="18" spans="1:13" ht="13.5" thickBot="1">
      <c r="A18" s="992" t="s">
        <v>440</v>
      </c>
      <c r="B18" s="993"/>
      <c r="C18" s="993"/>
      <c r="D18" s="993"/>
      <c r="E18" s="993"/>
      <c r="F18" s="993"/>
      <c r="G18" s="993"/>
      <c r="H18" s="993"/>
      <c r="I18" s="993"/>
      <c r="J18" s="993"/>
      <c r="K18" s="993"/>
      <c r="L18" s="993"/>
      <c r="M18" s="994"/>
    </row>
    <row r="19" spans="1:13">
      <c r="F19" s="677"/>
    </row>
    <row r="20" spans="1:13">
      <c r="F20" s="677"/>
    </row>
    <row r="22" spans="1:13">
      <c r="D22" s="502"/>
    </row>
    <row r="23" spans="1:13">
      <c r="D23" s="502"/>
    </row>
    <row r="24" spans="1:13">
      <c r="D24" s="502"/>
    </row>
  </sheetData>
  <mergeCells count="13">
    <mergeCell ref="A17:M17"/>
    <mergeCell ref="A18:M18"/>
    <mergeCell ref="A1:M1"/>
    <mergeCell ref="A2:M2"/>
    <mergeCell ref="K3:M3"/>
    <mergeCell ref="K4:M4"/>
    <mergeCell ref="A3:A5"/>
    <mergeCell ref="B3:E3"/>
    <mergeCell ref="F3:J3"/>
    <mergeCell ref="B4:B5"/>
    <mergeCell ref="C4:E4"/>
    <mergeCell ref="F4:F5"/>
    <mergeCell ref="G4:J4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77" orientation="landscape" r:id="rId1"/>
  <headerFooter>
    <oddHeader>&amp;L&amp;9ODEPA</oddHeader>
    <oddFooter>&amp;C&amp;9 24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  <pageSetUpPr fitToPage="1"/>
  </sheetPr>
  <dimension ref="A1:I63"/>
  <sheetViews>
    <sheetView view="pageBreakPreview" zoomScale="80" zoomScaleNormal="100" zoomScaleSheetLayoutView="80" workbookViewId="0">
      <selection sqref="A1:I1"/>
    </sheetView>
  </sheetViews>
  <sheetFormatPr baseColWidth="10" defaultColWidth="11.42578125" defaultRowHeight="12.75"/>
  <cols>
    <col min="1" max="1" width="15.42578125" style="20" customWidth="1"/>
    <col min="2" max="2" width="14.140625" style="20" customWidth="1"/>
    <col min="3" max="3" width="34.5703125" style="20" customWidth="1"/>
    <col min="4" max="9" width="12.7109375" style="20" customWidth="1"/>
    <col min="10" max="10" width="11.42578125" style="16"/>
    <col min="11" max="13" width="11.5703125" style="16" customWidth="1"/>
    <col min="14" max="14" width="19.5703125" style="16" customWidth="1"/>
    <col min="15" max="16384" width="11.42578125" style="16"/>
  </cols>
  <sheetData>
    <row r="1" spans="1:9" ht="15" customHeight="1" thickBot="1">
      <c r="A1" s="817" t="s">
        <v>441</v>
      </c>
      <c r="B1" s="818"/>
      <c r="C1" s="818"/>
      <c r="D1" s="818"/>
      <c r="E1" s="818"/>
      <c r="F1" s="818"/>
      <c r="G1" s="818"/>
      <c r="H1" s="818"/>
      <c r="I1" s="819"/>
    </row>
    <row r="2" spans="1:9" ht="15" customHeight="1" thickBot="1">
      <c r="A2" s="817" t="s">
        <v>35</v>
      </c>
      <c r="B2" s="818"/>
      <c r="C2" s="818"/>
      <c r="D2" s="818"/>
      <c r="E2" s="818"/>
      <c r="F2" s="818"/>
      <c r="G2" s="818"/>
      <c r="H2" s="818"/>
      <c r="I2" s="819"/>
    </row>
    <row r="3" spans="1:9" ht="15" customHeight="1">
      <c r="A3" s="1013" t="str">
        <f>'Pág.24-C13'!A3:A5</f>
        <v>País de origen</v>
      </c>
      <c r="B3" s="1016" t="s">
        <v>352</v>
      </c>
      <c r="C3" s="1016" t="s">
        <v>353</v>
      </c>
      <c r="D3" s="1017" t="s">
        <v>331</v>
      </c>
      <c r="E3" s="1017"/>
      <c r="F3" s="1017"/>
      <c r="G3" s="1017" t="s">
        <v>442</v>
      </c>
      <c r="H3" s="1017"/>
      <c r="I3" s="1018"/>
    </row>
    <row r="4" spans="1:9" ht="15" customHeight="1">
      <c r="A4" s="1014"/>
      <c r="B4" s="964"/>
      <c r="C4" s="964"/>
      <c r="D4" s="915">
        <v>2023</v>
      </c>
      <c r="E4" s="912" t="s">
        <v>289</v>
      </c>
      <c r="F4" s="1019"/>
      <c r="G4" s="915">
        <f>D4</f>
        <v>2023</v>
      </c>
      <c r="H4" s="912" t="str">
        <f>+E4</f>
        <v>Ene - may</v>
      </c>
      <c r="I4" s="913"/>
    </row>
    <row r="5" spans="1:9" ht="15" customHeight="1">
      <c r="A5" s="1015"/>
      <c r="B5" s="965"/>
      <c r="C5" s="965"/>
      <c r="D5" s="916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ht="25.5">
      <c r="A6" s="618" t="s">
        <v>362</v>
      </c>
      <c r="B6" s="649" t="s">
        <v>355</v>
      </c>
      <c r="C6" s="649" t="s">
        <v>356</v>
      </c>
      <c r="D6" s="393">
        <v>26.255050000000001</v>
      </c>
      <c r="E6" s="393">
        <v>21.347009999999997</v>
      </c>
      <c r="F6" s="393">
        <v>6.409999999999999E-2</v>
      </c>
      <c r="G6" s="393">
        <v>245.27029999999999</v>
      </c>
      <c r="H6" s="393">
        <v>174.12681000000001</v>
      </c>
      <c r="I6" s="392">
        <v>1.1337999999999999</v>
      </c>
    </row>
    <row r="7" spans="1:9" ht="15" customHeight="1">
      <c r="A7" s="946" t="s">
        <v>359</v>
      </c>
      <c r="B7" s="1011"/>
      <c r="C7" s="1012"/>
      <c r="D7" s="425">
        <v>26.255050000000001</v>
      </c>
      <c r="E7" s="425">
        <v>21.347009999999997</v>
      </c>
      <c r="F7" s="425">
        <v>6.409999999999999E-2</v>
      </c>
      <c r="G7" s="425">
        <v>245.27029999999999</v>
      </c>
      <c r="H7" s="425">
        <v>174.12681000000001</v>
      </c>
      <c r="I7" s="363">
        <v>1.1337999999999999</v>
      </c>
    </row>
    <row r="8" spans="1:9" ht="15" customHeight="1">
      <c r="A8" s="680" t="s">
        <v>412</v>
      </c>
      <c r="B8" s="894" t="s">
        <v>360</v>
      </c>
      <c r="C8" s="892" t="s">
        <v>443</v>
      </c>
      <c r="D8" s="393">
        <v>108549.6482209</v>
      </c>
      <c r="E8" s="393">
        <v>45761.520528399997</v>
      </c>
      <c r="F8" s="393">
        <v>43543.239971499999</v>
      </c>
      <c r="G8" s="393">
        <v>608457.39150000003</v>
      </c>
      <c r="H8" s="393">
        <v>249936.51911000002</v>
      </c>
      <c r="I8" s="392">
        <v>247720.72961000001</v>
      </c>
    </row>
    <row r="9" spans="1:9" ht="15" customHeight="1">
      <c r="A9" s="681" t="s">
        <v>428</v>
      </c>
      <c r="B9" s="895"/>
      <c r="C9" s="895"/>
      <c r="D9" s="393">
        <v>73104.645590299988</v>
      </c>
      <c r="E9" s="393">
        <v>24958.313273</v>
      </c>
      <c r="F9" s="393">
        <v>27597.794727</v>
      </c>
      <c r="G9" s="393">
        <v>396013.46794999996</v>
      </c>
      <c r="H9" s="393">
        <v>132600.69949</v>
      </c>
      <c r="I9" s="392">
        <v>148882.11428000001</v>
      </c>
    </row>
    <row r="10" spans="1:9" ht="15" customHeight="1">
      <c r="A10" s="681" t="s">
        <v>438</v>
      </c>
      <c r="B10" s="895"/>
      <c r="C10" s="895"/>
      <c r="D10" s="393">
        <v>19018.150377999998</v>
      </c>
      <c r="E10" s="393">
        <v>7402.8397189999996</v>
      </c>
      <c r="F10" s="393">
        <v>9154.9416199999996</v>
      </c>
      <c r="G10" s="393">
        <v>143231.21593000001</v>
      </c>
      <c r="H10" s="393">
        <v>58296.687340000004</v>
      </c>
      <c r="I10" s="392">
        <v>62958.445719999996</v>
      </c>
    </row>
    <row r="11" spans="1:9" ht="15" customHeight="1">
      <c r="A11" s="681" t="s">
        <v>439</v>
      </c>
      <c r="B11" s="895"/>
      <c r="C11" s="895"/>
      <c r="D11" s="393">
        <v>6636.9697510000005</v>
      </c>
      <c r="E11" s="393">
        <v>2742.3348550000001</v>
      </c>
      <c r="F11" s="393">
        <v>2001.423665</v>
      </c>
      <c r="G11" s="393">
        <v>54810.002540000001</v>
      </c>
      <c r="H11" s="393">
        <v>22946.243750000001</v>
      </c>
      <c r="I11" s="392">
        <v>14968.983539999999</v>
      </c>
    </row>
    <row r="12" spans="1:9" ht="15" customHeight="1">
      <c r="A12" s="681" t="s">
        <v>362</v>
      </c>
      <c r="B12" s="895"/>
      <c r="C12" s="895"/>
      <c r="D12" s="393">
        <v>1687.2368168999999</v>
      </c>
      <c r="E12" s="393">
        <v>673.24443350000001</v>
      </c>
      <c r="F12" s="393">
        <v>651.79239540000003</v>
      </c>
      <c r="G12" s="393">
        <v>28817.813100000003</v>
      </c>
      <c r="H12" s="393">
        <v>11354.58806</v>
      </c>
      <c r="I12" s="392">
        <v>11869.570400000001</v>
      </c>
    </row>
    <row r="13" spans="1:9" ht="15" customHeight="1">
      <c r="A13" s="681" t="s">
        <v>337</v>
      </c>
      <c r="B13" s="895"/>
      <c r="C13" s="895"/>
      <c r="D13" s="393">
        <v>3601.7228700000001</v>
      </c>
      <c r="E13" s="393">
        <v>1237.0518610000001</v>
      </c>
      <c r="F13" s="393">
        <v>640.41622999999993</v>
      </c>
      <c r="G13" s="393">
        <v>19293.016210000002</v>
      </c>
      <c r="H13" s="393">
        <v>6398.4164299999993</v>
      </c>
      <c r="I13" s="392">
        <v>3405.4749200000001</v>
      </c>
    </row>
    <row r="14" spans="1:9" ht="15" customHeight="1">
      <c r="A14" s="681" t="s">
        <v>339</v>
      </c>
      <c r="B14" s="895"/>
      <c r="C14" s="895"/>
      <c r="D14" s="393">
        <v>59.259158999999997</v>
      </c>
      <c r="E14" s="393">
        <v>0</v>
      </c>
      <c r="F14" s="393">
        <v>11.831200000000001</v>
      </c>
      <c r="G14" s="393">
        <v>1138.14392</v>
      </c>
      <c r="H14" s="393">
        <v>0</v>
      </c>
      <c r="I14" s="392">
        <v>181.01703000000001</v>
      </c>
    </row>
    <row r="15" spans="1:9" ht="15" customHeight="1">
      <c r="A15" s="681" t="s">
        <v>338</v>
      </c>
      <c r="B15" s="945"/>
      <c r="C15" s="945"/>
      <c r="D15" s="393">
        <v>0</v>
      </c>
      <c r="E15" s="393">
        <v>0</v>
      </c>
      <c r="F15" s="393">
        <v>4.9200000000000001E-2</v>
      </c>
      <c r="G15" s="393">
        <v>0</v>
      </c>
      <c r="H15" s="393">
        <v>0</v>
      </c>
      <c r="I15" s="392">
        <v>0.88545000000000007</v>
      </c>
    </row>
    <row r="16" spans="1:9" s="135" customFormat="1" ht="15" customHeight="1">
      <c r="A16" s="943" t="s">
        <v>359</v>
      </c>
      <c r="B16" s="944"/>
      <c r="C16" s="944"/>
      <c r="D16" s="426">
        <v>212657.63278609997</v>
      </c>
      <c r="E16" s="426">
        <v>82775.304669899997</v>
      </c>
      <c r="F16" s="426">
        <v>83601.489008900011</v>
      </c>
      <c r="G16" s="426">
        <v>1251761.0511500002</v>
      </c>
      <c r="H16" s="426">
        <v>481533.15418000001</v>
      </c>
      <c r="I16" s="364">
        <v>489987.22094999999</v>
      </c>
    </row>
    <row r="17" spans="1:9" ht="15" customHeight="1">
      <c r="A17" s="680" t="s">
        <v>362</v>
      </c>
      <c r="B17" s="892" t="s">
        <v>364</v>
      </c>
      <c r="C17" s="894" t="s">
        <v>444</v>
      </c>
      <c r="D17" s="393">
        <v>250.3483669</v>
      </c>
      <c r="E17" s="393">
        <v>195.68998149999999</v>
      </c>
      <c r="F17" s="393">
        <v>76.97625810000001</v>
      </c>
      <c r="G17" s="393">
        <v>2194.1501000000003</v>
      </c>
      <c r="H17" s="393">
        <v>1326.7026599999999</v>
      </c>
      <c r="I17" s="392">
        <v>998.96550999999999</v>
      </c>
    </row>
    <row r="18" spans="1:9" ht="15" customHeight="1">
      <c r="A18" s="681" t="s">
        <v>339</v>
      </c>
      <c r="B18" s="893"/>
      <c r="C18" s="895"/>
      <c r="D18" s="393">
        <v>96.302050099999988</v>
      </c>
      <c r="E18" s="393">
        <v>54.131260099999999</v>
      </c>
      <c r="F18" s="393">
        <v>32.4170011</v>
      </c>
      <c r="G18" s="393">
        <v>813.31389999999999</v>
      </c>
      <c r="H18" s="393">
        <v>445.83262000000002</v>
      </c>
      <c r="I18" s="392">
        <v>323.83487000000002</v>
      </c>
    </row>
    <row r="19" spans="1:9" ht="15" customHeight="1">
      <c r="A19" s="681" t="s">
        <v>428</v>
      </c>
      <c r="B19" s="893"/>
      <c r="C19" s="895"/>
      <c r="D19" s="393">
        <v>2.0858270000000001</v>
      </c>
      <c r="E19" s="393">
        <v>0</v>
      </c>
      <c r="F19" s="393">
        <v>0</v>
      </c>
      <c r="G19" s="393">
        <v>21.554639999999999</v>
      </c>
      <c r="H19" s="393">
        <v>0</v>
      </c>
      <c r="I19" s="392">
        <v>0</v>
      </c>
    </row>
    <row r="20" spans="1:9" ht="15" customHeight="1">
      <c r="A20" s="943" t="s">
        <v>359</v>
      </c>
      <c r="B20" s="952"/>
      <c r="C20" s="952"/>
      <c r="D20" s="426">
        <v>348.736244</v>
      </c>
      <c r="E20" s="426">
        <v>249.82124160000001</v>
      </c>
      <c r="F20" s="426">
        <v>109.3932592</v>
      </c>
      <c r="G20" s="426">
        <v>3029.0186400000002</v>
      </c>
      <c r="H20" s="426">
        <v>1772.5352799999998</v>
      </c>
      <c r="I20" s="364">
        <v>1322.8003799999999</v>
      </c>
    </row>
    <row r="21" spans="1:9" ht="15" customHeight="1">
      <c r="A21" s="680" t="s">
        <v>428</v>
      </c>
      <c r="B21" s="892" t="s">
        <v>368</v>
      </c>
      <c r="C21" s="894" t="s">
        <v>369</v>
      </c>
      <c r="D21" s="393">
        <v>23232.723145</v>
      </c>
      <c r="E21" s="393">
        <v>8456.4754719999983</v>
      </c>
      <c r="F21" s="393">
        <v>9106.9376339999999</v>
      </c>
      <c r="G21" s="393">
        <v>102346.29771</v>
      </c>
      <c r="H21" s="393">
        <v>38215.525329999997</v>
      </c>
      <c r="I21" s="392">
        <v>37711.319210000001</v>
      </c>
    </row>
    <row r="22" spans="1:9" ht="15" customHeight="1">
      <c r="A22" s="681" t="s">
        <v>412</v>
      </c>
      <c r="B22" s="893"/>
      <c r="C22" s="895"/>
      <c r="D22" s="393">
        <v>12237.037689999999</v>
      </c>
      <c r="E22" s="393">
        <v>4950.0316299999995</v>
      </c>
      <c r="F22" s="393">
        <v>6372.7804800000004</v>
      </c>
      <c r="G22" s="393">
        <v>47458.992509999996</v>
      </c>
      <c r="H22" s="393">
        <v>18501.481649999998</v>
      </c>
      <c r="I22" s="392">
        <v>24343.134590000001</v>
      </c>
    </row>
    <row r="23" spans="1:9" ht="15" customHeight="1">
      <c r="A23" s="681" t="s">
        <v>362</v>
      </c>
      <c r="B23" s="893"/>
      <c r="C23" s="895"/>
      <c r="D23" s="393">
        <v>1273.6251507000002</v>
      </c>
      <c r="E23" s="393">
        <v>403.48161570000002</v>
      </c>
      <c r="F23" s="393">
        <v>300.09190669999998</v>
      </c>
      <c r="G23" s="393">
        <v>10680.306490000001</v>
      </c>
      <c r="H23" s="393">
        <v>3220.40697</v>
      </c>
      <c r="I23" s="392">
        <v>2652.0336200000002</v>
      </c>
    </row>
    <row r="24" spans="1:9" ht="15" customHeight="1">
      <c r="A24" s="681" t="s">
        <v>337</v>
      </c>
      <c r="B24" s="893"/>
      <c r="C24" s="895"/>
      <c r="D24" s="393">
        <v>627.08773199999996</v>
      </c>
      <c r="E24" s="393">
        <v>97.491022000000001</v>
      </c>
      <c r="F24" s="393">
        <v>47.98151</v>
      </c>
      <c r="G24" s="393">
        <v>2814.95442</v>
      </c>
      <c r="H24" s="393">
        <v>406.43126000000001</v>
      </c>
      <c r="I24" s="392">
        <v>215.91677999999999</v>
      </c>
    </row>
    <row r="25" spans="1:9" ht="15" customHeight="1">
      <c r="A25" s="681" t="s">
        <v>438</v>
      </c>
      <c r="B25" s="893"/>
      <c r="C25" s="895"/>
      <c r="D25" s="393">
        <v>432.83408000000003</v>
      </c>
      <c r="E25" s="393">
        <v>241.96236999999999</v>
      </c>
      <c r="F25" s="393">
        <v>69.854389999999995</v>
      </c>
      <c r="G25" s="393">
        <v>1996.65399</v>
      </c>
      <c r="H25" s="393">
        <v>569.12576000000001</v>
      </c>
      <c r="I25" s="392">
        <v>376.91490000000005</v>
      </c>
    </row>
    <row r="26" spans="1:9" ht="15" customHeight="1">
      <c r="A26" s="681" t="s">
        <v>339</v>
      </c>
      <c r="B26" s="893"/>
      <c r="C26" s="895"/>
      <c r="D26" s="393">
        <v>127.41452629999999</v>
      </c>
      <c r="E26" s="393">
        <v>82.492306299999996</v>
      </c>
      <c r="F26" s="393">
        <v>40.750856900000002</v>
      </c>
      <c r="G26" s="393">
        <v>1743.6447800000001</v>
      </c>
      <c r="H26" s="393">
        <v>1080.0336000000002</v>
      </c>
      <c r="I26" s="392">
        <v>465.0206</v>
      </c>
    </row>
    <row r="27" spans="1:9" ht="15" customHeight="1">
      <c r="A27" s="681" t="s">
        <v>439</v>
      </c>
      <c r="B27" s="893"/>
      <c r="C27" s="895"/>
      <c r="D27" s="393">
        <v>92.816000000000003</v>
      </c>
      <c r="E27" s="393">
        <v>11.37</v>
      </c>
      <c r="F27" s="393">
        <v>369.52522700000003</v>
      </c>
      <c r="G27" s="393">
        <v>530.65396999999996</v>
      </c>
      <c r="H27" s="393">
        <v>102.26355000000001</v>
      </c>
      <c r="I27" s="392">
        <v>1356.4540900000002</v>
      </c>
    </row>
    <row r="28" spans="1:9" ht="15" customHeight="1">
      <c r="A28" s="1007" t="s">
        <v>359</v>
      </c>
      <c r="B28" s="1008"/>
      <c r="C28" s="1008"/>
      <c r="D28" s="426">
        <v>38023.538323999994</v>
      </c>
      <c r="E28" s="426">
        <v>14243.304415999997</v>
      </c>
      <c r="F28" s="426">
        <v>16307.922004599999</v>
      </c>
      <c r="G28" s="426">
        <v>167571.50386999999</v>
      </c>
      <c r="H28" s="426">
        <v>62095.268119999993</v>
      </c>
      <c r="I28" s="364">
        <v>67120.793790000011</v>
      </c>
    </row>
    <row r="29" spans="1:9" ht="15" customHeight="1" thickBot="1">
      <c r="A29" s="1009" t="s">
        <v>371</v>
      </c>
      <c r="B29" s="1010"/>
      <c r="C29" s="1010"/>
      <c r="D29" s="244">
        <f>D28+D20+D16+D7</f>
        <v>251056.16240409997</v>
      </c>
      <c r="E29" s="244">
        <f>E28+E20+E16+E7</f>
        <v>97289.777337499996</v>
      </c>
      <c r="F29" s="244">
        <f t="shared" ref="F29:I29" si="0">F28+F20+F16+F7</f>
        <v>100018.86837270002</v>
      </c>
      <c r="G29" s="244">
        <f t="shared" si="0"/>
        <v>1422606.8439600002</v>
      </c>
      <c r="H29" s="244">
        <f t="shared" si="0"/>
        <v>545575.08439000009</v>
      </c>
      <c r="I29" s="280">
        <f t="shared" si="0"/>
        <v>558431.94892</v>
      </c>
    </row>
    <row r="30" spans="1:9" ht="15" customHeight="1">
      <c r="A30" s="917" t="s">
        <v>372</v>
      </c>
      <c r="B30" s="918"/>
      <c r="C30" s="918"/>
      <c r="D30" s="918"/>
      <c r="E30" s="918"/>
      <c r="F30" s="918"/>
      <c r="G30" s="918"/>
      <c r="H30" s="918"/>
      <c r="I30" s="919"/>
    </row>
    <row r="31" spans="1:9" ht="13.5" thickBot="1">
      <c r="A31" s="1006" t="s">
        <v>350</v>
      </c>
      <c r="B31" s="889"/>
      <c r="C31" s="889"/>
      <c r="D31" s="889"/>
      <c r="E31" s="889"/>
      <c r="F31" s="889"/>
      <c r="G31" s="889"/>
      <c r="H31" s="889"/>
      <c r="I31" s="890"/>
    </row>
    <row r="61" spans="1:3">
      <c r="B61" s="187" t="s">
        <v>374</v>
      </c>
      <c r="C61" s="543" t="s">
        <v>375</v>
      </c>
    </row>
    <row r="62" spans="1:3">
      <c r="A62" s="187" t="s">
        <v>376</v>
      </c>
      <c r="B62" s="554">
        <f>E7+E20</f>
        <v>271.16825160000002</v>
      </c>
      <c r="C62" s="554">
        <f>F7+F20</f>
        <v>109.4573592</v>
      </c>
    </row>
    <row r="63" spans="1:3">
      <c r="A63" s="187" t="s">
        <v>377</v>
      </c>
      <c r="B63" s="554">
        <f>E16+E28</f>
        <v>97018.609085899996</v>
      </c>
      <c r="C63" s="554">
        <f>F16+F28</f>
        <v>99909.411013500008</v>
      </c>
    </row>
  </sheetData>
  <mergeCells count="24">
    <mergeCell ref="G4:G5"/>
    <mergeCell ref="H4:I4"/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A7:C7"/>
    <mergeCell ref="A16:C16"/>
    <mergeCell ref="B8:B15"/>
    <mergeCell ref="C8:C15"/>
    <mergeCell ref="B17:B19"/>
    <mergeCell ref="C17:C19"/>
    <mergeCell ref="A31:I31"/>
    <mergeCell ref="A20:C20"/>
    <mergeCell ref="A28:C28"/>
    <mergeCell ref="A29:C29"/>
    <mergeCell ref="A30:I30"/>
    <mergeCell ref="B21:B27"/>
    <mergeCell ref="C21:C27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89" orientation="landscape" r:id="rId1"/>
  <headerFooter>
    <oddHeader>&amp;L&amp;9ODEPA</oddHeader>
    <oddFooter>&amp;C&amp;9 25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E1A1-20D7-4EAE-85FE-715B1D0B534B}">
  <sheetPr>
    <tabColor rgb="FF0070C0"/>
    <pageSetUpPr fitToPage="1"/>
  </sheetPr>
  <dimension ref="A1:I63"/>
  <sheetViews>
    <sheetView view="pageBreakPreview" zoomScale="90" zoomScaleNormal="100" zoomScaleSheetLayoutView="90" workbookViewId="0">
      <selection sqref="A1:I1"/>
    </sheetView>
  </sheetViews>
  <sheetFormatPr baseColWidth="10" defaultColWidth="11.42578125" defaultRowHeight="12.75"/>
  <cols>
    <col min="1" max="1" width="24.85546875" style="20" customWidth="1"/>
    <col min="2" max="2" width="10.7109375" style="20" customWidth="1"/>
    <col min="3" max="3" width="32.7109375" style="129" customWidth="1"/>
    <col min="4" max="9" width="12.7109375" style="20" customWidth="1"/>
    <col min="10" max="16384" width="11.42578125" style="16"/>
  </cols>
  <sheetData>
    <row r="1" spans="1:9" ht="15" customHeight="1" thickBot="1">
      <c r="A1" s="817" t="s">
        <v>445</v>
      </c>
      <c r="B1" s="818"/>
      <c r="C1" s="818"/>
      <c r="D1" s="818"/>
      <c r="E1" s="818"/>
      <c r="F1" s="818"/>
      <c r="G1" s="818"/>
      <c r="H1" s="818"/>
      <c r="I1" s="819"/>
    </row>
    <row r="2" spans="1:9" ht="15" customHeight="1" thickBot="1">
      <c r="A2" s="817" t="s">
        <v>36</v>
      </c>
      <c r="B2" s="818"/>
      <c r="C2" s="818"/>
      <c r="D2" s="818"/>
      <c r="E2" s="818"/>
      <c r="F2" s="818"/>
      <c r="G2" s="818"/>
      <c r="H2" s="818"/>
      <c r="I2" s="819"/>
    </row>
    <row r="3" spans="1:9" s="41" customFormat="1" ht="15" customHeight="1">
      <c r="A3" s="900" t="str">
        <f>'Pág.18-C7'!A3:A5</f>
        <v>País de destino</v>
      </c>
      <c r="B3" s="903" t="s">
        <v>352</v>
      </c>
      <c r="C3" s="903" t="s">
        <v>353</v>
      </c>
      <c r="D3" s="906" t="s">
        <v>331</v>
      </c>
      <c r="E3" s="907"/>
      <c r="F3" s="908"/>
      <c r="G3" s="906" t="s">
        <v>354</v>
      </c>
      <c r="H3" s="907"/>
      <c r="I3" s="909"/>
    </row>
    <row r="4" spans="1:9" s="41" customFormat="1" ht="15" customHeight="1">
      <c r="A4" s="901"/>
      <c r="B4" s="904"/>
      <c r="C4" s="904"/>
      <c r="D4" s="910">
        <v>2023</v>
      </c>
      <c r="E4" s="912" t="s">
        <v>289</v>
      </c>
      <c r="F4" s="914"/>
      <c r="G4" s="915">
        <f>D4</f>
        <v>2023</v>
      </c>
      <c r="H4" s="912" t="str">
        <f>E4</f>
        <v>Ene - may</v>
      </c>
      <c r="I4" s="913"/>
    </row>
    <row r="5" spans="1:9" s="41" customFormat="1" ht="15" customHeight="1">
      <c r="A5" s="927"/>
      <c r="B5" s="905"/>
      <c r="C5" s="905"/>
      <c r="D5" s="911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s="41" customFormat="1" ht="15" customHeight="1">
      <c r="A6" s="680" t="s">
        <v>412</v>
      </c>
      <c r="B6" s="892" t="s">
        <v>379</v>
      </c>
      <c r="C6" s="892" t="s">
        <v>380</v>
      </c>
      <c r="D6" s="395">
        <v>3351.5875732</v>
      </c>
      <c r="E6" s="395">
        <v>1430.75208</v>
      </c>
      <c r="F6" s="395">
        <v>1432.40626</v>
      </c>
      <c r="G6" s="395">
        <v>19667.19441</v>
      </c>
      <c r="H6" s="395">
        <v>8280.0663600000007</v>
      </c>
      <c r="I6" s="394">
        <v>8451.558939999999</v>
      </c>
    </row>
    <row r="7" spans="1:9" s="41" customFormat="1" ht="15" customHeight="1">
      <c r="A7" s="681" t="s">
        <v>438</v>
      </c>
      <c r="B7" s="893"/>
      <c r="C7" s="893"/>
      <c r="D7" s="393">
        <v>1087.78585</v>
      </c>
      <c r="E7" s="393">
        <v>410.36265000000003</v>
      </c>
      <c r="F7" s="393">
        <v>486.50380999999999</v>
      </c>
      <c r="G7" s="393">
        <v>9196.7547799999993</v>
      </c>
      <c r="H7" s="393">
        <v>3558.5553399999999</v>
      </c>
      <c r="I7" s="392">
        <v>3838.9858199999999</v>
      </c>
    </row>
    <row r="8" spans="1:9" s="41" customFormat="1" ht="15" customHeight="1">
      <c r="A8" s="681" t="s">
        <v>428</v>
      </c>
      <c r="B8" s="893"/>
      <c r="C8" s="893"/>
      <c r="D8" s="393">
        <v>871.95968799999991</v>
      </c>
      <c r="E8" s="393">
        <v>246.594987</v>
      </c>
      <c r="F8" s="393">
        <v>269.946371</v>
      </c>
      <c r="G8" s="393">
        <v>5718.4640999999992</v>
      </c>
      <c r="H8" s="393">
        <v>1816.81853</v>
      </c>
      <c r="I8" s="392">
        <v>1856.5192099999999</v>
      </c>
    </row>
    <row r="9" spans="1:9" s="41" customFormat="1" ht="15" customHeight="1">
      <c r="A9" s="681" t="s">
        <v>439</v>
      </c>
      <c r="B9" s="893"/>
      <c r="C9" s="893"/>
      <c r="D9" s="393">
        <v>330.12077899999997</v>
      </c>
      <c r="E9" s="393">
        <v>129.379189</v>
      </c>
      <c r="F9" s="393">
        <v>91.677380999999997</v>
      </c>
      <c r="G9" s="393">
        <v>2929.9058399999999</v>
      </c>
      <c r="H9" s="393">
        <v>1083.6659199999999</v>
      </c>
      <c r="I9" s="392">
        <v>707.98415</v>
      </c>
    </row>
    <row r="10" spans="1:9" s="41" customFormat="1" ht="15" customHeight="1">
      <c r="A10" s="681" t="s">
        <v>337</v>
      </c>
      <c r="B10" s="893"/>
      <c r="C10" s="893"/>
      <c r="D10" s="393">
        <v>92.489836999999994</v>
      </c>
      <c r="E10" s="393">
        <v>30.927271000000001</v>
      </c>
      <c r="F10" s="393">
        <v>9.1738400000000002</v>
      </c>
      <c r="G10" s="393">
        <v>507.17671999999999</v>
      </c>
      <c r="H10" s="393">
        <v>164.12179999999998</v>
      </c>
      <c r="I10" s="392">
        <v>50.266640000000002</v>
      </c>
    </row>
    <row r="11" spans="1:9" s="41" customFormat="1" ht="15" customHeight="1">
      <c r="A11" s="681" t="s">
        <v>362</v>
      </c>
      <c r="B11" s="930"/>
      <c r="C11" s="930"/>
      <c r="D11" s="393">
        <v>0</v>
      </c>
      <c r="E11" s="393">
        <v>0</v>
      </c>
      <c r="F11" s="393">
        <v>0.14732000000000001</v>
      </c>
      <c r="G11" s="393">
        <v>0</v>
      </c>
      <c r="H11" s="393">
        <v>0</v>
      </c>
      <c r="I11" s="392">
        <v>13.183059999999999</v>
      </c>
    </row>
    <row r="12" spans="1:9" s="41" customFormat="1" ht="15" customHeight="1">
      <c r="A12" s="924" t="s">
        <v>359</v>
      </c>
      <c r="B12" s="931"/>
      <c r="C12" s="932"/>
      <c r="D12" s="417">
        <v>5733.9437272000005</v>
      </c>
      <c r="E12" s="417">
        <v>2248.0161769999995</v>
      </c>
      <c r="F12" s="417">
        <v>2289.8549819999998</v>
      </c>
      <c r="G12" s="417">
        <v>38019.495849999992</v>
      </c>
      <c r="H12" s="417">
        <v>14903.22795</v>
      </c>
      <c r="I12" s="362">
        <v>14918.497819999999</v>
      </c>
    </row>
    <row r="13" spans="1:9" ht="15" customHeight="1">
      <c r="A13" s="680" t="s">
        <v>412</v>
      </c>
      <c r="B13" s="893" t="s">
        <v>381</v>
      </c>
      <c r="C13" s="893" t="s">
        <v>382</v>
      </c>
      <c r="D13" s="393">
        <v>13939.617973099999</v>
      </c>
      <c r="E13" s="393">
        <v>5720.77574</v>
      </c>
      <c r="F13" s="393">
        <v>5821.9221699999998</v>
      </c>
      <c r="G13" s="393">
        <v>80382.994139999995</v>
      </c>
      <c r="H13" s="393">
        <v>31956.993690000003</v>
      </c>
      <c r="I13" s="392">
        <v>34244.736389999998</v>
      </c>
    </row>
    <row r="14" spans="1:9" ht="15" customHeight="1">
      <c r="A14" s="681" t="s">
        <v>428</v>
      </c>
      <c r="B14" s="893"/>
      <c r="C14" s="893"/>
      <c r="D14" s="393">
        <v>6302.5426889999999</v>
      </c>
      <c r="E14" s="393">
        <v>2257.76469</v>
      </c>
      <c r="F14" s="393">
        <v>2219.1502030000001</v>
      </c>
      <c r="G14" s="393">
        <v>35976.68073</v>
      </c>
      <c r="H14" s="393">
        <v>12709.708779999999</v>
      </c>
      <c r="I14" s="392">
        <v>12282.446240000001</v>
      </c>
    </row>
    <row r="15" spans="1:9" ht="15" customHeight="1">
      <c r="A15" s="681" t="s">
        <v>438</v>
      </c>
      <c r="B15" s="893"/>
      <c r="C15" s="893"/>
      <c r="D15" s="393">
        <v>4316.7371009999997</v>
      </c>
      <c r="E15" s="393">
        <v>1639.91661</v>
      </c>
      <c r="F15" s="393">
        <v>1963.0667100000001</v>
      </c>
      <c r="G15" s="393">
        <v>35233.548940000001</v>
      </c>
      <c r="H15" s="393">
        <v>13929.077039999998</v>
      </c>
      <c r="I15" s="392">
        <v>15042.938279999998</v>
      </c>
    </row>
    <row r="16" spans="1:9" ht="15" customHeight="1">
      <c r="A16" s="681" t="s">
        <v>439</v>
      </c>
      <c r="B16" s="893"/>
      <c r="C16" s="893"/>
      <c r="D16" s="393">
        <v>1393.585339</v>
      </c>
      <c r="E16" s="393">
        <v>567.64203599999996</v>
      </c>
      <c r="F16" s="393">
        <v>365.40479999999997</v>
      </c>
      <c r="G16" s="393">
        <v>12621.42686</v>
      </c>
      <c r="H16" s="393">
        <v>5091.8227300000008</v>
      </c>
      <c r="I16" s="392">
        <v>2873.7778900000003</v>
      </c>
    </row>
    <row r="17" spans="1:9" ht="15" customHeight="1">
      <c r="A17" s="681" t="s">
        <v>362</v>
      </c>
      <c r="B17" s="893"/>
      <c r="C17" s="893"/>
      <c r="D17" s="393">
        <v>245.86021720000002</v>
      </c>
      <c r="E17" s="393">
        <v>93.573072600000003</v>
      </c>
      <c r="F17" s="393">
        <v>87.051085999999998</v>
      </c>
      <c r="G17" s="393">
        <v>5797.3198899999998</v>
      </c>
      <c r="H17" s="393">
        <v>2163.51035</v>
      </c>
      <c r="I17" s="392">
        <v>2005.2456999999999</v>
      </c>
    </row>
    <row r="18" spans="1:9" ht="15" customHeight="1">
      <c r="A18" s="681" t="s">
        <v>337</v>
      </c>
      <c r="B18" s="893"/>
      <c r="C18" s="893"/>
      <c r="D18" s="393">
        <v>452.61025799999999</v>
      </c>
      <c r="E18" s="393">
        <v>155.66446400000001</v>
      </c>
      <c r="F18" s="393">
        <v>87.380219999999994</v>
      </c>
      <c r="G18" s="393">
        <v>2431.5140499999998</v>
      </c>
      <c r="H18" s="393">
        <v>804.95594999999992</v>
      </c>
      <c r="I18" s="392">
        <v>460.58990999999997</v>
      </c>
    </row>
    <row r="19" spans="1:9" ht="15" customHeight="1">
      <c r="A19" s="681" t="s">
        <v>338</v>
      </c>
      <c r="B19" s="942"/>
      <c r="C19" s="942"/>
      <c r="D19" s="397">
        <v>0</v>
      </c>
      <c r="E19" s="397">
        <v>0</v>
      </c>
      <c r="F19" s="397">
        <v>4.9200000000000001E-2</v>
      </c>
      <c r="G19" s="397">
        <v>0</v>
      </c>
      <c r="H19" s="397">
        <v>0</v>
      </c>
      <c r="I19" s="396">
        <v>0.88545000000000007</v>
      </c>
    </row>
    <row r="20" spans="1:9" ht="15" customHeight="1">
      <c r="A20" s="891" t="s">
        <v>359</v>
      </c>
      <c r="B20" s="842"/>
      <c r="C20" s="843"/>
      <c r="D20" s="251">
        <v>26650.953577299999</v>
      </c>
      <c r="E20" s="251">
        <v>10435.3366126</v>
      </c>
      <c r="F20" s="251">
        <v>10544.024389000002</v>
      </c>
      <c r="G20" s="251">
        <v>172443.48461000001</v>
      </c>
      <c r="H20" s="251">
        <v>66656.068540000007</v>
      </c>
      <c r="I20" s="252">
        <v>66910.619860000006</v>
      </c>
    </row>
    <row r="21" spans="1:9" ht="15" customHeight="1">
      <c r="A21" s="680" t="s">
        <v>412</v>
      </c>
      <c r="B21" s="896" t="s">
        <v>383</v>
      </c>
      <c r="C21" s="923" t="s">
        <v>384</v>
      </c>
      <c r="D21" s="131">
        <v>5685.4286369000001</v>
      </c>
      <c r="E21" s="131">
        <v>2370.9283999999998</v>
      </c>
      <c r="F21" s="131">
        <v>2442.3376899999998</v>
      </c>
      <c r="G21" s="131">
        <v>32443.974329999997</v>
      </c>
      <c r="H21" s="131">
        <v>13183.99677</v>
      </c>
      <c r="I21" s="145">
        <v>14170.307849999999</v>
      </c>
    </row>
    <row r="22" spans="1:9" ht="15" customHeight="1">
      <c r="A22" s="681" t="s">
        <v>438</v>
      </c>
      <c r="B22" s="897"/>
      <c r="C22" s="899"/>
      <c r="D22" s="131">
        <v>1726.09393</v>
      </c>
      <c r="E22" s="131">
        <v>656.82897000000003</v>
      </c>
      <c r="F22" s="131">
        <v>709.03251999999998</v>
      </c>
      <c r="G22" s="131">
        <v>13489.738800000001</v>
      </c>
      <c r="H22" s="131">
        <v>5358.5280599999996</v>
      </c>
      <c r="I22" s="145">
        <v>5242.0012999999999</v>
      </c>
    </row>
    <row r="23" spans="1:9" ht="15" customHeight="1">
      <c r="A23" s="681" t="s">
        <v>428</v>
      </c>
      <c r="B23" s="897"/>
      <c r="C23" s="899"/>
      <c r="D23" s="131">
        <v>1410.0678619999999</v>
      </c>
      <c r="E23" s="131">
        <v>390.11280599999998</v>
      </c>
      <c r="F23" s="131">
        <v>460.49269199999998</v>
      </c>
      <c r="G23" s="131">
        <v>8472.1366300000009</v>
      </c>
      <c r="H23" s="131">
        <v>2429.1431899999998</v>
      </c>
      <c r="I23" s="145">
        <v>2680.3227000000002</v>
      </c>
    </row>
    <row r="24" spans="1:9" ht="15" customHeight="1">
      <c r="A24" s="681" t="s">
        <v>439</v>
      </c>
      <c r="B24" s="897"/>
      <c r="C24" s="899"/>
      <c r="D24" s="131">
        <v>529.54685100000006</v>
      </c>
      <c r="E24" s="131">
        <v>227.43700000000001</v>
      </c>
      <c r="F24" s="131">
        <v>137.748344</v>
      </c>
      <c r="G24" s="131">
        <v>4600.9075300000004</v>
      </c>
      <c r="H24" s="131">
        <v>1931.84609</v>
      </c>
      <c r="I24" s="145">
        <v>1068.60727</v>
      </c>
    </row>
    <row r="25" spans="1:9" ht="15" customHeight="1">
      <c r="A25" s="681" t="s">
        <v>337</v>
      </c>
      <c r="B25" s="897"/>
      <c r="C25" s="899"/>
      <c r="D25" s="131">
        <v>142.08299700000001</v>
      </c>
      <c r="E25" s="131">
        <v>43.947205000000004</v>
      </c>
      <c r="F25" s="131">
        <v>13.88838</v>
      </c>
      <c r="G25" s="131">
        <v>785.45191</v>
      </c>
      <c r="H25" s="131">
        <v>238.62054999999998</v>
      </c>
      <c r="I25" s="145">
        <v>76.120130000000003</v>
      </c>
    </row>
    <row r="26" spans="1:9" ht="15" customHeight="1">
      <c r="A26" s="681" t="s">
        <v>362</v>
      </c>
      <c r="B26" s="1020"/>
      <c r="C26" s="1021"/>
      <c r="D26" s="131">
        <v>0.53075000000000006</v>
      </c>
      <c r="E26" s="131">
        <v>0.37089999999999995</v>
      </c>
      <c r="F26" s="131">
        <v>0</v>
      </c>
      <c r="G26" s="131">
        <v>15.070889999999999</v>
      </c>
      <c r="H26" s="131">
        <v>10.531979999999999</v>
      </c>
      <c r="I26" s="145">
        <v>0</v>
      </c>
    </row>
    <row r="27" spans="1:9" ht="15" customHeight="1">
      <c r="A27" s="891" t="s">
        <v>359</v>
      </c>
      <c r="B27" s="1022"/>
      <c r="C27" s="1023"/>
      <c r="D27" s="357">
        <v>9493.7510269000013</v>
      </c>
      <c r="E27" s="357">
        <v>3689.6252809999996</v>
      </c>
      <c r="F27" s="357">
        <v>3763.4996259999998</v>
      </c>
      <c r="G27" s="357">
        <v>59807.28009</v>
      </c>
      <c r="H27" s="357">
        <v>23152.666639999999</v>
      </c>
      <c r="I27" s="365">
        <v>23237.359250000001</v>
      </c>
    </row>
    <row r="28" spans="1:9" ht="15" customHeight="1">
      <c r="A28" s="680" t="s">
        <v>412</v>
      </c>
      <c r="B28" s="1024" t="s">
        <v>385</v>
      </c>
      <c r="C28" s="1024" t="s">
        <v>386</v>
      </c>
      <c r="D28" s="393">
        <v>32339.398188700001</v>
      </c>
      <c r="E28" s="393">
        <v>13624.011480000001</v>
      </c>
      <c r="F28" s="393">
        <v>12784.01384</v>
      </c>
      <c r="G28" s="393">
        <v>181122.29615000001</v>
      </c>
      <c r="H28" s="393">
        <v>74607.884489999997</v>
      </c>
      <c r="I28" s="392">
        <v>72301.987250000006</v>
      </c>
    </row>
    <row r="29" spans="1:9" ht="15" customHeight="1">
      <c r="A29" s="681" t="s">
        <v>428</v>
      </c>
      <c r="B29" s="893"/>
      <c r="C29" s="893"/>
      <c r="D29" s="393">
        <v>23822.843117</v>
      </c>
      <c r="E29" s="393">
        <v>8187.634951</v>
      </c>
      <c r="F29" s="393">
        <v>9549.8722210000014</v>
      </c>
      <c r="G29" s="393">
        <v>130462.79515000001</v>
      </c>
      <c r="H29" s="393">
        <v>44111.354670000001</v>
      </c>
      <c r="I29" s="392">
        <v>51817.409740000003</v>
      </c>
    </row>
    <row r="30" spans="1:9" ht="15" customHeight="1">
      <c r="A30" s="681" t="s">
        <v>438</v>
      </c>
      <c r="B30" s="893"/>
      <c r="C30" s="893"/>
      <c r="D30" s="393">
        <v>2115.6177400000001</v>
      </c>
      <c r="E30" s="393">
        <v>839.40267000000006</v>
      </c>
      <c r="F30" s="393">
        <v>1569.8797500000001</v>
      </c>
      <c r="G30" s="393">
        <v>14594.80804</v>
      </c>
      <c r="H30" s="393">
        <v>6215.4637199999997</v>
      </c>
      <c r="I30" s="392">
        <v>9765.7890299999999</v>
      </c>
    </row>
    <row r="31" spans="1:9" ht="15" customHeight="1">
      <c r="A31" s="681" t="s">
        <v>439</v>
      </c>
      <c r="B31" s="893"/>
      <c r="C31" s="893"/>
      <c r="D31" s="393">
        <v>1329.71785</v>
      </c>
      <c r="E31" s="393">
        <v>466.75486599999999</v>
      </c>
      <c r="F31" s="393">
        <v>443.18534399999999</v>
      </c>
      <c r="G31" s="393">
        <v>10292.936890000001</v>
      </c>
      <c r="H31" s="393">
        <v>3660.5987</v>
      </c>
      <c r="I31" s="392">
        <v>3214.2431499999998</v>
      </c>
    </row>
    <row r="32" spans="1:9" ht="15" customHeight="1">
      <c r="A32" s="681" t="s">
        <v>337</v>
      </c>
      <c r="B32" s="893"/>
      <c r="C32" s="893"/>
      <c r="D32" s="393">
        <v>981.37634500000001</v>
      </c>
      <c r="E32" s="393">
        <v>332.14820400000002</v>
      </c>
      <c r="F32" s="393">
        <v>149.36639000000002</v>
      </c>
      <c r="G32" s="393">
        <v>5286.9132800000007</v>
      </c>
      <c r="H32" s="393">
        <v>1722.7596799999999</v>
      </c>
      <c r="I32" s="392">
        <v>793.07057999999995</v>
      </c>
    </row>
    <row r="33" spans="1:9" ht="15" customHeight="1">
      <c r="A33" s="681" t="s">
        <v>362</v>
      </c>
      <c r="B33" s="1025"/>
      <c r="C33" s="1025"/>
      <c r="D33" s="393">
        <v>0.60260000000000002</v>
      </c>
      <c r="E33" s="393">
        <v>0</v>
      </c>
      <c r="F33" s="393">
        <v>0</v>
      </c>
      <c r="G33" s="393">
        <v>9.5400700000000001</v>
      </c>
      <c r="H33" s="393">
        <v>0</v>
      </c>
      <c r="I33" s="392">
        <v>0</v>
      </c>
    </row>
    <row r="34" spans="1:9" ht="15" customHeight="1">
      <c r="A34" s="891" t="s">
        <v>359</v>
      </c>
      <c r="B34" s="928"/>
      <c r="C34" s="929"/>
      <c r="D34" s="358">
        <v>60589.555840700006</v>
      </c>
      <c r="E34" s="358">
        <v>23449.952171000001</v>
      </c>
      <c r="F34" s="358">
        <v>24496.317545000002</v>
      </c>
      <c r="G34" s="358">
        <v>341769.28957999998</v>
      </c>
      <c r="H34" s="358">
        <v>130318.06126</v>
      </c>
      <c r="I34" s="366">
        <v>137892.49974999999</v>
      </c>
    </row>
    <row r="35" spans="1:9" ht="15" customHeight="1">
      <c r="A35" s="680" t="s">
        <v>428</v>
      </c>
      <c r="B35" s="896" t="s">
        <v>387</v>
      </c>
      <c r="C35" s="923" t="s">
        <v>388</v>
      </c>
      <c r="D35" s="393">
        <v>18385.612092300002</v>
      </c>
      <c r="E35" s="393">
        <v>6161.5643499999996</v>
      </c>
      <c r="F35" s="393">
        <v>6828.7356279999995</v>
      </c>
      <c r="G35" s="393">
        <v>97079.813909999997</v>
      </c>
      <c r="H35" s="393">
        <v>31750.422999999999</v>
      </c>
      <c r="I35" s="392">
        <v>36153.09201</v>
      </c>
    </row>
    <row r="36" spans="1:9" ht="15" customHeight="1">
      <c r="A36" s="681" t="s">
        <v>412</v>
      </c>
      <c r="B36" s="897"/>
      <c r="C36" s="899"/>
      <c r="D36" s="393">
        <v>14813.971043299998</v>
      </c>
      <c r="E36" s="393">
        <v>6145.8801409999996</v>
      </c>
      <c r="F36" s="393">
        <v>5676.6615240000001</v>
      </c>
      <c r="G36" s="393">
        <v>81857.658060000002</v>
      </c>
      <c r="H36" s="393">
        <v>33099.773070000003</v>
      </c>
      <c r="I36" s="392">
        <v>31913.468940000002</v>
      </c>
    </row>
    <row r="37" spans="1:9" ht="15" customHeight="1">
      <c r="A37" s="681" t="s">
        <v>438</v>
      </c>
      <c r="B37" s="897"/>
      <c r="C37" s="899"/>
      <c r="D37" s="393">
        <v>3201.7043679999997</v>
      </c>
      <c r="E37" s="393">
        <v>1217.6506000000002</v>
      </c>
      <c r="F37" s="393">
        <v>1296.21397</v>
      </c>
      <c r="G37" s="393">
        <v>23001.585510000001</v>
      </c>
      <c r="H37" s="393">
        <v>9162.2878900000014</v>
      </c>
      <c r="I37" s="392">
        <v>8519.3957499999997</v>
      </c>
    </row>
    <row r="38" spans="1:9" ht="15" customHeight="1">
      <c r="A38" s="681" t="s">
        <v>439</v>
      </c>
      <c r="B38" s="897"/>
      <c r="C38" s="899"/>
      <c r="D38" s="393">
        <v>986.15269899999998</v>
      </c>
      <c r="E38" s="393">
        <v>435.42826000000002</v>
      </c>
      <c r="F38" s="393">
        <v>259.74635000000001</v>
      </c>
      <c r="G38" s="393">
        <v>7789.1762500000004</v>
      </c>
      <c r="H38" s="393">
        <v>3490.0583099999999</v>
      </c>
      <c r="I38" s="392">
        <v>1905.5330200000001</v>
      </c>
    </row>
    <row r="39" spans="1:9" ht="15" customHeight="1">
      <c r="A39" s="681" t="s">
        <v>337</v>
      </c>
      <c r="B39" s="897"/>
      <c r="C39" s="899"/>
      <c r="D39" s="393">
        <v>680.329161</v>
      </c>
      <c r="E39" s="393">
        <v>241.63416699999999</v>
      </c>
      <c r="F39" s="393">
        <v>170.83192000000003</v>
      </c>
      <c r="G39" s="393">
        <v>3561.85646</v>
      </c>
      <c r="H39" s="393">
        <v>1227.16687</v>
      </c>
      <c r="I39" s="392">
        <v>891.33801000000005</v>
      </c>
    </row>
    <row r="40" spans="1:9" ht="15" customHeight="1">
      <c r="A40" s="681" t="s">
        <v>362</v>
      </c>
      <c r="B40" s="1020"/>
      <c r="C40" s="1021"/>
      <c r="D40" s="393">
        <v>7.0327102999999997</v>
      </c>
      <c r="E40" s="393">
        <v>2.3747311</v>
      </c>
      <c r="F40" s="393">
        <v>2.48116</v>
      </c>
      <c r="G40" s="393">
        <v>169.81742000000003</v>
      </c>
      <c r="H40" s="393">
        <v>58.460560000000001</v>
      </c>
      <c r="I40" s="392">
        <v>58.765099999999997</v>
      </c>
    </row>
    <row r="41" spans="1:9" ht="15" customHeight="1">
      <c r="A41" s="882" t="s">
        <v>359</v>
      </c>
      <c r="B41" s="937"/>
      <c r="C41" s="938"/>
      <c r="D41" s="357">
        <v>38074.802073899999</v>
      </c>
      <c r="E41" s="357">
        <v>14204.532249099999</v>
      </c>
      <c r="F41" s="357">
        <v>14234.670552</v>
      </c>
      <c r="G41" s="357">
        <v>213459.90761000002</v>
      </c>
      <c r="H41" s="357">
        <v>78788.169699999999</v>
      </c>
      <c r="I41" s="365">
        <v>79441.592829999994</v>
      </c>
    </row>
    <row r="42" spans="1:9" ht="13.5" thickBot="1">
      <c r="A42" s="885" t="s">
        <v>371</v>
      </c>
      <c r="B42" s="886"/>
      <c r="C42" s="887"/>
      <c r="D42" s="242">
        <f>D41+D34+D20+D27+D12</f>
        <v>140543.006246</v>
      </c>
      <c r="E42" s="242">
        <f t="shared" ref="E42:I42" si="0">E41+E34+E20+E27+E12</f>
        <v>54027.462490699996</v>
      </c>
      <c r="F42" s="242">
        <f>F41+F34+F20+F27+F12</f>
        <v>55328.367094000001</v>
      </c>
      <c r="G42" s="242">
        <f t="shared" si="0"/>
        <v>825499.45773999998</v>
      </c>
      <c r="H42" s="242">
        <f t="shared" si="0"/>
        <v>313818.19409</v>
      </c>
      <c r="I42" s="276">
        <f t="shared" si="0"/>
        <v>322400.56951</v>
      </c>
    </row>
    <row r="43" spans="1:9">
      <c r="A43" s="152" t="s">
        <v>372</v>
      </c>
      <c r="B43" s="42"/>
      <c r="C43" s="42"/>
      <c r="D43" s="128"/>
      <c r="E43" s="128"/>
      <c r="F43" s="128"/>
      <c r="G43" s="128"/>
      <c r="H43" s="128"/>
      <c r="I43" s="232"/>
    </row>
    <row r="44" spans="1:9">
      <c r="A44" s="917" t="s">
        <v>373</v>
      </c>
      <c r="B44" s="918"/>
      <c r="C44" s="918"/>
      <c r="D44" s="918"/>
      <c r="E44" s="918"/>
      <c r="F44" s="918"/>
      <c r="G44" s="918"/>
      <c r="H44" s="918"/>
      <c r="I44" s="919"/>
    </row>
    <row r="45" spans="1:9" ht="13.5" thickBot="1">
      <c r="A45" s="154"/>
      <c r="B45" s="233"/>
      <c r="C45" s="233"/>
      <c r="D45" s="234"/>
      <c r="E45" s="234"/>
      <c r="F45" s="234"/>
      <c r="G45" s="234"/>
      <c r="H45" s="234"/>
      <c r="I45" s="235"/>
    </row>
    <row r="61" spans="1:3">
      <c r="B61" s="187" t="s">
        <v>374</v>
      </c>
      <c r="C61" s="543" t="s">
        <v>375</v>
      </c>
    </row>
    <row r="62" spans="1:3">
      <c r="A62" s="187" t="s">
        <v>376</v>
      </c>
      <c r="B62" s="554">
        <v>0</v>
      </c>
      <c r="C62" s="554">
        <v>0</v>
      </c>
    </row>
    <row r="63" spans="1:3">
      <c r="A63" s="187" t="s">
        <v>377</v>
      </c>
      <c r="B63" s="554">
        <f>E12+E20+E27+E34+E41</f>
        <v>54027.462490699996</v>
      </c>
      <c r="C63" s="554">
        <f>F12+F20+F27+F34+F41</f>
        <v>55328.367094000001</v>
      </c>
    </row>
  </sheetData>
  <mergeCells count="28">
    <mergeCell ref="A44:I44"/>
    <mergeCell ref="A20:C20"/>
    <mergeCell ref="B21:B26"/>
    <mergeCell ref="C21:C26"/>
    <mergeCell ref="A27:C27"/>
    <mergeCell ref="B28:B33"/>
    <mergeCell ref="C28:C33"/>
    <mergeCell ref="A34:C34"/>
    <mergeCell ref="B35:B40"/>
    <mergeCell ref="C35:C40"/>
    <mergeCell ref="A41:C41"/>
    <mergeCell ref="A42:C42"/>
    <mergeCell ref="B6:B11"/>
    <mergeCell ref="C6:C11"/>
    <mergeCell ref="A12:C12"/>
    <mergeCell ref="B13:B19"/>
    <mergeCell ref="C13:C19"/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G4:G5"/>
    <mergeCell ref="H4:I4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64" orientation="portrait" r:id="rId1"/>
  <headerFooter>
    <oddHeader>&amp;L&amp;9ODEPA</oddHeader>
    <oddFooter>&amp;C&amp;9 26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93F1-17D5-4078-93A8-A97FCC74C55A}">
  <sheetPr>
    <tabColor rgb="FF0070C0"/>
    <pageSetUpPr fitToPage="1"/>
  </sheetPr>
  <dimension ref="A1:I60"/>
  <sheetViews>
    <sheetView view="pageBreakPreview" zoomScale="90" zoomScaleNormal="100" zoomScaleSheetLayoutView="90" workbookViewId="0">
      <selection sqref="A1:I1"/>
    </sheetView>
  </sheetViews>
  <sheetFormatPr baseColWidth="10" defaultColWidth="11.42578125" defaultRowHeight="12.75"/>
  <cols>
    <col min="1" max="1" width="24.85546875" style="20" customWidth="1"/>
    <col min="2" max="2" width="10.7109375" style="20" customWidth="1"/>
    <col min="3" max="3" width="32.7109375" style="129" customWidth="1"/>
    <col min="4" max="9" width="12.7109375" style="20" customWidth="1"/>
    <col min="10" max="16384" width="11.42578125" style="16"/>
  </cols>
  <sheetData>
    <row r="1" spans="1:9" ht="15" customHeight="1" thickBot="1">
      <c r="A1" s="817" t="s">
        <v>446</v>
      </c>
      <c r="B1" s="818"/>
      <c r="C1" s="818"/>
      <c r="D1" s="818"/>
      <c r="E1" s="818"/>
      <c r="F1" s="818"/>
      <c r="G1" s="818"/>
      <c r="H1" s="818"/>
      <c r="I1" s="819"/>
    </row>
    <row r="2" spans="1:9" ht="15" customHeight="1" thickBot="1">
      <c r="A2" s="817" t="s">
        <v>37</v>
      </c>
      <c r="B2" s="818"/>
      <c r="C2" s="818"/>
      <c r="D2" s="818"/>
      <c r="E2" s="818"/>
      <c r="F2" s="818"/>
      <c r="G2" s="818"/>
      <c r="H2" s="818"/>
      <c r="I2" s="819"/>
    </row>
    <row r="3" spans="1:9" s="41" customFormat="1" ht="15" customHeight="1">
      <c r="A3" s="900" t="str">
        <f>'Pág.18-C7'!A3:A5</f>
        <v>País de destino</v>
      </c>
      <c r="B3" s="903" t="s">
        <v>352</v>
      </c>
      <c r="C3" s="903" t="s">
        <v>353</v>
      </c>
      <c r="D3" s="906" t="s">
        <v>331</v>
      </c>
      <c r="E3" s="907"/>
      <c r="F3" s="908"/>
      <c r="G3" s="906" t="s">
        <v>354</v>
      </c>
      <c r="H3" s="907"/>
      <c r="I3" s="909"/>
    </row>
    <row r="4" spans="1:9" s="41" customFormat="1" ht="15" customHeight="1">
      <c r="A4" s="901"/>
      <c r="B4" s="904"/>
      <c r="C4" s="904"/>
      <c r="D4" s="910">
        <v>2023</v>
      </c>
      <c r="E4" s="912" t="s">
        <v>289</v>
      </c>
      <c r="F4" s="914"/>
      <c r="G4" s="915">
        <f>D4</f>
        <v>2023</v>
      </c>
      <c r="H4" s="912" t="str">
        <f>E4</f>
        <v>Ene - may</v>
      </c>
      <c r="I4" s="913"/>
    </row>
    <row r="5" spans="1:9" s="41" customFormat="1" ht="15" customHeight="1">
      <c r="A5" s="927"/>
      <c r="B5" s="905"/>
      <c r="C5" s="905"/>
      <c r="D5" s="911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s="41" customFormat="1" ht="15" customHeight="1">
      <c r="A6" s="680" t="s">
        <v>428</v>
      </c>
      <c r="B6" s="892" t="s">
        <v>391</v>
      </c>
      <c r="C6" s="892" t="s">
        <v>392</v>
      </c>
      <c r="D6" s="345">
        <v>396.22747600000002</v>
      </c>
      <c r="E6" s="345">
        <v>172.68577100000002</v>
      </c>
      <c r="F6" s="345">
        <v>199.34596400000001</v>
      </c>
      <c r="G6" s="345">
        <v>3857.4288700000002</v>
      </c>
      <c r="H6" s="345">
        <v>1697.0081499999999</v>
      </c>
      <c r="I6" s="346">
        <v>1883.0788</v>
      </c>
    </row>
    <row r="7" spans="1:9" s="41" customFormat="1" ht="15" customHeight="1">
      <c r="A7" s="681" t="s">
        <v>438</v>
      </c>
      <c r="B7" s="893"/>
      <c r="C7" s="893"/>
      <c r="D7" s="131">
        <v>7.4393400000000005</v>
      </c>
      <c r="E7" s="131">
        <v>1.2194</v>
      </c>
      <c r="F7" s="131">
        <v>0</v>
      </c>
      <c r="G7" s="131">
        <v>73.85596000000001</v>
      </c>
      <c r="H7" s="131">
        <v>9.6332599999999999</v>
      </c>
      <c r="I7" s="145">
        <v>0</v>
      </c>
    </row>
    <row r="8" spans="1:9" s="41" customFormat="1" ht="15" customHeight="1">
      <c r="A8" s="681" t="s">
        <v>412</v>
      </c>
      <c r="B8" s="893"/>
      <c r="C8" s="893"/>
      <c r="D8" s="131">
        <v>7.92469</v>
      </c>
      <c r="E8" s="131">
        <v>3.15334</v>
      </c>
      <c r="F8" s="131">
        <v>50.280879999999996</v>
      </c>
      <c r="G8" s="131">
        <v>40.114139999999999</v>
      </c>
      <c r="H8" s="131">
        <v>14.91499</v>
      </c>
      <c r="I8" s="145">
        <v>445.97624999999999</v>
      </c>
    </row>
    <row r="9" spans="1:9" s="41" customFormat="1" ht="15" customHeight="1">
      <c r="A9" s="681" t="s">
        <v>362</v>
      </c>
      <c r="B9" s="893"/>
      <c r="C9" s="893"/>
      <c r="D9" s="131">
        <v>0.66872760000000009</v>
      </c>
      <c r="E9" s="131">
        <v>0.1677776</v>
      </c>
      <c r="F9" s="131">
        <v>0.18434</v>
      </c>
      <c r="G9" s="131">
        <v>26.394189999999998</v>
      </c>
      <c r="H9" s="131">
        <v>7.88436</v>
      </c>
      <c r="I9" s="145">
        <v>6.55525</v>
      </c>
    </row>
    <row r="10" spans="1:9" s="41" customFormat="1" ht="15" customHeight="1">
      <c r="A10" s="681" t="s">
        <v>439</v>
      </c>
      <c r="B10" s="930"/>
      <c r="C10" s="930"/>
      <c r="D10" s="131">
        <v>1.2110000000000001</v>
      </c>
      <c r="E10" s="131">
        <v>0</v>
      </c>
      <c r="F10" s="131">
        <v>3.7961550000000002</v>
      </c>
      <c r="G10" s="131">
        <v>10.656799999999999</v>
      </c>
      <c r="H10" s="131">
        <v>0</v>
      </c>
      <c r="I10" s="145">
        <v>37.961550000000003</v>
      </c>
    </row>
    <row r="11" spans="1:9" s="41" customFormat="1" ht="15" customHeight="1">
      <c r="A11" s="924" t="s">
        <v>359</v>
      </c>
      <c r="B11" s="931"/>
      <c r="C11" s="932"/>
      <c r="D11" s="417">
        <v>413.47123360000006</v>
      </c>
      <c r="E11" s="417">
        <v>177.2262886</v>
      </c>
      <c r="F11" s="417">
        <v>253.607339</v>
      </c>
      <c r="G11" s="417">
        <v>4008.4499599999999</v>
      </c>
      <c r="H11" s="417">
        <v>1729.44076</v>
      </c>
      <c r="I11" s="362">
        <v>2373.5718499999998</v>
      </c>
    </row>
    <row r="12" spans="1:9" ht="15" customHeight="1">
      <c r="A12" s="680" t="s">
        <v>428</v>
      </c>
      <c r="B12" s="893" t="s">
        <v>393</v>
      </c>
      <c r="C12" s="893" t="s">
        <v>394</v>
      </c>
      <c r="D12" s="131">
        <v>555.80724399999997</v>
      </c>
      <c r="E12" s="131">
        <v>135.59342000000001</v>
      </c>
      <c r="F12" s="131">
        <v>46.453150000000001</v>
      </c>
      <c r="G12" s="131">
        <v>3780.6075099999998</v>
      </c>
      <c r="H12" s="131">
        <v>1000.73561</v>
      </c>
      <c r="I12" s="145">
        <v>298.72940999999997</v>
      </c>
    </row>
    <row r="13" spans="1:9" ht="15" customHeight="1">
      <c r="A13" s="681" t="s">
        <v>412</v>
      </c>
      <c r="B13" s="893"/>
      <c r="C13" s="893"/>
      <c r="D13" s="131">
        <v>158.87438</v>
      </c>
      <c r="E13" s="131">
        <v>12.226899999999999</v>
      </c>
      <c r="F13" s="131">
        <v>93.680679999999995</v>
      </c>
      <c r="G13" s="131">
        <v>981.46616000000006</v>
      </c>
      <c r="H13" s="131">
        <v>60.698160000000001</v>
      </c>
      <c r="I13" s="145">
        <v>501.06536999999997</v>
      </c>
    </row>
    <row r="14" spans="1:9" ht="15" customHeight="1">
      <c r="A14" s="681" t="s">
        <v>438</v>
      </c>
      <c r="B14" s="893"/>
      <c r="C14" s="893"/>
      <c r="D14" s="131">
        <v>74.304410000000004</v>
      </c>
      <c r="E14" s="131">
        <v>5.2702799999999996</v>
      </c>
      <c r="F14" s="131">
        <v>10.88157</v>
      </c>
      <c r="G14" s="131">
        <v>679.87400000000002</v>
      </c>
      <c r="H14" s="131">
        <v>41.635220000000004</v>
      </c>
      <c r="I14" s="145">
        <v>85.420310000000001</v>
      </c>
    </row>
    <row r="15" spans="1:9" ht="15" customHeight="1">
      <c r="A15" s="681" t="s">
        <v>362</v>
      </c>
      <c r="B15" s="893"/>
      <c r="C15" s="893"/>
      <c r="D15" s="131">
        <v>29.4906869</v>
      </c>
      <c r="E15" s="131">
        <v>8.6823999999999995</v>
      </c>
      <c r="F15" s="131">
        <v>16.534520000000001</v>
      </c>
      <c r="G15" s="131">
        <v>640.46753999999999</v>
      </c>
      <c r="H15" s="131">
        <v>169.94747000000001</v>
      </c>
      <c r="I15" s="145">
        <v>449.60717999999997</v>
      </c>
    </row>
    <row r="16" spans="1:9" ht="15" customHeight="1">
      <c r="A16" s="681" t="s">
        <v>339</v>
      </c>
      <c r="B16" s="893"/>
      <c r="C16" s="893"/>
      <c r="D16" s="131">
        <v>33.5106769</v>
      </c>
      <c r="E16" s="131">
        <v>31.4464969</v>
      </c>
      <c r="F16" s="131">
        <v>13.6435095</v>
      </c>
      <c r="G16" s="131">
        <v>592.76202000000001</v>
      </c>
      <c r="H16" s="131">
        <v>526.50679000000002</v>
      </c>
      <c r="I16" s="145">
        <v>224.97251</v>
      </c>
    </row>
    <row r="17" spans="1:9" ht="15" customHeight="1">
      <c r="A17" s="681" t="s">
        <v>439</v>
      </c>
      <c r="B17" s="893"/>
      <c r="C17" s="893"/>
      <c r="D17" s="131">
        <v>25.663</v>
      </c>
      <c r="E17" s="131">
        <v>10.927</v>
      </c>
      <c r="F17" s="131">
        <v>1.1950000000000001</v>
      </c>
      <c r="G17" s="131">
        <v>224.256</v>
      </c>
      <c r="H17" s="131">
        <v>98.343000000000004</v>
      </c>
      <c r="I17" s="145">
        <v>8.7784699999999987</v>
      </c>
    </row>
    <row r="18" spans="1:9" ht="15" customHeight="1">
      <c r="A18" s="681" t="s">
        <v>337</v>
      </c>
      <c r="B18" s="945"/>
      <c r="C18" s="945"/>
      <c r="D18" s="131">
        <v>2.8646799999999999</v>
      </c>
      <c r="E18" s="131">
        <v>2.8646799999999999</v>
      </c>
      <c r="F18" s="131">
        <v>6.6460600000000003</v>
      </c>
      <c r="G18" s="131">
        <v>13.607229999999999</v>
      </c>
      <c r="H18" s="131">
        <v>13.607229999999999</v>
      </c>
      <c r="I18" s="145">
        <v>29.90727</v>
      </c>
    </row>
    <row r="19" spans="1:9" ht="15" customHeight="1">
      <c r="A19" s="891" t="s">
        <v>359</v>
      </c>
      <c r="B19" s="928"/>
      <c r="C19" s="929"/>
      <c r="D19" s="251">
        <v>880.51507779999997</v>
      </c>
      <c r="E19" s="251">
        <v>207.01117689999998</v>
      </c>
      <c r="F19" s="251">
        <v>189.03448950000001</v>
      </c>
      <c r="G19" s="251">
        <v>6913.0404600000002</v>
      </c>
      <c r="H19" s="251">
        <v>1911.4734799999999</v>
      </c>
      <c r="I19" s="252">
        <v>1598.4805199999998</v>
      </c>
    </row>
    <row r="20" spans="1:9" ht="15" customHeight="1">
      <c r="A20" s="680" t="s">
        <v>412</v>
      </c>
      <c r="B20" s="896" t="s">
        <v>395</v>
      </c>
      <c r="C20" s="923" t="s">
        <v>396</v>
      </c>
      <c r="D20" s="131">
        <v>68.08205000000001</v>
      </c>
      <c r="E20" s="131">
        <v>5.2563699999999995</v>
      </c>
      <c r="F20" s="131">
        <v>70.017350000000008</v>
      </c>
      <c r="G20" s="131">
        <v>376.56337000000002</v>
      </c>
      <c r="H20" s="131">
        <v>25.13814</v>
      </c>
      <c r="I20" s="145">
        <v>329.53935999999999</v>
      </c>
    </row>
    <row r="21" spans="1:9" ht="15" customHeight="1">
      <c r="A21" s="681" t="s">
        <v>428</v>
      </c>
      <c r="B21" s="897"/>
      <c r="C21" s="899"/>
      <c r="D21" s="131">
        <v>51.874471</v>
      </c>
      <c r="E21" s="131">
        <v>5.1899790000000001</v>
      </c>
      <c r="F21" s="131">
        <v>2.3878550000000001</v>
      </c>
      <c r="G21" s="131">
        <v>336.36687999999998</v>
      </c>
      <c r="H21" s="131">
        <v>32.42201</v>
      </c>
      <c r="I21" s="145">
        <v>13.552520000000001</v>
      </c>
    </row>
    <row r="22" spans="1:9" ht="15" customHeight="1">
      <c r="A22" s="681" t="s">
        <v>438</v>
      </c>
      <c r="B22" s="897"/>
      <c r="C22" s="899"/>
      <c r="D22" s="131">
        <v>24.493419999999997</v>
      </c>
      <c r="E22" s="131">
        <v>1.7441300000000002</v>
      </c>
      <c r="F22" s="131">
        <v>5.99777</v>
      </c>
      <c r="G22" s="131">
        <v>194.56970000000001</v>
      </c>
      <c r="H22" s="131">
        <v>13.77862</v>
      </c>
      <c r="I22" s="145">
        <v>47.082470000000001</v>
      </c>
    </row>
    <row r="23" spans="1:9" ht="15" customHeight="1">
      <c r="A23" s="741" t="s">
        <v>439</v>
      </c>
      <c r="B23" s="933"/>
      <c r="C23" s="936"/>
      <c r="D23" s="131">
        <v>1.778</v>
      </c>
      <c r="E23" s="131">
        <v>0</v>
      </c>
      <c r="F23" s="131">
        <v>0</v>
      </c>
      <c r="G23" s="131">
        <v>15.6464</v>
      </c>
      <c r="H23" s="131">
        <v>0</v>
      </c>
      <c r="I23" s="145">
        <v>0</v>
      </c>
    </row>
    <row r="24" spans="1:9" ht="15" customHeight="1">
      <c r="A24" s="1026" t="s">
        <v>359</v>
      </c>
      <c r="B24" s="1022"/>
      <c r="C24" s="1023"/>
      <c r="D24" s="357">
        <v>146.22794099999999</v>
      </c>
      <c r="E24" s="357">
        <v>12.190479</v>
      </c>
      <c r="F24" s="357">
        <v>78.402975000000012</v>
      </c>
      <c r="G24" s="357">
        <v>923.1463500000001</v>
      </c>
      <c r="H24" s="357">
        <v>71.338769999999982</v>
      </c>
      <c r="I24" s="365">
        <v>390.17435</v>
      </c>
    </row>
    <row r="25" spans="1:9" ht="15" customHeight="1">
      <c r="A25" s="680" t="s">
        <v>428</v>
      </c>
      <c r="B25" s="1024" t="s">
        <v>397</v>
      </c>
      <c r="C25" s="1024" t="s">
        <v>398</v>
      </c>
      <c r="D25" s="131">
        <v>5206.0060789999998</v>
      </c>
      <c r="E25" s="131">
        <v>2283.888915</v>
      </c>
      <c r="F25" s="131">
        <v>2389.278409</v>
      </c>
      <c r="G25" s="131">
        <v>28334.713390000001</v>
      </c>
      <c r="H25" s="131">
        <v>12372.27592</v>
      </c>
      <c r="I25" s="145">
        <v>12834.80027</v>
      </c>
    </row>
    <row r="26" spans="1:9" ht="15" customHeight="1">
      <c r="A26" s="681" t="s">
        <v>362</v>
      </c>
      <c r="B26" s="893"/>
      <c r="C26" s="893"/>
      <c r="D26" s="131">
        <v>835.83720940000001</v>
      </c>
      <c r="E26" s="131">
        <v>247.35383899999999</v>
      </c>
      <c r="F26" s="131">
        <v>224.20538669999999</v>
      </c>
      <c r="G26" s="131">
        <v>6236.6379200000001</v>
      </c>
      <c r="H26" s="131">
        <v>1649.24017</v>
      </c>
      <c r="I26" s="145">
        <v>1690.37691</v>
      </c>
    </row>
    <row r="27" spans="1:9" ht="15" customHeight="1">
      <c r="A27" s="681" t="s">
        <v>412</v>
      </c>
      <c r="B27" s="893"/>
      <c r="C27" s="893"/>
      <c r="D27" s="131">
        <v>1007.29851</v>
      </c>
      <c r="E27" s="131">
        <v>274.38024999999999</v>
      </c>
      <c r="F27" s="131">
        <v>659.61027999999999</v>
      </c>
      <c r="G27" s="131">
        <v>4920.6177900000002</v>
      </c>
      <c r="H27" s="131">
        <v>1180.8347099999999</v>
      </c>
      <c r="I27" s="145">
        <v>3053.16984</v>
      </c>
    </row>
    <row r="28" spans="1:9" ht="15" customHeight="1">
      <c r="A28" s="681" t="s">
        <v>337</v>
      </c>
      <c r="B28" s="893"/>
      <c r="C28" s="893"/>
      <c r="D28" s="131">
        <v>197.76863200000003</v>
      </c>
      <c r="E28" s="131">
        <v>8.6032820000000001</v>
      </c>
      <c r="F28" s="131">
        <v>9.5043199999999999</v>
      </c>
      <c r="G28" s="131">
        <v>1062.3789099999999</v>
      </c>
      <c r="H28" s="131">
        <v>42.733760000000004</v>
      </c>
      <c r="I28" s="145">
        <v>42.76943</v>
      </c>
    </row>
    <row r="29" spans="1:9" ht="15" customHeight="1">
      <c r="A29" s="681" t="s">
        <v>438</v>
      </c>
      <c r="B29" s="893"/>
      <c r="C29" s="895"/>
      <c r="D29" s="131">
        <v>13.777509999999999</v>
      </c>
      <c r="E29" s="131">
        <v>2.93492</v>
      </c>
      <c r="F29" s="131">
        <v>25.97964</v>
      </c>
      <c r="G29" s="131">
        <v>113.03962</v>
      </c>
      <c r="H29" s="131">
        <v>23.185869999999998</v>
      </c>
      <c r="I29" s="145">
        <v>146.35217</v>
      </c>
    </row>
    <row r="30" spans="1:9" ht="15" customHeight="1">
      <c r="A30" s="681" t="s">
        <v>439</v>
      </c>
      <c r="B30" s="1025"/>
      <c r="C30" s="945"/>
      <c r="D30" s="131">
        <v>5.3780000000000001</v>
      </c>
      <c r="E30" s="131">
        <v>0</v>
      </c>
      <c r="F30" s="131">
        <v>5.2610000000000001</v>
      </c>
      <c r="G30" s="131">
        <v>44.04222</v>
      </c>
      <c r="H30" s="131">
        <v>0</v>
      </c>
      <c r="I30" s="145">
        <v>42.308699999999995</v>
      </c>
    </row>
    <row r="31" spans="1:9" ht="15" customHeight="1">
      <c r="A31" s="891" t="s">
        <v>359</v>
      </c>
      <c r="B31" s="1022"/>
      <c r="C31" s="1023"/>
      <c r="D31" s="358">
        <v>7266.0659403999998</v>
      </c>
      <c r="E31" s="358">
        <v>2817.1612060000002</v>
      </c>
      <c r="F31" s="358">
        <v>3313.8390356999998</v>
      </c>
      <c r="G31" s="358">
        <v>40711.42985</v>
      </c>
      <c r="H31" s="358">
        <v>15268.27043</v>
      </c>
      <c r="I31" s="366">
        <v>17809.777319999997</v>
      </c>
    </row>
    <row r="32" spans="1:9" ht="15" customHeight="1">
      <c r="A32" s="680" t="s">
        <v>412</v>
      </c>
      <c r="B32" s="1027" t="s">
        <v>399</v>
      </c>
      <c r="C32" s="1028" t="s">
        <v>400</v>
      </c>
      <c r="D32" s="131">
        <v>224.29569000000001</v>
      </c>
      <c r="E32" s="131">
        <v>67.71096</v>
      </c>
      <c r="F32" s="131">
        <v>180.26235</v>
      </c>
      <c r="G32" s="131">
        <v>1064.35798</v>
      </c>
      <c r="H32" s="131">
        <v>315.68430000000001</v>
      </c>
      <c r="I32" s="145">
        <v>856.00165000000004</v>
      </c>
    </row>
    <row r="33" spans="1:9" ht="15" customHeight="1">
      <c r="A33" s="681" t="s">
        <v>428</v>
      </c>
      <c r="B33" s="897"/>
      <c r="C33" s="899"/>
      <c r="D33" s="131">
        <v>193.113418</v>
      </c>
      <c r="E33" s="131">
        <v>70.184126999999989</v>
      </c>
      <c r="F33" s="131">
        <v>5.6246299999999998</v>
      </c>
      <c r="G33" s="131">
        <v>1017.07951</v>
      </c>
      <c r="H33" s="131">
        <v>356.37415999999996</v>
      </c>
      <c r="I33" s="145">
        <v>31.855529999999998</v>
      </c>
    </row>
    <row r="34" spans="1:9" ht="15" customHeight="1">
      <c r="A34" s="681" t="s">
        <v>362</v>
      </c>
      <c r="B34" s="897"/>
      <c r="C34" s="899"/>
      <c r="D34" s="131">
        <v>78.172600000000003</v>
      </c>
      <c r="E34" s="131">
        <v>59.200290000000003</v>
      </c>
      <c r="F34" s="131">
        <v>0.18850999999999998</v>
      </c>
      <c r="G34" s="131">
        <v>690.51619999999991</v>
      </c>
      <c r="H34" s="131">
        <v>526.45222000000001</v>
      </c>
      <c r="I34" s="145">
        <v>1.2883599999999999</v>
      </c>
    </row>
    <row r="35" spans="1:9" ht="15" customHeight="1">
      <c r="A35" s="681" t="s">
        <v>337</v>
      </c>
      <c r="B35" s="897"/>
      <c r="C35" s="899"/>
      <c r="D35" s="131">
        <v>30.792660000000001</v>
      </c>
      <c r="E35" s="131">
        <v>5.4035600000000006</v>
      </c>
      <c r="F35" s="131">
        <v>15.42304</v>
      </c>
      <c r="G35" s="131">
        <v>146.16904</v>
      </c>
      <c r="H35" s="131">
        <v>26.840259999999997</v>
      </c>
      <c r="I35" s="145">
        <v>69.403679999999994</v>
      </c>
    </row>
    <row r="36" spans="1:9" ht="15" customHeight="1">
      <c r="A36" s="681" t="s">
        <v>339</v>
      </c>
      <c r="B36" s="897"/>
      <c r="C36" s="899"/>
      <c r="D36" s="131">
        <v>11.10852</v>
      </c>
      <c r="E36" s="131">
        <v>11.10852</v>
      </c>
      <c r="F36" s="131">
        <v>20.170084299999999</v>
      </c>
      <c r="G36" s="131">
        <v>77.204820000000012</v>
      </c>
      <c r="H36" s="131">
        <v>77.204820000000012</v>
      </c>
      <c r="I36" s="145">
        <v>172.46216000000001</v>
      </c>
    </row>
    <row r="37" spans="1:9" ht="15" customHeight="1">
      <c r="A37" s="681" t="s">
        <v>438</v>
      </c>
      <c r="B37" s="897"/>
      <c r="C37" s="899"/>
      <c r="D37" s="131">
        <v>9.1318900000000003</v>
      </c>
      <c r="E37" s="131">
        <v>2.5336599999999998</v>
      </c>
      <c r="F37" s="131">
        <v>0</v>
      </c>
      <c r="G37" s="131">
        <v>69.378129999999999</v>
      </c>
      <c r="H37" s="131">
        <v>20.015909999999998</v>
      </c>
      <c r="I37" s="145">
        <v>0</v>
      </c>
    </row>
    <row r="38" spans="1:9" ht="15" customHeight="1">
      <c r="A38" s="681" t="s">
        <v>439</v>
      </c>
      <c r="B38" s="1020"/>
      <c r="C38" s="1021"/>
      <c r="D38" s="131">
        <v>2.4750000000000001</v>
      </c>
      <c r="E38" s="131">
        <v>0</v>
      </c>
      <c r="F38" s="131">
        <v>3.0619999999999998</v>
      </c>
      <c r="G38" s="131">
        <v>19.8</v>
      </c>
      <c r="H38" s="131">
        <v>0</v>
      </c>
      <c r="I38" s="145">
        <v>22.493449999999999</v>
      </c>
    </row>
    <row r="39" spans="1:9" ht="15" customHeight="1">
      <c r="A39" s="882" t="s">
        <v>359</v>
      </c>
      <c r="B39" s="937"/>
      <c r="C39" s="938"/>
      <c r="D39" s="357">
        <v>549.08977799999991</v>
      </c>
      <c r="E39" s="357">
        <v>216.14111700000004</v>
      </c>
      <c r="F39" s="357">
        <v>224.73061430000001</v>
      </c>
      <c r="G39" s="357">
        <v>3084.5056800000002</v>
      </c>
      <c r="H39" s="357">
        <v>1322.5716699999998</v>
      </c>
      <c r="I39" s="365">
        <v>1153.5048299999999</v>
      </c>
    </row>
    <row r="40" spans="1:9" ht="13.5" thickBot="1">
      <c r="A40" s="885" t="s">
        <v>371</v>
      </c>
      <c r="B40" s="886"/>
      <c r="C40" s="887"/>
      <c r="D40" s="242">
        <f t="shared" ref="D40:I40" si="0">D39+D31+D19+D24+D11</f>
        <v>9255.3699707999986</v>
      </c>
      <c r="E40" s="242">
        <f t="shared" si="0"/>
        <v>3429.7302675000001</v>
      </c>
      <c r="F40" s="242">
        <f t="shared" si="0"/>
        <v>4059.6144534999999</v>
      </c>
      <c r="G40" s="242">
        <f t="shared" si="0"/>
        <v>55640.572300000007</v>
      </c>
      <c r="H40" s="242">
        <f t="shared" si="0"/>
        <v>20303.095110000002</v>
      </c>
      <c r="I40" s="276">
        <f t="shared" si="0"/>
        <v>23325.508870000001</v>
      </c>
    </row>
    <row r="41" spans="1:9">
      <c r="A41" s="152" t="s">
        <v>372</v>
      </c>
      <c r="B41" s="42"/>
      <c r="C41" s="42"/>
      <c r="D41" s="128"/>
      <c r="E41" s="128"/>
      <c r="F41" s="128"/>
      <c r="G41" s="128"/>
      <c r="H41" s="128"/>
      <c r="I41" s="232"/>
    </row>
    <row r="42" spans="1:9">
      <c r="A42" s="917" t="s">
        <v>373</v>
      </c>
      <c r="B42" s="918"/>
      <c r="C42" s="918"/>
      <c r="D42" s="918"/>
      <c r="E42" s="918"/>
      <c r="F42" s="918"/>
      <c r="G42" s="918"/>
      <c r="H42" s="918"/>
      <c r="I42" s="919"/>
    </row>
    <row r="43" spans="1:9" ht="13.5" thickBot="1">
      <c r="A43" s="154"/>
      <c r="B43" s="233"/>
      <c r="C43" s="233"/>
      <c r="D43" s="234"/>
      <c r="E43" s="234"/>
      <c r="F43" s="234"/>
      <c r="G43" s="234"/>
      <c r="H43" s="234"/>
      <c r="I43" s="235"/>
    </row>
    <row r="58" spans="1:3">
      <c r="B58" s="187" t="s">
        <v>374</v>
      </c>
      <c r="C58" s="543" t="s">
        <v>375</v>
      </c>
    </row>
    <row r="59" spans="1:3">
      <c r="A59" s="187" t="s">
        <v>376</v>
      </c>
      <c r="B59" s="554">
        <v>0</v>
      </c>
      <c r="C59" s="554">
        <v>0</v>
      </c>
    </row>
    <row r="60" spans="1:3">
      <c r="A60" s="187" t="s">
        <v>377</v>
      </c>
      <c r="B60" s="554">
        <f>E11+E19+E24+E31+E39</f>
        <v>3429.7302675000001</v>
      </c>
      <c r="C60" s="554">
        <f>F11+F19+F24+F31+F39</f>
        <v>4059.6144534999999</v>
      </c>
    </row>
  </sheetData>
  <mergeCells count="28">
    <mergeCell ref="A42:I42"/>
    <mergeCell ref="A19:C19"/>
    <mergeCell ref="B20:B23"/>
    <mergeCell ref="C20:C23"/>
    <mergeCell ref="A24:C24"/>
    <mergeCell ref="B25:B30"/>
    <mergeCell ref="C25:C30"/>
    <mergeCell ref="A31:C31"/>
    <mergeCell ref="B32:B38"/>
    <mergeCell ref="C32:C38"/>
    <mergeCell ref="A39:C39"/>
    <mergeCell ref="A40:C40"/>
    <mergeCell ref="B6:B10"/>
    <mergeCell ref="C6:C10"/>
    <mergeCell ref="A11:C11"/>
    <mergeCell ref="B12:B18"/>
    <mergeCell ref="C12:C18"/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G4:G5"/>
    <mergeCell ref="H4:I4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64" orientation="portrait" r:id="rId1"/>
  <headerFooter>
    <oddHeader>&amp;L&amp;9ODEPA</oddHeader>
    <oddFooter>&amp;C&amp;9 27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  <pageSetUpPr fitToPage="1"/>
  </sheetPr>
  <dimension ref="A1:I65"/>
  <sheetViews>
    <sheetView view="pageBreakPreview" zoomScale="86" zoomScaleNormal="100" zoomScaleSheetLayoutView="86" workbookViewId="0">
      <selection sqref="A1:I1"/>
    </sheetView>
  </sheetViews>
  <sheetFormatPr baseColWidth="10" defaultColWidth="11.42578125" defaultRowHeight="12.75"/>
  <cols>
    <col min="1" max="1" width="20.7109375" style="20" customWidth="1"/>
    <col min="2" max="2" width="10.7109375" style="20" customWidth="1"/>
    <col min="3" max="3" width="36.7109375" style="20" customWidth="1"/>
    <col min="4" max="9" width="12.7109375" style="20" customWidth="1"/>
    <col min="10" max="16384" width="11.42578125" style="16"/>
  </cols>
  <sheetData>
    <row r="1" spans="1:9" s="137" customFormat="1" ht="15" customHeight="1" thickBot="1">
      <c r="A1" s="1035" t="s">
        <v>447</v>
      </c>
      <c r="B1" s="1036"/>
      <c r="C1" s="1036"/>
      <c r="D1" s="1036"/>
      <c r="E1" s="1036"/>
      <c r="F1" s="1036"/>
      <c r="G1" s="1036"/>
      <c r="H1" s="1036"/>
      <c r="I1" s="1037"/>
    </row>
    <row r="2" spans="1:9" s="137" customFormat="1" ht="15" customHeight="1">
      <c r="A2" s="1035" t="s">
        <v>448</v>
      </c>
      <c r="B2" s="1036"/>
      <c r="C2" s="1036"/>
      <c r="D2" s="1036"/>
      <c r="E2" s="1036"/>
      <c r="F2" s="1036"/>
      <c r="G2" s="1036"/>
      <c r="H2" s="1036"/>
      <c r="I2" s="1037"/>
    </row>
    <row r="3" spans="1:9" ht="15" customHeight="1">
      <c r="A3" s="1038" t="str">
        <f>'Pág.25-C14 '!A3:A5</f>
        <v>País de origen</v>
      </c>
      <c r="B3" s="1039" t="s">
        <v>352</v>
      </c>
      <c r="C3" s="1040" t="s">
        <v>353</v>
      </c>
      <c r="D3" s="966" t="s">
        <v>331</v>
      </c>
      <c r="E3" s="966"/>
      <c r="F3" s="966"/>
      <c r="G3" s="966" t="s">
        <v>442</v>
      </c>
      <c r="H3" s="966"/>
      <c r="I3" s="967"/>
    </row>
    <row r="4" spans="1:9" ht="15" customHeight="1">
      <c r="A4" s="1038"/>
      <c r="B4" s="1039"/>
      <c r="C4" s="1040"/>
      <c r="D4" s="915">
        <v>2023</v>
      </c>
      <c r="E4" s="912" t="s">
        <v>289</v>
      </c>
      <c r="F4" s="1019"/>
      <c r="G4" s="915">
        <f>D4</f>
        <v>2023</v>
      </c>
      <c r="H4" s="1019" t="str">
        <f>+E4</f>
        <v>Ene - may</v>
      </c>
      <c r="I4" s="913"/>
    </row>
    <row r="5" spans="1:9" ht="15" customHeight="1">
      <c r="A5" s="1038"/>
      <c r="B5" s="1039"/>
      <c r="C5" s="1040"/>
      <c r="D5" s="916"/>
      <c r="E5" s="416">
        <v>2023</v>
      </c>
      <c r="F5" s="416">
        <v>2024</v>
      </c>
      <c r="G5" s="916"/>
      <c r="H5" s="354">
        <f>E5</f>
        <v>2023</v>
      </c>
      <c r="I5" s="360">
        <f>F5</f>
        <v>2024</v>
      </c>
    </row>
    <row r="6" spans="1:9" ht="25.5">
      <c r="A6" s="638" t="s">
        <v>362</v>
      </c>
      <c r="B6" s="673" t="s">
        <v>402</v>
      </c>
      <c r="C6" s="639" t="s">
        <v>403</v>
      </c>
      <c r="D6" s="608">
        <v>7.0287600000000001</v>
      </c>
      <c r="E6" s="608">
        <v>0</v>
      </c>
      <c r="F6" s="608">
        <v>0</v>
      </c>
      <c r="G6" s="608">
        <v>77.632460000000009</v>
      </c>
      <c r="H6" s="608">
        <v>0</v>
      </c>
      <c r="I6" s="609">
        <v>0</v>
      </c>
    </row>
    <row r="7" spans="1:9" ht="15" customHeight="1">
      <c r="A7" s="1032" t="s">
        <v>359</v>
      </c>
      <c r="B7" s="1041"/>
      <c r="C7" s="1042"/>
      <c r="D7" s="359">
        <v>7.0287600000000001</v>
      </c>
      <c r="E7" s="359">
        <v>0</v>
      </c>
      <c r="F7" s="359">
        <v>0</v>
      </c>
      <c r="G7" s="359">
        <v>77.632460000000009</v>
      </c>
      <c r="H7" s="359">
        <v>0</v>
      </c>
      <c r="I7" s="362">
        <v>0</v>
      </c>
    </row>
    <row r="8" spans="1:9" ht="15" customHeight="1">
      <c r="A8" s="680" t="s">
        <v>362</v>
      </c>
      <c r="B8" s="1029" t="s">
        <v>449</v>
      </c>
      <c r="C8" s="896" t="s">
        <v>405</v>
      </c>
      <c r="D8" s="393">
        <v>1790.5575566</v>
      </c>
      <c r="E8" s="393">
        <v>1061.0453666000001</v>
      </c>
      <c r="F8" s="393">
        <v>712.93014000000005</v>
      </c>
      <c r="G8" s="393">
        <v>2058.3382299999998</v>
      </c>
      <c r="H8" s="393">
        <v>1283.8749700000001</v>
      </c>
      <c r="I8" s="392">
        <v>764.63937999999996</v>
      </c>
    </row>
    <row r="9" spans="1:9" ht="15" customHeight="1">
      <c r="A9" s="681" t="s">
        <v>339</v>
      </c>
      <c r="B9" s="1030"/>
      <c r="C9" s="1031"/>
      <c r="D9" s="393">
        <v>479.13931980000001</v>
      </c>
      <c r="E9" s="393">
        <v>293.04971980000005</v>
      </c>
      <c r="F9" s="393">
        <v>197.0187411</v>
      </c>
      <c r="G9" s="393">
        <v>580.30591000000004</v>
      </c>
      <c r="H9" s="393">
        <v>365.83096999999998</v>
      </c>
      <c r="I9" s="392">
        <v>204.58797000000001</v>
      </c>
    </row>
    <row r="10" spans="1:9" ht="15" customHeight="1">
      <c r="A10" s="1032" t="s">
        <v>359</v>
      </c>
      <c r="B10" s="1033"/>
      <c r="C10" s="1034"/>
      <c r="D10" s="359">
        <v>2269.6968763999998</v>
      </c>
      <c r="E10" s="359">
        <v>1354.0950864000001</v>
      </c>
      <c r="F10" s="359">
        <v>909.94888109999999</v>
      </c>
      <c r="G10" s="359">
        <v>2638.6441400000003</v>
      </c>
      <c r="H10" s="359">
        <v>1649.7059400000001</v>
      </c>
      <c r="I10" s="362">
        <v>969.22735</v>
      </c>
    </row>
    <row r="11" spans="1:9" ht="15" customHeight="1">
      <c r="A11" s="680" t="s">
        <v>362</v>
      </c>
      <c r="B11" s="892" t="s">
        <v>406</v>
      </c>
      <c r="C11" s="1043" t="s">
        <v>407</v>
      </c>
      <c r="D11" s="393">
        <v>205.54725779999998</v>
      </c>
      <c r="E11" s="393">
        <v>69.2551986</v>
      </c>
      <c r="F11" s="393">
        <v>162.18988909999999</v>
      </c>
      <c r="G11" s="393">
        <v>2367.7694999999999</v>
      </c>
      <c r="H11" s="393">
        <v>759.12311999999997</v>
      </c>
      <c r="I11" s="392">
        <v>1227.63744</v>
      </c>
    </row>
    <row r="12" spans="1:9" ht="15" customHeight="1">
      <c r="A12" s="681" t="s">
        <v>339</v>
      </c>
      <c r="B12" s="893"/>
      <c r="C12" s="1044"/>
      <c r="D12" s="393">
        <v>118.0320682</v>
      </c>
      <c r="E12" s="393">
        <v>36.389446599999999</v>
      </c>
      <c r="F12" s="393">
        <v>62.844718699999994</v>
      </c>
      <c r="G12" s="393">
        <v>1481.34312</v>
      </c>
      <c r="H12" s="393">
        <v>208.48342000000002</v>
      </c>
      <c r="I12" s="392">
        <v>666.46984999999995</v>
      </c>
    </row>
    <row r="13" spans="1:9" ht="15" customHeight="1">
      <c r="A13" s="681" t="s">
        <v>412</v>
      </c>
      <c r="B13" s="893"/>
      <c r="C13" s="1044"/>
      <c r="D13" s="393">
        <v>148.53417999999999</v>
      </c>
      <c r="E13" s="393">
        <v>36.038879999999999</v>
      </c>
      <c r="F13" s="393">
        <v>66.984580000000008</v>
      </c>
      <c r="G13" s="393">
        <v>751.8393299999999</v>
      </c>
      <c r="H13" s="393">
        <v>143.94257999999999</v>
      </c>
      <c r="I13" s="392">
        <v>217.42748</v>
      </c>
    </row>
    <row r="14" spans="1:9" ht="15" customHeight="1">
      <c r="A14" s="681" t="s">
        <v>428</v>
      </c>
      <c r="B14" s="893"/>
      <c r="C14" s="1044"/>
      <c r="D14" s="393">
        <v>8.5840650000000007</v>
      </c>
      <c r="E14" s="393">
        <v>3.83724</v>
      </c>
      <c r="F14" s="393">
        <v>72.811914999999999</v>
      </c>
      <c r="G14" s="393">
        <v>98.248779999999996</v>
      </c>
      <c r="H14" s="393">
        <v>33.905559999999994</v>
      </c>
      <c r="I14" s="392">
        <v>204.67167999999998</v>
      </c>
    </row>
    <row r="15" spans="1:9" ht="15" customHeight="1">
      <c r="A15" s="681" t="s">
        <v>439</v>
      </c>
      <c r="B15" s="893"/>
      <c r="C15" s="1044"/>
      <c r="D15" s="393">
        <v>10.635</v>
      </c>
      <c r="E15" s="393">
        <v>8.3780000000000001</v>
      </c>
      <c r="F15" s="393">
        <v>0</v>
      </c>
      <c r="G15" s="393">
        <v>80.651300000000006</v>
      </c>
      <c r="H15" s="393">
        <v>62.03105</v>
      </c>
      <c r="I15" s="392">
        <v>0</v>
      </c>
    </row>
    <row r="16" spans="1:9" ht="15" customHeight="1">
      <c r="A16" s="681" t="s">
        <v>450</v>
      </c>
      <c r="B16" s="893"/>
      <c r="C16" s="1044"/>
      <c r="D16" s="393">
        <v>21.758040000000001</v>
      </c>
      <c r="E16" s="393">
        <v>0</v>
      </c>
      <c r="F16" s="393">
        <v>0</v>
      </c>
      <c r="G16" s="393">
        <v>73.58832000000001</v>
      </c>
      <c r="H16" s="393">
        <v>0</v>
      </c>
      <c r="I16" s="392">
        <v>0</v>
      </c>
    </row>
    <row r="17" spans="1:9" ht="15" customHeight="1">
      <c r="A17" s="681" t="s">
        <v>438</v>
      </c>
      <c r="B17" s="893"/>
      <c r="C17" s="1044"/>
      <c r="D17" s="393">
        <v>1.8026600000000002</v>
      </c>
      <c r="E17" s="393">
        <v>0</v>
      </c>
      <c r="F17" s="393">
        <v>0.99545000000000006</v>
      </c>
      <c r="G17" s="393">
        <v>16.20749</v>
      </c>
      <c r="H17" s="393">
        <v>0</v>
      </c>
      <c r="I17" s="392">
        <v>7.8142700000000005</v>
      </c>
    </row>
    <row r="18" spans="1:9" ht="15" customHeight="1">
      <c r="A18" s="681" t="s">
        <v>341</v>
      </c>
      <c r="B18" s="893"/>
      <c r="C18" s="1044"/>
      <c r="D18" s="393">
        <v>1.2922999999999999E-3</v>
      </c>
      <c r="E18" s="393">
        <v>0</v>
      </c>
      <c r="F18" s="393">
        <v>0</v>
      </c>
      <c r="G18" s="393">
        <v>7.2599999999999998E-2</v>
      </c>
      <c r="H18" s="393">
        <v>0</v>
      </c>
      <c r="I18" s="392">
        <v>0</v>
      </c>
    </row>
    <row r="19" spans="1:9" ht="15" customHeight="1">
      <c r="A19" s="681" t="s">
        <v>357</v>
      </c>
      <c r="B19" s="893"/>
      <c r="C19" s="1044"/>
      <c r="D19" s="393">
        <v>8.0000000000000007E-5</v>
      </c>
      <c r="E19" s="393">
        <v>0</v>
      </c>
      <c r="F19" s="393">
        <v>0</v>
      </c>
      <c r="G19" s="393">
        <v>1.281E-2</v>
      </c>
      <c r="H19" s="393">
        <v>0</v>
      </c>
      <c r="I19" s="392">
        <v>0</v>
      </c>
    </row>
    <row r="20" spans="1:9" ht="15" customHeight="1">
      <c r="A20" s="681" t="s">
        <v>423</v>
      </c>
      <c r="B20" s="930"/>
      <c r="C20" s="1045"/>
      <c r="D20" s="393">
        <v>0</v>
      </c>
      <c r="E20" s="393">
        <v>0</v>
      </c>
      <c r="F20" s="393">
        <v>2.0000000000000001E-4</v>
      </c>
      <c r="G20" s="393">
        <v>0</v>
      </c>
      <c r="H20" s="393">
        <v>0</v>
      </c>
      <c r="I20" s="392">
        <v>1.25244</v>
      </c>
    </row>
    <row r="21" spans="1:9" ht="15" customHeight="1">
      <c r="A21" s="1049" t="s">
        <v>359</v>
      </c>
      <c r="B21" s="1050"/>
      <c r="C21" s="1051"/>
      <c r="D21" s="359">
        <v>514.89464329999998</v>
      </c>
      <c r="E21" s="359">
        <v>153.89876519999999</v>
      </c>
      <c r="F21" s="359">
        <v>365.82675280000001</v>
      </c>
      <c r="G21" s="359">
        <v>4869.7332499999993</v>
      </c>
      <c r="H21" s="359">
        <v>1207.4857299999999</v>
      </c>
      <c r="I21" s="362">
        <v>2325.2731599999997</v>
      </c>
    </row>
    <row r="22" spans="1:9" ht="15" customHeight="1">
      <c r="A22" s="680" t="s">
        <v>412</v>
      </c>
      <c r="B22" s="1052" t="s">
        <v>410</v>
      </c>
      <c r="C22" s="893" t="s">
        <v>411</v>
      </c>
      <c r="D22" s="393">
        <v>1983.3495889999999</v>
      </c>
      <c r="E22" s="393">
        <v>697.6</v>
      </c>
      <c r="F22" s="393">
        <v>293.39100000000002</v>
      </c>
      <c r="G22" s="393">
        <v>9526.2456199999997</v>
      </c>
      <c r="H22" s="393">
        <v>3347.2672799999996</v>
      </c>
      <c r="I22" s="392">
        <v>1376.4234199999999</v>
      </c>
    </row>
    <row r="23" spans="1:9" ht="15" customHeight="1">
      <c r="A23" s="681" t="s">
        <v>428</v>
      </c>
      <c r="B23" s="1052"/>
      <c r="C23" s="895"/>
      <c r="D23" s="393">
        <v>1384.0454560000001</v>
      </c>
      <c r="E23" s="393">
        <v>395.29403400000001</v>
      </c>
      <c r="F23" s="393">
        <v>372.34787</v>
      </c>
      <c r="G23" s="393">
        <v>5991.3611200000005</v>
      </c>
      <c r="H23" s="393">
        <v>1674.83816</v>
      </c>
      <c r="I23" s="392">
        <v>1490.6022800000001</v>
      </c>
    </row>
    <row r="24" spans="1:9" ht="15" customHeight="1">
      <c r="A24" s="681" t="s">
        <v>438</v>
      </c>
      <c r="B24" s="1052"/>
      <c r="C24" s="895"/>
      <c r="D24" s="393">
        <v>418.98841329999999</v>
      </c>
      <c r="E24" s="393">
        <v>163.17322330000002</v>
      </c>
      <c r="F24" s="393">
        <v>105.57824000000001</v>
      </c>
      <c r="G24" s="393">
        <v>2822.34816</v>
      </c>
      <c r="H24" s="393">
        <v>1216.4302299999999</v>
      </c>
      <c r="I24" s="392">
        <v>783.62931000000003</v>
      </c>
    </row>
    <row r="25" spans="1:9" ht="15" customHeight="1">
      <c r="A25" s="681" t="s">
        <v>362</v>
      </c>
      <c r="B25" s="1052"/>
      <c r="C25" s="895"/>
      <c r="D25" s="393">
        <v>157.11389799999998</v>
      </c>
      <c r="E25" s="393">
        <v>53.919226000000002</v>
      </c>
      <c r="F25" s="393">
        <v>83.894076600000005</v>
      </c>
      <c r="G25" s="393">
        <v>1295.55051</v>
      </c>
      <c r="H25" s="393">
        <v>392.07236</v>
      </c>
      <c r="I25" s="392">
        <v>584.90859</v>
      </c>
    </row>
    <row r="26" spans="1:9" ht="15" customHeight="1">
      <c r="A26" s="681" t="s">
        <v>451</v>
      </c>
      <c r="B26" s="1052"/>
      <c r="C26" s="895"/>
      <c r="D26" s="393">
        <v>28.521660000000001</v>
      </c>
      <c r="E26" s="393">
        <v>21.609659999999998</v>
      </c>
      <c r="F26" s="393">
        <v>19.512</v>
      </c>
      <c r="G26" s="393">
        <v>205.0264</v>
      </c>
      <c r="H26" s="393">
        <v>156.9324</v>
      </c>
      <c r="I26" s="392">
        <v>128.94999999999999</v>
      </c>
    </row>
    <row r="27" spans="1:9" ht="15" customHeight="1">
      <c r="A27" s="681" t="s">
        <v>452</v>
      </c>
      <c r="B27" s="1052"/>
      <c r="C27" s="895"/>
      <c r="D27" s="393">
        <v>6.4080000000000004</v>
      </c>
      <c r="E27" s="393">
        <v>6.4080000000000004</v>
      </c>
      <c r="F27" s="393">
        <v>0</v>
      </c>
      <c r="G27" s="393">
        <v>43.3232</v>
      </c>
      <c r="H27" s="393">
        <v>43.3232</v>
      </c>
      <c r="I27" s="392">
        <v>0</v>
      </c>
    </row>
    <row r="28" spans="1:9" ht="15" customHeight="1">
      <c r="A28" s="681" t="s">
        <v>453</v>
      </c>
      <c r="B28" s="1052"/>
      <c r="C28" s="895"/>
      <c r="D28" s="393">
        <v>0.35282459999999999</v>
      </c>
      <c r="E28" s="393">
        <v>0.2057553</v>
      </c>
      <c r="F28" s="393">
        <v>0.27255380000000001</v>
      </c>
      <c r="G28" s="393">
        <v>11.819469999999999</v>
      </c>
      <c r="H28" s="393">
        <v>6.3897700000000004</v>
      </c>
      <c r="I28" s="392">
        <v>9.9811399999999999</v>
      </c>
    </row>
    <row r="29" spans="1:9" ht="15" customHeight="1">
      <c r="A29" s="681" t="s">
        <v>338</v>
      </c>
      <c r="B29" s="1052"/>
      <c r="C29" s="895"/>
      <c r="D29" s="393">
        <v>1.3791300000000002</v>
      </c>
      <c r="E29" s="393">
        <v>0</v>
      </c>
      <c r="F29" s="393">
        <v>1</v>
      </c>
      <c r="G29" s="393">
        <v>7.1558799999999998</v>
      </c>
      <c r="H29" s="393">
        <v>0</v>
      </c>
      <c r="I29" s="392">
        <v>4.2182299999999993</v>
      </c>
    </row>
    <row r="30" spans="1:9" ht="15" customHeight="1">
      <c r="A30" s="681" t="s">
        <v>339</v>
      </c>
      <c r="B30" s="1052"/>
      <c r="C30" s="895"/>
      <c r="D30" s="393">
        <v>0</v>
      </c>
      <c r="E30" s="393">
        <v>0</v>
      </c>
      <c r="F30" s="393">
        <v>3.2000000000000002E-3</v>
      </c>
      <c r="G30" s="393">
        <v>0</v>
      </c>
      <c r="H30" s="393">
        <v>0</v>
      </c>
      <c r="I30" s="392">
        <v>8.0030000000000004E-2</v>
      </c>
    </row>
    <row r="31" spans="1:9" ht="15" customHeight="1">
      <c r="A31" s="681" t="s">
        <v>342</v>
      </c>
      <c r="B31" s="1052"/>
      <c r="C31" s="895"/>
      <c r="D31" s="393">
        <v>0</v>
      </c>
      <c r="E31" s="393">
        <v>0</v>
      </c>
      <c r="F31" s="393">
        <v>6.8399999999999997E-3</v>
      </c>
      <c r="G31" s="393">
        <v>0</v>
      </c>
      <c r="H31" s="393">
        <v>0</v>
      </c>
      <c r="I31" s="392">
        <v>0.1038</v>
      </c>
    </row>
    <row r="32" spans="1:9" ht="15.75" customHeight="1">
      <c r="A32" s="1038" t="s">
        <v>359</v>
      </c>
      <c r="B32" s="1039"/>
      <c r="C32" s="1053"/>
      <c r="D32" s="359">
        <v>3980.1589709</v>
      </c>
      <c r="E32" s="359">
        <v>1338.2098985999996</v>
      </c>
      <c r="F32" s="359">
        <v>876.00578040000005</v>
      </c>
      <c r="G32" s="359">
        <v>19902.83036</v>
      </c>
      <c r="H32" s="359">
        <v>6837.2534000000005</v>
      </c>
      <c r="I32" s="362">
        <v>4378.8967999999986</v>
      </c>
    </row>
    <row r="33" spans="1:9" ht="15" customHeight="1" thickBot="1">
      <c r="A33" s="1054" t="s">
        <v>371</v>
      </c>
      <c r="B33" s="1055"/>
      <c r="C33" s="1055"/>
      <c r="D33" s="250">
        <f t="shared" ref="D33:I33" si="0">D7+D32+D21+D10</f>
        <v>6771.7792506000005</v>
      </c>
      <c r="E33" s="250">
        <f t="shared" si="0"/>
        <v>2846.2037501999998</v>
      </c>
      <c r="F33" s="250">
        <f t="shared" si="0"/>
        <v>2151.7814143000001</v>
      </c>
      <c r="G33" s="250">
        <f t="shared" si="0"/>
        <v>27488.840209999998</v>
      </c>
      <c r="H33" s="250">
        <f t="shared" si="0"/>
        <v>9694.4450699999998</v>
      </c>
      <c r="I33" s="264">
        <f t="shared" si="0"/>
        <v>7673.3973099999985</v>
      </c>
    </row>
    <row r="34" spans="1:9" ht="15" customHeight="1">
      <c r="A34" s="971" t="s">
        <v>372</v>
      </c>
      <c r="B34" s="972"/>
      <c r="C34" s="972"/>
      <c r="D34" s="972"/>
      <c r="E34" s="972"/>
      <c r="F34" s="972"/>
      <c r="G34" s="972"/>
      <c r="H34" s="972"/>
      <c r="I34" s="973"/>
    </row>
    <row r="35" spans="1:9" ht="15.75" customHeight="1" thickBot="1">
      <c r="A35" s="1046" t="s">
        <v>454</v>
      </c>
      <c r="B35" s="1047"/>
      <c r="C35" s="1047"/>
      <c r="D35" s="1047"/>
      <c r="E35" s="1047"/>
      <c r="F35" s="1047"/>
      <c r="G35" s="1047"/>
      <c r="H35" s="1047"/>
      <c r="I35" s="1048"/>
    </row>
    <row r="63" spans="1:3">
      <c r="B63" s="187"/>
      <c r="C63" s="543"/>
    </row>
    <row r="64" spans="1:3">
      <c r="A64" s="187"/>
      <c r="B64" s="554"/>
      <c r="C64" s="554"/>
    </row>
    <row r="65" spans="1:3">
      <c r="A65" s="187"/>
      <c r="B65" s="554"/>
      <c r="C65" s="554"/>
    </row>
  </sheetData>
  <mergeCells count="24">
    <mergeCell ref="B11:B20"/>
    <mergeCell ref="C11:C20"/>
    <mergeCell ref="A34:I34"/>
    <mergeCell ref="A35:I35"/>
    <mergeCell ref="A21:C21"/>
    <mergeCell ref="B22:B31"/>
    <mergeCell ref="C22:C31"/>
    <mergeCell ref="A32:C32"/>
    <mergeCell ref="A33:C33"/>
    <mergeCell ref="B8:B9"/>
    <mergeCell ref="C8:C9"/>
    <mergeCell ref="A10:C10"/>
    <mergeCell ref="A1:I1"/>
    <mergeCell ref="A2:I2"/>
    <mergeCell ref="A3:A5"/>
    <mergeCell ref="B3:B5"/>
    <mergeCell ref="C3:C5"/>
    <mergeCell ref="D3:F3"/>
    <mergeCell ref="G3:I3"/>
    <mergeCell ref="D4:D5"/>
    <mergeCell ref="E4:F4"/>
    <mergeCell ref="G4:G5"/>
    <mergeCell ref="H4:I4"/>
    <mergeCell ref="A7:C7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86" orientation="landscape" r:id="rId1"/>
  <headerFooter>
    <oddHeader>&amp;L&amp;9ODEPA</oddHeader>
    <oddFooter>&amp;C&amp;9 28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70C0"/>
    <pageSetUpPr fitToPage="1"/>
  </sheetPr>
  <dimension ref="A1:I43"/>
  <sheetViews>
    <sheetView view="pageBreakPreview" zoomScale="90" zoomScaleNormal="100" zoomScaleSheetLayoutView="90" workbookViewId="0">
      <selection sqref="A1:I1"/>
    </sheetView>
  </sheetViews>
  <sheetFormatPr baseColWidth="10" defaultColWidth="11.42578125" defaultRowHeight="12.75"/>
  <cols>
    <col min="1" max="1" width="20.7109375" style="48" customWidth="1"/>
    <col min="2" max="2" width="10.7109375" style="16" customWidth="1"/>
    <col min="3" max="3" width="44.140625" style="87" customWidth="1"/>
    <col min="4" max="9" width="12.7109375" style="16" customWidth="1"/>
    <col min="10" max="10" width="22" style="16" customWidth="1"/>
    <col min="11" max="16384" width="11.42578125" style="16"/>
  </cols>
  <sheetData>
    <row r="1" spans="1:9" ht="15" customHeight="1" thickBot="1">
      <c r="A1" s="1035" t="s">
        <v>455</v>
      </c>
      <c r="B1" s="1036"/>
      <c r="C1" s="1036"/>
      <c r="D1" s="1036"/>
      <c r="E1" s="1036"/>
      <c r="F1" s="1036"/>
      <c r="G1" s="1036"/>
      <c r="H1" s="1036"/>
      <c r="I1" s="1037"/>
    </row>
    <row r="2" spans="1:9" ht="15" customHeight="1">
      <c r="A2" s="1056" t="s">
        <v>39</v>
      </c>
      <c r="B2" s="1057"/>
      <c r="C2" s="1057"/>
      <c r="D2" s="1057"/>
      <c r="E2" s="1057"/>
      <c r="F2" s="1057"/>
      <c r="G2" s="1057"/>
      <c r="H2" s="1057"/>
      <c r="I2" s="1058"/>
    </row>
    <row r="3" spans="1:9" ht="15" customHeight="1">
      <c r="A3" s="1059" t="str">
        <f>'Pág.28-C17 '!A3:A5</f>
        <v>País de origen</v>
      </c>
      <c r="B3" s="1060" t="s">
        <v>352</v>
      </c>
      <c r="C3" s="1061" t="s">
        <v>353</v>
      </c>
      <c r="D3" s="968" t="s">
        <v>331</v>
      </c>
      <c r="E3" s="1066"/>
      <c r="F3" s="1064"/>
      <c r="G3" s="968" t="s">
        <v>442</v>
      </c>
      <c r="H3" s="969"/>
      <c r="I3" s="970"/>
    </row>
    <row r="4" spans="1:9" ht="15" customHeight="1">
      <c r="A4" s="901"/>
      <c r="B4" s="904"/>
      <c r="C4" s="1062"/>
      <c r="D4" s="1065">
        <v>2023</v>
      </c>
      <c r="E4" s="966" t="s">
        <v>289</v>
      </c>
      <c r="F4" s="966"/>
      <c r="G4" s="1064">
        <f>D4</f>
        <v>2023</v>
      </c>
      <c r="H4" s="968" t="str">
        <f>+E4</f>
        <v>Ene - may</v>
      </c>
      <c r="I4" s="970"/>
    </row>
    <row r="5" spans="1:9" ht="15" customHeight="1">
      <c r="A5" s="927"/>
      <c r="B5" s="905"/>
      <c r="C5" s="1063"/>
      <c r="D5" s="954"/>
      <c r="E5" s="356">
        <v>2023</v>
      </c>
      <c r="F5" s="356">
        <v>2024</v>
      </c>
      <c r="G5" s="954"/>
      <c r="H5" s="348">
        <f>E5</f>
        <v>2023</v>
      </c>
      <c r="I5" s="361">
        <f>F5</f>
        <v>2024</v>
      </c>
    </row>
    <row r="6" spans="1:9" ht="18" customHeight="1">
      <c r="A6" s="663" t="s">
        <v>428</v>
      </c>
      <c r="B6" s="923" t="s">
        <v>424</v>
      </c>
      <c r="C6" s="894" t="s">
        <v>425</v>
      </c>
      <c r="D6" s="131">
        <v>172.67099999999999</v>
      </c>
      <c r="E6" s="131">
        <v>46.834000000000003</v>
      </c>
      <c r="F6" s="131">
        <v>55.389000000000003</v>
      </c>
      <c r="G6" s="131">
        <v>587.34808999999996</v>
      </c>
      <c r="H6" s="131">
        <v>144.80048000000002</v>
      </c>
      <c r="I6" s="145">
        <v>161.53779999999998</v>
      </c>
    </row>
    <row r="7" spans="1:9" ht="18" customHeight="1">
      <c r="A7" s="663" t="s">
        <v>408</v>
      </c>
      <c r="B7" s="935"/>
      <c r="C7" s="942"/>
      <c r="D7" s="131">
        <v>9.109</v>
      </c>
      <c r="E7" s="131">
        <v>9.109</v>
      </c>
      <c r="F7" s="131">
        <v>0</v>
      </c>
      <c r="G7" s="131">
        <v>9.6283600000000007</v>
      </c>
      <c r="H7" s="131">
        <v>9.6283600000000007</v>
      </c>
      <c r="I7" s="145">
        <v>0</v>
      </c>
    </row>
    <row r="8" spans="1:9" ht="15" customHeight="1">
      <c r="A8" s="1073" t="s">
        <v>359</v>
      </c>
      <c r="B8" s="947"/>
      <c r="C8" s="948"/>
      <c r="D8" s="359">
        <v>181.78</v>
      </c>
      <c r="E8" s="359">
        <v>55.942999999999998</v>
      </c>
      <c r="F8" s="359">
        <v>55.389000000000003</v>
      </c>
      <c r="G8" s="359">
        <v>596.97645</v>
      </c>
      <c r="H8" s="359">
        <v>154.42884000000004</v>
      </c>
      <c r="I8" s="362">
        <v>161.53779999999998</v>
      </c>
    </row>
    <row r="9" spans="1:9" ht="15" customHeight="1">
      <c r="A9" s="680" t="s">
        <v>428</v>
      </c>
      <c r="B9" s="892" t="s">
        <v>429</v>
      </c>
      <c r="C9" s="1043" t="s">
        <v>430</v>
      </c>
      <c r="D9" s="146">
        <v>17.941700000000001</v>
      </c>
      <c r="E9" s="146">
        <v>4.1873000000000005</v>
      </c>
      <c r="F9" s="146">
        <v>0</v>
      </c>
      <c r="G9" s="146">
        <v>126.72528</v>
      </c>
      <c r="H9" s="146">
        <v>43.060449999999996</v>
      </c>
      <c r="I9" s="145">
        <v>0</v>
      </c>
    </row>
    <row r="10" spans="1:9" ht="15" customHeight="1">
      <c r="A10" s="681" t="s">
        <v>438</v>
      </c>
      <c r="B10" s="893"/>
      <c r="C10" s="1044"/>
      <c r="D10" s="146">
        <v>18.629353800000001</v>
      </c>
      <c r="E10" s="146">
        <v>18.629353800000001</v>
      </c>
      <c r="F10" s="146">
        <v>0</v>
      </c>
      <c r="G10" s="146">
        <v>47.800800000000002</v>
      </c>
      <c r="H10" s="146">
        <v>47.800800000000002</v>
      </c>
      <c r="I10" s="145">
        <v>0</v>
      </c>
    </row>
    <row r="11" spans="1:9" ht="15" customHeight="1">
      <c r="A11" s="681" t="s">
        <v>456</v>
      </c>
      <c r="B11" s="930"/>
      <c r="C11" s="1045"/>
      <c r="D11" s="146">
        <v>1.018</v>
      </c>
      <c r="E11" s="146">
        <v>0</v>
      </c>
      <c r="F11" s="146">
        <v>0</v>
      </c>
      <c r="G11" s="146">
        <v>15.780190000000001</v>
      </c>
      <c r="H11" s="146">
        <v>0</v>
      </c>
      <c r="I11" s="145">
        <v>0</v>
      </c>
    </row>
    <row r="12" spans="1:9" ht="15" customHeight="1">
      <c r="A12" s="949" t="s">
        <v>359</v>
      </c>
      <c r="B12" s="950"/>
      <c r="C12" s="951"/>
      <c r="D12" s="359">
        <v>37.589053800000002</v>
      </c>
      <c r="E12" s="359">
        <v>22.816653800000001</v>
      </c>
      <c r="F12" s="359">
        <v>0</v>
      </c>
      <c r="G12" s="359">
        <v>190.30627000000001</v>
      </c>
      <c r="H12" s="359">
        <v>90.861249999999998</v>
      </c>
      <c r="I12" s="362">
        <v>0</v>
      </c>
    </row>
    <row r="13" spans="1:9" ht="15" customHeight="1">
      <c r="A13" s="1070" t="s">
        <v>371</v>
      </c>
      <c r="B13" s="1071"/>
      <c r="C13" s="1072"/>
      <c r="D13" s="138">
        <f t="shared" ref="D13:I13" si="0">D12+D8</f>
        <v>219.36905380000002</v>
      </c>
      <c r="E13" s="138">
        <f t="shared" si="0"/>
        <v>78.759653799999995</v>
      </c>
      <c r="F13" s="138">
        <f t="shared" si="0"/>
        <v>55.389000000000003</v>
      </c>
      <c r="G13" s="138">
        <f t="shared" si="0"/>
        <v>787.28272000000004</v>
      </c>
      <c r="H13" s="138">
        <f t="shared" si="0"/>
        <v>245.29009000000002</v>
      </c>
      <c r="I13" s="367">
        <f t="shared" si="0"/>
        <v>161.53779999999998</v>
      </c>
    </row>
    <row r="14" spans="1:9" ht="15" customHeight="1">
      <c r="A14" s="1067" t="s">
        <v>372</v>
      </c>
      <c r="B14" s="1068"/>
      <c r="C14" s="1068"/>
      <c r="D14" s="1068"/>
      <c r="E14" s="1068"/>
      <c r="F14" s="1068"/>
      <c r="G14" s="1068"/>
      <c r="H14" s="1068"/>
      <c r="I14" s="1069"/>
    </row>
    <row r="15" spans="1:9" ht="15" customHeight="1" thickBot="1">
      <c r="A15" s="888" t="s">
        <v>350</v>
      </c>
      <c r="B15" s="889"/>
      <c r="C15" s="889"/>
      <c r="D15" s="889"/>
      <c r="E15" s="889"/>
      <c r="F15" s="889"/>
      <c r="G15" s="889"/>
      <c r="H15" s="889"/>
      <c r="I15" s="890"/>
    </row>
    <row r="42" ht="15" customHeight="1"/>
    <row r="43" ht="15" customHeight="1"/>
  </sheetData>
  <mergeCells count="20">
    <mergeCell ref="A15:I15"/>
    <mergeCell ref="A14:I14"/>
    <mergeCell ref="B6:B7"/>
    <mergeCell ref="A13:C13"/>
    <mergeCell ref="C9:C11"/>
    <mergeCell ref="C6:C7"/>
    <mergeCell ref="A8:C8"/>
    <mergeCell ref="A12:C12"/>
    <mergeCell ref="B9:B11"/>
    <mergeCell ref="A1:I1"/>
    <mergeCell ref="A2:I2"/>
    <mergeCell ref="A3:A5"/>
    <mergeCell ref="B3:B5"/>
    <mergeCell ref="C3:C5"/>
    <mergeCell ref="G4:G5"/>
    <mergeCell ref="D4:D5"/>
    <mergeCell ref="D3:F3"/>
    <mergeCell ref="G3:I3"/>
    <mergeCell ref="H4:I4"/>
    <mergeCell ref="E4:F4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82" orientation="landscape" r:id="rId1"/>
  <headerFooter>
    <oddHeader>&amp;L&amp;9ODEPA</oddHeader>
    <oddFooter>&amp;C&amp;9 29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  <pageSetUpPr fitToPage="1"/>
  </sheetPr>
  <dimension ref="A1:M40"/>
  <sheetViews>
    <sheetView view="pageBreakPreview" zoomScale="90" zoomScaleNormal="115" zoomScaleSheetLayoutView="90" zoomScalePageLayoutView="85" workbookViewId="0">
      <selection sqref="A1:M1"/>
    </sheetView>
  </sheetViews>
  <sheetFormatPr baseColWidth="10" defaultColWidth="11.42578125" defaultRowHeight="12.75"/>
  <cols>
    <col min="1" max="1" width="21.42578125" customWidth="1"/>
    <col min="2" max="2" width="10" bestFit="1" customWidth="1"/>
    <col min="3" max="3" width="34.5703125" customWidth="1"/>
    <col min="4" max="4" width="10.85546875" customWidth="1"/>
    <col min="5" max="6" width="10" customWidth="1"/>
    <col min="7" max="7" width="9" customWidth="1"/>
    <col min="8" max="8" width="8.5703125" customWidth="1"/>
    <col min="9" max="9" width="8.28515625" customWidth="1"/>
    <col min="10" max="11" width="8.140625" customWidth="1"/>
    <col min="12" max="12" width="9.28515625" customWidth="1"/>
    <col min="13" max="13" width="7.85546875" customWidth="1"/>
  </cols>
  <sheetData>
    <row r="1" spans="1:13" ht="13.5" thickBot="1">
      <c r="A1" s="1077" t="s">
        <v>457</v>
      </c>
      <c r="B1" s="1078"/>
      <c r="C1" s="1078"/>
      <c r="D1" s="1078"/>
      <c r="E1" s="1078"/>
      <c r="F1" s="1078"/>
      <c r="G1" s="1078"/>
      <c r="H1" s="1078"/>
      <c r="I1" s="1078"/>
      <c r="J1" s="1078"/>
      <c r="K1" s="1078"/>
      <c r="L1" s="1078"/>
      <c r="M1" s="1079"/>
    </row>
    <row r="2" spans="1:13">
      <c r="A2" s="1077" t="s">
        <v>458</v>
      </c>
      <c r="B2" s="1078"/>
      <c r="C2" s="1078"/>
      <c r="D2" s="1078"/>
      <c r="E2" s="1078"/>
      <c r="F2" s="1078"/>
      <c r="G2" s="1078"/>
      <c r="H2" s="1078"/>
      <c r="I2" s="1078"/>
      <c r="J2" s="1078"/>
      <c r="K2" s="1078"/>
      <c r="L2" s="1078"/>
      <c r="M2" s="1079"/>
    </row>
    <row r="3" spans="1:13" ht="13.5" thickBot="1">
      <c r="A3" s="1080"/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81"/>
      <c r="M3" s="1082"/>
    </row>
    <row r="4" spans="1:13" ht="13.5" hidden="1" customHeight="1" thickBot="1">
      <c r="A4" s="1080"/>
      <c r="B4" s="1081"/>
      <c r="C4" s="1081"/>
      <c r="D4" s="1081"/>
      <c r="E4" s="1081"/>
      <c r="F4" s="1081"/>
      <c r="G4" s="1081"/>
      <c r="H4" s="1081"/>
      <c r="I4" s="1081"/>
      <c r="J4" s="1081"/>
      <c r="K4" s="1081"/>
      <c r="L4" s="1081"/>
      <c r="M4" s="1082"/>
    </row>
    <row r="5" spans="1:13" ht="15" customHeight="1">
      <c r="A5" s="1089" t="s">
        <v>459</v>
      </c>
      <c r="B5" s="1089" t="s">
        <v>352</v>
      </c>
      <c r="C5" s="1089" t="s">
        <v>353</v>
      </c>
      <c r="D5" s="1083" t="s">
        <v>460</v>
      </c>
      <c r="E5" s="1084"/>
      <c r="F5" s="1084"/>
      <c r="G5" s="1084"/>
      <c r="H5" s="1085"/>
      <c r="I5" s="1083" t="s">
        <v>461</v>
      </c>
      <c r="J5" s="1084"/>
      <c r="K5" s="1084"/>
      <c r="L5" s="1084"/>
      <c r="M5" s="1085"/>
    </row>
    <row r="6" spans="1:13">
      <c r="A6" s="1090"/>
      <c r="B6" s="1090"/>
      <c r="C6" s="1090"/>
      <c r="D6" s="1094" t="s">
        <v>462</v>
      </c>
      <c r="E6" s="1095"/>
      <c r="F6" s="1096"/>
      <c r="G6" s="1092" t="s">
        <v>289</v>
      </c>
      <c r="H6" s="1093"/>
      <c r="I6" s="1094" t="s">
        <v>462</v>
      </c>
      <c r="J6" s="1095"/>
      <c r="K6" s="1096"/>
      <c r="L6" s="1092" t="str">
        <f>G6</f>
        <v>Ene - may</v>
      </c>
      <c r="M6" s="1093"/>
    </row>
    <row r="7" spans="1:13" ht="13.5" thickBot="1">
      <c r="A7" s="1091"/>
      <c r="B7" s="1091"/>
      <c r="C7" s="1091"/>
      <c r="D7" s="371">
        <v>2021</v>
      </c>
      <c r="E7" s="369">
        <v>2022</v>
      </c>
      <c r="F7" s="370">
        <v>2023</v>
      </c>
      <c r="G7" s="370">
        <v>2023</v>
      </c>
      <c r="H7" s="368">
        <v>2024</v>
      </c>
      <c r="I7" s="371">
        <f>D7</f>
        <v>2021</v>
      </c>
      <c r="J7" s="369">
        <f>E7</f>
        <v>2022</v>
      </c>
      <c r="K7" s="370">
        <f t="shared" ref="K7:M7" si="0">F7</f>
        <v>2023</v>
      </c>
      <c r="L7" s="370">
        <f t="shared" si="0"/>
        <v>2023</v>
      </c>
      <c r="M7" s="368">
        <f t="shared" si="0"/>
        <v>2024</v>
      </c>
    </row>
    <row r="8" spans="1:13" ht="15" customHeight="1">
      <c r="A8" s="680" t="s">
        <v>336</v>
      </c>
      <c r="B8" s="1097" t="s">
        <v>463</v>
      </c>
      <c r="C8" s="1099" t="s">
        <v>464</v>
      </c>
      <c r="D8" s="481">
        <v>18652</v>
      </c>
      <c r="E8" s="482">
        <v>3830</v>
      </c>
      <c r="F8" s="482">
        <v>0</v>
      </c>
      <c r="G8" s="506">
        <v>0</v>
      </c>
      <c r="H8" s="507">
        <v>0</v>
      </c>
      <c r="I8" s="483">
        <v>26312.991619999997</v>
      </c>
      <c r="J8" s="484">
        <v>3676.8</v>
      </c>
      <c r="K8" s="508">
        <v>0</v>
      </c>
      <c r="L8" s="484">
        <v>0</v>
      </c>
      <c r="M8" s="509">
        <v>0</v>
      </c>
    </row>
    <row r="9" spans="1:13" ht="15" customHeight="1">
      <c r="A9" s="681" t="s">
        <v>370</v>
      </c>
      <c r="B9" s="1098"/>
      <c r="C9" s="1100"/>
      <c r="D9" s="619">
        <v>0</v>
      </c>
      <c r="E9" s="620">
        <v>18</v>
      </c>
      <c r="F9" s="620">
        <v>10</v>
      </c>
      <c r="G9" s="510">
        <v>0</v>
      </c>
      <c r="H9" s="511">
        <v>32</v>
      </c>
      <c r="I9" s="621">
        <v>0</v>
      </c>
      <c r="J9" s="485">
        <v>17.956</v>
      </c>
      <c r="K9" s="512">
        <v>23.1</v>
      </c>
      <c r="L9" s="485">
        <v>0</v>
      </c>
      <c r="M9" s="513">
        <v>14.8</v>
      </c>
    </row>
    <row r="10" spans="1:13" ht="15" customHeight="1">
      <c r="A10" s="1101" t="s">
        <v>359</v>
      </c>
      <c r="B10" s="1102"/>
      <c r="C10" s="1103"/>
      <c r="D10" s="472">
        <v>18652</v>
      </c>
      <c r="E10" s="477">
        <v>3848</v>
      </c>
      <c r="F10" s="477">
        <v>10</v>
      </c>
      <c r="G10" s="477">
        <v>0</v>
      </c>
      <c r="H10" s="477">
        <v>32</v>
      </c>
      <c r="I10" s="472">
        <v>26312.991619999997</v>
      </c>
      <c r="J10" s="477">
        <v>3694.7559999999999</v>
      </c>
      <c r="K10" s="477">
        <v>23.1</v>
      </c>
      <c r="L10" s="477">
        <v>0</v>
      </c>
      <c r="M10" s="522">
        <v>14.8</v>
      </c>
    </row>
    <row r="11" spans="1:13" ht="25.5">
      <c r="A11" s="742" t="s">
        <v>336</v>
      </c>
      <c r="B11" s="743" t="s">
        <v>465</v>
      </c>
      <c r="C11" s="744" t="s">
        <v>466</v>
      </c>
      <c r="D11" s="619">
        <v>3500</v>
      </c>
      <c r="E11" s="620">
        <v>11964</v>
      </c>
      <c r="F11" s="620">
        <v>7778</v>
      </c>
      <c r="G11" s="510">
        <v>7778</v>
      </c>
      <c r="H11" s="511">
        <v>0</v>
      </c>
      <c r="I11" s="621">
        <v>5950</v>
      </c>
      <c r="J11" s="485">
        <v>16213.392</v>
      </c>
      <c r="K11" s="512">
        <v>8590.6759999999995</v>
      </c>
      <c r="L11" s="485">
        <v>8590.6759999999995</v>
      </c>
      <c r="M11" s="513">
        <v>0</v>
      </c>
    </row>
    <row r="12" spans="1:13" ht="15" customHeight="1" thickBot="1">
      <c r="A12" s="1104" t="s">
        <v>359</v>
      </c>
      <c r="B12" s="1105"/>
      <c r="C12" s="1106"/>
      <c r="D12" s="479">
        <v>3500</v>
      </c>
      <c r="E12" s="480">
        <v>11964</v>
      </c>
      <c r="F12" s="480">
        <v>7778</v>
      </c>
      <c r="G12" s="480">
        <v>7778</v>
      </c>
      <c r="H12" s="478">
        <v>0</v>
      </c>
      <c r="I12" s="479">
        <v>5950</v>
      </c>
      <c r="J12" s="480">
        <v>16213.392</v>
      </c>
      <c r="K12" s="480">
        <v>8590.6759999999995</v>
      </c>
      <c r="L12" s="480">
        <v>8590.6759999999995</v>
      </c>
      <c r="M12" s="523">
        <v>0</v>
      </c>
    </row>
    <row r="13" spans="1:13" ht="15" customHeight="1" thickBot="1">
      <c r="A13" s="1074" t="s">
        <v>371</v>
      </c>
      <c r="B13" s="1075"/>
      <c r="C13" s="1076"/>
      <c r="D13" s="473">
        <f>D12+D10</f>
        <v>22152</v>
      </c>
      <c r="E13" s="474">
        <f t="shared" ref="E13:L13" si="1">E10+E12</f>
        <v>15812</v>
      </c>
      <c r="F13" s="474">
        <f t="shared" si="1"/>
        <v>7788</v>
      </c>
      <c r="G13" s="474">
        <f t="shared" si="1"/>
        <v>7778</v>
      </c>
      <c r="H13" s="475">
        <f t="shared" si="1"/>
        <v>32</v>
      </c>
      <c r="I13" s="473">
        <f t="shared" si="1"/>
        <v>32262.991619999997</v>
      </c>
      <c r="J13" s="474">
        <f t="shared" si="1"/>
        <v>19908.148000000001</v>
      </c>
      <c r="K13" s="474">
        <f t="shared" si="1"/>
        <v>8613.7759999999998</v>
      </c>
      <c r="L13" s="474">
        <f t="shared" si="1"/>
        <v>8590.6759999999995</v>
      </c>
      <c r="M13" s="475">
        <f>M10+M12</f>
        <v>14.8</v>
      </c>
    </row>
    <row r="14" spans="1:13" ht="13.5" thickBot="1">
      <c r="A14" s="1086" t="s">
        <v>467</v>
      </c>
      <c r="B14" s="1087"/>
      <c r="C14" s="1087"/>
      <c r="D14" s="1087"/>
      <c r="E14" s="1087"/>
      <c r="F14" s="1087"/>
      <c r="G14" s="1087"/>
      <c r="H14" s="1087"/>
      <c r="I14" s="1087"/>
      <c r="J14" s="1087"/>
      <c r="K14" s="1087"/>
      <c r="L14" s="1087"/>
      <c r="M14" s="1088"/>
    </row>
    <row r="25" spans="7:7">
      <c r="G25" t="s">
        <v>468</v>
      </c>
    </row>
    <row r="33" spans="7:7">
      <c r="G33" s="217"/>
    </row>
    <row r="40" spans="7:7">
      <c r="G40" s="217"/>
    </row>
  </sheetData>
  <mergeCells count="17">
    <mergeCell ref="A12:C12"/>
    <mergeCell ref="A13:C13"/>
    <mergeCell ref="A2:M4"/>
    <mergeCell ref="A1:M1"/>
    <mergeCell ref="I5:M5"/>
    <mergeCell ref="A14:M14"/>
    <mergeCell ref="A5:A7"/>
    <mergeCell ref="G6:H6"/>
    <mergeCell ref="L6:M6"/>
    <mergeCell ref="D5:H5"/>
    <mergeCell ref="D6:F6"/>
    <mergeCell ref="I6:K6"/>
    <mergeCell ref="B5:B7"/>
    <mergeCell ref="B8:B9"/>
    <mergeCell ref="C5:C7"/>
    <mergeCell ref="C8:C9"/>
    <mergeCell ref="A10:C10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Footer>&amp;C&amp;9 30</oddFooter>
  </headerFooter>
  <ignoredErrors>
    <ignoredError sqref="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92D050"/>
    <pageSetUpPr fitToPage="1"/>
  </sheetPr>
  <dimension ref="A1:CG46"/>
  <sheetViews>
    <sheetView view="pageBreakPreview" zoomScale="120" zoomScaleNormal="100" zoomScaleSheetLayoutView="120" workbookViewId="0"/>
  </sheetViews>
  <sheetFormatPr baseColWidth="10" defaultColWidth="11.42578125" defaultRowHeight="12.75"/>
  <cols>
    <col min="1" max="1" width="8" style="29" customWidth="1"/>
    <col min="2" max="2" width="115.140625" style="20" customWidth="1"/>
    <col min="3" max="3" width="9.5703125" style="20" customWidth="1"/>
    <col min="4" max="6" width="9.42578125" style="20" customWidth="1"/>
    <col min="7" max="85" width="11.42578125" style="20"/>
    <col min="86" max="16384" width="11.42578125" style="16"/>
  </cols>
  <sheetData>
    <row r="1" spans="1:3">
      <c r="A1" s="281"/>
      <c r="B1" s="203"/>
      <c r="C1" s="203"/>
    </row>
    <row r="2" spans="1:3">
      <c r="A2" s="762" t="s">
        <v>19</v>
      </c>
      <c r="B2" s="762"/>
      <c r="C2" s="762"/>
    </row>
    <row r="3" spans="1:3">
      <c r="A3" s="20"/>
    </row>
    <row r="4" spans="1:3">
      <c r="A4" s="20"/>
    </row>
    <row r="5" spans="1:3">
      <c r="A5" s="20"/>
      <c r="C5" s="33"/>
    </row>
    <row r="6" spans="1:3">
      <c r="A6" s="281"/>
      <c r="B6" s="203"/>
      <c r="C6" s="203"/>
    </row>
    <row r="7" spans="1:3">
      <c r="A7" s="282" t="s">
        <v>20</v>
      </c>
      <c r="B7" s="283" t="s">
        <v>21</v>
      </c>
      <c r="C7" s="284" t="s">
        <v>22</v>
      </c>
    </row>
    <row r="8" spans="1:3">
      <c r="A8" s="285"/>
      <c r="B8" s="203"/>
      <c r="C8" s="31"/>
    </row>
    <row r="9" spans="1:3">
      <c r="A9" s="285">
        <v>1</v>
      </c>
      <c r="B9" s="20" t="s">
        <v>23</v>
      </c>
      <c r="C9" s="34">
        <v>5</v>
      </c>
    </row>
    <row r="10" spans="1:3">
      <c r="A10" s="285">
        <v>2</v>
      </c>
      <c r="B10" s="187" t="s">
        <v>24</v>
      </c>
      <c r="C10" s="34">
        <v>6</v>
      </c>
    </row>
    <row r="11" spans="1:3">
      <c r="A11" s="285">
        <v>3</v>
      </c>
      <c r="B11" s="187" t="s">
        <v>25</v>
      </c>
      <c r="C11" s="34">
        <v>7</v>
      </c>
    </row>
    <row r="12" spans="1:3">
      <c r="A12" s="285">
        <v>4</v>
      </c>
      <c r="B12" s="722" t="s">
        <v>26</v>
      </c>
      <c r="C12" s="34">
        <v>11</v>
      </c>
    </row>
    <row r="13" spans="1:3">
      <c r="A13" s="285">
        <v>5</v>
      </c>
      <c r="B13" s="187" t="s">
        <v>27</v>
      </c>
      <c r="C13" s="34">
        <v>12</v>
      </c>
    </row>
    <row r="14" spans="1:3">
      <c r="A14" s="698">
        <v>6</v>
      </c>
      <c r="B14" s="187" t="s">
        <v>517</v>
      </c>
      <c r="C14" s="34">
        <v>13</v>
      </c>
    </row>
    <row r="15" spans="1:3">
      <c r="A15" s="285">
        <v>7</v>
      </c>
      <c r="B15" s="20" t="s">
        <v>28</v>
      </c>
      <c r="C15" s="34">
        <v>18</v>
      </c>
    </row>
    <row r="16" spans="1:3">
      <c r="A16" s="285">
        <v>8</v>
      </c>
      <c r="B16" s="187" t="s">
        <v>29</v>
      </c>
      <c r="C16" s="34">
        <v>19</v>
      </c>
    </row>
    <row r="17" spans="1:3">
      <c r="A17" s="286">
        <v>9</v>
      </c>
      <c r="B17" s="347" t="s">
        <v>30</v>
      </c>
      <c r="C17" s="34">
        <v>20</v>
      </c>
    </row>
    <row r="18" spans="1:3">
      <c r="A18" s="286">
        <v>10</v>
      </c>
      <c r="B18" s="187" t="s">
        <v>31</v>
      </c>
      <c r="C18" s="34">
        <v>21</v>
      </c>
    </row>
    <row r="19" spans="1:3">
      <c r="A19" s="285">
        <v>11</v>
      </c>
      <c r="B19" s="20" t="s">
        <v>32</v>
      </c>
      <c r="C19" s="34">
        <v>22</v>
      </c>
    </row>
    <row r="20" spans="1:3">
      <c r="A20" s="285">
        <v>12</v>
      </c>
      <c r="B20" s="20" t="s">
        <v>33</v>
      </c>
      <c r="C20" s="34">
        <v>23</v>
      </c>
    </row>
    <row r="21" spans="1:3">
      <c r="A21" s="285">
        <v>13</v>
      </c>
      <c r="B21" s="20" t="s">
        <v>34</v>
      </c>
      <c r="C21" s="34">
        <v>24</v>
      </c>
    </row>
    <row r="22" spans="1:3">
      <c r="A22" s="285">
        <v>14</v>
      </c>
      <c r="B22" s="20" t="s">
        <v>35</v>
      </c>
      <c r="C22" s="34">
        <v>25</v>
      </c>
    </row>
    <row r="23" spans="1:3">
      <c r="A23" s="285">
        <v>15</v>
      </c>
      <c r="B23" s="187" t="s">
        <v>36</v>
      </c>
      <c r="C23" s="34">
        <v>26</v>
      </c>
    </row>
    <row r="24" spans="1:3">
      <c r="A24" s="285">
        <v>16</v>
      </c>
      <c r="B24" s="187" t="s">
        <v>37</v>
      </c>
      <c r="C24" s="34">
        <v>28</v>
      </c>
    </row>
    <row r="25" spans="1:3">
      <c r="A25" s="285">
        <v>17</v>
      </c>
      <c r="B25" s="20" t="s">
        <v>38</v>
      </c>
      <c r="C25" s="34">
        <v>30</v>
      </c>
    </row>
    <row r="26" spans="1:3">
      <c r="A26" s="285">
        <v>18</v>
      </c>
      <c r="B26" s="20" t="s">
        <v>39</v>
      </c>
      <c r="C26" s="34"/>
    </row>
    <row r="27" spans="1:3">
      <c r="A27" s="17">
        <v>19</v>
      </c>
      <c r="B27" s="203" t="s">
        <v>40</v>
      </c>
      <c r="C27" s="34">
        <v>30</v>
      </c>
    </row>
    <row r="28" spans="1:3">
      <c r="A28" s="285">
        <v>20</v>
      </c>
      <c r="B28" s="203" t="s">
        <v>41</v>
      </c>
      <c r="C28" s="34">
        <v>32</v>
      </c>
    </row>
    <row r="29" spans="1:3">
      <c r="A29" s="285">
        <v>21</v>
      </c>
      <c r="B29" s="203" t="s">
        <v>42</v>
      </c>
      <c r="C29" s="34">
        <v>34</v>
      </c>
    </row>
    <row r="30" spans="1:3">
      <c r="B30" s="203" t="s">
        <v>43</v>
      </c>
      <c r="C30" s="34"/>
    </row>
    <row r="31" spans="1:3">
      <c r="A31" s="29">
        <v>22</v>
      </c>
      <c r="B31" s="203" t="s">
        <v>44</v>
      </c>
      <c r="C31" s="34">
        <v>35</v>
      </c>
    </row>
    <row r="32" spans="1:3">
      <c r="B32" s="203" t="s">
        <v>45</v>
      </c>
      <c r="C32" s="34"/>
    </row>
    <row r="33" spans="1:3">
      <c r="A33" s="17">
        <v>23</v>
      </c>
      <c r="B33" s="203" t="s">
        <v>46</v>
      </c>
      <c r="C33" s="553">
        <v>36</v>
      </c>
    </row>
    <row r="34" spans="1:3">
      <c r="A34" s="285"/>
      <c r="B34" s="203"/>
      <c r="C34" s="287"/>
    </row>
    <row r="35" spans="1:3">
      <c r="A35" s="284" t="s">
        <v>47</v>
      </c>
      <c r="B35" s="283" t="s">
        <v>21</v>
      </c>
      <c r="C35" s="288"/>
    </row>
    <row r="36" spans="1:3">
      <c r="A36" s="5"/>
      <c r="B36" s="203"/>
      <c r="C36" s="32"/>
    </row>
    <row r="37" spans="1:3">
      <c r="A37" s="285">
        <v>1</v>
      </c>
      <c r="B37" s="723" t="s">
        <v>48</v>
      </c>
      <c r="C37" s="34">
        <v>8</v>
      </c>
    </row>
    <row r="38" spans="1:3">
      <c r="A38" s="698">
        <v>2</v>
      </c>
      <c r="B38" s="669" t="s">
        <v>49</v>
      </c>
      <c r="C38" s="34">
        <v>9</v>
      </c>
    </row>
    <row r="39" spans="1:3">
      <c r="A39" s="285">
        <v>3</v>
      </c>
      <c r="B39" s="722" t="s">
        <v>50</v>
      </c>
      <c r="C39" s="4">
        <v>10</v>
      </c>
    </row>
    <row r="40" spans="1:3">
      <c r="A40" s="285">
        <v>4</v>
      </c>
      <c r="B40" s="722" t="s">
        <v>51</v>
      </c>
      <c r="C40" s="34">
        <v>14</v>
      </c>
    </row>
    <row r="41" spans="1:3">
      <c r="A41" s="285">
        <v>5</v>
      </c>
      <c r="B41" s="347" t="s">
        <v>52</v>
      </c>
      <c r="C41" s="34">
        <v>15</v>
      </c>
    </row>
    <row r="42" spans="1:3">
      <c r="A42" s="285">
        <v>6</v>
      </c>
      <c r="B42" s="722" t="s">
        <v>53</v>
      </c>
      <c r="C42" s="34">
        <v>16</v>
      </c>
    </row>
    <row r="43" spans="1:3">
      <c r="A43" s="285">
        <v>7</v>
      </c>
      <c r="B43" s="722" t="s">
        <v>54</v>
      </c>
      <c r="C43" s="34">
        <v>17</v>
      </c>
    </row>
    <row r="44" spans="1:3">
      <c r="A44" s="285">
        <v>8</v>
      </c>
      <c r="B44" s="722" t="s">
        <v>55</v>
      </c>
      <c r="C44" s="34">
        <v>31</v>
      </c>
    </row>
    <row r="45" spans="1:3">
      <c r="A45" s="285">
        <v>9</v>
      </c>
      <c r="B45" s="722" t="s">
        <v>56</v>
      </c>
      <c r="C45" s="34">
        <v>33</v>
      </c>
    </row>
    <row r="46" spans="1:3">
      <c r="A46" s="20"/>
    </row>
  </sheetData>
  <mergeCells count="1">
    <mergeCell ref="A2:C2"/>
  </mergeCells>
  <hyperlinks>
    <hyperlink ref="C9" location="'Pág.5-C1'!A1" display="'Pág.5-C1'!A1" xr:uid="{00000000-0004-0000-0200-000000000000}"/>
    <hyperlink ref="C10" location="'Pág.6-C2'!A1" display="'Pág.6-C2'!A1" xr:uid="{00000000-0004-0000-0200-000001000000}"/>
    <hyperlink ref="C11" location="'Pág.7-C3'!A1" display="'Pág.7-C3'!A1" xr:uid="{00000000-0004-0000-0200-000002000000}"/>
    <hyperlink ref="C12" location="'Pág.11-C4 '!A1" display="'Pág.11-C4 '!A1" xr:uid="{00000000-0004-0000-0200-000003000000}"/>
    <hyperlink ref="C13" location="'Pág.12-C5 '!A1" display="'Pág.12-C5 '!A1" xr:uid="{00000000-0004-0000-0200-000004000000}"/>
    <hyperlink ref="C14" location="'Pág.13-C6 '!A1" display="'Pág.13-C6 '!A1" xr:uid="{00000000-0004-0000-0200-000005000000}"/>
    <hyperlink ref="C15" location="'Pág.18-C7'!A1" display="'Pág.18-C7'!A1" xr:uid="{00000000-0004-0000-0200-000006000000}"/>
    <hyperlink ref="C19" location="'Pág.22-C11 '!A1" display="'Pág.22-C11 '!A1" xr:uid="{00000000-0004-0000-0200-000007000000}"/>
    <hyperlink ref="C37" location="'Pág.8-G1'!A1" display="'Pág.8-G1'!A1" xr:uid="{00000000-0004-0000-0200-000008000000}"/>
    <hyperlink ref="C38" location="'Pág.9-G2'!A1" display="'Pág.9-G2'!A1" xr:uid="{00000000-0004-0000-0200-000009000000}"/>
    <hyperlink ref="C39" location="'Pag.10-G3 '!A1" display="'Pag.10-G3 '!A1" xr:uid="{00000000-0004-0000-0200-00000A000000}"/>
    <hyperlink ref="C40" location="'Pág.14-G4'!A1" display="'Pág.14-G4'!A1" xr:uid="{00000000-0004-0000-0200-00000B000000}"/>
    <hyperlink ref="C41" location="'Pág.15-G5'!A1" display="'Pág.15-G5'!A1" xr:uid="{00000000-0004-0000-0200-00000C000000}"/>
    <hyperlink ref="C42" location="'Pág.16-G6'!A1" display="'Pág.16-G6'!A1" xr:uid="{00000000-0004-0000-0200-00000D000000}"/>
    <hyperlink ref="C43" location="'Pág.17-G7'!A1" display="'Pág.17-G7'!A1" xr:uid="{00000000-0004-0000-0200-00000E000000}"/>
    <hyperlink ref="C44" location="'Pág.31-G8 '!A1" display="'Pág.31-G8 '!A1" xr:uid="{00000000-0004-0000-0200-00000F000000}"/>
    <hyperlink ref="C45" location="'Pág.33-G9  '!A1" display="'Pág.33-G9  '!A1" xr:uid="{00000000-0004-0000-0200-000010000000}"/>
    <hyperlink ref="C16" location="'Pág 19-C8'!Área_de_impresión" display="'Pág 19-C8'!Área_de_impresión" xr:uid="{4AA3CE54-283D-428C-91E0-CA937BE8C795}"/>
    <hyperlink ref="C17" location="'Pág 20-C9'!A1" display="'Pág 20-C9'!A1" xr:uid="{836AEAB6-6225-4A5F-9843-3E05CB1A8E47}"/>
    <hyperlink ref="C18" location="'Pág 21-C10'!A1" display="'Pág 21-C10'!A1" xr:uid="{78BE97CB-6318-472E-AB90-29AD9E8F8237}"/>
    <hyperlink ref="C20" location="'Pág.23-C12'!A1" display="'Pág.23-C12'!A1" xr:uid="{7D4A693C-FF88-42F3-8743-149588CFA99F}"/>
    <hyperlink ref="C21" location="'Pág.24-C13'!A1" display="'Pág.24-C13'!A1" xr:uid="{9DB343DA-17C7-445C-800D-B3EB69D30636}"/>
    <hyperlink ref="C22" location="'Pág.25-C14 '!A1" display="'Pág.25-C14 '!A1" xr:uid="{D46227A5-CA7B-49E8-ABE4-238F0EADE22B}"/>
    <hyperlink ref="C23" location="'Pág 26-C15'!A1" display="'Pág 26-C15'!A1" xr:uid="{ED7C58D6-6D3B-4B1F-B0BC-75FE57671566}"/>
    <hyperlink ref="C24" location="'Pág.28-C17 '!A1" display="'Pág.28-C17 '!A1" xr:uid="{900AD1CE-5612-45E9-9FFA-2D105FAFB591}"/>
    <hyperlink ref="C25" location="'Pág.30-C19 '!A1" display="'Pág.30-C19 '!A1" xr:uid="{C331D4D4-B915-474C-9D96-C6F7DA0DD19E}"/>
    <hyperlink ref="C27" location="'Pág.30-C19 '!Área_de_impresión" display="'Pág.30-C19 '!Área_de_impresión" xr:uid="{E4D4815D-443A-492D-90CD-E833A73D62CC}"/>
    <hyperlink ref="C28" location="'Pág.32-C20  '!A1" display="'Pág.32-C20  '!A1" xr:uid="{BDEA24C7-A04C-4CFC-8482-A6741A529934}"/>
    <hyperlink ref="C29" location="'Pág.34-C21'!A1" display="'Pág.34-C21'!A1" xr:uid="{1A22DAD7-F153-4ED2-9DB3-212B3B3F5513}"/>
    <hyperlink ref="C31" location="'Pág.35-C22'!A1" display="'Pág.35-C22'!A1" xr:uid="{1373BF3D-01DD-455B-866D-786E716AB981}"/>
    <hyperlink ref="C33" location="'Pág.36-C23'!A1" display="'Pág.36-C23'!A1" xr:uid="{92C34501-8248-47CB-A59C-AC4AE62BE54B}"/>
  </hyperlinks>
  <printOptions horizontalCentered="1"/>
  <pageMargins left="0.70866141732283472" right="0.70866141732283472" top="0.74803149606299213" bottom="0.74803149606299213" header="0" footer="0.31496062992125984"/>
  <pageSetup scale="69" orientation="portrait" r:id="rId1"/>
  <headerFooter>
    <oddFooter>&amp;C4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70C0"/>
    <pageSetUpPr fitToPage="1"/>
  </sheetPr>
  <dimension ref="A1:AT26"/>
  <sheetViews>
    <sheetView view="pageBreakPreview" zoomScale="80" zoomScaleNormal="100" zoomScaleSheetLayoutView="80" workbookViewId="0"/>
  </sheetViews>
  <sheetFormatPr baseColWidth="10" defaultColWidth="11.42578125" defaultRowHeight="12.75"/>
  <cols>
    <col min="1" max="1" width="130.7109375" style="221" customWidth="1"/>
    <col min="2" max="26" width="11.42578125" style="221" customWidth="1"/>
    <col min="27" max="27" width="10.7109375" style="221" customWidth="1"/>
    <col min="28" max="45" width="10.7109375" style="227" customWidth="1"/>
    <col min="46" max="46" width="10.7109375" style="221" customWidth="1"/>
    <col min="47" max="47" width="12.85546875" style="221" bestFit="1" customWidth="1"/>
    <col min="48" max="261" width="11.42578125" style="221"/>
    <col min="262" max="262" width="130.7109375" style="221" customWidth="1"/>
    <col min="263" max="287" width="11.42578125" style="221"/>
    <col min="288" max="302" width="10.7109375" style="221" customWidth="1"/>
    <col min="303" max="303" width="12.85546875" style="221" bestFit="1" customWidth="1"/>
    <col min="304" max="517" width="11.42578125" style="221"/>
    <col min="518" max="518" width="130.7109375" style="221" customWidth="1"/>
    <col min="519" max="543" width="11.42578125" style="221"/>
    <col min="544" max="558" width="10.7109375" style="221" customWidth="1"/>
    <col min="559" max="559" width="12.85546875" style="221" bestFit="1" customWidth="1"/>
    <col min="560" max="773" width="11.42578125" style="221"/>
    <col min="774" max="774" width="130.7109375" style="221" customWidth="1"/>
    <col min="775" max="799" width="11.42578125" style="221"/>
    <col min="800" max="814" width="10.7109375" style="221" customWidth="1"/>
    <col min="815" max="815" width="12.85546875" style="221" bestFit="1" customWidth="1"/>
    <col min="816" max="1029" width="11.42578125" style="221"/>
    <col min="1030" max="1030" width="130.7109375" style="221" customWidth="1"/>
    <col min="1031" max="1055" width="11.42578125" style="221"/>
    <col min="1056" max="1070" width="10.7109375" style="221" customWidth="1"/>
    <col min="1071" max="1071" width="12.85546875" style="221" bestFit="1" customWidth="1"/>
    <col min="1072" max="1285" width="11.42578125" style="221"/>
    <col min="1286" max="1286" width="130.7109375" style="221" customWidth="1"/>
    <col min="1287" max="1311" width="11.42578125" style="221"/>
    <col min="1312" max="1326" width="10.7109375" style="221" customWidth="1"/>
    <col min="1327" max="1327" width="12.85546875" style="221" bestFit="1" customWidth="1"/>
    <col min="1328" max="1541" width="11.42578125" style="221"/>
    <col min="1542" max="1542" width="130.7109375" style="221" customWidth="1"/>
    <col min="1543" max="1567" width="11.42578125" style="221"/>
    <col min="1568" max="1582" width="10.7109375" style="221" customWidth="1"/>
    <col min="1583" max="1583" width="12.85546875" style="221" bestFit="1" customWidth="1"/>
    <col min="1584" max="1797" width="11.42578125" style="221"/>
    <col min="1798" max="1798" width="130.7109375" style="221" customWidth="1"/>
    <col min="1799" max="1823" width="11.42578125" style="221"/>
    <col min="1824" max="1838" width="10.7109375" style="221" customWidth="1"/>
    <col min="1839" max="1839" width="12.85546875" style="221" bestFit="1" customWidth="1"/>
    <col min="1840" max="2053" width="11.42578125" style="221"/>
    <col min="2054" max="2054" width="130.7109375" style="221" customWidth="1"/>
    <col min="2055" max="2079" width="11.42578125" style="221"/>
    <col min="2080" max="2094" width="10.7109375" style="221" customWidth="1"/>
    <col min="2095" max="2095" width="12.85546875" style="221" bestFit="1" customWidth="1"/>
    <col min="2096" max="2309" width="11.42578125" style="221"/>
    <col min="2310" max="2310" width="130.7109375" style="221" customWidth="1"/>
    <col min="2311" max="2335" width="11.42578125" style="221"/>
    <col min="2336" max="2350" width="10.7109375" style="221" customWidth="1"/>
    <col min="2351" max="2351" width="12.85546875" style="221" bestFit="1" customWidth="1"/>
    <col min="2352" max="2565" width="11.42578125" style="221"/>
    <col min="2566" max="2566" width="130.7109375" style="221" customWidth="1"/>
    <col min="2567" max="2591" width="11.42578125" style="221"/>
    <col min="2592" max="2606" width="10.7109375" style="221" customWidth="1"/>
    <col min="2607" max="2607" width="12.85546875" style="221" bestFit="1" customWidth="1"/>
    <col min="2608" max="2821" width="11.42578125" style="221"/>
    <col min="2822" max="2822" width="130.7109375" style="221" customWidth="1"/>
    <col min="2823" max="2847" width="11.42578125" style="221"/>
    <col min="2848" max="2862" width="10.7109375" style="221" customWidth="1"/>
    <col min="2863" max="2863" width="12.85546875" style="221" bestFit="1" customWidth="1"/>
    <col min="2864" max="3077" width="11.42578125" style="221"/>
    <col min="3078" max="3078" width="130.7109375" style="221" customWidth="1"/>
    <col min="3079" max="3103" width="11.42578125" style="221"/>
    <col min="3104" max="3118" width="10.7109375" style="221" customWidth="1"/>
    <col min="3119" max="3119" width="12.85546875" style="221" bestFit="1" customWidth="1"/>
    <col min="3120" max="3333" width="11.42578125" style="221"/>
    <col min="3334" max="3334" width="130.7109375" style="221" customWidth="1"/>
    <col min="3335" max="3359" width="11.42578125" style="221"/>
    <col min="3360" max="3374" width="10.7109375" style="221" customWidth="1"/>
    <col min="3375" max="3375" width="12.85546875" style="221" bestFit="1" customWidth="1"/>
    <col min="3376" max="3589" width="11.42578125" style="221"/>
    <col min="3590" max="3590" width="130.7109375" style="221" customWidth="1"/>
    <col min="3591" max="3615" width="11.42578125" style="221"/>
    <col min="3616" max="3630" width="10.7109375" style="221" customWidth="1"/>
    <col min="3631" max="3631" width="12.85546875" style="221" bestFit="1" customWidth="1"/>
    <col min="3632" max="3845" width="11.42578125" style="221"/>
    <col min="3846" max="3846" width="130.7109375" style="221" customWidth="1"/>
    <col min="3847" max="3871" width="11.42578125" style="221"/>
    <col min="3872" max="3886" width="10.7109375" style="221" customWidth="1"/>
    <col min="3887" max="3887" width="12.85546875" style="221" bestFit="1" customWidth="1"/>
    <col min="3888" max="4101" width="11.42578125" style="221"/>
    <col min="4102" max="4102" width="130.7109375" style="221" customWidth="1"/>
    <col min="4103" max="4127" width="11.42578125" style="221"/>
    <col min="4128" max="4142" width="10.7109375" style="221" customWidth="1"/>
    <col min="4143" max="4143" width="12.85546875" style="221" bestFit="1" customWidth="1"/>
    <col min="4144" max="4357" width="11.42578125" style="221"/>
    <col min="4358" max="4358" width="130.7109375" style="221" customWidth="1"/>
    <col min="4359" max="4383" width="11.42578125" style="221"/>
    <col min="4384" max="4398" width="10.7109375" style="221" customWidth="1"/>
    <col min="4399" max="4399" width="12.85546875" style="221" bestFit="1" customWidth="1"/>
    <col min="4400" max="4613" width="11.42578125" style="221"/>
    <col min="4614" max="4614" width="130.7109375" style="221" customWidth="1"/>
    <col min="4615" max="4639" width="11.42578125" style="221"/>
    <col min="4640" max="4654" width="10.7109375" style="221" customWidth="1"/>
    <col min="4655" max="4655" width="12.85546875" style="221" bestFit="1" customWidth="1"/>
    <col min="4656" max="4869" width="11.42578125" style="221"/>
    <col min="4870" max="4870" width="130.7109375" style="221" customWidth="1"/>
    <col min="4871" max="4895" width="11.42578125" style="221"/>
    <col min="4896" max="4910" width="10.7109375" style="221" customWidth="1"/>
    <col min="4911" max="4911" width="12.85546875" style="221" bestFit="1" customWidth="1"/>
    <col min="4912" max="5125" width="11.42578125" style="221"/>
    <col min="5126" max="5126" width="130.7109375" style="221" customWidth="1"/>
    <col min="5127" max="5151" width="11.42578125" style="221"/>
    <col min="5152" max="5166" width="10.7109375" style="221" customWidth="1"/>
    <col min="5167" max="5167" width="12.85546875" style="221" bestFit="1" customWidth="1"/>
    <col min="5168" max="5381" width="11.42578125" style="221"/>
    <col min="5382" max="5382" width="130.7109375" style="221" customWidth="1"/>
    <col min="5383" max="5407" width="11.42578125" style="221"/>
    <col min="5408" max="5422" width="10.7109375" style="221" customWidth="1"/>
    <col min="5423" max="5423" width="12.85546875" style="221" bestFit="1" customWidth="1"/>
    <col min="5424" max="5637" width="11.42578125" style="221"/>
    <col min="5638" max="5638" width="130.7109375" style="221" customWidth="1"/>
    <col min="5639" max="5663" width="11.42578125" style="221"/>
    <col min="5664" max="5678" width="10.7109375" style="221" customWidth="1"/>
    <col min="5679" max="5679" width="12.85546875" style="221" bestFit="1" customWidth="1"/>
    <col min="5680" max="5893" width="11.42578125" style="221"/>
    <col min="5894" max="5894" width="130.7109375" style="221" customWidth="1"/>
    <col min="5895" max="5919" width="11.42578125" style="221"/>
    <col min="5920" max="5934" width="10.7109375" style="221" customWidth="1"/>
    <col min="5935" max="5935" width="12.85546875" style="221" bestFit="1" customWidth="1"/>
    <col min="5936" max="6149" width="11.42578125" style="221"/>
    <col min="6150" max="6150" width="130.7109375" style="221" customWidth="1"/>
    <col min="6151" max="6175" width="11.42578125" style="221"/>
    <col min="6176" max="6190" width="10.7109375" style="221" customWidth="1"/>
    <col min="6191" max="6191" width="12.85546875" style="221" bestFit="1" customWidth="1"/>
    <col min="6192" max="6405" width="11.42578125" style="221"/>
    <col min="6406" max="6406" width="130.7109375" style="221" customWidth="1"/>
    <col min="6407" max="6431" width="11.42578125" style="221"/>
    <col min="6432" max="6446" width="10.7109375" style="221" customWidth="1"/>
    <col min="6447" max="6447" width="12.85546875" style="221" bestFit="1" customWidth="1"/>
    <col min="6448" max="6661" width="11.42578125" style="221"/>
    <col min="6662" max="6662" width="130.7109375" style="221" customWidth="1"/>
    <col min="6663" max="6687" width="11.42578125" style="221"/>
    <col min="6688" max="6702" width="10.7109375" style="221" customWidth="1"/>
    <col min="6703" max="6703" width="12.85546875" style="221" bestFit="1" customWidth="1"/>
    <col min="6704" max="6917" width="11.42578125" style="221"/>
    <col min="6918" max="6918" width="130.7109375" style="221" customWidth="1"/>
    <col min="6919" max="6943" width="11.42578125" style="221"/>
    <col min="6944" max="6958" width="10.7109375" style="221" customWidth="1"/>
    <col min="6959" max="6959" width="12.85546875" style="221" bestFit="1" customWidth="1"/>
    <col min="6960" max="7173" width="11.42578125" style="221"/>
    <col min="7174" max="7174" width="130.7109375" style="221" customWidth="1"/>
    <col min="7175" max="7199" width="11.42578125" style="221"/>
    <col min="7200" max="7214" width="10.7109375" style="221" customWidth="1"/>
    <col min="7215" max="7215" width="12.85546875" style="221" bestFit="1" customWidth="1"/>
    <col min="7216" max="7429" width="11.42578125" style="221"/>
    <col min="7430" max="7430" width="130.7109375" style="221" customWidth="1"/>
    <col min="7431" max="7455" width="11.42578125" style="221"/>
    <col min="7456" max="7470" width="10.7109375" style="221" customWidth="1"/>
    <col min="7471" max="7471" width="12.85546875" style="221" bestFit="1" customWidth="1"/>
    <col min="7472" max="7685" width="11.42578125" style="221"/>
    <col min="7686" max="7686" width="130.7109375" style="221" customWidth="1"/>
    <col min="7687" max="7711" width="11.42578125" style="221"/>
    <col min="7712" max="7726" width="10.7109375" style="221" customWidth="1"/>
    <col min="7727" max="7727" width="12.85546875" style="221" bestFit="1" customWidth="1"/>
    <col min="7728" max="7941" width="11.42578125" style="221"/>
    <col min="7942" max="7942" width="130.7109375" style="221" customWidth="1"/>
    <col min="7943" max="7967" width="11.42578125" style="221"/>
    <col min="7968" max="7982" width="10.7109375" style="221" customWidth="1"/>
    <col min="7983" max="7983" width="12.85546875" style="221" bestFit="1" customWidth="1"/>
    <col min="7984" max="8197" width="11.42578125" style="221"/>
    <col min="8198" max="8198" width="130.7109375" style="221" customWidth="1"/>
    <col min="8199" max="8223" width="11.42578125" style="221"/>
    <col min="8224" max="8238" width="10.7109375" style="221" customWidth="1"/>
    <col min="8239" max="8239" width="12.85546875" style="221" bestFit="1" customWidth="1"/>
    <col min="8240" max="8453" width="11.42578125" style="221"/>
    <col min="8454" max="8454" width="130.7109375" style="221" customWidth="1"/>
    <col min="8455" max="8479" width="11.42578125" style="221"/>
    <col min="8480" max="8494" width="10.7109375" style="221" customWidth="1"/>
    <col min="8495" max="8495" width="12.85546875" style="221" bestFit="1" customWidth="1"/>
    <col min="8496" max="8709" width="11.42578125" style="221"/>
    <col min="8710" max="8710" width="130.7109375" style="221" customWidth="1"/>
    <col min="8711" max="8735" width="11.42578125" style="221"/>
    <col min="8736" max="8750" width="10.7109375" style="221" customWidth="1"/>
    <col min="8751" max="8751" width="12.85546875" style="221" bestFit="1" customWidth="1"/>
    <col min="8752" max="8965" width="11.42578125" style="221"/>
    <col min="8966" max="8966" width="130.7109375" style="221" customWidth="1"/>
    <col min="8967" max="8991" width="11.42578125" style="221"/>
    <col min="8992" max="9006" width="10.7109375" style="221" customWidth="1"/>
    <col min="9007" max="9007" width="12.85546875" style="221" bestFit="1" customWidth="1"/>
    <col min="9008" max="9221" width="11.42578125" style="221"/>
    <col min="9222" max="9222" width="130.7109375" style="221" customWidth="1"/>
    <col min="9223" max="9247" width="11.42578125" style="221"/>
    <col min="9248" max="9262" width="10.7109375" style="221" customWidth="1"/>
    <col min="9263" max="9263" width="12.85546875" style="221" bestFit="1" customWidth="1"/>
    <col min="9264" max="9477" width="11.42578125" style="221"/>
    <col min="9478" max="9478" width="130.7109375" style="221" customWidth="1"/>
    <col min="9479" max="9503" width="11.42578125" style="221"/>
    <col min="9504" max="9518" width="10.7109375" style="221" customWidth="1"/>
    <col min="9519" max="9519" width="12.85546875" style="221" bestFit="1" customWidth="1"/>
    <col min="9520" max="9733" width="11.42578125" style="221"/>
    <col min="9734" max="9734" width="130.7109375" style="221" customWidth="1"/>
    <col min="9735" max="9759" width="11.42578125" style="221"/>
    <col min="9760" max="9774" width="10.7109375" style="221" customWidth="1"/>
    <col min="9775" max="9775" width="12.85546875" style="221" bestFit="1" customWidth="1"/>
    <col min="9776" max="9989" width="11.42578125" style="221"/>
    <col min="9990" max="9990" width="130.7109375" style="221" customWidth="1"/>
    <col min="9991" max="10015" width="11.42578125" style="221"/>
    <col min="10016" max="10030" width="10.7109375" style="221" customWidth="1"/>
    <col min="10031" max="10031" width="12.85546875" style="221" bestFit="1" customWidth="1"/>
    <col min="10032" max="10245" width="11.42578125" style="221"/>
    <col min="10246" max="10246" width="130.7109375" style="221" customWidth="1"/>
    <col min="10247" max="10271" width="11.42578125" style="221"/>
    <col min="10272" max="10286" width="10.7109375" style="221" customWidth="1"/>
    <col min="10287" max="10287" width="12.85546875" style="221" bestFit="1" customWidth="1"/>
    <col min="10288" max="10501" width="11.42578125" style="221"/>
    <col min="10502" max="10502" width="130.7109375" style="221" customWidth="1"/>
    <col min="10503" max="10527" width="11.42578125" style="221"/>
    <col min="10528" max="10542" width="10.7109375" style="221" customWidth="1"/>
    <col min="10543" max="10543" width="12.85546875" style="221" bestFit="1" customWidth="1"/>
    <col min="10544" max="10757" width="11.42578125" style="221"/>
    <col min="10758" max="10758" width="130.7109375" style="221" customWidth="1"/>
    <col min="10759" max="10783" width="11.42578125" style="221"/>
    <col min="10784" max="10798" width="10.7109375" style="221" customWidth="1"/>
    <col min="10799" max="10799" width="12.85546875" style="221" bestFit="1" customWidth="1"/>
    <col min="10800" max="11013" width="11.42578125" style="221"/>
    <col min="11014" max="11014" width="130.7109375" style="221" customWidth="1"/>
    <col min="11015" max="11039" width="11.42578125" style="221"/>
    <col min="11040" max="11054" width="10.7109375" style="221" customWidth="1"/>
    <col min="11055" max="11055" width="12.85546875" style="221" bestFit="1" customWidth="1"/>
    <col min="11056" max="11269" width="11.42578125" style="221"/>
    <col min="11270" max="11270" width="130.7109375" style="221" customWidth="1"/>
    <col min="11271" max="11295" width="11.42578125" style="221"/>
    <col min="11296" max="11310" width="10.7109375" style="221" customWidth="1"/>
    <col min="11311" max="11311" width="12.85546875" style="221" bestFit="1" customWidth="1"/>
    <col min="11312" max="11525" width="11.42578125" style="221"/>
    <col min="11526" max="11526" width="130.7109375" style="221" customWidth="1"/>
    <col min="11527" max="11551" width="11.42578125" style="221"/>
    <col min="11552" max="11566" width="10.7109375" style="221" customWidth="1"/>
    <col min="11567" max="11567" width="12.85546875" style="221" bestFit="1" customWidth="1"/>
    <col min="11568" max="11781" width="11.42578125" style="221"/>
    <col min="11782" max="11782" width="130.7109375" style="221" customWidth="1"/>
    <col min="11783" max="11807" width="11.42578125" style="221"/>
    <col min="11808" max="11822" width="10.7109375" style="221" customWidth="1"/>
    <col min="11823" max="11823" width="12.85546875" style="221" bestFit="1" customWidth="1"/>
    <col min="11824" max="12037" width="11.42578125" style="221"/>
    <col min="12038" max="12038" width="130.7109375" style="221" customWidth="1"/>
    <col min="12039" max="12063" width="11.42578125" style="221"/>
    <col min="12064" max="12078" width="10.7109375" style="221" customWidth="1"/>
    <col min="12079" max="12079" width="12.85546875" style="221" bestFit="1" customWidth="1"/>
    <col min="12080" max="12293" width="11.42578125" style="221"/>
    <col min="12294" max="12294" width="130.7109375" style="221" customWidth="1"/>
    <col min="12295" max="12319" width="11.42578125" style="221"/>
    <col min="12320" max="12334" width="10.7109375" style="221" customWidth="1"/>
    <col min="12335" max="12335" width="12.85546875" style="221" bestFit="1" customWidth="1"/>
    <col min="12336" max="12549" width="11.42578125" style="221"/>
    <col min="12550" max="12550" width="130.7109375" style="221" customWidth="1"/>
    <col min="12551" max="12575" width="11.42578125" style="221"/>
    <col min="12576" max="12590" width="10.7109375" style="221" customWidth="1"/>
    <col min="12591" max="12591" width="12.85546875" style="221" bestFit="1" customWidth="1"/>
    <col min="12592" max="12805" width="11.42578125" style="221"/>
    <col min="12806" max="12806" width="130.7109375" style="221" customWidth="1"/>
    <col min="12807" max="12831" width="11.42578125" style="221"/>
    <col min="12832" max="12846" width="10.7109375" style="221" customWidth="1"/>
    <col min="12847" max="12847" width="12.85546875" style="221" bestFit="1" customWidth="1"/>
    <col min="12848" max="13061" width="11.42578125" style="221"/>
    <col min="13062" max="13062" width="130.7109375" style="221" customWidth="1"/>
    <col min="13063" max="13087" width="11.42578125" style="221"/>
    <col min="13088" max="13102" width="10.7109375" style="221" customWidth="1"/>
    <col min="13103" max="13103" width="12.85546875" style="221" bestFit="1" customWidth="1"/>
    <col min="13104" max="13317" width="11.42578125" style="221"/>
    <col min="13318" max="13318" width="130.7109375" style="221" customWidth="1"/>
    <col min="13319" max="13343" width="11.42578125" style="221"/>
    <col min="13344" max="13358" width="10.7109375" style="221" customWidth="1"/>
    <col min="13359" max="13359" width="12.85546875" style="221" bestFit="1" customWidth="1"/>
    <col min="13360" max="13573" width="11.42578125" style="221"/>
    <col min="13574" max="13574" width="130.7109375" style="221" customWidth="1"/>
    <col min="13575" max="13599" width="11.42578125" style="221"/>
    <col min="13600" max="13614" width="10.7109375" style="221" customWidth="1"/>
    <col min="13615" max="13615" width="12.85546875" style="221" bestFit="1" customWidth="1"/>
    <col min="13616" max="13829" width="11.42578125" style="221"/>
    <col min="13830" max="13830" width="130.7109375" style="221" customWidth="1"/>
    <col min="13831" max="13855" width="11.42578125" style="221"/>
    <col min="13856" max="13870" width="10.7109375" style="221" customWidth="1"/>
    <col min="13871" max="13871" width="12.85546875" style="221" bestFit="1" customWidth="1"/>
    <col min="13872" max="14085" width="11.42578125" style="221"/>
    <col min="14086" max="14086" width="130.7109375" style="221" customWidth="1"/>
    <col min="14087" max="14111" width="11.42578125" style="221"/>
    <col min="14112" max="14126" width="10.7109375" style="221" customWidth="1"/>
    <col min="14127" max="14127" width="12.85546875" style="221" bestFit="1" customWidth="1"/>
    <col min="14128" max="14341" width="11.42578125" style="221"/>
    <col min="14342" max="14342" width="130.7109375" style="221" customWidth="1"/>
    <col min="14343" max="14367" width="11.42578125" style="221"/>
    <col min="14368" max="14382" width="10.7109375" style="221" customWidth="1"/>
    <col min="14383" max="14383" width="12.85546875" style="221" bestFit="1" customWidth="1"/>
    <col min="14384" max="14597" width="11.42578125" style="221"/>
    <col min="14598" max="14598" width="130.7109375" style="221" customWidth="1"/>
    <col min="14599" max="14623" width="11.42578125" style="221"/>
    <col min="14624" max="14638" width="10.7109375" style="221" customWidth="1"/>
    <col min="14639" max="14639" width="12.85546875" style="221" bestFit="1" customWidth="1"/>
    <col min="14640" max="14853" width="11.42578125" style="221"/>
    <col min="14854" max="14854" width="130.7109375" style="221" customWidth="1"/>
    <col min="14855" max="14879" width="11.42578125" style="221"/>
    <col min="14880" max="14894" width="10.7109375" style="221" customWidth="1"/>
    <col min="14895" max="14895" width="12.85546875" style="221" bestFit="1" customWidth="1"/>
    <col min="14896" max="15109" width="11.42578125" style="221"/>
    <col min="15110" max="15110" width="130.7109375" style="221" customWidth="1"/>
    <col min="15111" max="15135" width="11.42578125" style="221"/>
    <col min="15136" max="15150" width="10.7109375" style="221" customWidth="1"/>
    <col min="15151" max="15151" width="12.85546875" style="221" bestFit="1" customWidth="1"/>
    <col min="15152" max="15365" width="11.42578125" style="221"/>
    <col min="15366" max="15366" width="130.7109375" style="221" customWidth="1"/>
    <col min="15367" max="15391" width="11.42578125" style="221"/>
    <col min="15392" max="15406" width="10.7109375" style="221" customWidth="1"/>
    <col min="15407" max="15407" width="12.85546875" style="221" bestFit="1" customWidth="1"/>
    <col min="15408" max="15621" width="11.42578125" style="221"/>
    <col min="15622" max="15622" width="130.7109375" style="221" customWidth="1"/>
    <col min="15623" max="15647" width="11.42578125" style="221"/>
    <col min="15648" max="15662" width="10.7109375" style="221" customWidth="1"/>
    <col min="15663" max="15663" width="12.85546875" style="221" bestFit="1" customWidth="1"/>
    <col min="15664" max="15877" width="11.42578125" style="221"/>
    <col min="15878" max="15878" width="130.7109375" style="221" customWidth="1"/>
    <col min="15879" max="15903" width="11.42578125" style="221"/>
    <col min="15904" max="15918" width="10.7109375" style="221" customWidth="1"/>
    <col min="15919" max="15919" width="12.85546875" style="221" bestFit="1" customWidth="1"/>
    <col min="15920" max="16133" width="11.42578125" style="221"/>
    <col min="16134" max="16134" width="130.7109375" style="221" customWidth="1"/>
    <col min="16135" max="16159" width="11.42578125" style="221"/>
    <col min="16160" max="16174" width="10.7109375" style="221" customWidth="1"/>
    <col min="16175" max="16175" width="12.85546875" style="221" bestFit="1" customWidth="1"/>
    <col min="16176" max="16384" width="11.42578125" style="221"/>
  </cols>
  <sheetData>
    <row r="1" spans="1:46" ht="12.75" customHeight="1">
      <c r="A1" s="219"/>
      <c r="B1" s="220"/>
      <c r="AA1" s="1107" t="s">
        <v>469</v>
      </c>
      <c r="AB1" s="1108"/>
      <c r="AC1" s="1108"/>
      <c r="AD1" s="1108"/>
      <c r="AE1" s="1108"/>
      <c r="AF1" s="1108"/>
      <c r="AG1" s="1108"/>
      <c r="AH1" s="1108"/>
      <c r="AI1" s="1108"/>
      <c r="AJ1" s="1108"/>
      <c r="AK1" s="1108"/>
      <c r="AL1" s="1108"/>
      <c r="AM1" s="1108"/>
      <c r="AN1" s="1108"/>
      <c r="AO1" s="1108"/>
      <c r="AP1" s="1108"/>
      <c r="AQ1" s="1108"/>
      <c r="AR1" s="1108"/>
      <c r="AS1" s="1108"/>
      <c r="AT1" s="1109"/>
    </row>
    <row r="2" spans="1:46" ht="12.75" customHeight="1">
      <c r="A2" s="219"/>
      <c r="AA2" s="427" t="s">
        <v>107</v>
      </c>
      <c r="AB2" s="427">
        <v>2007</v>
      </c>
      <c r="AC2" s="427">
        <v>2008</v>
      </c>
      <c r="AD2" s="427">
        <v>2009</v>
      </c>
      <c r="AE2" s="427">
        <v>2010</v>
      </c>
      <c r="AF2" s="427">
        <v>2011</v>
      </c>
      <c r="AG2" s="427">
        <v>2012</v>
      </c>
      <c r="AH2" s="427">
        <v>2013</v>
      </c>
      <c r="AI2" s="427">
        <v>2014</v>
      </c>
      <c r="AJ2" s="427">
        <v>2015</v>
      </c>
      <c r="AK2" s="427">
        <v>2016</v>
      </c>
      <c r="AL2" s="427">
        <v>2017</v>
      </c>
      <c r="AM2" s="427">
        <v>2018</v>
      </c>
      <c r="AN2" s="427">
        <v>2019</v>
      </c>
      <c r="AO2" s="427">
        <v>2020</v>
      </c>
      <c r="AP2" s="427">
        <v>2021</v>
      </c>
      <c r="AQ2" s="427">
        <v>2022</v>
      </c>
      <c r="AR2" s="427">
        <v>2023</v>
      </c>
      <c r="AS2" s="427">
        <v>2024</v>
      </c>
      <c r="AT2" s="428" t="s">
        <v>470</v>
      </c>
    </row>
    <row r="3" spans="1:46" ht="12.75" customHeight="1">
      <c r="A3" s="219"/>
      <c r="AA3" s="222" t="s">
        <v>327</v>
      </c>
      <c r="AB3" s="223">
        <v>7813.0550000000003</v>
      </c>
      <c r="AC3" s="223">
        <v>8573.2270000000008</v>
      </c>
      <c r="AD3" s="223">
        <v>4919</v>
      </c>
      <c r="AE3" s="223">
        <v>7566</v>
      </c>
      <c r="AF3" s="223">
        <v>6882.0219999999999</v>
      </c>
      <c r="AG3" s="223">
        <v>6175</v>
      </c>
      <c r="AH3" s="223">
        <v>10833.803943000001</v>
      </c>
      <c r="AI3" s="223">
        <v>11827.4381908</v>
      </c>
      <c r="AJ3" s="223">
        <v>10419</v>
      </c>
      <c r="AK3" s="223">
        <v>11586</v>
      </c>
      <c r="AL3" s="224">
        <v>13997</v>
      </c>
      <c r="AM3" s="223">
        <v>17038.254000000001</v>
      </c>
      <c r="AN3" s="223">
        <v>17038.253059999981</v>
      </c>
      <c r="AO3" s="223">
        <v>16902.685269999998</v>
      </c>
      <c r="AP3" s="223">
        <f>15366</f>
        <v>15366</v>
      </c>
      <c r="AQ3" s="223">
        <v>16559</v>
      </c>
      <c r="AR3" s="223">
        <v>17953.935620000033</v>
      </c>
      <c r="AS3" s="223">
        <v>16624.561520000017</v>
      </c>
      <c r="AT3" s="442">
        <f>AS3/AR3-1</f>
        <v>-7.404360403961463E-2</v>
      </c>
    </row>
    <row r="4" spans="1:46" ht="12.75" customHeight="1">
      <c r="A4" s="219"/>
      <c r="AA4" s="222" t="s">
        <v>316</v>
      </c>
      <c r="AB4" s="223">
        <v>6789.183</v>
      </c>
      <c r="AC4" s="223">
        <v>7810.7079999999996</v>
      </c>
      <c r="AD4" s="223">
        <v>7587</v>
      </c>
      <c r="AE4" s="223">
        <v>10204</v>
      </c>
      <c r="AF4" s="223">
        <v>7099.0339999999997</v>
      </c>
      <c r="AG4" s="223">
        <v>7357</v>
      </c>
      <c r="AH4" s="223">
        <v>10822.8373565</v>
      </c>
      <c r="AI4" s="223">
        <v>11799.4568595</v>
      </c>
      <c r="AJ4" s="223">
        <v>11201.404019299998</v>
      </c>
      <c r="AK4" s="223">
        <v>15077</v>
      </c>
      <c r="AL4" s="224">
        <v>13560</v>
      </c>
      <c r="AM4" s="223">
        <v>15620.699000000001</v>
      </c>
      <c r="AN4" s="223">
        <v>15630.69903999997</v>
      </c>
      <c r="AO4" s="223">
        <v>19102.369260000029</v>
      </c>
      <c r="AP4" s="223">
        <v>18705</v>
      </c>
      <c r="AQ4" s="223">
        <v>17725</v>
      </c>
      <c r="AR4" s="223">
        <v>18339.579879999998</v>
      </c>
      <c r="AS4" s="223">
        <v>18561.489499999981</v>
      </c>
      <c r="AT4" s="442">
        <f t="shared" ref="AT4:AT15" si="0">AS4/AR4-1</f>
        <v>1.21000383570391E-2</v>
      </c>
    </row>
    <row r="5" spans="1:46" ht="12.75" customHeight="1">
      <c r="A5" s="219"/>
      <c r="AA5" s="222" t="s">
        <v>317</v>
      </c>
      <c r="AB5" s="223">
        <v>8260.3709999999992</v>
      </c>
      <c r="AC5" s="223">
        <v>5618.6139999999996</v>
      </c>
      <c r="AD5" s="223">
        <v>10369</v>
      </c>
      <c r="AE5" s="223">
        <v>12105</v>
      </c>
      <c r="AF5" s="223">
        <v>10767.686</v>
      </c>
      <c r="AG5" s="223">
        <v>11969</v>
      </c>
      <c r="AH5" s="223">
        <v>11842.6773576</v>
      </c>
      <c r="AI5" s="223">
        <v>9904.9652471999998</v>
      </c>
      <c r="AJ5" s="223">
        <v>12661.428743800001</v>
      </c>
      <c r="AK5" s="223">
        <v>14812</v>
      </c>
      <c r="AL5" s="224">
        <v>14114</v>
      </c>
      <c r="AM5" s="223">
        <v>16783.098000000002</v>
      </c>
      <c r="AN5" s="223">
        <v>16783.097070000007</v>
      </c>
      <c r="AO5" s="223">
        <v>18851.512119999985</v>
      </c>
      <c r="AP5" s="223">
        <v>25173</v>
      </c>
      <c r="AQ5" s="223">
        <v>21853</v>
      </c>
      <c r="AR5" s="223">
        <v>18593.578379999977</v>
      </c>
      <c r="AS5" s="223">
        <v>18685.793809999988</v>
      </c>
      <c r="AT5" s="442">
        <f t="shared" si="0"/>
        <v>4.9595310873136178E-3</v>
      </c>
    </row>
    <row r="6" spans="1:46" ht="12.75" customHeight="1">
      <c r="A6" s="219"/>
      <c r="AA6" s="222" t="s">
        <v>318</v>
      </c>
      <c r="AB6" s="223">
        <v>9542.7150000000001</v>
      </c>
      <c r="AC6" s="223">
        <v>5162.4870000000001</v>
      </c>
      <c r="AD6" s="223">
        <v>10453</v>
      </c>
      <c r="AE6" s="223">
        <v>9069</v>
      </c>
      <c r="AF6" s="223">
        <v>10374.799999999999</v>
      </c>
      <c r="AG6" s="223">
        <v>11652</v>
      </c>
      <c r="AH6" s="223">
        <v>13600.035601799998</v>
      </c>
      <c r="AI6" s="223">
        <v>12723.190921900001</v>
      </c>
      <c r="AJ6" s="223">
        <v>10520.2460495</v>
      </c>
      <c r="AK6" s="223">
        <v>13534</v>
      </c>
      <c r="AL6" s="224">
        <v>13652</v>
      </c>
      <c r="AM6" s="223">
        <v>18202.732</v>
      </c>
      <c r="AN6" s="223">
        <v>18202.731709999989</v>
      </c>
      <c r="AO6" s="223">
        <v>10279.398349999994</v>
      </c>
      <c r="AP6" s="223">
        <v>25127</v>
      </c>
      <c r="AQ6" s="223">
        <v>21935</v>
      </c>
      <c r="AR6" s="223">
        <v>17932.874489999969</v>
      </c>
      <c r="AS6" s="223">
        <v>21277.255869999924</v>
      </c>
      <c r="AT6" s="442">
        <f t="shared" si="0"/>
        <v>0.18649443968756407</v>
      </c>
    </row>
    <row r="7" spans="1:46" ht="12.75" customHeight="1">
      <c r="A7" s="219"/>
      <c r="B7" s="225"/>
      <c r="C7" s="225"/>
      <c r="AA7" s="222" t="s">
        <v>319</v>
      </c>
      <c r="AB7" s="223">
        <v>9132.0220000000008</v>
      </c>
      <c r="AC7" s="223">
        <v>5104.0249999999996</v>
      </c>
      <c r="AD7" s="223">
        <v>7852</v>
      </c>
      <c r="AE7" s="223">
        <v>9336</v>
      </c>
      <c r="AF7" s="223">
        <v>8666</v>
      </c>
      <c r="AG7" s="223">
        <v>11184</v>
      </c>
      <c r="AH7" s="223">
        <v>9957.8859644000004</v>
      </c>
      <c r="AI7" s="223">
        <v>11881.790016200001</v>
      </c>
      <c r="AJ7" s="223">
        <v>10593.658369799999</v>
      </c>
      <c r="AK7" s="223">
        <v>12829</v>
      </c>
      <c r="AL7" s="224">
        <v>18785</v>
      </c>
      <c r="AM7" s="223">
        <v>21865.918000000001</v>
      </c>
      <c r="AN7" s="223">
        <v>21865.617459999961</v>
      </c>
      <c r="AO7" s="223">
        <v>11366.341680000005</v>
      </c>
      <c r="AP7" s="223">
        <v>20686</v>
      </c>
      <c r="AQ7" s="223">
        <v>24099</v>
      </c>
      <c r="AR7" s="223">
        <v>24472.26196999997</v>
      </c>
      <c r="AS7" s="223">
        <v>24869.7680799999</v>
      </c>
      <c r="AT7" s="442">
        <f t="shared" si="0"/>
        <v>1.6243129077615492E-2</v>
      </c>
    </row>
    <row r="8" spans="1:46" ht="12.75" customHeight="1">
      <c r="A8" s="219"/>
      <c r="AA8" s="222" t="s">
        <v>320</v>
      </c>
      <c r="AB8" s="223">
        <v>7702.665</v>
      </c>
      <c r="AC8" s="223">
        <v>6937.6710000000003</v>
      </c>
      <c r="AD8" s="223">
        <v>7154</v>
      </c>
      <c r="AE8" s="223">
        <v>9540</v>
      </c>
      <c r="AF8" s="223">
        <v>9371.7459999999992</v>
      </c>
      <c r="AG8" s="223">
        <v>8991</v>
      </c>
      <c r="AH8" s="223">
        <v>9401.4415570000001</v>
      </c>
      <c r="AI8" s="223">
        <v>10594.337519799999</v>
      </c>
      <c r="AJ8" s="223">
        <v>13663.9105306</v>
      </c>
      <c r="AK8" s="223">
        <v>13167</v>
      </c>
      <c r="AL8" s="224">
        <v>18856</v>
      </c>
      <c r="AM8" s="223">
        <v>18689.446</v>
      </c>
      <c r="AN8" s="223">
        <v>18626.445400000019</v>
      </c>
      <c r="AO8" s="223">
        <v>13277.493540000007</v>
      </c>
      <c r="AP8" s="223">
        <v>21879</v>
      </c>
      <c r="AQ8" s="223">
        <v>18461</v>
      </c>
      <c r="AR8" s="223">
        <v>21262.444659999954</v>
      </c>
      <c r="AS8" s="223"/>
      <c r="AT8" s="442">
        <f t="shared" si="0"/>
        <v>-1</v>
      </c>
    </row>
    <row r="9" spans="1:46" ht="12.75" customHeight="1">
      <c r="A9" s="219"/>
      <c r="AA9" s="222" t="s">
        <v>321</v>
      </c>
      <c r="AB9" s="223">
        <v>9156</v>
      </c>
      <c r="AC9" s="223">
        <v>9474</v>
      </c>
      <c r="AD9" s="223">
        <v>11944</v>
      </c>
      <c r="AE9" s="223">
        <v>11187</v>
      </c>
      <c r="AF9" s="223">
        <v>9735.4509999999991</v>
      </c>
      <c r="AG9" s="223">
        <v>9533</v>
      </c>
      <c r="AH9" s="223">
        <v>12976.223095600002</v>
      </c>
      <c r="AI9" s="223">
        <v>12186.029874800002</v>
      </c>
      <c r="AJ9" s="223">
        <v>13147.165606</v>
      </c>
      <c r="AK9" s="223">
        <v>15540</v>
      </c>
      <c r="AL9" s="223">
        <v>16251</v>
      </c>
      <c r="AM9" s="223">
        <v>22707.93</v>
      </c>
      <c r="AN9" s="223">
        <v>22710.619780000161</v>
      </c>
      <c r="AO9" s="223">
        <v>16495.696410000073</v>
      </c>
      <c r="AP9" s="223">
        <v>27642</v>
      </c>
      <c r="AQ9" s="223">
        <v>15121</v>
      </c>
      <c r="AR9" s="223">
        <v>25296.806530000038</v>
      </c>
      <c r="AS9" s="223"/>
      <c r="AT9" s="442">
        <f t="shared" si="0"/>
        <v>-1</v>
      </c>
    </row>
    <row r="10" spans="1:46" ht="12.75" customHeight="1">
      <c r="A10" s="219"/>
      <c r="AA10" s="222" t="s">
        <v>322</v>
      </c>
      <c r="AB10" s="223">
        <v>9294</v>
      </c>
      <c r="AC10" s="223">
        <v>8981</v>
      </c>
      <c r="AD10" s="223">
        <v>15024</v>
      </c>
      <c r="AE10" s="223">
        <v>13674</v>
      </c>
      <c r="AF10" s="223">
        <v>15748</v>
      </c>
      <c r="AG10" s="223">
        <v>14079</v>
      </c>
      <c r="AH10" s="223">
        <v>17543.964275600003</v>
      </c>
      <c r="AI10" s="223">
        <v>14648.1613917</v>
      </c>
      <c r="AJ10" s="223">
        <v>15404.980777000001</v>
      </c>
      <c r="AK10" s="223">
        <v>20559</v>
      </c>
      <c r="AL10" s="223">
        <v>20133</v>
      </c>
      <c r="AM10" s="223">
        <v>22994.502</v>
      </c>
      <c r="AN10" s="223">
        <v>22995.455359999982</v>
      </c>
      <c r="AO10" s="223">
        <v>22095.701589999975</v>
      </c>
      <c r="AP10" s="223">
        <v>31100</v>
      </c>
      <c r="AQ10" s="223">
        <v>23496</v>
      </c>
      <c r="AR10" s="223">
        <v>28807.978709999996</v>
      </c>
      <c r="AS10" s="223"/>
      <c r="AT10" s="442">
        <f t="shared" si="0"/>
        <v>-1</v>
      </c>
    </row>
    <row r="11" spans="1:46" ht="12.75" customHeight="1">
      <c r="A11" s="219"/>
      <c r="AA11" s="222" t="s">
        <v>323</v>
      </c>
      <c r="AB11" s="223">
        <v>8794</v>
      </c>
      <c r="AC11" s="223">
        <v>9066</v>
      </c>
      <c r="AD11" s="223">
        <v>9629</v>
      </c>
      <c r="AE11" s="223">
        <v>14000</v>
      </c>
      <c r="AF11" s="223">
        <v>11463</v>
      </c>
      <c r="AG11" s="223">
        <v>11199</v>
      </c>
      <c r="AH11" s="223">
        <v>12009.3748903</v>
      </c>
      <c r="AI11" s="223">
        <v>14192.143203300002</v>
      </c>
      <c r="AJ11" s="223">
        <v>14996.623182799998</v>
      </c>
      <c r="AK11" s="223">
        <v>17059</v>
      </c>
      <c r="AL11" s="223">
        <v>15402</v>
      </c>
      <c r="AM11" s="223">
        <v>16885.34</v>
      </c>
      <c r="AN11" s="223">
        <v>16878.873479999998</v>
      </c>
      <c r="AO11" s="223">
        <v>24074.756819999915</v>
      </c>
      <c r="AP11" s="223">
        <v>27879</v>
      </c>
      <c r="AQ11" s="223">
        <v>20778</v>
      </c>
      <c r="AR11" s="571">
        <v>14128.608450000031</v>
      </c>
      <c r="AS11" s="571"/>
      <c r="AT11" s="442">
        <f t="shared" si="0"/>
        <v>-1</v>
      </c>
    </row>
    <row r="12" spans="1:46" ht="12.75" customHeight="1">
      <c r="A12" s="219"/>
      <c r="AA12" s="222" t="s">
        <v>324</v>
      </c>
      <c r="AB12" s="223">
        <v>8499</v>
      </c>
      <c r="AC12" s="223">
        <v>7078</v>
      </c>
      <c r="AD12" s="223">
        <v>9748</v>
      </c>
      <c r="AE12" s="223">
        <v>8197</v>
      </c>
      <c r="AF12" s="223">
        <v>11783</v>
      </c>
      <c r="AG12" s="223">
        <v>13586</v>
      </c>
      <c r="AH12" s="223">
        <v>11851.469735500001</v>
      </c>
      <c r="AI12" s="223">
        <v>12700.183332500001</v>
      </c>
      <c r="AJ12" s="223">
        <v>12291.550528900001</v>
      </c>
      <c r="AK12" s="223">
        <v>11366</v>
      </c>
      <c r="AL12" s="223">
        <v>14749</v>
      </c>
      <c r="AM12" s="223">
        <v>18326.138999999999</v>
      </c>
      <c r="AN12" s="223">
        <v>18350.376839999935</v>
      </c>
      <c r="AO12" s="223">
        <v>24782.271060000072</v>
      </c>
      <c r="AP12" s="223">
        <v>26617</v>
      </c>
      <c r="AQ12" s="223">
        <v>16306</v>
      </c>
      <c r="AR12" s="223">
        <v>15455.072560000035</v>
      </c>
      <c r="AS12" s="223"/>
      <c r="AT12" s="442">
        <f t="shared" si="0"/>
        <v>-1</v>
      </c>
    </row>
    <row r="13" spans="1:46" ht="12.75" customHeight="1">
      <c r="A13" s="219"/>
      <c r="AA13" s="222" t="s">
        <v>325</v>
      </c>
      <c r="AB13" s="223">
        <v>9846</v>
      </c>
      <c r="AC13" s="223">
        <v>6875</v>
      </c>
      <c r="AD13" s="223">
        <v>10106</v>
      </c>
      <c r="AE13" s="223">
        <v>12150</v>
      </c>
      <c r="AF13" s="223">
        <v>13207</v>
      </c>
      <c r="AG13" s="223">
        <v>14084</v>
      </c>
      <c r="AH13" s="223">
        <v>12209.409476900002</v>
      </c>
      <c r="AI13" s="223">
        <v>11340.896225999999</v>
      </c>
      <c r="AJ13" s="223">
        <v>12241</v>
      </c>
      <c r="AK13" s="223">
        <v>18674</v>
      </c>
      <c r="AL13" s="223">
        <v>19568</v>
      </c>
      <c r="AM13" s="223">
        <v>19655.516</v>
      </c>
      <c r="AN13" s="223">
        <v>19694.449030000069</v>
      </c>
      <c r="AO13" s="223">
        <v>24731.180359999988</v>
      </c>
      <c r="AP13" s="223">
        <v>23974</v>
      </c>
      <c r="AQ13" s="223">
        <v>22839</v>
      </c>
      <c r="AR13" s="223">
        <v>27368.898929999974</v>
      </c>
      <c r="AS13" s="223"/>
      <c r="AT13" s="442">
        <f t="shared" si="0"/>
        <v>-1</v>
      </c>
    </row>
    <row r="14" spans="1:46" ht="12.75" customHeight="1">
      <c r="A14" s="219"/>
      <c r="AA14" s="222" t="s">
        <v>326</v>
      </c>
      <c r="AB14" s="223">
        <v>12196</v>
      </c>
      <c r="AC14" s="223">
        <v>9255</v>
      </c>
      <c r="AD14" s="223">
        <v>13068</v>
      </c>
      <c r="AE14" s="223">
        <v>16168</v>
      </c>
      <c r="AF14" s="223">
        <v>10418</v>
      </c>
      <c r="AG14" s="223">
        <v>10538</v>
      </c>
      <c r="AH14" s="223">
        <v>16875.9278423</v>
      </c>
      <c r="AI14" s="223">
        <v>13820.320849899999</v>
      </c>
      <c r="AJ14" s="223">
        <v>13998</v>
      </c>
      <c r="AK14" s="223">
        <v>20790</v>
      </c>
      <c r="AL14" s="223">
        <v>19776</v>
      </c>
      <c r="AM14" s="223">
        <v>18507.073</v>
      </c>
      <c r="AN14" s="223">
        <v>18531.066050000027</v>
      </c>
      <c r="AO14" s="223">
        <v>22934</v>
      </c>
      <c r="AP14" s="223">
        <v>24324</v>
      </c>
      <c r="AQ14" s="223">
        <v>23912</v>
      </c>
      <c r="AR14" s="223">
        <v>21471.909590000061</v>
      </c>
      <c r="AS14" s="223"/>
      <c r="AT14" s="442">
        <f t="shared" si="0"/>
        <v>-1</v>
      </c>
    </row>
    <row r="15" spans="1:46" ht="12.75" customHeight="1">
      <c r="A15" s="219"/>
      <c r="AA15" s="427" t="s">
        <v>108</v>
      </c>
      <c r="AB15" s="429">
        <f t="shared" ref="AB15:AI15" si="1">SUM(AB3:AB14)</f>
        <v>107025.011</v>
      </c>
      <c r="AC15" s="429">
        <f t="shared" si="1"/>
        <v>89935.732000000004</v>
      </c>
      <c r="AD15" s="429">
        <f t="shared" si="1"/>
        <v>117853</v>
      </c>
      <c r="AE15" s="429">
        <f t="shared" si="1"/>
        <v>133196</v>
      </c>
      <c r="AF15" s="429">
        <f t="shared" si="1"/>
        <v>125515.739</v>
      </c>
      <c r="AG15" s="429">
        <f t="shared" si="1"/>
        <v>130347</v>
      </c>
      <c r="AH15" s="429">
        <f t="shared" si="1"/>
        <v>149925.05109649998</v>
      </c>
      <c r="AI15" s="429">
        <f t="shared" si="1"/>
        <v>147618.91363360002</v>
      </c>
      <c r="AJ15" s="429">
        <v>151184.52931739998</v>
      </c>
      <c r="AK15" s="429">
        <f t="shared" ref="AK15:AR15" si="2">SUM(AK3:AK14)</f>
        <v>184993</v>
      </c>
      <c r="AL15" s="429">
        <f t="shared" si="2"/>
        <v>198843</v>
      </c>
      <c r="AM15" s="429">
        <f t="shared" si="2"/>
        <v>227276.64700000003</v>
      </c>
      <c r="AN15" s="429">
        <f t="shared" si="2"/>
        <v>227307.6842800001</v>
      </c>
      <c r="AO15" s="429">
        <f t="shared" si="2"/>
        <v>224893.40646000009</v>
      </c>
      <c r="AP15" s="429">
        <f t="shared" si="2"/>
        <v>288472</v>
      </c>
      <c r="AQ15" s="429">
        <f>SUM(AQ3:AQ14)</f>
        <v>243084</v>
      </c>
      <c r="AR15" s="429">
        <f t="shared" si="2"/>
        <v>251083.94977000001</v>
      </c>
      <c r="AS15" s="429">
        <f>SUM(AS3:AS14)</f>
        <v>100018.86877999982</v>
      </c>
      <c r="AT15" s="429">
        <f t="shared" si="0"/>
        <v>-0.60165168314573703</v>
      </c>
    </row>
    <row r="16" spans="1:46" ht="12.75" customHeight="1">
      <c r="A16" s="219"/>
      <c r="AB16" s="221"/>
      <c r="AC16" s="221"/>
      <c r="AD16" s="221"/>
      <c r="AE16" s="221"/>
      <c r="AF16" s="221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</row>
    <row r="17" spans="1:43" ht="12.75" customHeight="1">
      <c r="A17" s="219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</row>
    <row r="18" spans="1:43" ht="12.75" customHeight="1">
      <c r="A18" s="219"/>
      <c r="AF18" s="560"/>
      <c r="AG18" s="228"/>
    </row>
    <row r="19" spans="1:43" ht="12.75" customHeight="1">
      <c r="A19" s="219"/>
      <c r="AI19" s="228"/>
      <c r="AJ19" s="228"/>
      <c r="AK19" s="228"/>
      <c r="AL19" s="228"/>
      <c r="AM19" s="228"/>
      <c r="AN19" s="228"/>
      <c r="AO19" s="228"/>
      <c r="AP19" s="228"/>
      <c r="AQ19" s="228"/>
    </row>
    <row r="20" spans="1:43" ht="12.75" customHeight="1">
      <c r="A20" s="219"/>
      <c r="AG20" s="228"/>
      <c r="AH20" s="228"/>
      <c r="AI20" s="228"/>
      <c r="AK20" s="228"/>
      <c r="AL20" s="228"/>
      <c r="AM20" s="228"/>
      <c r="AN20" s="228"/>
      <c r="AO20" s="228"/>
      <c r="AP20" s="228"/>
      <c r="AQ20" s="228"/>
    </row>
    <row r="21" spans="1:43" ht="12.75" customHeight="1">
      <c r="A21" s="219"/>
    </row>
    <row r="22" spans="1:43" ht="12.75" customHeight="1">
      <c r="A22" s="219"/>
    </row>
    <row r="23" spans="1:43" ht="12.75" customHeight="1">
      <c r="A23" s="219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</row>
    <row r="24" spans="1:43" ht="12.75" customHeight="1">
      <c r="A24" s="219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</row>
    <row r="25" spans="1:43" ht="12.75" customHeight="1">
      <c r="A25" s="219"/>
    </row>
    <row r="26" spans="1:43" ht="12.75" customHeight="1">
      <c r="A26" s="219"/>
      <c r="C26" s="229"/>
      <c r="D26" s="230"/>
      <c r="E26" s="230"/>
      <c r="F26" s="231"/>
    </row>
  </sheetData>
  <mergeCells count="1">
    <mergeCell ref="AA1:AT1"/>
  </mergeCells>
  <printOptions horizontalCentered="1" verticalCentered="1"/>
  <pageMargins left="0.6692913385826772" right="0.70866141732283472" top="0.74803149606299213" bottom="0.74803149606299213" header="0.39370078740157483" footer="0.31496062992125984"/>
  <pageSetup scale="95" orientation="landscape" r:id="rId1"/>
  <headerFooter>
    <oddHeader>&amp;L&amp;9ODEPA</oddHeader>
    <oddFooter>&amp;C&amp;9 31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70C0"/>
    <pageSetUpPr fitToPage="1"/>
  </sheetPr>
  <dimension ref="A1:O61"/>
  <sheetViews>
    <sheetView view="pageBreakPreview" zoomScale="80" zoomScaleNormal="100" zoomScaleSheetLayoutView="80" workbookViewId="0">
      <selection sqref="A1:J1"/>
    </sheetView>
  </sheetViews>
  <sheetFormatPr baseColWidth="10" defaultColWidth="11.42578125" defaultRowHeight="12.75"/>
  <cols>
    <col min="1" max="1" width="16" style="221" customWidth="1"/>
    <col min="2" max="23" width="11.42578125" style="221" customWidth="1"/>
    <col min="24" max="237" width="11.42578125" style="221"/>
    <col min="238" max="238" width="130.7109375" style="221" customWidth="1"/>
    <col min="239" max="263" width="11.42578125" style="221"/>
    <col min="264" max="278" width="10.7109375" style="221" customWidth="1"/>
    <col min="279" max="279" width="12.85546875" style="221" bestFit="1" customWidth="1"/>
    <col min="280" max="493" width="11.42578125" style="221"/>
    <col min="494" max="494" width="130.7109375" style="221" customWidth="1"/>
    <col min="495" max="519" width="11.42578125" style="221"/>
    <col min="520" max="534" width="10.7109375" style="221" customWidth="1"/>
    <col min="535" max="535" width="12.85546875" style="221" bestFit="1" customWidth="1"/>
    <col min="536" max="749" width="11.42578125" style="221"/>
    <col min="750" max="750" width="130.7109375" style="221" customWidth="1"/>
    <col min="751" max="775" width="11.42578125" style="221"/>
    <col min="776" max="790" width="10.7109375" style="221" customWidth="1"/>
    <col min="791" max="791" width="12.85546875" style="221" bestFit="1" customWidth="1"/>
    <col min="792" max="1005" width="11.42578125" style="221"/>
    <col min="1006" max="1006" width="130.7109375" style="221" customWidth="1"/>
    <col min="1007" max="1031" width="11.42578125" style="221"/>
    <col min="1032" max="1046" width="10.7109375" style="221" customWidth="1"/>
    <col min="1047" max="1047" width="12.85546875" style="221" bestFit="1" customWidth="1"/>
    <col min="1048" max="1261" width="11.42578125" style="221"/>
    <col min="1262" max="1262" width="130.7109375" style="221" customWidth="1"/>
    <col min="1263" max="1287" width="11.42578125" style="221"/>
    <col min="1288" max="1302" width="10.7109375" style="221" customWidth="1"/>
    <col min="1303" max="1303" width="12.85546875" style="221" bestFit="1" customWidth="1"/>
    <col min="1304" max="1517" width="11.42578125" style="221"/>
    <col min="1518" max="1518" width="130.7109375" style="221" customWidth="1"/>
    <col min="1519" max="1543" width="11.42578125" style="221"/>
    <col min="1544" max="1558" width="10.7109375" style="221" customWidth="1"/>
    <col min="1559" max="1559" width="12.85546875" style="221" bestFit="1" customWidth="1"/>
    <col min="1560" max="1773" width="11.42578125" style="221"/>
    <col min="1774" max="1774" width="130.7109375" style="221" customWidth="1"/>
    <col min="1775" max="1799" width="11.42578125" style="221"/>
    <col min="1800" max="1814" width="10.7109375" style="221" customWidth="1"/>
    <col min="1815" max="1815" width="12.85546875" style="221" bestFit="1" customWidth="1"/>
    <col min="1816" max="2029" width="11.42578125" style="221"/>
    <col min="2030" max="2030" width="130.7109375" style="221" customWidth="1"/>
    <col min="2031" max="2055" width="11.42578125" style="221"/>
    <col min="2056" max="2070" width="10.7109375" style="221" customWidth="1"/>
    <col min="2071" max="2071" width="12.85546875" style="221" bestFit="1" customWidth="1"/>
    <col min="2072" max="2285" width="11.42578125" style="221"/>
    <col min="2286" max="2286" width="130.7109375" style="221" customWidth="1"/>
    <col min="2287" max="2311" width="11.42578125" style="221"/>
    <col min="2312" max="2326" width="10.7109375" style="221" customWidth="1"/>
    <col min="2327" max="2327" width="12.85546875" style="221" bestFit="1" customWidth="1"/>
    <col min="2328" max="2541" width="11.42578125" style="221"/>
    <col min="2542" max="2542" width="130.7109375" style="221" customWidth="1"/>
    <col min="2543" max="2567" width="11.42578125" style="221"/>
    <col min="2568" max="2582" width="10.7109375" style="221" customWidth="1"/>
    <col min="2583" max="2583" width="12.85546875" style="221" bestFit="1" customWidth="1"/>
    <col min="2584" max="2797" width="11.42578125" style="221"/>
    <col min="2798" max="2798" width="130.7109375" style="221" customWidth="1"/>
    <col min="2799" max="2823" width="11.42578125" style="221"/>
    <col min="2824" max="2838" width="10.7109375" style="221" customWidth="1"/>
    <col min="2839" max="2839" width="12.85546875" style="221" bestFit="1" customWidth="1"/>
    <col min="2840" max="3053" width="11.42578125" style="221"/>
    <col min="3054" max="3054" width="130.7109375" style="221" customWidth="1"/>
    <col min="3055" max="3079" width="11.42578125" style="221"/>
    <col min="3080" max="3094" width="10.7109375" style="221" customWidth="1"/>
    <col min="3095" max="3095" width="12.85546875" style="221" bestFit="1" customWidth="1"/>
    <col min="3096" max="3309" width="11.42578125" style="221"/>
    <col min="3310" max="3310" width="130.7109375" style="221" customWidth="1"/>
    <col min="3311" max="3335" width="11.42578125" style="221"/>
    <col min="3336" max="3350" width="10.7109375" style="221" customWidth="1"/>
    <col min="3351" max="3351" width="12.85546875" style="221" bestFit="1" customWidth="1"/>
    <col min="3352" max="3565" width="11.42578125" style="221"/>
    <col min="3566" max="3566" width="130.7109375" style="221" customWidth="1"/>
    <col min="3567" max="3591" width="11.42578125" style="221"/>
    <col min="3592" max="3606" width="10.7109375" style="221" customWidth="1"/>
    <col min="3607" max="3607" width="12.85546875" style="221" bestFit="1" customWidth="1"/>
    <col min="3608" max="3821" width="11.42578125" style="221"/>
    <col min="3822" max="3822" width="130.7109375" style="221" customWidth="1"/>
    <col min="3823" max="3847" width="11.42578125" style="221"/>
    <col min="3848" max="3862" width="10.7109375" style="221" customWidth="1"/>
    <col min="3863" max="3863" width="12.85546875" style="221" bestFit="1" customWidth="1"/>
    <col min="3864" max="4077" width="11.42578125" style="221"/>
    <col min="4078" max="4078" width="130.7109375" style="221" customWidth="1"/>
    <col min="4079" max="4103" width="11.42578125" style="221"/>
    <col min="4104" max="4118" width="10.7109375" style="221" customWidth="1"/>
    <col min="4119" max="4119" width="12.85546875" style="221" bestFit="1" customWidth="1"/>
    <col min="4120" max="4333" width="11.42578125" style="221"/>
    <col min="4334" max="4334" width="130.7109375" style="221" customWidth="1"/>
    <col min="4335" max="4359" width="11.42578125" style="221"/>
    <col min="4360" max="4374" width="10.7109375" style="221" customWidth="1"/>
    <col min="4375" max="4375" width="12.85546875" style="221" bestFit="1" customWidth="1"/>
    <col min="4376" max="4589" width="11.42578125" style="221"/>
    <col min="4590" max="4590" width="130.7109375" style="221" customWidth="1"/>
    <col min="4591" max="4615" width="11.42578125" style="221"/>
    <col min="4616" max="4630" width="10.7109375" style="221" customWidth="1"/>
    <col min="4631" max="4631" width="12.85546875" style="221" bestFit="1" customWidth="1"/>
    <col min="4632" max="4845" width="11.42578125" style="221"/>
    <col min="4846" max="4846" width="130.7109375" style="221" customWidth="1"/>
    <col min="4847" max="4871" width="11.42578125" style="221"/>
    <col min="4872" max="4886" width="10.7109375" style="221" customWidth="1"/>
    <col min="4887" max="4887" width="12.85546875" style="221" bestFit="1" customWidth="1"/>
    <col min="4888" max="5101" width="11.42578125" style="221"/>
    <col min="5102" max="5102" width="130.7109375" style="221" customWidth="1"/>
    <col min="5103" max="5127" width="11.42578125" style="221"/>
    <col min="5128" max="5142" width="10.7109375" style="221" customWidth="1"/>
    <col min="5143" max="5143" width="12.85546875" style="221" bestFit="1" customWidth="1"/>
    <col min="5144" max="5357" width="11.42578125" style="221"/>
    <col min="5358" max="5358" width="130.7109375" style="221" customWidth="1"/>
    <col min="5359" max="5383" width="11.42578125" style="221"/>
    <col min="5384" max="5398" width="10.7109375" style="221" customWidth="1"/>
    <col min="5399" max="5399" width="12.85546875" style="221" bestFit="1" customWidth="1"/>
    <col min="5400" max="5613" width="11.42578125" style="221"/>
    <col min="5614" max="5614" width="130.7109375" style="221" customWidth="1"/>
    <col min="5615" max="5639" width="11.42578125" style="221"/>
    <col min="5640" max="5654" width="10.7109375" style="221" customWidth="1"/>
    <col min="5655" max="5655" width="12.85546875" style="221" bestFit="1" customWidth="1"/>
    <col min="5656" max="5869" width="11.42578125" style="221"/>
    <col min="5870" max="5870" width="130.7109375" style="221" customWidth="1"/>
    <col min="5871" max="5895" width="11.42578125" style="221"/>
    <col min="5896" max="5910" width="10.7109375" style="221" customWidth="1"/>
    <col min="5911" max="5911" width="12.85546875" style="221" bestFit="1" customWidth="1"/>
    <col min="5912" max="6125" width="11.42578125" style="221"/>
    <col min="6126" max="6126" width="130.7109375" style="221" customWidth="1"/>
    <col min="6127" max="6151" width="11.42578125" style="221"/>
    <col min="6152" max="6166" width="10.7109375" style="221" customWidth="1"/>
    <col min="6167" max="6167" width="12.85546875" style="221" bestFit="1" customWidth="1"/>
    <col min="6168" max="6381" width="11.42578125" style="221"/>
    <col min="6382" max="6382" width="130.7109375" style="221" customWidth="1"/>
    <col min="6383" max="6407" width="11.42578125" style="221"/>
    <col min="6408" max="6422" width="10.7109375" style="221" customWidth="1"/>
    <col min="6423" max="6423" width="12.85546875" style="221" bestFit="1" customWidth="1"/>
    <col min="6424" max="6637" width="11.42578125" style="221"/>
    <col min="6638" max="6638" width="130.7109375" style="221" customWidth="1"/>
    <col min="6639" max="6663" width="11.42578125" style="221"/>
    <col min="6664" max="6678" width="10.7109375" style="221" customWidth="1"/>
    <col min="6679" max="6679" width="12.85546875" style="221" bestFit="1" customWidth="1"/>
    <col min="6680" max="6893" width="11.42578125" style="221"/>
    <col min="6894" max="6894" width="130.7109375" style="221" customWidth="1"/>
    <col min="6895" max="6919" width="11.42578125" style="221"/>
    <col min="6920" max="6934" width="10.7109375" style="221" customWidth="1"/>
    <col min="6935" max="6935" width="12.85546875" style="221" bestFit="1" customWidth="1"/>
    <col min="6936" max="7149" width="11.42578125" style="221"/>
    <col min="7150" max="7150" width="130.7109375" style="221" customWidth="1"/>
    <col min="7151" max="7175" width="11.42578125" style="221"/>
    <col min="7176" max="7190" width="10.7109375" style="221" customWidth="1"/>
    <col min="7191" max="7191" width="12.85546875" style="221" bestFit="1" customWidth="1"/>
    <col min="7192" max="7405" width="11.42578125" style="221"/>
    <col min="7406" max="7406" width="130.7109375" style="221" customWidth="1"/>
    <col min="7407" max="7431" width="11.42578125" style="221"/>
    <col min="7432" max="7446" width="10.7109375" style="221" customWidth="1"/>
    <col min="7447" max="7447" width="12.85546875" style="221" bestFit="1" customWidth="1"/>
    <col min="7448" max="7661" width="11.42578125" style="221"/>
    <col min="7662" max="7662" width="130.7109375" style="221" customWidth="1"/>
    <col min="7663" max="7687" width="11.42578125" style="221"/>
    <col min="7688" max="7702" width="10.7109375" style="221" customWidth="1"/>
    <col min="7703" max="7703" width="12.85546875" style="221" bestFit="1" customWidth="1"/>
    <col min="7704" max="7917" width="11.42578125" style="221"/>
    <col min="7918" max="7918" width="130.7109375" style="221" customWidth="1"/>
    <col min="7919" max="7943" width="11.42578125" style="221"/>
    <col min="7944" max="7958" width="10.7109375" style="221" customWidth="1"/>
    <col min="7959" max="7959" width="12.85546875" style="221" bestFit="1" customWidth="1"/>
    <col min="7960" max="8173" width="11.42578125" style="221"/>
    <col min="8174" max="8174" width="130.7109375" style="221" customWidth="1"/>
    <col min="8175" max="8199" width="11.42578125" style="221"/>
    <col min="8200" max="8214" width="10.7109375" style="221" customWidth="1"/>
    <col min="8215" max="8215" width="12.85546875" style="221" bestFit="1" customWidth="1"/>
    <col min="8216" max="8429" width="11.42578125" style="221"/>
    <col min="8430" max="8430" width="130.7109375" style="221" customWidth="1"/>
    <col min="8431" max="8455" width="11.42578125" style="221"/>
    <col min="8456" max="8470" width="10.7109375" style="221" customWidth="1"/>
    <col min="8471" max="8471" width="12.85546875" style="221" bestFit="1" customWidth="1"/>
    <col min="8472" max="8685" width="11.42578125" style="221"/>
    <col min="8686" max="8686" width="130.7109375" style="221" customWidth="1"/>
    <col min="8687" max="8711" width="11.42578125" style="221"/>
    <col min="8712" max="8726" width="10.7109375" style="221" customWidth="1"/>
    <col min="8727" max="8727" width="12.85546875" style="221" bestFit="1" customWidth="1"/>
    <col min="8728" max="8941" width="11.42578125" style="221"/>
    <col min="8942" max="8942" width="130.7109375" style="221" customWidth="1"/>
    <col min="8943" max="8967" width="11.42578125" style="221"/>
    <col min="8968" max="8982" width="10.7109375" style="221" customWidth="1"/>
    <col min="8983" max="8983" width="12.85546875" style="221" bestFit="1" customWidth="1"/>
    <col min="8984" max="9197" width="11.42578125" style="221"/>
    <col min="9198" max="9198" width="130.7109375" style="221" customWidth="1"/>
    <col min="9199" max="9223" width="11.42578125" style="221"/>
    <col min="9224" max="9238" width="10.7109375" style="221" customWidth="1"/>
    <col min="9239" max="9239" width="12.85546875" style="221" bestFit="1" customWidth="1"/>
    <col min="9240" max="9453" width="11.42578125" style="221"/>
    <col min="9454" max="9454" width="130.7109375" style="221" customWidth="1"/>
    <col min="9455" max="9479" width="11.42578125" style="221"/>
    <col min="9480" max="9494" width="10.7109375" style="221" customWidth="1"/>
    <col min="9495" max="9495" width="12.85546875" style="221" bestFit="1" customWidth="1"/>
    <col min="9496" max="9709" width="11.42578125" style="221"/>
    <col min="9710" max="9710" width="130.7109375" style="221" customWidth="1"/>
    <col min="9711" max="9735" width="11.42578125" style="221"/>
    <col min="9736" max="9750" width="10.7109375" style="221" customWidth="1"/>
    <col min="9751" max="9751" width="12.85546875" style="221" bestFit="1" customWidth="1"/>
    <col min="9752" max="9965" width="11.42578125" style="221"/>
    <col min="9966" max="9966" width="130.7109375" style="221" customWidth="1"/>
    <col min="9967" max="9991" width="11.42578125" style="221"/>
    <col min="9992" max="10006" width="10.7109375" style="221" customWidth="1"/>
    <col min="10007" max="10007" width="12.85546875" style="221" bestFit="1" customWidth="1"/>
    <col min="10008" max="10221" width="11.42578125" style="221"/>
    <col min="10222" max="10222" width="130.7109375" style="221" customWidth="1"/>
    <col min="10223" max="10247" width="11.42578125" style="221"/>
    <col min="10248" max="10262" width="10.7109375" style="221" customWidth="1"/>
    <col min="10263" max="10263" width="12.85546875" style="221" bestFit="1" customWidth="1"/>
    <col min="10264" max="10477" width="11.42578125" style="221"/>
    <col min="10478" max="10478" width="130.7109375" style="221" customWidth="1"/>
    <col min="10479" max="10503" width="11.42578125" style="221"/>
    <col min="10504" max="10518" width="10.7109375" style="221" customWidth="1"/>
    <col min="10519" max="10519" width="12.85546875" style="221" bestFit="1" customWidth="1"/>
    <col min="10520" max="10733" width="11.42578125" style="221"/>
    <col min="10734" max="10734" width="130.7109375" style="221" customWidth="1"/>
    <col min="10735" max="10759" width="11.42578125" style="221"/>
    <col min="10760" max="10774" width="10.7109375" style="221" customWidth="1"/>
    <col min="10775" max="10775" width="12.85546875" style="221" bestFit="1" customWidth="1"/>
    <col min="10776" max="10989" width="11.42578125" style="221"/>
    <col min="10990" max="10990" width="130.7109375" style="221" customWidth="1"/>
    <col min="10991" max="11015" width="11.42578125" style="221"/>
    <col min="11016" max="11030" width="10.7109375" style="221" customWidth="1"/>
    <col min="11031" max="11031" width="12.85546875" style="221" bestFit="1" customWidth="1"/>
    <col min="11032" max="11245" width="11.42578125" style="221"/>
    <col min="11246" max="11246" width="130.7109375" style="221" customWidth="1"/>
    <col min="11247" max="11271" width="11.42578125" style="221"/>
    <col min="11272" max="11286" width="10.7109375" style="221" customWidth="1"/>
    <col min="11287" max="11287" width="12.85546875" style="221" bestFit="1" customWidth="1"/>
    <col min="11288" max="11501" width="11.42578125" style="221"/>
    <col min="11502" max="11502" width="130.7109375" style="221" customWidth="1"/>
    <col min="11503" max="11527" width="11.42578125" style="221"/>
    <col min="11528" max="11542" width="10.7109375" style="221" customWidth="1"/>
    <col min="11543" max="11543" width="12.85546875" style="221" bestFit="1" customWidth="1"/>
    <col min="11544" max="11757" width="11.42578125" style="221"/>
    <col min="11758" max="11758" width="130.7109375" style="221" customWidth="1"/>
    <col min="11759" max="11783" width="11.42578125" style="221"/>
    <col min="11784" max="11798" width="10.7109375" style="221" customWidth="1"/>
    <col min="11799" max="11799" width="12.85546875" style="221" bestFit="1" customWidth="1"/>
    <col min="11800" max="12013" width="11.42578125" style="221"/>
    <col min="12014" max="12014" width="130.7109375" style="221" customWidth="1"/>
    <col min="12015" max="12039" width="11.42578125" style="221"/>
    <col min="12040" max="12054" width="10.7109375" style="221" customWidth="1"/>
    <col min="12055" max="12055" width="12.85546875" style="221" bestFit="1" customWidth="1"/>
    <col min="12056" max="12269" width="11.42578125" style="221"/>
    <col min="12270" max="12270" width="130.7109375" style="221" customWidth="1"/>
    <col min="12271" max="12295" width="11.42578125" style="221"/>
    <col min="12296" max="12310" width="10.7109375" style="221" customWidth="1"/>
    <col min="12311" max="12311" width="12.85546875" style="221" bestFit="1" customWidth="1"/>
    <col min="12312" max="12525" width="11.42578125" style="221"/>
    <col min="12526" max="12526" width="130.7109375" style="221" customWidth="1"/>
    <col min="12527" max="12551" width="11.42578125" style="221"/>
    <col min="12552" max="12566" width="10.7109375" style="221" customWidth="1"/>
    <col min="12567" max="12567" width="12.85546875" style="221" bestFit="1" customWidth="1"/>
    <col min="12568" max="12781" width="11.42578125" style="221"/>
    <col min="12782" max="12782" width="130.7109375" style="221" customWidth="1"/>
    <col min="12783" max="12807" width="11.42578125" style="221"/>
    <col min="12808" max="12822" width="10.7109375" style="221" customWidth="1"/>
    <col min="12823" max="12823" width="12.85546875" style="221" bestFit="1" customWidth="1"/>
    <col min="12824" max="13037" width="11.42578125" style="221"/>
    <col min="13038" max="13038" width="130.7109375" style="221" customWidth="1"/>
    <col min="13039" max="13063" width="11.42578125" style="221"/>
    <col min="13064" max="13078" width="10.7109375" style="221" customWidth="1"/>
    <col min="13079" max="13079" width="12.85546875" style="221" bestFit="1" customWidth="1"/>
    <col min="13080" max="13293" width="11.42578125" style="221"/>
    <col min="13294" max="13294" width="130.7109375" style="221" customWidth="1"/>
    <col min="13295" max="13319" width="11.42578125" style="221"/>
    <col min="13320" max="13334" width="10.7109375" style="221" customWidth="1"/>
    <col min="13335" max="13335" width="12.85546875" style="221" bestFit="1" customWidth="1"/>
    <col min="13336" max="13549" width="11.42578125" style="221"/>
    <col min="13550" max="13550" width="130.7109375" style="221" customWidth="1"/>
    <col min="13551" max="13575" width="11.42578125" style="221"/>
    <col min="13576" max="13590" width="10.7109375" style="221" customWidth="1"/>
    <col min="13591" max="13591" width="12.85546875" style="221" bestFit="1" customWidth="1"/>
    <col min="13592" max="13805" width="11.42578125" style="221"/>
    <col min="13806" max="13806" width="130.7109375" style="221" customWidth="1"/>
    <col min="13807" max="13831" width="11.42578125" style="221"/>
    <col min="13832" max="13846" width="10.7109375" style="221" customWidth="1"/>
    <col min="13847" max="13847" width="12.85546875" style="221" bestFit="1" customWidth="1"/>
    <col min="13848" max="14061" width="11.42578125" style="221"/>
    <col min="14062" max="14062" width="130.7109375" style="221" customWidth="1"/>
    <col min="14063" max="14087" width="11.42578125" style="221"/>
    <col min="14088" max="14102" width="10.7109375" style="221" customWidth="1"/>
    <col min="14103" max="14103" width="12.85546875" style="221" bestFit="1" customWidth="1"/>
    <col min="14104" max="14317" width="11.42578125" style="221"/>
    <col min="14318" max="14318" width="130.7109375" style="221" customWidth="1"/>
    <col min="14319" max="14343" width="11.42578125" style="221"/>
    <col min="14344" max="14358" width="10.7109375" style="221" customWidth="1"/>
    <col min="14359" max="14359" width="12.85546875" style="221" bestFit="1" customWidth="1"/>
    <col min="14360" max="14573" width="11.42578125" style="221"/>
    <col min="14574" max="14574" width="130.7109375" style="221" customWidth="1"/>
    <col min="14575" max="14599" width="11.42578125" style="221"/>
    <col min="14600" max="14614" width="10.7109375" style="221" customWidth="1"/>
    <col min="14615" max="14615" width="12.85546875" style="221" bestFit="1" customWidth="1"/>
    <col min="14616" max="14829" width="11.42578125" style="221"/>
    <col min="14830" max="14830" width="130.7109375" style="221" customWidth="1"/>
    <col min="14831" max="14855" width="11.42578125" style="221"/>
    <col min="14856" max="14870" width="10.7109375" style="221" customWidth="1"/>
    <col min="14871" max="14871" width="12.85546875" style="221" bestFit="1" customWidth="1"/>
    <col min="14872" max="15085" width="11.42578125" style="221"/>
    <col min="15086" max="15086" width="130.7109375" style="221" customWidth="1"/>
    <col min="15087" max="15111" width="11.42578125" style="221"/>
    <col min="15112" max="15126" width="10.7109375" style="221" customWidth="1"/>
    <col min="15127" max="15127" width="12.85546875" style="221" bestFit="1" customWidth="1"/>
    <col min="15128" max="15341" width="11.42578125" style="221"/>
    <col min="15342" max="15342" width="130.7109375" style="221" customWidth="1"/>
    <col min="15343" max="15367" width="11.42578125" style="221"/>
    <col min="15368" max="15382" width="10.7109375" style="221" customWidth="1"/>
    <col min="15383" max="15383" width="12.85546875" style="221" bestFit="1" customWidth="1"/>
    <col min="15384" max="15597" width="11.42578125" style="221"/>
    <col min="15598" max="15598" width="130.7109375" style="221" customWidth="1"/>
    <col min="15599" max="15623" width="11.42578125" style="221"/>
    <col min="15624" max="15638" width="10.7109375" style="221" customWidth="1"/>
    <col min="15639" max="15639" width="12.85546875" style="221" bestFit="1" customWidth="1"/>
    <col min="15640" max="15853" width="11.42578125" style="221"/>
    <col min="15854" max="15854" width="130.7109375" style="221" customWidth="1"/>
    <col min="15855" max="15879" width="11.42578125" style="221"/>
    <col min="15880" max="15894" width="10.7109375" style="221" customWidth="1"/>
    <col min="15895" max="15895" width="12.85546875" style="221" bestFit="1" customWidth="1"/>
    <col min="15896" max="16109" width="11.42578125" style="221"/>
    <col min="16110" max="16110" width="130.7109375" style="221" customWidth="1"/>
    <col min="16111" max="16135" width="11.42578125" style="221"/>
    <col min="16136" max="16150" width="10.7109375" style="221" customWidth="1"/>
    <col min="16151" max="16151" width="12.85546875" style="221" bestFit="1" customWidth="1"/>
    <col min="16152" max="16384" width="11.42578125" style="221"/>
  </cols>
  <sheetData>
    <row r="1" spans="1:15" ht="12.75" customHeight="1" thickBot="1">
      <c r="A1" s="1116" t="s">
        <v>471</v>
      </c>
      <c r="B1" s="1117"/>
      <c r="C1" s="1117"/>
      <c r="D1" s="1117"/>
      <c r="E1" s="1117"/>
      <c r="F1" s="1117"/>
      <c r="G1" s="1117"/>
      <c r="H1" s="1117"/>
      <c r="I1" s="1117"/>
      <c r="J1" s="1118"/>
    </row>
    <row r="2" spans="1:15" ht="12.75" customHeight="1">
      <c r="A2" s="1119" t="s">
        <v>41</v>
      </c>
      <c r="B2" s="1120"/>
      <c r="C2" s="1120"/>
      <c r="D2" s="1120"/>
      <c r="E2" s="1120"/>
      <c r="F2" s="1120"/>
      <c r="G2" s="1120"/>
      <c r="H2" s="1121"/>
      <c r="I2" s="1121"/>
      <c r="J2" s="1122"/>
    </row>
    <row r="3" spans="1:15" ht="12.75" customHeight="1">
      <c r="A3" s="1123" t="s">
        <v>472</v>
      </c>
      <c r="B3" s="1113" t="s">
        <v>106</v>
      </c>
      <c r="C3" s="1113"/>
      <c r="D3" s="1113"/>
      <c r="E3" s="1113"/>
      <c r="F3" s="1113"/>
      <c r="G3" s="1113"/>
      <c r="H3" s="1114"/>
      <c r="I3" s="1114"/>
      <c r="J3" s="1115"/>
    </row>
    <row r="4" spans="1:15" ht="27" customHeight="1">
      <c r="A4" s="1123"/>
      <c r="B4" s="430">
        <v>2017</v>
      </c>
      <c r="C4" s="430">
        <v>2018</v>
      </c>
      <c r="D4" s="430">
        <v>2019</v>
      </c>
      <c r="E4" s="430">
        <v>2020</v>
      </c>
      <c r="F4" s="430">
        <v>2021</v>
      </c>
      <c r="G4" s="430">
        <v>2022</v>
      </c>
      <c r="H4" s="257">
        <v>2023</v>
      </c>
      <c r="I4" s="257" t="s">
        <v>473</v>
      </c>
      <c r="J4" s="400" t="s">
        <v>474</v>
      </c>
    </row>
    <row r="5" spans="1:15" ht="12.75" customHeight="1">
      <c r="A5" s="268">
        <v>1</v>
      </c>
      <c r="B5" s="337">
        <v>2922.7332500000011</v>
      </c>
      <c r="C5" s="337">
        <v>2114.5300200000015</v>
      </c>
      <c r="D5" s="337">
        <v>1810.3859200000006</v>
      </c>
      <c r="E5" s="337">
        <v>1291.8043100000004</v>
      </c>
      <c r="F5" s="337">
        <v>47.751349999999995</v>
      </c>
      <c r="G5" s="337"/>
      <c r="H5" s="337">
        <v>3629.0947999999944</v>
      </c>
      <c r="I5" s="337">
        <v>3218.1603199999981</v>
      </c>
      <c r="J5" s="246">
        <f>(I5/H56-1)*100</f>
        <v>-16.768350433369694</v>
      </c>
      <c r="M5" s="226"/>
      <c r="O5" s="226"/>
    </row>
    <row r="6" spans="1:15" ht="12.75" customHeight="1">
      <c r="A6" s="269">
        <v>2</v>
      </c>
      <c r="B6" s="337">
        <v>2681.3355700000025</v>
      </c>
      <c r="C6" s="337">
        <v>3213.8413500000001</v>
      </c>
      <c r="D6" s="337">
        <v>3602.2376800000052</v>
      </c>
      <c r="E6" s="337">
        <v>3389.3305399999995</v>
      </c>
      <c r="F6" s="337">
        <v>3502.4597499999959</v>
      </c>
      <c r="G6" s="337">
        <v>4093.3262900000009</v>
      </c>
      <c r="H6" s="337">
        <v>3232.4421100000004</v>
      </c>
      <c r="I6" s="337">
        <v>2195.3235399999994</v>
      </c>
      <c r="J6" s="246">
        <f>(I6/I5-1)*100</f>
        <v>-31.783276104777759</v>
      </c>
      <c r="M6" s="226"/>
      <c r="O6" s="226"/>
    </row>
    <row r="7" spans="1:15" ht="12.75" customHeight="1">
      <c r="A7" s="269">
        <v>3</v>
      </c>
      <c r="B7" s="337">
        <v>3237.3453399999989</v>
      </c>
      <c r="C7" s="337">
        <v>3268.3669100000034</v>
      </c>
      <c r="D7" s="337">
        <v>3469.6774700000028</v>
      </c>
      <c r="E7" s="337">
        <v>3232.2430599999993</v>
      </c>
      <c r="F7" s="337">
        <v>2319.2980099999982</v>
      </c>
      <c r="G7" s="337">
        <v>3113.514660000003</v>
      </c>
      <c r="H7" s="337">
        <v>4407.3046699999995</v>
      </c>
      <c r="I7" s="337">
        <v>3745.3513999999959</v>
      </c>
      <c r="J7" s="246">
        <f t="shared" ref="J7:J28" si="0">(I7/I6-1)*100</f>
        <v>70.605896204255927</v>
      </c>
      <c r="M7" s="226"/>
      <c r="O7" s="226"/>
    </row>
    <row r="8" spans="1:15" ht="12.75" customHeight="1">
      <c r="A8" s="270">
        <v>4</v>
      </c>
      <c r="B8" s="337">
        <v>3861.7617299999956</v>
      </c>
      <c r="C8" s="337">
        <v>4550.051749999996</v>
      </c>
      <c r="D8" s="337">
        <v>3794.5410700000034</v>
      </c>
      <c r="E8" s="337">
        <v>3900.2219699999987</v>
      </c>
      <c r="F8" s="337">
        <v>4985.4529199999988</v>
      </c>
      <c r="G8" s="337">
        <v>3144.0604400000007</v>
      </c>
      <c r="H8" s="337">
        <v>4693.6011099999996</v>
      </c>
      <c r="I8" s="337">
        <v>4879.2543799999994</v>
      </c>
      <c r="J8" s="246">
        <f t="shared" si="0"/>
        <v>30.274942425963157</v>
      </c>
      <c r="M8" s="226"/>
      <c r="O8" s="226"/>
    </row>
    <row r="9" spans="1:15" ht="12.75" customHeight="1">
      <c r="A9" s="270">
        <v>5</v>
      </c>
      <c r="B9" s="337">
        <v>3329.7249600000041</v>
      </c>
      <c r="C9" s="337">
        <v>4659.4237999999987</v>
      </c>
      <c r="D9" s="337">
        <v>5101.5314700000026</v>
      </c>
      <c r="E9" s="337">
        <v>5089.0853900000102</v>
      </c>
      <c r="F9" s="337">
        <v>4511.4748500000087</v>
      </c>
      <c r="G9" s="337">
        <v>5302.017219999997</v>
      </c>
      <c r="H9" s="572">
        <v>4931.8997700000018</v>
      </c>
      <c r="I9" s="572">
        <v>4814.2265599999992</v>
      </c>
      <c r="J9" s="246">
        <f t="shared" si="0"/>
        <v>-1.332740925878928</v>
      </c>
      <c r="M9" s="226"/>
      <c r="O9" s="226"/>
    </row>
    <row r="10" spans="1:15" ht="12.75" customHeight="1">
      <c r="A10" s="269">
        <v>6</v>
      </c>
      <c r="B10" s="337">
        <v>3276.0185199999987</v>
      </c>
      <c r="C10" s="337">
        <v>3932.2729599999971</v>
      </c>
      <c r="D10" s="337">
        <v>3025.9525899999994</v>
      </c>
      <c r="E10" s="337">
        <v>4282.4561399999984</v>
      </c>
      <c r="F10" s="337">
        <v>4423.1927500000047</v>
      </c>
      <c r="G10" s="337">
        <v>4439.3691499999977</v>
      </c>
      <c r="H10" s="337">
        <v>4419.9035399999984</v>
      </c>
      <c r="I10" s="337">
        <v>4946.1646499999897</v>
      </c>
      <c r="J10" s="246">
        <f t="shared" si="0"/>
        <v>2.7405874724763857</v>
      </c>
      <c r="M10" s="226"/>
      <c r="O10" s="226"/>
    </row>
    <row r="11" spans="1:15" ht="12.75" customHeight="1">
      <c r="A11" s="269">
        <v>7</v>
      </c>
      <c r="B11" s="337">
        <v>3564.5784300000041</v>
      </c>
      <c r="C11" s="337">
        <v>3281.6741799999991</v>
      </c>
      <c r="D11" s="337">
        <v>4032.8104700000004</v>
      </c>
      <c r="E11" s="337">
        <v>5802.1663800000088</v>
      </c>
      <c r="F11" s="337">
        <v>4855.2629899999956</v>
      </c>
      <c r="G11" s="337">
        <v>4317.105440000003</v>
      </c>
      <c r="H11" s="337">
        <v>4316.8753899999938</v>
      </c>
      <c r="I11" s="337">
        <v>4554.6379300000035</v>
      </c>
      <c r="J11" s="246">
        <f t="shared" si="0"/>
        <v>-7.9157639849289474</v>
      </c>
      <c r="M11" s="226"/>
      <c r="O11" s="226"/>
    </row>
    <row r="12" spans="1:15" ht="12.75" customHeight="1">
      <c r="A12" s="269">
        <v>8</v>
      </c>
      <c r="B12" s="337">
        <v>3444.2405499999991</v>
      </c>
      <c r="C12" s="337">
        <v>3816.5257400000014</v>
      </c>
      <c r="D12" s="337">
        <v>3626.3087900000023</v>
      </c>
      <c r="E12" s="337">
        <v>4088.8891399999989</v>
      </c>
      <c r="F12" s="337">
        <v>4417.5463499999978</v>
      </c>
      <c r="G12" s="337">
        <v>4693.5661200000004</v>
      </c>
      <c r="H12" s="337">
        <v>4794.6781399999945</v>
      </c>
      <c r="I12" s="337">
        <v>3806.0078100000001</v>
      </c>
      <c r="J12" s="246">
        <f t="shared" si="0"/>
        <v>-16.436654932964188</v>
      </c>
      <c r="M12" s="226"/>
      <c r="O12" s="226"/>
    </row>
    <row r="13" spans="1:15" ht="12.75" customHeight="1">
      <c r="A13" s="270">
        <v>9</v>
      </c>
      <c r="B13" s="337">
        <v>2620.9640300000015</v>
      </c>
      <c r="C13" s="337">
        <v>3820.6981999999962</v>
      </c>
      <c r="D13" s="337">
        <v>4981.1761599999973</v>
      </c>
      <c r="E13" s="337">
        <v>4928.8575999999957</v>
      </c>
      <c r="F13" s="337">
        <v>5008.9603500000039</v>
      </c>
      <c r="G13" s="337">
        <v>3431.6659499999987</v>
      </c>
      <c r="H13" s="337">
        <v>4318.9330600000094</v>
      </c>
      <c r="I13" s="337">
        <v>4188.2971999999963</v>
      </c>
      <c r="J13" s="246">
        <f t="shared" si="0"/>
        <v>10.044366934706739</v>
      </c>
      <c r="M13" s="226"/>
      <c r="O13" s="226"/>
    </row>
    <row r="14" spans="1:15" ht="12.75" customHeight="1">
      <c r="A14" s="270">
        <v>10</v>
      </c>
      <c r="B14" s="337">
        <v>3451.609750000001</v>
      </c>
      <c r="C14" s="337">
        <v>4333.2536100000016</v>
      </c>
      <c r="D14" s="337">
        <v>2823.7222100000008</v>
      </c>
      <c r="E14" s="337">
        <v>4890.1576900000045</v>
      </c>
      <c r="F14" s="337">
        <v>4026.8458099999984</v>
      </c>
      <c r="G14" s="337">
        <v>5902.2268500000055</v>
      </c>
      <c r="H14" s="337">
        <v>4542.7358399999976</v>
      </c>
      <c r="I14" s="337">
        <v>4152.992400000001</v>
      </c>
      <c r="J14" s="246">
        <f t="shared" si="0"/>
        <v>-0.84293922599368853</v>
      </c>
      <c r="M14" s="226"/>
      <c r="O14" s="226"/>
    </row>
    <row r="15" spans="1:15" ht="12.75" customHeight="1">
      <c r="A15" s="269">
        <v>11</v>
      </c>
      <c r="B15" s="337">
        <v>3573.0096299999968</v>
      </c>
      <c r="C15" s="337">
        <v>4070.677450000002</v>
      </c>
      <c r="D15" s="337">
        <v>5063.6063400000012</v>
      </c>
      <c r="E15" s="337">
        <v>4871.8577699999951</v>
      </c>
      <c r="F15" s="337">
        <v>5681.0133599999999</v>
      </c>
      <c r="G15" s="337">
        <v>4470.5172600000033</v>
      </c>
      <c r="H15" s="337">
        <v>3868.1363799999958</v>
      </c>
      <c r="I15" s="337">
        <v>4071.4434999999976</v>
      </c>
      <c r="J15" s="246">
        <f t="shared" si="0"/>
        <v>-1.9636178481810651</v>
      </c>
      <c r="M15" s="226"/>
      <c r="O15" s="226"/>
    </row>
    <row r="16" spans="1:15" ht="12.75" customHeight="1">
      <c r="A16" s="269">
        <v>12</v>
      </c>
      <c r="B16" s="337">
        <v>2789.7219800000007</v>
      </c>
      <c r="C16" s="337">
        <v>4232.6337199999989</v>
      </c>
      <c r="D16" s="337">
        <v>4116.3462499999996</v>
      </c>
      <c r="E16" s="337">
        <v>3761.9773499999988</v>
      </c>
      <c r="F16" s="337">
        <v>5489.2945800000034</v>
      </c>
      <c r="G16" s="337">
        <v>6088.8653299999987</v>
      </c>
      <c r="H16" s="337">
        <v>3939.9191700000019</v>
      </c>
      <c r="I16" s="337">
        <v>4701.9511499999953</v>
      </c>
      <c r="J16" s="246">
        <f t="shared" si="0"/>
        <v>15.486096024665397</v>
      </c>
      <c r="M16" s="226"/>
      <c r="O16" s="226"/>
    </row>
    <row r="17" spans="1:15" ht="12.75" customHeight="1">
      <c r="A17" s="269">
        <v>13</v>
      </c>
      <c r="B17" s="337">
        <v>2942.4195900000004</v>
      </c>
      <c r="C17" s="337">
        <v>4638.8127399999994</v>
      </c>
      <c r="D17" s="337">
        <v>4003.7527500000006</v>
      </c>
      <c r="E17" s="337">
        <v>4032.5621499999975</v>
      </c>
      <c r="F17" s="337">
        <v>6150.4736600000006</v>
      </c>
      <c r="G17" s="337">
        <v>4696.4366600000021</v>
      </c>
      <c r="H17" s="337">
        <v>3839.3141800000039</v>
      </c>
      <c r="I17" s="337">
        <v>4598.0339900000072</v>
      </c>
      <c r="J17" s="246">
        <f t="shared" si="0"/>
        <v>-2.2100859129510098</v>
      </c>
      <c r="M17" s="226"/>
      <c r="O17" s="226"/>
    </row>
    <row r="18" spans="1:15" ht="12.75" customHeight="1">
      <c r="A18" s="270">
        <v>14</v>
      </c>
      <c r="B18" s="337">
        <v>4105.8057600000002</v>
      </c>
      <c r="C18" s="337">
        <v>3532.0798700000018</v>
      </c>
      <c r="D18" s="337">
        <v>4280.8940999999977</v>
      </c>
      <c r="E18" s="337">
        <v>3440.8299299999985</v>
      </c>
      <c r="F18" s="337">
        <v>5042.4380400000018</v>
      </c>
      <c r="G18" s="337">
        <v>3198.1560599999966</v>
      </c>
      <c r="H18" s="337">
        <v>3695.7420899999952</v>
      </c>
      <c r="I18" s="337">
        <v>4984.9453899999935</v>
      </c>
      <c r="J18" s="246">
        <f t="shared" si="0"/>
        <v>8.4147137850972165</v>
      </c>
      <c r="M18" s="226"/>
      <c r="O18" s="226"/>
    </row>
    <row r="19" spans="1:15" ht="12.75" customHeight="1">
      <c r="A19" s="270">
        <v>15</v>
      </c>
      <c r="B19" s="337">
        <v>3112.5652000000009</v>
      </c>
      <c r="C19" s="337">
        <v>4935.0123199999998</v>
      </c>
      <c r="D19" s="337">
        <v>3920.0115100000044</v>
      </c>
      <c r="E19" s="337">
        <v>2225.0748300000009</v>
      </c>
      <c r="F19" s="337">
        <v>5384.1948100000045</v>
      </c>
      <c r="G19" s="337">
        <v>4987.8043699999926</v>
      </c>
      <c r="H19" s="337">
        <v>3862.6430399999967</v>
      </c>
      <c r="I19" s="337">
        <v>5109.0022800000088</v>
      </c>
      <c r="J19" s="246">
        <f t="shared" si="0"/>
        <v>2.4886308734470397</v>
      </c>
      <c r="M19" s="226"/>
      <c r="O19" s="226"/>
    </row>
    <row r="20" spans="1:15" ht="12.75" customHeight="1">
      <c r="A20" s="269">
        <v>16</v>
      </c>
      <c r="B20" s="337">
        <v>3158.1189300000015</v>
      </c>
      <c r="C20" s="337">
        <v>4348.3894500000024</v>
      </c>
      <c r="D20" s="337">
        <v>3899.8693299999991</v>
      </c>
      <c r="E20" s="337">
        <v>2088.5435400000001</v>
      </c>
      <c r="F20" s="337">
        <v>6618.6210000000028</v>
      </c>
      <c r="G20" s="337">
        <v>4816.8981599999997</v>
      </c>
      <c r="H20" s="337">
        <v>4398.7961499999919</v>
      </c>
      <c r="I20" s="337">
        <v>5313.8280799999966</v>
      </c>
      <c r="J20" s="246">
        <f t="shared" si="0"/>
        <v>4.0091154549257269</v>
      </c>
      <c r="M20" s="226"/>
      <c r="O20" s="226"/>
    </row>
    <row r="21" spans="1:15" ht="12.75" customHeight="1">
      <c r="A21" s="269">
        <v>17</v>
      </c>
      <c r="B21" s="337">
        <v>3251.9300900000021</v>
      </c>
      <c r="C21" s="337">
        <v>5659.0521899999958</v>
      </c>
      <c r="D21" s="337">
        <v>4430.250170000003</v>
      </c>
      <c r="E21" s="337">
        <v>2090.3556399999993</v>
      </c>
      <c r="F21" s="337">
        <v>5646.6214499999951</v>
      </c>
      <c r="G21" s="337">
        <v>4847.9063799999994</v>
      </c>
      <c r="H21" s="337">
        <v>5927.9489299999977</v>
      </c>
      <c r="I21" s="337">
        <v>4205.6093599999986</v>
      </c>
      <c r="J21" s="246">
        <f t="shared" si="0"/>
        <v>-20.855374003744565</v>
      </c>
      <c r="M21" s="226"/>
      <c r="O21" s="226"/>
    </row>
    <row r="22" spans="1:15" ht="12.75" customHeight="1">
      <c r="A22" s="269">
        <v>18</v>
      </c>
      <c r="B22" s="337">
        <v>2643.1239600000008</v>
      </c>
      <c r="C22" s="337">
        <v>4286.0229000000027</v>
      </c>
      <c r="D22" s="337">
        <v>3698.2565900000027</v>
      </c>
      <c r="E22" s="337">
        <v>1729.5515700000017</v>
      </c>
      <c r="F22" s="337">
        <v>6260.7219599999917</v>
      </c>
      <c r="G22" s="337">
        <v>6455.7413299999971</v>
      </c>
      <c r="H22" s="337">
        <v>3466.0572500000017</v>
      </c>
      <c r="I22" s="337">
        <v>3465.2835800000039</v>
      </c>
      <c r="J22" s="246">
        <f t="shared" si="0"/>
        <v>-17.60329399685364</v>
      </c>
      <c r="M22" s="226"/>
      <c r="O22" s="226"/>
    </row>
    <row r="23" spans="1:15" ht="12.75" customHeight="1">
      <c r="A23" s="270">
        <v>19</v>
      </c>
      <c r="B23" s="337">
        <v>4112.9182400000009</v>
      </c>
      <c r="C23" s="337">
        <v>4783.0013799999997</v>
      </c>
      <c r="D23" s="337">
        <v>5474.12709</v>
      </c>
      <c r="E23" s="337">
        <v>2587.8106799999987</v>
      </c>
      <c r="F23" s="337">
        <v>4831.3644200000008</v>
      </c>
      <c r="G23" s="337">
        <v>5220.6474400000052</v>
      </c>
      <c r="H23" s="337">
        <v>5860.0192899999893</v>
      </c>
      <c r="I23" s="337">
        <v>6259.5453399999997</v>
      </c>
      <c r="J23" s="246">
        <f t="shared" si="0"/>
        <v>80.635875693613301</v>
      </c>
      <c r="M23" s="226"/>
    </row>
    <row r="24" spans="1:15" ht="12.75" customHeight="1">
      <c r="A24" s="270">
        <v>20</v>
      </c>
      <c r="B24" s="337">
        <v>4257.0984300000082</v>
      </c>
      <c r="C24" s="337">
        <v>3707.7685899999997</v>
      </c>
      <c r="D24" s="337">
        <v>4404.1789499999986</v>
      </c>
      <c r="E24" s="337">
        <v>3142.5716499999999</v>
      </c>
      <c r="F24" s="337">
        <v>5393.557030000009</v>
      </c>
      <c r="G24" s="337">
        <v>5709.6928300000018</v>
      </c>
      <c r="H24" s="337">
        <v>4856.6152800000073</v>
      </c>
      <c r="I24" s="337">
        <v>5031.379710000002</v>
      </c>
      <c r="J24" s="246">
        <f t="shared" si="0"/>
        <v>-19.620684303566328</v>
      </c>
      <c r="M24" s="226"/>
    </row>
    <row r="25" spans="1:15" ht="12.75" customHeight="1">
      <c r="A25" s="269">
        <v>21</v>
      </c>
      <c r="B25" s="337">
        <v>4630.9245100000035</v>
      </c>
      <c r="C25" s="337">
        <v>4111.2781500000001</v>
      </c>
      <c r="D25" s="337">
        <v>3793.4856599999998</v>
      </c>
      <c r="E25" s="337">
        <v>1961.5691799999984</v>
      </c>
      <c r="F25" s="337">
        <v>3483.3424599999985</v>
      </c>
      <c r="G25" s="337">
        <v>6288.3231599999981</v>
      </c>
      <c r="H25" s="337">
        <v>6288.5533100000102</v>
      </c>
      <c r="I25" s="337">
        <v>4966.2966299999953</v>
      </c>
      <c r="J25" s="246">
        <f t="shared" si="0"/>
        <v>-1.293543396668162</v>
      </c>
      <c r="M25" s="226"/>
    </row>
    <row r="26" spans="1:15" ht="12.75" customHeight="1">
      <c r="A26" s="269">
        <v>22</v>
      </c>
      <c r="B26" s="337">
        <v>4515.2459799999979</v>
      </c>
      <c r="C26" s="337">
        <v>2205.4498199999994</v>
      </c>
      <c r="D26" s="337">
        <v>6167.2757699999975</v>
      </c>
      <c r="E26" s="337">
        <v>3674.3901700000001</v>
      </c>
      <c r="F26" s="337">
        <v>5963.0255400000096</v>
      </c>
      <c r="G26" s="337">
        <v>4464.0129099999949</v>
      </c>
      <c r="H26" s="337">
        <v>5584.0696800000023</v>
      </c>
      <c r="I26" s="337">
        <v>6859.5512400000071</v>
      </c>
      <c r="J26" s="246">
        <f t="shared" si="0"/>
        <v>38.122060582595793</v>
      </c>
    </row>
    <row r="27" spans="1:15" ht="12.75" customHeight="1">
      <c r="A27" s="269">
        <v>23</v>
      </c>
      <c r="B27" s="337">
        <v>4716.6659400000008</v>
      </c>
      <c r="C27" s="337">
        <v>3093.8943899999977</v>
      </c>
      <c r="D27" s="337">
        <v>4620.1114200000011</v>
      </c>
      <c r="E27" s="337">
        <v>3307.145620000003</v>
      </c>
      <c r="F27" s="337">
        <v>4947.1232500000015</v>
      </c>
      <c r="G27" s="337">
        <v>5242.0964799999992</v>
      </c>
      <c r="H27" s="337">
        <v>4886.6940900000081</v>
      </c>
      <c r="I27" s="337">
        <v>5498.2447899999952</v>
      </c>
      <c r="J27" s="246">
        <f t="shared" si="0"/>
        <v>-19.845415572695835</v>
      </c>
    </row>
    <row r="28" spans="1:15" ht="12.75" customHeight="1">
      <c r="A28" s="270">
        <v>24</v>
      </c>
      <c r="B28" s="337">
        <v>4299.2206399999977</v>
      </c>
      <c r="C28" s="337">
        <v>3544.7206099999989</v>
      </c>
      <c r="D28" s="337">
        <v>5122.0702099999999</v>
      </c>
      <c r="E28" s="337">
        <v>3037.1921499999985</v>
      </c>
      <c r="F28" s="337">
        <v>5740.2405499999986</v>
      </c>
      <c r="G28" s="337">
        <v>2828.2116799999985</v>
      </c>
      <c r="H28" s="337">
        <v>5338.1633800000018</v>
      </c>
      <c r="I28" s="337">
        <v>3627.160469999998</v>
      </c>
      <c r="J28" s="246">
        <f t="shared" si="0"/>
        <v>-34.030575055571489</v>
      </c>
    </row>
    <row r="29" spans="1:15" ht="12.75" customHeight="1">
      <c r="A29" s="270">
        <v>25</v>
      </c>
      <c r="B29" s="337">
        <v>4408.749079999996</v>
      </c>
      <c r="C29" s="337">
        <v>4304.9270900000001</v>
      </c>
      <c r="D29" s="337">
        <v>4377.0394000000042</v>
      </c>
      <c r="E29" s="337">
        <v>2967.4392000000025</v>
      </c>
      <c r="F29" s="337">
        <v>5522.6260200000079</v>
      </c>
      <c r="G29" s="337">
        <v>5810.8055199999972</v>
      </c>
      <c r="H29" s="337">
        <v>4410.9680300000064</v>
      </c>
      <c r="I29" s="337"/>
      <c r="J29" s="246"/>
    </row>
    <row r="30" spans="1:15" ht="12.75" customHeight="1">
      <c r="A30" s="269">
        <v>26</v>
      </c>
      <c r="B30" s="337">
        <v>4057.3933700000025</v>
      </c>
      <c r="C30" s="337">
        <v>4701.5206800000005</v>
      </c>
      <c r="D30" s="337">
        <v>4507.2243700000008</v>
      </c>
      <c r="E30" s="337">
        <v>3292.1700000000014</v>
      </c>
      <c r="F30" s="337">
        <v>4366.6525299999985</v>
      </c>
      <c r="G30" s="337">
        <v>4389.9126199999973</v>
      </c>
      <c r="H30" s="337">
        <v>5117.4501000000037</v>
      </c>
      <c r="I30" s="337"/>
      <c r="J30" s="246"/>
    </row>
    <row r="31" spans="1:15" ht="12.75" customHeight="1">
      <c r="A31" s="269">
        <v>27</v>
      </c>
      <c r="B31" s="337">
        <v>3960.7146900000012</v>
      </c>
      <c r="C31" s="337">
        <v>4040.4426200000007</v>
      </c>
      <c r="D31" s="337">
        <v>4423.5652999999966</v>
      </c>
      <c r="E31" s="337">
        <v>2792.5540299999993</v>
      </c>
      <c r="F31" s="337">
        <v>4659.1719400000038</v>
      </c>
      <c r="G31" s="337">
        <v>3086.4512000000004</v>
      </c>
      <c r="H31" s="337">
        <v>4843.0069499999918</v>
      </c>
      <c r="I31" s="337"/>
      <c r="J31" s="246"/>
    </row>
    <row r="32" spans="1:15" ht="12.75" customHeight="1">
      <c r="A32" s="269">
        <v>28</v>
      </c>
      <c r="B32" s="337">
        <v>4035.4575099999988</v>
      </c>
      <c r="C32" s="337">
        <v>4088.0292399999985</v>
      </c>
      <c r="D32" s="337">
        <v>5180.826630000005</v>
      </c>
      <c r="E32" s="337">
        <v>2947.2890599999969</v>
      </c>
      <c r="F32" s="337">
        <v>6383.8603899999989</v>
      </c>
      <c r="G32" s="337">
        <v>2901.5723599999969</v>
      </c>
      <c r="H32" s="337">
        <v>7349.9280499999886</v>
      </c>
      <c r="I32" s="337"/>
      <c r="J32" s="246"/>
    </row>
    <row r="33" spans="1:10" ht="12.75" customHeight="1">
      <c r="A33" s="270">
        <v>29</v>
      </c>
      <c r="B33" s="337">
        <v>3374.8552200000004</v>
      </c>
      <c r="C33" s="337">
        <v>4470.5033900000026</v>
      </c>
      <c r="D33" s="337">
        <v>4472.8300899999958</v>
      </c>
      <c r="E33" s="337">
        <v>2819.7081699999972</v>
      </c>
      <c r="F33" s="337">
        <v>5455.9140399999924</v>
      </c>
      <c r="G33" s="337">
        <v>3827.7557299999967</v>
      </c>
      <c r="H33" s="337">
        <v>5956.4385100000027</v>
      </c>
      <c r="I33" s="337"/>
      <c r="J33" s="246"/>
    </row>
    <row r="34" spans="1:10" ht="12.75" customHeight="1">
      <c r="A34" s="270">
        <v>30</v>
      </c>
      <c r="B34" s="337">
        <v>3917.918259999999</v>
      </c>
      <c r="C34" s="337">
        <v>4777.050199999996</v>
      </c>
      <c r="D34" s="337">
        <v>5151.6398300000037</v>
      </c>
      <c r="E34" s="337">
        <v>4212.3988500000014</v>
      </c>
      <c r="F34" s="337">
        <v>6625.6017999999995</v>
      </c>
      <c r="G34" s="337">
        <v>3805.2029299999958</v>
      </c>
      <c r="H34" s="337">
        <v>5544.0904299999984</v>
      </c>
      <c r="I34" s="337"/>
      <c r="J34" s="246"/>
    </row>
    <row r="35" spans="1:10" ht="12.75" customHeight="1">
      <c r="A35" s="269">
        <v>31</v>
      </c>
      <c r="B35" s="337">
        <v>4523.3708799999968</v>
      </c>
      <c r="C35" s="337">
        <v>5641.3763999999983</v>
      </c>
      <c r="D35" s="337">
        <v>5277.9887700000027</v>
      </c>
      <c r="E35" s="337">
        <v>4397.292870000002</v>
      </c>
      <c r="F35" s="337">
        <v>6834.4588700000013</v>
      </c>
      <c r="G35" s="337">
        <v>3995.7663300000013</v>
      </c>
      <c r="H35" s="337">
        <v>5619.8857300000054</v>
      </c>
      <c r="I35" s="337"/>
      <c r="J35" s="246"/>
    </row>
    <row r="36" spans="1:10" ht="12.75" customHeight="1">
      <c r="A36" s="269">
        <v>32</v>
      </c>
      <c r="B36" s="337">
        <v>4491.0300700000034</v>
      </c>
      <c r="C36" s="337">
        <v>4849.0982599999998</v>
      </c>
      <c r="D36" s="337">
        <v>4941.9320099999859</v>
      </c>
      <c r="E36" s="337">
        <v>4526.6486200000027</v>
      </c>
      <c r="F36" s="337">
        <v>5719.7225500000086</v>
      </c>
      <c r="G36" s="337">
        <v>3353.0663200000017</v>
      </c>
      <c r="H36" s="337">
        <v>7425.0270699999892</v>
      </c>
      <c r="I36" s="337"/>
      <c r="J36" s="246"/>
    </row>
    <row r="37" spans="1:10" ht="12.75" customHeight="1">
      <c r="A37" s="269">
        <v>33</v>
      </c>
      <c r="B37" s="337">
        <v>3501.0280300000027</v>
      </c>
      <c r="C37" s="337">
        <v>4821.7403100000047</v>
      </c>
      <c r="D37" s="337">
        <v>4159.7322499999982</v>
      </c>
      <c r="E37" s="337">
        <v>5227.7651599999999</v>
      </c>
      <c r="F37" s="337">
        <v>7694.3806400000085</v>
      </c>
      <c r="G37" s="337">
        <v>5264.7413499999984</v>
      </c>
      <c r="H37" s="337">
        <v>6047.662109999992</v>
      </c>
      <c r="I37" s="337"/>
      <c r="J37" s="246"/>
    </row>
    <row r="38" spans="1:10" ht="12.75" customHeight="1">
      <c r="A38" s="270">
        <v>34</v>
      </c>
      <c r="B38" s="337">
        <v>4747.5441399999972</v>
      </c>
      <c r="C38" s="337">
        <v>6881.6345300000057</v>
      </c>
      <c r="D38" s="337">
        <v>5619.5015399999957</v>
      </c>
      <c r="E38" s="337">
        <v>5347.308799999998</v>
      </c>
      <c r="F38" s="337">
        <v>7118.3907200000067</v>
      </c>
      <c r="G38" s="337">
        <v>3550.3893599999992</v>
      </c>
      <c r="H38" s="337">
        <v>7004.2483899999997</v>
      </c>
      <c r="I38" s="337"/>
      <c r="J38" s="246"/>
    </row>
    <row r="39" spans="1:10" ht="12.75" customHeight="1">
      <c r="A39" s="270">
        <v>35</v>
      </c>
      <c r="B39" s="337">
        <v>4839.9968000000026</v>
      </c>
      <c r="C39" s="337">
        <v>6851.6744000000044</v>
      </c>
      <c r="D39" s="337">
        <v>6478.05872</v>
      </c>
      <c r="E39" s="337">
        <v>5864.9311899999921</v>
      </c>
      <c r="F39" s="337">
        <v>7841.8955800000022</v>
      </c>
      <c r="G39" s="337">
        <v>6020.1357399999952</v>
      </c>
      <c r="H39" s="337">
        <v>5466.9393099999961</v>
      </c>
      <c r="I39" s="337"/>
      <c r="J39" s="246"/>
    </row>
    <row r="40" spans="1:10" ht="12.75" customHeight="1">
      <c r="A40" s="269">
        <v>36</v>
      </c>
      <c r="B40" s="337">
        <v>4204.4557600000044</v>
      </c>
      <c r="C40" s="337">
        <v>5113.3326000000043</v>
      </c>
      <c r="D40" s="337">
        <v>4701.8744200000037</v>
      </c>
      <c r="E40" s="337">
        <v>5644.0399400000006</v>
      </c>
      <c r="F40" s="337">
        <v>6430.6936299999907</v>
      </c>
      <c r="G40" s="337">
        <v>7927.22587999999</v>
      </c>
      <c r="H40" s="337">
        <v>4376.2243500000013</v>
      </c>
      <c r="I40" s="337"/>
      <c r="J40" s="246"/>
    </row>
    <row r="41" spans="1:10" ht="12.75" customHeight="1">
      <c r="A41" s="269">
        <v>37</v>
      </c>
      <c r="B41" s="337">
        <v>4006.7919999999999</v>
      </c>
      <c r="C41" s="337">
        <v>4137.7691599999989</v>
      </c>
      <c r="D41" s="337">
        <v>4476.0938799999994</v>
      </c>
      <c r="E41" s="337">
        <v>6735.5912999999946</v>
      </c>
      <c r="F41" s="337">
        <v>7062.7901600000014</v>
      </c>
      <c r="G41" s="337">
        <v>6521.7631499999989</v>
      </c>
      <c r="H41" s="337">
        <v>4041.5496500000004</v>
      </c>
      <c r="I41" s="337"/>
      <c r="J41" s="246"/>
    </row>
    <row r="42" spans="1:10" ht="12.75" customHeight="1">
      <c r="A42" s="269">
        <v>38</v>
      </c>
      <c r="B42" s="337">
        <v>2751.9272600000008</v>
      </c>
      <c r="C42" s="337">
        <v>2024.6245200000008</v>
      </c>
      <c r="D42" s="337">
        <v>1473.0581599999998</v>
      </c>
      <c r="E42" s="337">
        <v>3294.1436200000003</v>
      </c>
      <c r="F42" s="337">
        <v>5541.3449799999935</v>
      </c>
      <c r="G42" s="337">
        <v>3582.1578300000037</v>
      </c>
      <c r="H42" s="337">
        <v>1884.9306000000004</v>
      </c>
      <c r="I42" s="337"/>
      <c r="J42" s="246"/>
    </row>
    <row r="43" spans="1:10" ht="12.75" customHeight="1">
      <c r="A43" s="270">
        <v>39</v>
      </c>
      <c r="B43" s="337">
        <v>3407.779409999996</v>
      </c>
      <c r="C43" s="337">
        <v>4601.8570499999978</v>
      </c>
      <c r="D43" s="337">
        <v>4869.1467000000011</v>
      </c>
      <c r="E43" s="337">
        <v>6629.3369400000001</v>
      </c>
      <c r="F43" s="337">
        <v>6302.9981200000175</v>
      </c>
      <c r="G43" s="337">
        <v>3481.4675700000003</v>
      </c>
      <c r="H43" s="337">
        <v>2599.5787600000012</v>
      </c>
      <c r="I43" s="337"/>
      <c r="J43" s="246"/>
    </row>
    <row r="44" spans="1:10" ht="12.75" customHeight="1">
      <c r="A44" s="270">
        <v>40</v>
      </c>
      <c r="B44" s="337">
        <v>2717.8607100000022</v>
      </c>
      <c r="C44" s="337">
        <v>3702.3883399999982</v>
      </c>
      <c r="D44" s="337">
        <v>4103.9228299999968</v>
      </c>
      <c r="E44" s="337">
        <v>5120.6306700000005</v>
      </c>
      <c r="F44" s="337">
        <v>6595.3401699999986</v>
      </c>
      <c r="G44" s="337">
        <v>4574.0806300000031</v>
      </c>
      <c r="H44" s="337">
        <v>2207.2561600000026</v>
      </c>
      <c r="I44" s="337"/>
      <c r="J44" s="246"/>
    </row>
    <row r="45" spans="1:10" ht="12.75" customHeight="1">
      <c r="A45" s="269">
        <v>41</v>
      </c>
      <c r="B45" s="337">
        <v>3117.1401900000005</v>
      </c>
      <c r="C45" s="337">
        <v>2855.1232999999993</v>
      </c>
      <c r="D45" s="337">
        <v>5625.9069000000063</v>
      </c>
      <c r="E45" s="337">
        <v>5508.9559700000009</v>
      </c>
      <c r="F45" s="337">
        <v>6729.307080000005</v>
      </c>
      <c r="G45" s="337">
        <v>3230.9316800000001</v>
      </c>
      <c r="H45" s="337">
        <v>2558.3372100000001</v>
      </c>
      <c r="I45" s="337"/>
      <c r="J45" s="246"/>
    </row>
    <row r="46" spans="1:10" ht="12.75" customHeight="1">
      <c r="A46" s="269">
        <v>42</v>
      </c>
      <c r="B46" s="337">
        <v>3721.8137700000002</v>
      </c>
      <c r="C46" s="337">
        <v>2694.5637900000002</v>
      </c>
      <c r="D46" s="337">
        <v>3863.3651</v>
      </c>
      <c r="E46" s="337">
        <v>4463.1560200000004</v>
      </c>
      <c r="F46" s="337">
        <v>5121.8447399999995</v>
      </c>
      <c r="G46" s="337">
        <v>4172.0849699999944</v>
      </c>
      <c r="H46" s="337">
        <v>4208.8635900000063</v>
      </c>
      <c r="I46" s="337"/>
      <c r="J46" s="246"/>
    </row>
    <row r="47" spans="1:10" ht="12.75" customHeight="1">
      <c r="A47" s="269">
        <v>43</v>
      </c>
      <c r="B47" s="337">
        <v>3388.3968100000006</v>
      </c>
      <c r="C47" s="337">
        <v>3254.4877200000024</v>
      </c>
      <c r="D47" s="337">
        <v>2489.1874499999994</v>
      </c>
      <c r="E47" s="337">
        <v>6977.3885300000147</v>
      </c>
      <c r="F47" s="337">
        <v>6910.7054400000079</v>
      </c>
      <c r="G47" s="337">
        <v>4477.7424500000025</v>
      </c>
      <c r="H47" s="337">
        <v>4630.7530700000016</v>
      </c>
      <c r="I47" s="337"/>
      <c r="J47" s="246"/>
    </row>
    <row r="48" spans="1:10" ht="12.75" customHeight="1">
      <c r="A48" s="270">
        <v>44</v>
      </c>
      <c r="B48" s="337">
        <v>4006.9514599999989</v>
      </c>
      <c r="C48" s="337">
        <v>2876.927540000001</v>
      </c>
      <c r="D48" s="337">
        <v>3698.2133600000047</v>
      </c>
      <c r="E48" s="337">
        <v>5612.8327099999942</v>
      </c>
      <c r="F48" s="337">
        <v>6549.4089999999997</v>
      </c>
      <c r="G48" s="337">
        <v>4424.9264199999916</v>
      </c>
      <c r="H48" s="337">
        <v>4017.9088300000044</v>
      </c>
      <c r="I48" s="337"/>
      <c r="J48" s="246"/>
    </row>
    <row r="49" spans="1:10" ht="12.75" customHeight="1">
      <c r="A49" s="270">
        <v>45</v>
      </c>
      <c r="B49" s="337">
        <v>4014.8053900000059</v>
      </c>
      <c r="C49" s="337">
        <v>4948.0750100000023</v>
      </c>
      <c r="D49" s="337">
        <v>4411.4606999999969</v>
      </c>
      <c r="E49" s="337">
        <v>6420.9844599999979</v>
      </c>
      <c r="F49" s="337">
        <v>4829.516339999991</v>
      </c>
      <c r="G49" s="337">
        <v>3248.5956500000043</v>
      </c>
      <c r="H49" s="337">
        <v>7066.04018000001</v>
      </c>
      <c r="I49" s="337"/>
      <c r="J49" s="246"/>
    </row>
    <row r="50" spans="1:10" ht="12.75" customHeight="1">
      <c r="A50" s="269">
        <v>46</v>
      </c>
      <c r="B50" s="337">
        <v>4203.6438499999986</v>
      </c>
      <c r="C50" s="337">
        <v>4701.5379099999909</v>
      </c>
      <c r="D50" s="337">
        <v>6621.9715899999983</v>
      </c>
      <c r="E50" s="337">
        <v>5351.43876</v>
      </c>
      <c r="F50" s="337">
        <v>5616.9990699999962</v>
      </c>
      <c r="G50" s="337">
        <v>5684.6611400000002</v>
      </c>
      <c r="H50" s="337">
        <v>6786.0989199999922</v>
      </c>
      <c r="I50" s="337"/>
      <c r="J50" s="246"/>
    </row>
    <row r="51" spans="1:10" ht="12.75" customHeight="1">
      <c r="A51" s="269">
        <v>47</v>
      </c>
      <c r="B51" s="337">
        <v>5053.3486600000078</v>
      </c>
      <c r="C51" s="337">
        <v>5469.3369300000049</v>
      </c>
      <c r="D51" s="337">
        <v>4565.3622699999978</v>
      </c>
      <c r="E51" s="337">
        <v>5951.4641199999987</v>
      </c>
      <c r="F51" s="337">
        <v>4603.3137199999992</v>
      </c>
      <c r="G51" s="337">
        <v>4762.4441500000066</v>
      </c>
      <c r="H51" s="337">
        <v>5433.7406399999918</v>
      </c>
      <c r="I51" s="337"/>
      <c r="J51" s="246"/>
    </row>
    <row r="52" spans="1:10" ht="12.75" customHeight="1">
      <c r="A52" s="269">
        <v>48</v>
      </c>
      <c r="B52" s="337">
        <v>5042.2501699999993</v>
      </c>
      <c r="C52" s="337">
        <v>6232.0824199999952</v>
      </c>
      <c r="D52" s="337">
        <v>4024.1359900000029</v>
      </c>
      <c r="E52" s="337">
        <v>5044.9006600000057</v>
      </c>
      <c r="F52" s="337">
        <v>6155.653139999994</v>
      </c>
      <c r="G52" s="337">
        <v>4988.1409000000076</v>
      </c>
      <c r="H52" s="337">
        <v>7144.8763500000059</v>
      </c>
      <c r="I52" s="337"/>
      <c r="J52" s="246"/>
    </row>
    <row r="53" spans="1:10" ht="12.75" customHeight="1">
      <c r="A53" s="270">
        <v>49</v>
      </c>
      <c r="B53" s="337">
        <v>4190.2006499999989</v>
      </c>
      <c r="C53" s="337">
        <v>5259.7332700000015</v>
      </c>
      <c r="D53" s="337">
        <v>3725.5588099999991</v>
      </c>
      <c r="E53" s="337">
        <v>5896.096310000009</v>
      </c>
      <c r="F53" s="337">
        <v>6451.823360000003</v>
      </c>
      <c r="G53" s="337">
        <v>6087.1544500000018</v>
      </c>
      <c r="H53" s="337">
        <v>4530.0310300000074</v>
      </c>
      <c r="I53" s="337"/>
      <c r="J53" s="246"/>
    </row>
    <row r="54" spans="1:10" ht="12.75" customHeight="1">
      <c r="A54" s="270">
        <v>50</v>
      </c>
      <c r="B54" s="337">
        <v>4630.1584599999942</v>
      </c>
      <c r="C54" s="337">
        <v>6429.4694499999987</v>
      </c>
      <c r="D54" s="337">
        <v>4409.3590200000008</v>
      </c>
      <c r="E54" s="337">
        <v>5816.0939400000025</v>
      </c>
      <c r="F54" s="337">
        <v>4853.0611099999969</v>
      </c>
      <c r="G54" s="337">
        <v>5674.8946699999933</v>
      </c>
      <c r="H54" s="337">
        <v>5829.5855999999967</v>
      </c>
      <c r="I54" s="337"/>
      <c r="J54" s="246"/>
    </row>
    <row r="55" spans="1:10" ht="12.75" customHeight="1">
      <c r="A55" s="269">
        <v>51</v>
      </c>
      <c r="B55" s="337">
        <v>6067.065590000002</v>
      </c>
      <c r="C55" s="337">
        <v>5778.9024099999979</v>
      </c>
      <c r="D55" s="337">
        <v>4853.1610699999965</v>
      </c>
      <c r="E55" s="337">
        <v>6360.0981300000058</v>
      </c>
      <c r="F55" s="337">
        <v>6292.0533400000004</v>
      </c>
      <c r="G55" s="337">
        <v>6989</v>
      </c>
      <c r="H55" s="337">
        <v>6015.879179999999</v>
      </c>
      <c r="I55" s="337"/>
      <c r="J55" s="246"/>
    </row>
    <row r="56" spans="1:10" ht="12.75" customHeight="1">
      <c r="A56" s="269">
        <v>52</v>
      </c>
      <c r="B56" s="337">
        <v>3938.9349400000019</v>
      </c>
      <c r="C56" s="337">
        <v>3259.5888099999956</v>
      </c>
      <c r="D56" s="337">
        <v>4197.5935900000022</v>
      </c>
      <c r="E56" s="337">
        <v>3763.4147700000026</v>
      </c>
      <c r="F56" s="337">
        <v>5340.416519999997</v>
      </c>
      <c r="G56" s="337">
        <v>5616</v>
      </c>
      <c r="H56" s="337">
        <v>3866.5103200000026</v>
      </c>
      <c r="I56" s="337"/>
      <c r="J56" s="246"/>
    </row>
    <row r="57" spans="1:10" ht="12.75" customHeight="1" thickBot="1">
      <c r="A57" s="269">
        <v>53</v>
      </c>
      <c r="B57" s="337">
        <v>0</v>
      </c>
      <c r="C57" s="337">
        <v>935.89185999999972</v>
      </c>
      <c r="D57" s="337">
        <v>1345.3935599999991</v>
      </c>
      <c r="E57" s="337">
        <v>3104.0918900000052</v>
      </c>
      <c r="F57" s="337">
        <v>4173.4872899999991</v>
      </c>
      <c r="G57" s="337">
        <v>3699</v>
      </c>
      <c r="H57" s="337"/>
      <c r="I57" s="337"/>
      <c r="J57" s="246"/>
    </row>
    <row r="58" spans="1:10" ht="12.75" customHeight="1" thickBot="1">
      <c r="A58" s="265" t="s">
        <v>108</v>
      </c>
      <c r="B58" s="266">
        <f>SUM(B5:B57)</f>
        <v>198820.66414000012</v>
      </c>
      <c r="C58" s="266">
        <f t="shared" ref="C58:F58" si="1">SUM(C5:C57)</f>
        <v>223843.12131000002</v>
      </c>
      <c r="D58" s="266">
        <f t="shared" si="1"/>
        <v>227307.68427999999</v>
      </c>
      <c r="E58" s="266">
        <f t="shared" si="1"/>
        <v>224936.80914000006</v>
      </c>
      <c r="F58" s="266">
        <f t="shared" si="1"/>
        <v>288513.70952999999</v>
      </c>
      <c r="G58" s="266">
        <f>SUM(G5:G57)</f>
        <v>242900.23316999993</v>
      </c>
      <c r="H58" s="266">
        <f>SUM(H5:H57)</f>
        <v>251083.94976999995</v>
      </c>
      <c r="I58" s="266">
        <f>SUM(I5:I57)</f>
        <v>109192.6917</v>
      </c>
      <c r="J58" s="267"/>
    </row>
    <row r="59" spans="1:10" ht="12.75" customHeight="1" thickBot="1">
      <c r="A59" s="274" t="s">
        <v>475</v>
      </c>
      <c r="B59" s="275"/>
      <c r="C59" s="275"/>
      <c r="D59" s="275"/>
      <c r="E59" s="275"/>
      <c r="F59" s="275"/>
      <c r="G59" s="275"/>
      <c r="H59" s="275"/>
      <c r="I59" s="275"/>
      <c r="J59" s="260"/>
    </row>
    <row r="60" spans="1:10" ht="13.5" thickBot="1">
      <c r="A60" s="1110" t="s">
        <v>476</v>
      </c>
      <c r="B60" s="1111"/>
      <c r="C60" s="1111"/>
      <c r="D60" s="1111"/>
      <c r="E60" s="1111"/>
      <c r="F60" s="1111"/>
      <c r="G60" s="1111"/>
      <c r="H60" s="1111"/>
      <c r="I60" s="1111"/>
      <c r="J60" s="1112"/>
    </row>
    <row r="61" spans="1:10" ht="13.5" thickBot="1">
      <c r="A61" s="277"/>
      <c r="B61" s="278"/>
      <c r="C61" s="278"/>
      <c r="D61" s="278"/>
      <c r="E61" s="278"/>
      <c r="F61" s="278"/>
      <c r="G61" s="278"/>
      <c r="H61" s="278"/>
      <c r="I61" s="278"/>
      <c r="J61" s="279"/>
    </row>
  </sheetData>
  <mergeCells count="5">
    <mergeCell ref="A60:J60"/>
    <mergeCell ref="B3:J3"/>
    <mergeCell ref="A1:J1"/>
    <mergeCell ref="A2:J2"/>
    <mergeCell ref="A3:A4"/>
  </mergeCells>
  <phoneticPr fontId="31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78" orientation="portrait" r:id="rId1"/>
  <headerFooter>
    <oddHeader>&amp;L&amp;9ODEPA</oddHeader>
    <oddFooter>&amp;C&amp;9 32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70C0"/>
    <pageSetUpPr fitToPage="1"/>
  </sheetPr>
  <dimension ref="A1:AD147"/>
  <sheetViews>
    <sheetView view="pageBreakPreview" zoomScale="90" zoomScaleNormal="100" zoomScaleSheetLayoutView="90" workbookViewId="0"/>
  </sheetViews>
  <sheetFormatPr baseColWidth="10" defaultColWidth="11.42578125" defaultRowHeight="12.75"/>
  <cols>
    <col min="1" max="1" width="128.7109375" style="20" customWidth="1"/>
    <col min="2" max="2" width="11.42578125" style="16" customWidth="1"/>
    <col min="3" max="24" width="11.42578125" style="16"/>
    <col min="25" max="26" width="13" style="16" bestFit="1" customWidth="1"/>
    <col min="27" max="27" width="13" style="16" customWidth="1"/>
    <col min="28" max="30" width="13" style="16" bestFit="1" customWidth="1"/>
    <col min="31" max="16384" width="11.42578125" style="16"/>
  </cols>
  <sheetData>
    <row r="1" spans="23:30" s="16" customFormat="1" ht="12.75" customHeight="1">
      <c r="W1" s="1124" t="s">
        <v>477</v>
      </c>
      <c r="X1" s="1125"/>
      <c r="Y1" s="1125"/>
      <c r="Z1" s="1125"/>
      <c r="AA1" s="1125"/>
      <c r="AB1" s="1125"/>
      <c r="AC1" s="1125"/>
      <c r="AD1" s="1126"/>
    </row>
    <row r="2" spans="23:30" s="16" customFormat="1" ht="12.75" customHeight="1">
      <c r="W2" s="431" t="s">
        <v>106</v>
      </c>
      <c r="X2" s="431" t="s">
        <v>107</v>
      </c>
      <c r="Y2" s="431" t="s">
        <v>438</v>
      </c>
      <c r="Z2" s="431" t="s">
        <v>478</v>
      </c>
      <c r="AA2" s="431" t="s">
        <v>479</v>
      </c>
      <c r="AB2" s="431" t="s">
        <v>439</v>
      </c>
      <c r="AC2" s="431" t="s">
        <v>412</v>
      </c>
      <c r="AD2" s="431" t="s">
        <v>450</v>
      </c>
    </row>
    <row r="3" spans="23:30" s="16" customFormat="1" ht="12.75" customHeight="1">
      <c r="W3" s="310">
        <v>2016</v>
      </c>
      <c r="X3" s="320" t="s">
        <v>143</v>
      </c>
      <c r="Y3" s="329">
        <v>1.6240574245939678</v>
      </c>
      <c r="Z3" s="329"/>
      <c r="AA3" s="329">
        <v>1.2250779040419619</v>
      </c>
      <c r="AB3" s="329">
        <v>1.7709999999999999</v>
      </c>
      <c r="AC3" s="329">
        <v>1.2630268155777711</v>
      </c>
      <c r="AD3" s="329">
        <v>1.57</v>
      </c>
    </row>
    <row r="4" spans="23:30" s="16" customFormat="1" ht="12.75" customHeight="1">
      <c r="W4" s="22"/>
      <c r="X4" s="88" t="s">
        <v>144</v>
      </c>
      <c r="Y4" s="184">
        <v>1.5803270042194097</v>
      </c>
      <c r="Z4" s="184"/>
      <c r="AA4" s="184">
        <v>1.2810948989362283</v>
      </c>
      <c r="AB4" s="184">
        <v>1.65</v>
      </c>
      <c r="AC4" s="184">
        <v>1.3118072406476544</v>
      </c>
      <c r="AD4" s="184">
        <v>1.61</v>
      </c>
    </row>
    <row r="5" spans="23:30" s="16" customFormat="1" ht="12.75" customHeight="1">
      <c r="W5" s="22"/>
      <c r="X5" s="88" t="s">
        <v>145</v>
      </c>
      <c r="Y5" s="184">
        <v>1.6190216368767638</v>
      </c>
      <c r="Z5" s="184"/>
      <c r="AA5" s="184">
        <v>1.3842834737661101</v>
      </c>
      <c r="AB5" s="184">
        <v>1.653</v>
      </c>
      <c r="AC5" s="184">
        <v>1.4106255535179006</v>
      </c>
      <c r="AD5" s="184">
        <v>1.68</v>
      </c>
    </row>
    <row r="6" spans="23:30" s="16" customFormat="1" ht="12.75" customHeight="1">
      <c r="W6" s="22"/>
      <c r="X6" s="88" t="s">
        <v>146</v>
      </c>
      <c r="Y6" s="184">
        <v>1.7934301566579636</v>
      </c>
      <c r="Z6" s="184"/>
      <c r="AA6" s="184">
        <v>1.4508999158758484</v>
      </c>
      <c r="AB6" s="184">
        <v>1.599</v>
      </c>
      <c r="AC6" s="184">
        <v>1.3740449788684459</v>
      </c>
      <c r="AD6" s="184">
        <v>1.74</v>
      </c>
    </row>
    <row r="7" spans="23:30" s="16" customFormat="1" ht="12.75" customHeight="1">
      <c r="W7" s="22"/>
      <c r="X7" s="88" t="s">
        <v>147</v>
      </c>
      <c r="Y7" s="184">
        <v>1.8899301861702127</v>
      </c>
      <c r="Z7" s="184"/>
      <c r="AA7" s="184">
        <v>1.4409667797285168</v>
      </c>
      <c r="AB7" s="184">
        <v>1.554</v>
      </c>
      <c r="AC7" s="184">
        <v>1.3889377590709464</v>
      </c>
      <c r="AD7" s="184">
        <v>1.83</v>
      </c>
    </row>
    <row r="8" spans="23:30" s="16" customFormat="1" ht="12.75" customHeight="1">
      <c r="W8" s="22"/>
      <c r="X8" s="88" t="s">
        <v>148</v>
      </c>
      <c r="Y8" s="184">
        <v>1.9994435750304294</v>
      </c>
      <c r="Z8" s="184"/>
      <c r="AA8" s="184">
        <v>1.5206921649178926</v>
      </c>
      <c r="AB8" s="184">
        <v>1.607</v>
      </c>
      <c r="AC8" s="184">
        <v>1.359279835599928</v>
      </c>
      <c r="AD8" s="184">
        <v>1.95</v>
      </c>
    </row>
    <row r="9" spans="23:30" s="16" customFormat="1" ht="12.75" customHeight="1">
      <c r="W9" s="22"/>
      <c r="X9" s="88" t="s">
        <v>149</v>
      </c>
      <c r="Y9" s="184">
        <v>1.8848434652973336</v>
      </c>
      <c r="Z9" s="184"/>
      <c r="AA9" s="184">
        <v>1.5839498509163812</v>
      </c>
      <c r="AB9" s="184">
        <v>1.7010000000000001</v>
      </c>
      <c r="AC9" s="184">
        <v>1.5064262435833216</v>
      </c>
      <c r="AD9" s="184">
        <v>2.0699999999999998</v>
      </c>
    </row>
    <row r="10" spans="23:30" s="16" customFormat="1" ht="12.75" customHeight="1">
      <c r="W10" s="22"/>
      <c r="X10" s="88" t="s">
        <v>150</v>
      </c>
      <c r="Y10" s="184">
        <v>1.8820670897552128</v>
      </c>
      <c r="Z10" s="184"/>
      <c r="AA10" s="184">
        <v>1.5726976437982068</v>
      </c>
      <c r="AB10" s="184">
        <v>1.8180000000000001</v>
      </c>
      <c r="AC10" s="184">
        <v>1.6502333496284665</v>
      </c>
      <c r="AD10" s="184">
        <v>2.08</v>
      </c>
    </row>
    <row r="11" spans="23:30" s="16" customFormat="1" ht="12.75" customHeight="1">
      <c r="W11" s="22"/>
      <c r="X11" s="88" t="s">
        <v>151</v>
      </c>
      <c r="Y11" s="184">
        <v>1.8484313725490196</v>
      </c>
      <c r="Z11" s="184"/>
      <c r="AA11" s="184">
        <v>1.5398383827748674</v>
      </c>
      <c r="AB11" s="184">
        <v>1.762</v>
      </c>
      <c r="AC11" s="184">
        <v>1.5735837607124195</v>
      </c>
      <c r="AD11" s="184">
        <v>2.0099999999999998</v>
      </c>
    </row>
    <row r="12" spans="23:30" s="16" customFormat="1" ht="12.75" customHeight="1">
      <c r="W12" s="22"/>
      <c r="X12" s="88" t="s">
        <v>152</v>
      </c>
      <c r="Y12" s="184">
        <v>1.7669700910273083</v>
      </c>
      <c r="Z12" s="184"/>
      <c r="AA12" s="184">
        <v>1.5876148201943614</v>
      </c>
      <c r="AB12" s="184">
        <v>1.7110000000000001</v>
      </c>
      <c r="AC12" s="184">
        <v>1.5909334017453038</v>
      </c>
      <c r="AD12" s="184">
        <v>1.9</v>
      </c>
    </row>
    <row r="13" spans="23:30" s="16" customFormat="1" ht="12.75" customHeight="1">
      <c r="W13" s="22"/>
      <c r="X13" s="88" t="s">
        <v>153</v>
      </c>
      <c r="Y13" s="184">
        <v>1.6931933803248547</v>
      </c>
      <c r="Z13" s="184"/>
      <c r="AA13" s="184">
        <v>1.4960966837520908</v>
      </c>
      <c r="AB13" s="184">
        <v>1.66</v>
      </c>
      <c r="AC13" s="184">
        <v>1.5834189262199216</v>
      </c>
      <c r="AD13" s="184">
        <v>1.82</v>
      </c>
    </row>
    <row r="14" spans="23:30" s="16" customFormat="1" ht="12.75" customHeight="1">
      <c r="W14" s="21"/>
      <c r="X14" s="176" t="s">
        <v>154</v>
      </c>
      <c r="Y14" s="185">
        <v>1.5810949929808142</v>
      </c>
      <c r="Z14" s="185"/>
      <c r="AA14" s="185">
        <v>1.4858454368202851</v>
      </c>
      <c r="AB14" s="185">
        <v>1.623</v>
      </c>
      <c r="AC14" s="185">
        <v>1.4681578998982778</v>
      </c>
      <c r="AD14" s="185">
        <v>1.82</v>
      </c>
    </row>
    <row r="15" spans="23:30" s="16" customFormat="1" ht="12.75" customHeight="1">
      <c r="W15" s="310">
        <v>2017</v>
      </c>
      <c r="X15" s="310" t="s">
        <v>264</v>
      </c>
      <c r="Y15" s="329">
        <v>1.5309999999999999</v>
      </c>
      <c r="Z15" s="329"/>
      <c r="AA15" s="329">
        <v>1.5479535227029213</v>
      </c>
      <c r="AB15" s="329">
        <v>1.671</v>
      </c>
      <c r="AC15" s="329">
        <v>1.6147420329853699</v>
      </c>
      <c r="AD15" s="329">
        <v>1.94</v>
      </c>
    </row>
    <row r="16" spans="23:30" s="16" customFormat="1" ht="12.75" customHeight="1">
      <c r="W16" s="22"/>
      <c r="X16" s="22" t="s">
        <v>156</v>
      </c>
      <c r="Y16" s="184">
        <v>1.69</v>
      </c>
      <c r="Z16" s="184"/>
      <c r="AA16" s="184">
        <v>1.5671746412410927</v>
      </c>
      <c r="AB16" s="184">
        <v>1.6439999999999999</v>
      </c>
      <c r="AC16" s="184">
        <v>1.6928711387490496</v>
      </c>
      <c r="AD16" s="184">
        <v>2</v>
      </c>
    </row>
    <row r="17" spans="23:30" s="16" customFormat="1" ht="12.75" customHeight="1">
      <c r="W17" s="22"/>
      <c r="X17" s="22" t="s">
        <v>157</v>
      </c>
      <c r="Y17" s="184">
        <v>1.835</v>
      </c>
      <c r="Z17" s="184"/>
      <c r="AA17" s="184">
        <v>1.5373409838982295</v>
      </c>
      <c r="AB17" s="184">
        <v>1.653</v>
      </c>
      <c r="AC17" s="184">
        <v>1.5694910154423081</v>
      </c>
      <c r="AD17" s="184">
        <v>1.95</v>
      </c>
    </row>
    <row r="18" spans="23:30" s="16" customFormat="1" ht="12.75" customHeight="1">
      <c r="W18" s="22"/>
      <c r="X18" s="22" t="s">
        <v>265</v>
      </c>
      <c r="Y18" s="184">
        <v>1.9139999999999999</v>
      </c>
      <c r="Z18" s="184"/>
      <c r="AA18" s="184">
        <v>1.4643942574487774</v>
      </c>
      <c r="AB18" s="184">
        <v>1.6160000000000001</v>
      </c>
      <c r="AC18" s="184">
        <v>1.6852409449271304</v>
      </c>
      <c r="AD18" s="184">
        <v>1.97</v>
      </c>
    </row>
    <row r="19" spans="23:30" s="16" customFormat="1" ht="12.75" customHeight="1">
      <c r="W19" s="22"/>
      <c r="X19" s="22" t="s">
        <v>159</v>
      </c>
      <c r="Y19" s="184">
        <v>1.835</v>
      </c>
      <c r="Z19" s="184"/>
      <c r="AA19" s="184">
        <v>1.4214389437448189</v>
      </c>
      <c r="AB19" s="184">
        <v>1.5820000000000001</v>
      </c>
      <c r="AC19" s="184">
        <v>1.6549841799037375</v>
      </c>
      <c r="AD19" s="184">
        <v>1.92</v>
      </c>
    </row>
    <row r="20" spans="23:30" s="16" customFormat="1" ht="12.75" customHeight="1">
      <c r="W20" s="22"/>
      <c r="X20" s="22" t="s">
        <v>160</v>
      </c>
      <c r="Y20" s="184">
        <v>1.8360000000000001</v>
      </c>
      <c r="Z20" s="184"/>
      <c r="AA20" s="184">
        <v>1.3043566219237108</v>
      </c>
      <c r="AB20" s="184">
        <v>1.6519999999999999</v>
      </c>
      <c r="AC20" s="184">
        <v>1.5943741403801976</v>
      </c>
      <c r="AD20" s="184">
        <v>1.94</v>
      </c>
    </row>
    <row r="21" spans="23:30" s="16" customFormat="1" ht="12.75" customHeight="1">
      <c r="W21" s="22"/>
      <c r="X21" s="22" t="s">
        <v>161</v>
      </c>
      <c r="Y21" s="184">
        <v>1.7669999999999999</v>
      </c>
      <c r="Z21" s="184"/>
      <c r="AA21" s="184">
        <v>1.3000855996954255</v>
      </c>
      <c r="AB21" s="184">
        <v>1.7569999999999999</v>
      </c>
      <c r="AC21" s="184">
        <v>1.6463725656214823</v>
      </c>
      <c r="AD21" s="184">
        <v>2.02</v>
      </c>
    </row>
    <row r="22" spans="23:30" s="16" customFormat="1" ht="12.75" customHeight="1">
      <c r="W22" s="22"/>
      <c r="X22" s="22" t="s">
        <v>162</v>
      </c>
      <c r="Y22" s="184">
        <v>1.796</v>
      </c>
      <c r="Z22" s="184"/>
      <c r="AA22" s="184">
        <v>1.3977985707406126</v>
      </c>
      <c r="AB22" s="184">
        <v>1.7949999999999999</v>
      </c>
      <c r="AC22" s="184">
        <v>1.7011184301366971</v>
      </c>
      <c r="AD22" s="184">
        <v>2.09</v>
      </c>
    </row>
    <row r="23" spans="23:30" s="16" customFormat="1" ht="12.75" customHeight="1">
      <c r="W23" s="22"/>
      <c r="X23" s="175" t="s">
        <v>163</v>
      </c>
      <c r="Y23" s="184">
        <v>1.8069999999999999</v>
      </c>
      <c r="Z23" s="184"/>
      <c r="AA23" s="184">
        <v>1.519450392127333</v>
      </c>
      <c r="AB23" s="184">
        <v>1.764</v>
      </c>
      <c r="AC23" s="184">
        <v>1.6520828568413648</v>
      </c>
      <c r="AD23" s="184">
        <v>2.14</v>
      </c>
    </row>
    <row r="24" spans="23:30" s="16" customFormat="1" ht="12.75" customHeight="1">
      <c r="W24" s="22"/>
      <c r="X24" s="175" t="s">
        <v>164</v>
      </c>
      <c r="Y24" s="184">
        <v>1.7589999999999999</v>
      </c>
      <c r="Z24" s="184"/>
      <c r="AA24" s="184">
        <v>1.4597303919374238</v>
      </c>
      <c r="AB24" s="184">
        <v>1.752</v>
      </c>
      <c r="AC24" s="184">
        <v>1.7347472624611644</v>
      </c>
      <c r="AD24" s="184">
        <v>2.12</v>
      </c>
    </row>
    <row r="25" spans="23:30" s="16" customFormat="1" ht="12.75" customHeight="1">
      <c r="W25" s="22"/>
      <c r="X25" s="175" t="s">
        <v>165</v>
      </c>
      <c r="Y25" s="184">
        <v>1.7250000000000001</v>
      </c>
      <c r="Z25" s="184"/>
      <c r="AA25" s="184">
        <v>1.4279973384239579</v>
      </c>
      <c r="AB25" s="184">
        <v>1.736</v>
      </c>
      <c r="AC25" s="184">
        <v>1.6937456357947773</v>
      </c>
      <c r="AD25" s="184">
        <v>2.13</v>
      </c>
    </row>
    <row r="26" spans="23:30" s="16" customFormat="1" ht="12.75" customHeight="1">
      <c r="W26" s="21"/>
      <c r="X26" s="183" t="s">
        <v>166</v>
      </c>
      <c r="Y26" s="185">
        <v>1.647</v>
      </c>
      <c r="Z26" s="185"/>
      <c r="AA26" s="185">
        <v>1.4733065707954183</v>
      </c>
      <c r="AB26" s="185">
        <v>1.6519999999999999</v>
      </c>
      <c r="AC26" s="185">
        <v>1.7107818306709399</v>
      </c>
      <c r="AD26" s="185">
        <v>2.0499999999999998</v>
      </c>
    </row>
    <row r="27" spans="23:30" s="16" customFormat="1" ht="12.75" customHeight="1">
      <c r="W27" s="310">
        <v>2018</v>
      </c>
      <c r="X27" s="330" t="s">
        <v>167</v>
      </c>
      <c r="Y27" s="329">
        <v>1.53</v>
      </c>
      <c r="Z27" s="329"/>
      <c r="AA27" s="329">
        <v>1.5187742693426973</v>
      </c>
      <c r="AB27" s="329">
        <v>1.6619999999999999</v>
      </c>
      <c r="AC27" s="329">
        <v>1.805580853922609</v>
      </c>
      <c r="AD27" s="329">
        <v>2.06</v>
      </c>
    </row>
    <row r="28" spans="23:30" s="16" customFormat="1" ht="12.75" customHeight="1">
      <c r="W28" s="22"/>
      <c r="X28" s="175" t="s">
        <v>168</v>
      </c>
      <c r="Y28" s="184">
        <v>1.6080000000000001</v>
      </c>
      <c r="Z28" s="184"/>
      <c r="AA28" s="184">
        <v>1.4979347695682723</v>
      </c>
      <c r="AB28" s="184">
        <v>1.7569999999999999</v>
      </c>
      <c r="AC28" s="184">
        <v>1.9227771000399481</v>
      </c>
      <c r="AD28" s="184">
        <v>2.02</v>
      </c>
    </row>
    <row r="29" spans="23:30" s="16" customFormat="1" ht="12.75" customHeight="1">
      <c r="W29" s="22"/>
      <c r="X29" s="175" t="s">
        <v>169</v>
      </c>
      <c r="Y29" s="184">
        <v>1.5309999999999999</v>
      </c>
      <c r="Z29" s="184"/>
      <c r="AA29" s="184">
        <v>1.4734462620498041</v>
      </c>
      <c r="AB29" s="184">
        <v>1.736</v>
      </c>
      <c r="AC29" s="184">
        <v>1.727106974699347</v>
      </c>
      <c r="AD29" s="184">
        <v>2.0099999999999998</v>
      </c>
    </row>
    <row r="30" spans="23:30" s="16" customFormat="1" ht="12.75" customHeight="1">
      <c r="W30" s="22"/>
      <c r="X30" s="175" t="s">
        <v>170</v>
      </c>
      <c r="Y30" s="184">
        <v>1.5349999999999999</v>
      </c>
      <c r="Z30" s="184"/>
      <c r="AA30" s="184">
        <v>1.391051100235615</v>
      </c>
      <c r="AB30" s="184">
        <v>1.742</v>
      </c>
      <c r="AC30" s="184">
        <v>1.5853137806263065</v>
      </c>
      <c r="AD30" s="184">
        <v>2.02</v>
      </c>
    </row>
    <row r="31" spans="23:30" s="16" customFormat="1" ht="12.75" customHeight="1">
      <c r="W31" s="22"/>
      <c r="X31" s="175" t="s">
        <v>171</v>
      </c>
      <c r="Y31" s="184">
        <v>1.423</v>
      </c>
      <c r="Z31" s="184"/>
      <c r="AA31" s="184">
        <v>1.2776076840762294</v>
      </c>
      <c r="AB31" s="184">
        <v>1.905</v>
      </c>
      <c r="AC31" s="184">
        <v>1.7290240416043308</v>
      </c>
      <c r="AD31" s="184">
        <v>1.94</v>
      </c>
    </row>
    <row r="32" spans="23:30" s="16" customFormat="1" ht="12.75" customHeight="1">
      <c r="W32" s="22"/>
      <c r="X32" s="175" t="s">
        <v>172</v>
      </c>
      <c r="Y32" s="184">
        <v>1.3859999999999999</v>
      </c>
      <c r="Z32" s="184"/>
      <c r="AA32" s="184">
        <v>1.2220783493150054</v>
      </c>
      <c r="AB32" s="184">
        <v>1.903</v>
      </c>
      <c r="AC32" s="184">
        <v>1.5963053666203311</v>
      </c>
      <c r="AD32" s="184">
        <v>1.91</v>
      </c>
    </row>
    <row r="33" spans="23:30" ht="12.75" customHeight="1">
      <c r="W33" s="22"/>
      <c r="X33" s="175" t="s">
        <v>173</v>
      </c>
      <c r="Y33" s="184">
        <v>1.393</v>
      </c>
      <c r="Z33" s="184"/>
      <c r="AA33" s="184">
        <v>1.2291332275946341</v>
      </c>
      <c r="AB33" s="184">
        <v>1.9239999999999999</v>
      </c>
      <c r="AC33" s="184">
        <v>1.5935619588549037</v>
      </c>
      <c r="AD33" s="184">
        <v>1.91</v>
      </c>
    </row>
    <row r="34" spans="23:30" ht="12.75" customHeight="1">
      <c r="W34" s="22"/>
      <c r="X34" s="175" t="s">
        <v>174</v>
      </c>
      <c r="Y34" s="184">
        <v>1.325</v>
      </c>
      <c r="Z34" s="184"/>
      <c r="AA34" s="184">
        <v>1.2207121287891864</v>
      </c>
      <c r="AB34" s="184">
        <v>2.0099999999999998</v>
      </c>
      <c r="AC34" s="184">
        <v>1.7135889863512888</v>
      </c>
      <c r="AD34" s="184">
        <v>1.89</v>
      </c>
    </row>
    <row r="35" spans="23:30" ht="12.75" customHeight="1">
      <c r="W35" s="22"/>
      <c r="X35" s="175" t="s">
        <v>175</v>
      </c>
      <c r="Y35" s="184">
        <v>1.163</v>
      </c>
      <c r="Z35" s="184"/>
      <c r="AA35" s="184">
        <v>1.2110112526404153</v>
      </c>
      <c r="AB35" s="184">
        <v>1.9219999999999999</v>
      </c>
      <c r="AC35" s="184">
        <v>1.6945784505537742</v>
      </c>
      <c r="AD35" s="184">
        <v>1.85</v>
      </c>
    </row>
    <row r="36" spans="23:30" ht="12.75" customHeight="1">
      <c r="W36" s="22"/>
      <c r="X36" s="175" t="s">
        <v>176</v>
      </c>
      <c r="Y36" s="184">
        <v>1.157</v>
      </c>
      <c r="Z36" s="184"/>
      <c r="AA36" s="184">
        <v>1.3259156235512288</v>
      </c>
      <c r="AB36" s="184">
        <v>1.8560000000000001</v>
      </c>
      <c r="AC36" s="184">
        <v>1.6574532786814624</v>
      </c>
      <c r="AD36" s="184">
        <v>1.85</v>
      </c>
    </row>
    <row r="37" spans="23:30" ht="12.75" customHeight="1">
      <c r="W37" s="22"/>
      <c r="X37" s="175" t="s">
        <v>177</v>
      </c>
      <c r="Y37" s="184">
        <v>1.1479999999999999</v>
      </c>
      <c r="Z37" s="184"/>
      <c r="AA37" s="184">
        <v>1.3000376366918802</v>
      </c>
      <c r="AB37" s="184">
        <v>1.875</v>
      </c>
      <c r="AC37" s="184">
        <v>1.6968632769524423</v>
      </c>
      <c r="AD37" s="184">
        <v>1.81</v>
      </c>
    </row>
    <row r="38" spans="23:30" ht="12.75" customHeight="1">
      <c r="W38" s="21"/>
      <c r="X38" s="183" t="s">
        <v>178</v>
      </c>
      <c r="Y38" s="185">
        <v>1.121</v>
      </c>
      <c r="Z38" s="185"/>
      <c r="AA38" s="185">
        <v>1.2797231626823486</v>
      </c>
      <c r="AB38" s="185">
        <v>1.7929999999999999</v>
      </c>
      <c r="AC38" s="185">
        <v>1.7118009252406845</v>
      </c>
      <c r="AD38" s="185">
        <v>1.75</v>
      </c>
    </row>
    <row r="39" spans="23:30" ht="12.75" customHeight="1">
      <c r="W39" s="310">
        <v>2019</v>
      </c>
      <c r="X39" s="330" t="s">
        <v>179</v>
      </c>
      <c r="Y39" s="329">
        <v>1.3440000000000001</v>
      </c>
      <c r="Z39" s="329"/>
      <c r="AA39" s="329">
        <v>1.3484456430627938</v>
      </c>
      <c r="AB39" s="329">
        <v>1.796</v>
      </c>
      <c r="AC39" s="329">
        <v>1.5942084184718439</v>
      </c>
      <c r="AD39" s="329">
        <v>1.7</v>
      </c>
    </row>
    <row r="40" spans="23:30" ht="12.75" customHeight="1">
      <c r="W40" s="22"/>
      <c r="X40" s="175" t="s">
        <v>180</v>
      </c>
      <c r="Y40" s="184">
        <v>1.5189999999999999</v>
      </c>
      <c r="Z40" s="184"/>
      <c r="AA40" s="184">
        <v>1.3642619758971435</v>
      </c>
      <c r="AB40" s="184">
        <v>1.87</v>
      </c>
      <c r="AC40" s="184">
        <v>1.5623205130405733</v>
      </c>
      <c r="AD40" s="184">
        <v>1.7</v>
      </c>
    </row>
    <row r="41" spans="23:30" ht="12.75" customHeight="1">
      <c r="W41" s="22"/>
      <c r="X41" s="175" t="s">
        <v>181</v>
      </c>
      <c r="Y41" s="184">
        <v>1.42</v>
      </c>
      <c r="Z41" s="184"/>
      <c r="AA41" s="184">
        <v>1.3278118738744438</v>
      </c>
      <c r="AB41" s="184">
        <v>1.863</v>
      </c>
      <c r="AC41" s="184">
        <v>1.5586840719177553</v>
      </c>
      <c r="AD41" s="184">
        <v>1.65</v>
      </c>
    </row>
    <row r="42" spans="23:30" ht="12.75" customHeight="1">
      <c r="W42" s="22"/>
      <c r="X42" s="175" t="s">
        <v>182</v>
      </c>
      <c r="Y42" s="184">
        <v>1.377</v>
      </c>
      <c r="Z42" s="184"/>
      <c r="AA42" s="184">
        <v>1.3268952931336022</v>
      </c>
      <c r="AB42" s="184">
        <v>1.81</v>
      </c>
      <c r="AC42" s="184">
        <v>1.4747986477695116</v>
      </c>
      <c r="AD42" s="184">
        <v>1.69</v>
      </c>
    </row>
    <row r="43" spans="23:30" ht="12.75" customHeight="1">
      <c r="W43" s="22"/>
      <c r="X43" s="175" t="s">
        <v>183</v>
      </c>
      <c r="Y43" s="184">
        <v>1.31</v>
      </c>
      <c r="Z43" s="184"/>
      <c r="AA43" s="184">
        <v>1.2854861361331007</v>
      </c>
      <c r="AB43" s="184">
        <v>1.946</v>
      </c>
      <c r="AC43" s="184">
        <v>1.4704295710859212</v>
      </c>
      <c r="AD43" s="184">
        <v>1.65</v>
      </c>
    </row>
    <row r="44" spans="23:30" ht="12.75" customHeight="1">
      <c r="W44" s="22"/>
      <c r="X44" s="175" t="s">
        <v>184</v>
      </c>
      <c r="Y44" s="184">
        <v>1.353</v>
      </c>
      <c r="Z44" s="184"/>
      <c r="AA44" s="184">
        <v>1.3106569545739915</v>
      </c>
      <c r="AB44" s="184">
        <v>2.109</v>
      </c>
      <c r="AC44" s="184">
        <v>1.4740781892726154</v>
      </c>
      <c r="AD44" s="184">
        <v>1.7</v>
      </c>
    </row>
    <row r="45" spans="23:30" ht="12.75" customHeight="1">
      <c r="W45" s="22"/>
      <c r="X45" s="175" t="s">
        <v>185</v>
      </c>
      <c r="Y45" s="184">
        <v>1.391</v>
      </c>
      <c r="Z45" s="184"/>
      <c r="AA45" s="184">
        <v>1.3545872089693876</v>
      </c>
      <c r="AB45" s="184">
        <v>2.21</v>
      </c>
      <c r="AC45" s="184">
        <v>1.4981231184869603</v>
      </c>
      <c r="AD45" s="184">
        <v>1.79</v>
      </c>
    </row>
    <row r="46" spans="23:30" ht="12.75" customHeight="1">
      <c r="W46" s="22"/>
      <c r="X46" s="175" t="s">
        <v>186</v>
      </c>
      <c r="Y46" s="184">
        <v>1.21</v>
      </c>
      <c r="Z46" s="184"/>
      <c r="AA46" s="184">
        <v>1.2746929354421925</v>
      </c>
      <c r="AB46" s="184">
        <v>2.2370000000000001</v>
      </c>
      <c r="AC46" s="184">
        <v>1.4040560171426508</v>
      </c>
      <c r="AD46" s="184">
        <v>1.76</v>
      </c>
    </row>
    <row r="47" spans="23:30" ht="12.75" customHeight="1">
      <c r="W47" s="22"/>
      <c r="X47" s="175" t="s">
        <v>187</v>
      </c>
      <c r="Y47" s="184">
        <v>1.137</v>
      </c>
      <c r="Z47" s="184"/>
      <c r="AA47" s="184">
        <v>1.274910943720843</v>
      </c>
      <c r="AB47" s="184">
        <v>2.2559999999999998</v>
      </c>
      <c r="AC47" s="184">
        <v>1.4597407815047967</v>
      </c>
      <c r="AD47" s="184">
        <v>1.81</v>
      </c>
    </row>
    <row r="48" spans="23:30" ht="12.75" customHeight="1">
      <c r="W48" s="22"/>
      <c r="X48" s="22" t="s">
        <v>188</v>
      </c>
      <c r="Y48" s="184">
        <v>1.1339999999999999</v>
      </c>
      <c r="Z48" s="184"/>
      <c r="AA48" s="184">
        <v>1.325177391729875</v>
      </c>
      <c r="AB48" s="184">
        <v>2.3029999999999999</v>
      </c>
      <c r="AC48" s="184">
        <v>1.4471885265255329</v>
      </c>
      <c r="AD48" s="184">
        <v>1.83</v>
      </c>
    </row>
    <row r="49" spans="23:30" ht="12.75" customHeight="1">
      <c r="W49" s="22"/>
      <c r="X49" s="175" t="s">
        <v>189</v>
      </c>
      <c r="Y49" s="184">
        <v>1.2050000000000001</v>
      </c>
      <c r="Z49" s="184"/>
      <c r="AA49" s="184">
        <v>1.5549619848103902</v>
      </c>
      <c r="AB49" s="184">
        <v>2.3490000000000002</v>
      </c>
      <c r="AC49" s="184">
        <v>1.4133471946109806</v>
      </c>
      <c r="AD49" s="184">
        <v>1.65</v>
      </c>
    </row>
    <row r="50" spans="23:30" ht="12.75" customHeight="1">
      <c r="W50" s="21"/>
      <c r="X50" s="183" t="s">
        <v>190</v>
      </c>
      <c r="Y50" s="185">
        <v>1.321</v>
      </c>
      <c r="Z50" s="185"/>
      <c r="AA50" s="185">
        <v>1.6698068243002624</v>
      </c>
      <c r="AB50" s="185">
        <v>2.2789999999999999</v>
      </c>
      <c r="AC50" s="185">
        <v>1.4445831349686722</v>
      </c>
      <c r="AD50" s="185">
        <v>1.64</v>
      </c>
    </row>
    <row r="51" spans="23:30" ht="12.75" customHeight="1">
      <c r="W51" s="310">
        <v>2020</v>
      </c>
      <c r="X51" s="331" t="s">
        <v>191</v>
      </c>
      <c r="Y51" s="329">
        <v>1.32</v>
      </c>
      <c r="Z51" s="329"/>
      <c r="AA51" s="329">
        <v>1.5467497442166676</v>
      </c>
      <c r="AB51" s="329">
        <v>2.1190000000000002</v>
      </c>
      <c r="AC51" s="329">
        <v>1.4483348028475578</v>
      </c>
      <c r="AD51" s="329">
        <v>1.53</v>
      </c>
    </row>
    <row r="52" spans="23:30" ht="12.75" customHeight="1">
      <c r="W52" s="22"/>
      <c r="X52" s="212" t="s">
        <v>192</v>
      </c>
      <c r="Y52" s="184">
        <v>1.38</v>
      </c>
      <c r="Z52" s="184"/>
      <c r="AA52" s="184">
        <v>1.5336463296615952</v>
      </c>
      <c r="AB52" s="184">
        <v>2.1190000000000002</v>
      </c>
      <c r="AC52" s="184">
        <v>1.4354174103665323</v>
      </c>
      <c r="AD52" s="184">
        <v>1.48</v>
      </c>
    </row>
    <row r="53" spans="23:30" ht="12.75" customHeight="1">
      <c r="W53" s="22"/>
      <c r="X53" s="212" t="s">
        <v>193</v>
      </c>
      <c r="Y53" s="184">
        <v>1.4159999999999999</v>
      </c>
      <c r="Z53" s="184"/>
      <c r="AA53" s="184">
        <v>1.345</v>
      </c>
      <c r="AB53" s="184">
        <v>1.9930000000000001</v>
      </c>
      <c r="AC53" s="184">
        <v>1.2649999999999999</v>
      </c>
      <c r="AD53" s="184">
        <v>1.41</v>
      </c>
    </row>
    <row r="54" spans="23:30" ht="12.75" customHeight="1">
      <c r="W54" s="22"/>
      <c r="X54" s="212" t="s">
        <v>194</v>
      </c>
      <c r="Y54" s="184">
        <v>1.282</v>
      </c>
      <c r="Z54" s="184"/>
      <c r="AA54" s="184">
        <v>1.2110000000000001</v>
      </c>
      <c r="AB54" s="184">
        <v>1.74</v>
      </c>
      <c r="AC54" s="184">
        <v>1.1479999999999999</v>
      </c>
      <c r="AD54" s="476">
        <v>1.37</v>
      </c>
    </row>
    <row r="55" spans="23:30" ht="12.75" customHeight="1">
      <c r="W55" s="22"/>
      <c r="X55" s="212" t="s">
        <v>195</v>
      </c>
      <c r="Y55" s="184">
        <v>1.23</v>
      </c>
      <c r="Z55" s="184"/>
      <c r="AA55" s="184">
        <v>1.1299999999999999</v>
      </c>
      <c r="AB55" s="184">
        <v>1.85</v>
      </c>
      <c r="AC55" s="184">
        <v>1.1000000000000001</v>
      </c>
      <c r="AD55" s="184">
        <v>1.43</v>
      </c>
    </row>
    <row r="56" spans="23:30" ht="12.75" customHeight="1">
      <c r="W56" s="22"/>
      <c r="X56" s="212" t="s">
        <v>196</v>
      </c>
      <c r="Y56" s="184">
        <v>1.22</v>
      </c>
      <c r="Z56" s="184"/>
      <c r="AA56" s="184">
        <v>1.3</v>
      </c>
      <c r="AB56" s="184">
        <v>1.89</v>
      </c>
      <c r="AC56" s="184">
        <v>1.1499999999999999</v>
      </c>
      <c r="AD56" s="184">
        <v>1.6</v>
      </c>
    </row>
    <row r="57" spans="23:30" ht="12.75" customHeight="1">
      <c r="W57" s="22"/>
      <c r="X57" s="212" t="s">
        <v>197</v>
      </c>
      <c r="Y57" s="184">
        <v>1.23</v>
      </c>
      <c r="Z57" s="184"/>
      <c r="AA57" s="184">
        <v>1.36</v>
      </c>
      <c r="AB57" s="184">
        <v>1.92</v>
      </c>
      <c r="AC57" s="184">
        <v>1.22</v>
      </c>
      <c r="AD57" s="184">
        <v>1.73</v>
      </c>
    </row>
    <row r="58" spans="23:30" ht="12.75" customHeight="1">
      <c r="W58" s="22"/>
      <c r="X58" s="212" t="s">
        <v>198</v>
      </c>
      <c r="Y58" s="184">
        <v>1.26</v>
      </c>
      <c r="Z58" s="184"/>
      <c r="AA58" s="184">
        <v>1.37</v>
      </c>
      <c r="AB58" s="184">
        <v>2.0299999999999998</v>
      </c>
      <c r="AC58" s="184">
        <v>1.3</v>
      </c>
      <c r="AD58" s="184">
        <v>1.98</v>
      </c>
    </row>
    <row r="59" spans="23:30" ht="12.75" customHeight="1">
      <c r="W59" s="22"/>
      <c r="X59" s="212" t="s">
        <v>199</v>
      </c>
      <c r="Y59" s="184">
        <v>1.25</v>
      </c>
      <c r="Z59" s="184"/>
      <c r="AA59" s="184">
        <v>1.5</v>
      </c>
      <c r="AB59" s="184">
        <v>1.93</v>
      </c>
      <c r="AC59" s="184">
        <v>1.32</v>
      </c>
      <c r="AD59" s="184">
        <v>2.31</v>
      </c>
    </row>
    <row r="60" spans="23:30" ht="12.75" customHeight="1">
      <c r="W60" s="22"/>
      <c r="X60" s="212" t="s">
        <v>200</v>
      </c>
      <c r="Y60" s="184">
        <v>1.27</v>
      </c>
      <c r="Z60" s="184"/>
      <c r="AA60" s="184">
        <v>1.53</v>
      </c>
      <c r="AB60" s="184">
        <v>1.86</v>
      </c>
      <c r="AC60" s="184">
        <v>1.45</v>
      </c>
      <c r="AD60" s="184">
        <v>2.29</v>
      </c>
    </row>
    <row r="61" spans="23:30">
      <c r="W61" s="22"/>
      <c r="X61" s="212" t="s">
        <v>201</v>
      </c>
      <c r="Y61" s="184">
        <v>1.37</v>
      </c>
      <c r="Z61" s="184"/>
      <c r="AA61" s="184">
        <v>1.71</v>
      </c>
      <c r="AB61" s="184">
        <v>1.84</v>
      </c>
      <c r="AC61" s="184">
        <v>1.55</v>
      </c>
      <c r="AD61" s="184">
        <v>2.2999999999999998</v>
      </c>
    </row>
    <row r="62" spans="23:30">
      <c r="W62" s="21"/>
      <c r="X62" s="213" t="s">
        <v>202</v>
      </c>
      <c r="Y62" s="185">
        <v>1.63</v>
      </c>
      <c r="Z62" s="185"/>
      <c r="AA62" s="185">
        <v>1.69</v>
      </c>
      <c r="AB62" s="185">
        <v>1.71</v>
      </c>
      <c r="AC62" s="185">
        <v>1.51</v>
      </c>
      <c r="AD62" s="185">
        <v>2.2799999999999998</v>
      </c>
    </row>
    <row r="63" spans="23:30">
      <c r="W63" s="310">
        <v>2021</v>
      </c>
      <c r="X63" s="331" t="s">
        <v>203</v>
      </c>
      <c r="Y63" s="329">
        <v>1.61</v>
      </c>
      <c r="Z63" s="329"/>
      <c r="AA63" s="329">
        <v>1.75</v>
      </c>
      <c r="AB63" s="329">
        <v>1.76</v>
      </c>
      <c r="AC63" s="329">
        <v>1.62</v>
      </c>
      <c r="AD63" s="329">
        <v>2.2000000000000002</v>
      </c>
    </row>
    <row r="64" spans="23:30">
      <c r="W64" s="22"/>
      <c r="X64" s="212" t="s">
        <v>204</v>
      </c>
      <c r="Y64" s="184">
        <v>1.69</v>
      </c>
      <c r="Z64" s="184"/>
      <c r="AA64" s="184">
        <v>1.82</v>
      </c>
      <c r="AB64" s="184">
        <v>1.92</v>
      </c>
      <c r="AC64" s="184">
        <v>1.63</v>
      </c>
      <c r="AD64" s="184">
        <v>2.1800000000000002</v>
      </c>
    </row>
    <row r="65" spans="23:30">
      <c r="W65" s="22"/>
      <c r="X65" s="212" t="s">
        <v>205</v>
      </c>
      <c r="Y65" s="184">
        <v>1.7</v>
      </c>
      <c r="Z65" s="184"/>
      <c r="AA65" s="184">
        <v>1.78</v>
      </c>
      <c r="AB65" s="184">
        <v>1.95</v>
      </c>
      <c r="AC65" s="184">
        <v>1.72</v>
      </c>
      <c r="AD65" s="184">
        <v>2.23</v>
      </c>
    </row>
    <row r="66" spans="23:30">
      <c r="W66" s="22"/>
      <c r="X66" s="212" t="s">
        <v>206</v>
      </c>
      <c r="Y66" s="184">
        <v>1.77</v>
      </c>
      <c r="Z66" s="184"/>
      <c r="AA66" s="184">
        <v>1.85</v>
      </c>
      <c r="AB66" s="184">
        <v>1.94</v>
      </c>
      <c r="AC66" s="184">
        <v>1.61</v>
      </c>
      <c r="AD66" s="476">
        <v>2.41</v>
      </c>
    </row>
    <row r="67" spans="23:30">
      <c r="W67" s="22"/>
      <c r="X67" s="212" t="s">
        <v>207</v>
      </c>
      <c r="Y67" s="184">
        <v>1.8</v>
      </c>
      <c r="Z67" s="184"/>
      <c r="AA67" s="184">
        <v>1.89</v>
      </c>
      <c r="AB67" s="184">
        <v>2.1</v>
      </c>
      <c r="AC67" s="184">
        <v>1.62</v>
      </c>
      <c r="AD67" s="184">
        <v>2.61</v>
      </c>
    </row>
    <row r="68" spans="23:30">
      <c r="W68" s="22"/>
      <c r="X68" s="212" t="s">
        <v>208</v>
      </c>
      <c r="Y68" s="184">
        <v>1.76</v>
      </c>
      <c r="Z68" s="184"/>
      <c r="AA68" s="184">
        <v>2.0499999999999998</v>
      </c>
      <c r="AB68" s="184">
        <v>2.1800000000000002</v>
      </c>
      <c r="AC68" s="184">
        <v>1.73</v>
      </c>
      <c r="AD68" s="184">
        <v>2.71</v>
      </c>
    </row>
    <row r="69" spans="23:30">
      <c r="W69" s="22"/>
      <c r="X69" s="212" t="s">
        <v>209</v>
      </c>
      <c r="Y69" s="184">
        <v>1.64</v>
      </c>
      <c r="Z69" s="184"/>
      <c r="AA69" s="184">
        <v>2</v>
      </c>
      <c r="AB69" s="184">
        <v>2.29</v>
      </c>
      <c r="AC69" s="184">
        <v>1.65</v>
      </c>
      <c r="AD69" s="184">
        <v>2.78</v>
      </c>
    </row>
    <row r="70" spans="23:30">
      <c r="W70" s="22"/>
      <c r="X70" s="212" t="s">
        <v>210</v>
      </c>
      <c r="Y70" s="184">
        <v>1.6524594972067037</v>
      </c>
      <c r="Z70" s="184"/>
      <c r="AA70" s="184">
        <v>1.9647249644705023</v>
      </c>
      <c r="AB70" s="184">
        <v>2.44</v>
      </c>
      <c r="AC70" s="184">
        <v>1.9852269079089875</v>
      </c>
      <c r="AD70" s="184">
        <v>2.98</v>
      </c>
    </row>
    <row r="71" spans="23:30">
      <c r="W71" s="22"/>
      <c r="X71" s="212" t="s">
        <v>211</v>
      </c>
      <c r="Y71" s="184">
        <v>1.6969315610238385</v>
      </c>
      <c r="Z71" s="184"/>
      <c r="AA71" s="184">
        <v>1.8817390990633467</v>
      </c>
      <c r="AB71" s="184">
        <v>2.4580000000000002</v>
      </c>
      <c r="AC71" s="184">
        <v>1.9262806617747092</v>
      </c>
      <c r="AD71" s="184">
        <v>3</v>
      </c>
    </row>
    <row r="72" spans="23:30">
      <c r="W72" s="22"/>
      <c r="X72" s="212" t="s">
        <v>212</v>
      </c>
      <c r="Y72" s="184">
        <v>1.7190000000000001</v>
      </c>
      <c r="Z72" s="184"/>
      <c r="AA72" s="184">
        <v>1.6194877643170917</v>
      </c>
      <c r="AB72" s="184">
        <v>2.5680000000000001</v>
      </c>
      <c r="AC72" s="184">
        <v>2.0146575934565263</v>
      </c>
      <c r="AD72" s="184">
        <v>2.73</v>
      </c>
    </row>
    <row r="73" spans="23:30">
      <c r="W73" s="22"/>
      <c r="X73" s="212" t="s">
        <v>213</v>
      </c>
      <c r="Y73" s="184">
        <v>2</v>
      </c>
      <c r="Z73" s="184"/>
      <c r="AA73" s="184">
        <v>1.72</v>
      </c>
      <c r="AB73" s="184">
        <v>2.4500000000000002</v>
      </c>
      <c r="AC73" s="184">
        <v>1.95</v>
      </c>
      <c r="AD73" s="184">
        <v>2.58</v>
      </c>
    </row>
    <row r="74" spans="23:30">
      <c r="W74" s="21"/>
      <c r="X74" s="213" t="s">
        <v>214</v>
      </c>
      <c r="Y74" s="185">
        <v>2.12</v>
      </c>
      <c r="Z74" s="185"/>
      <c r="AA74" s="185">
        <v>1.83</v>
      </c>
      <c r="AB74" s="185">
        <v>2.34</v>
      </c>
      <c r="AC74" s="185">
        <v>2.0099999999999998</v>
      </c>
      <c r="AD74" s="185">
        <v>2.3199999999999998</v>
      </c>
    </row>
    <row r="75" spans="23:30">
      <c r="W75" s="310">
        <v>2022</v>
      </c>
      <c r="X75" s="331" t="s">
        <v>215</v>
      </c>
      <c r="Y75" s="329">
        <v>2.02</v>
      </c>
      <c r="Z75" s="329"/>
      <c r="AA75" s="329">
        <v>1.99</v>
      </c>
      <c r="AB75" s="329">
        <v>2.41</v>
      </c>
      <c r="AC75" s="329">
        <v>1.9</v>
      </c>
      <c r="AD75" s="329">
        <v>2.27</v>
      </c>
    </row>
    <row r="76" spans="23:30">
      <c r="W76" s="22"/>
      <c r="X76" s="212" t="s">
        <v>216</v>
      </c>
      <c r="Y76" s="184">
        <v>2.2599999999999998</v>
      </c>
      <c r="Z76" s="184"/>
      <c r="AA76" s="184">
        <v>2.12</v>
      </c>
      <c r="AB76" s="184">
        <v>2.63</v>
      </c>
      <c r="AC76" s="184">
        <v>1.87</v>
      </c>
      <c r="AD76" s="184">
        <v>2.4300000000000002</v>
      </c>
    </row>
    <row r="77" spans="23:30">
      <c r="W77" s="22"/>
      <c r="X77" s="212" t="s">
        <v>217</v>
      </c>
      <c r="Y77" s="184">
        <v>2.36</v>
      </c>
      <c r="Z77" s="184"/>
      <c r="AA77" s="184">
        <v>2.23</v>
      </c>
      <c r="AB77" s="184">
        <v>2.75</v>
      </c>
      <c r="AC77" s="184">
        <v>1.84</v>
      </c>
      <c r="AD77" s="184">
        <v>2.56</v>
      </c>
    </row>
    <row r="78" spans="23:30">
      <c r="W78" s="22"/>
      <c r="X78" s="212" t="s">
        <v>218</v>
      </c>
      <c r="Y78" s="184">
        <v>2.39</v>
      </c>
      <c r="Z78" s="184"/>
      <c r="AA78" s="184">
        <v>2.19</v>
      </c>
      <c r="AB78" s="184">
        <v>2.89</v>
      </c>
      <c r="AC78" s="184">
        <v>1.87</v>
      </c>
      <c r="AD78" s="476">
        <v>2.54</v>
      </c>
    </row>
    <row r="79" spans="23:30">
      <c r="W79" s="22"/>
      <c r="X79" s="212" t="s">
        <v>219</v>
      </c>
      <c r="Y79" s="184">
        <v>2.31</v>
      </c>
      <c r="Z79" s="184"/>
      <c r="AA79" s="184">
        <v>2.04</v>
      </c>
      <c r="AB79" s="184">
        <v>2.97</v>
      </c>
      <c r="AC79" s="184">
        <v>1.77</v>
      </c>
      <c r="AD79" s="184">
        <v>2.38</v>
      </c>
    </row>
    <row r="80" spans="23:30">
      <c r="W80" s="22"/>
      <c r="X80" s="212" t="s">
        <v>220</v>
      </c>
      <c r="Y80" s="184">
        <v>2.15</v>
      </c>
      <c r="Z80" s="184"/>
      <c r="AA80" s="184">
        <v>1.96</v>
      </c>
      <c r="AB80" s="184">
        <v>2.98</v>
      </c>
      <c r="AC80" s="184">
        <v>1.76</v>
      </c>
      <c r="AD80" s="184">
        <v>2.35</v>
      </c>
    </row>
    <row r="81" spans="23:30">
      <c r="W81" s="22"/>
      <c r="X81" s="212" t="s">
        <v>221</v>
      </c>
      <c r="Y81" s="184">
        <v>2.04</v>
      </c>
      <c r="Z81" s="184"/>
      <c r="AA81" s="184">
        <v>1.91</v>
      </c>
      <c r="AB81" s="184">
        <v>2.98</v>
      </c>
      <c r="AC81" s="184">
        <v>1.75</v>
      </c>
      <c r="AD81" s="184">
        <v>2.14</v>
      </c>
    </row>
    <row r="82" spans="23:30">
      <c r="W82" s="22"/>
      <c r="X82" s="212" t="s">
        <v>222</v>
      </c>
      <c r="Y82" s="184">
        <v>2.0699999999999998</v>
      </c>
      <c r="Z82" s="184"/>
      <c r="AA82" s="184">
        <v>2.0299999999999998</v>
      </c>
      <c r="AB82" s="184">
        <v>2.98</v>
      </c>
      <c r="AC82" s="184">
        <v>1.84</v>
      </c>
      <c r="AD82" s="184">
        <v>2.29</v>
      </c>
    </row>
    <row r="83" spans="23:30">
      <c r="W83" s="22"/>
      <c r="X83" s="212" t="s">
        <v>223</v>
      </c>
      <c r="Y83" s="184">
        <v>1.92</v>
      </c>
      <c r="Z83" s="184"/>
      <c r="AA83" s="184">
        <v>1.93</v>
      </c>
      <c r="AB83" s="184">
        <v>2.78</v>
      </c>
      <c r="AC83" s="184">
        <v>1.82</v>
      </c>
      <c r="AD83" s="184">
        <v>2.27</v>
      </c>
    </row>
    <row r="84" spans="23:30">
      <c r="W84" s="22"/>
      <c r="X84" s="212" t="s">
        <v>224</v>
      </c>
      <c r="Y84" s="184">
        <v>1.75</v>
      </c>
      <c r="Z84" s="184"/>
      <c r="AA84" s="184">
        <v>1.88</v>
      </c>
      <c r="AB84" s="184">
        <v>2.2999999999999998</v>
      </c>
      <c r="AC84" s="184">
        <v>1.64</v>
      </c>
      <c r="AD84" s="184">
        <v>2.13</v>
      </c>
    </row>
    <row r="85" spans="23:30">
      <c r="W85" s="22"/>
      <c r="X85" s="212" t="s">
        <v>225</v>
      </c>
      <c r="Y85" s="184">
        <v>1.63</v>
      </c>
      <c r="Z85" s="184"/>
      <c r="AA85" s="184">
        <v>1.79</v>
      </c>
      <c r="AB85" s="184">
        <v>2.21</v>
      </c>
      <c r="AC85" s="184">
        <v>1.68</v>
      </c>
      <c r="AD85" s="184">
        <v>2.11</v>
      </c>
    </row>
    <row r="86" spans="23:30">
      <c r="W86" s="21"/>
      <c r="X86" s="213" t="s">
        <v>226</v>
      </c>
      <c r="Y86" s="185">
        <v>1.6</v>
      </c>
      <c r="Z86" s="185"/>
      <c r="AA86" s="185">
        <v>1.85</v>
      </c>
      <c r="AB86" s="185">
        <v>2.09</v>
      </c>
      <c r="AC86" s="185">
        <v>1.67</v>
      </c>
      <c r="AD86" s="185">
        <v>2.08</v>
      </c>
    </row>
    <row r="87" spans="23:30">
      <c r="W87" s="310">
        <v>2023</v>
      </c>
      <c r="X87" s="331" t="s">
        <v>227</v>
      </c>
      <c r="Y87" s="329">
        <v>1.752</v>
      </c>
      <c r="Z87" s="329"/>
      <c r="AA87" s="329">
        <v>1.835</v>
      </c>
      <c r="AB87" s="329">
        <v>1.99</v>
      </c>
      <c r="AC87" s="329">
        <v>1.7549999999999999</v>
      </c>
      <c r="AD87" s="329">
        <v>2.11</v>
      </c>
    </row>
    <row r="88" spans="23:30">
      <c r="W88" s="22"/>
      <c r="X88" s="212" t="s">
        <v>228</v>
      </c>
      <c r="Y88" s="184">
        <v>2.2040000000000002</v>
      </c>
      <c r="Z88" s="184"/>
      <c r="AA88" s="184">
        <v>1.8620000000000001</v>
      </c>
      <c r="AB88" s="184">
        <v>2.1339999999999999</v>
      </c>
      <c r="AC88" s="184">
        <v>1.8149999999999999</v>
      </c>
      <c r="AD88" s="184">
        <v>2.19</v>
      </c>
    </row>
    <row r="89" spans="23:30">
      <c r="W89" s="22"/>
      <c r="X89" s="212" t="s">
        <v>229</v>
      </c>
      <c r="Y89" s="184">
        <v>2.0860217489762247</v>
      </c>
      <c r="Z89" s="184"/>
      <c r="AA89" s="184">
        <v>1.8027681159420297</v>
      </c>
      <c r="AB89" s="184">
        <v>2.25</v>
      </c>
      <c r="AC89" s="184">
        <v>1.7922418588596682</v>
      </c>
      <c r="AD89" s="184">
        <v>2.23</v>
      </c>
    </row>
    <row r="90" spans="23:30">
      <c r="W90" s="22"/>
      <c r="X90" s="212" t="s">
        <v>230</v>
      </c>
      <c r="Y90" s="184">
        <v>2.0402769004064085</v>
      </c>
      <c r="Z90" s="184"/>
      <c r="AA90" s="184">
        <v>1.8954629629629629</v>
      </c>
      <c r="AB90" s="184">
        <v>2.3879999999999999</v>
      </c>
      <c r="AC90" s="184">
        <v>1.7710063514789971</v>
      </c>
      <c r="AD90" s="476">
        <v>2.2999999999999998</v>
      </c>
    </row>
    <row r="91" spans="23:30">
      <c r="W91" s="22"/>
      <c r="X91" s="212" t="s">
        <v>231</v>
      </c>
      <c r="Y91" s="184">
        <v>1.8791436537911754</v>
      </c>
      <c r="Z91" s="184"/>
      <c r="AA91" s="184">
        <v>1.7639848484848479</v>
      </c>
      <c r="AB91" s="184">
        <v>2.4009999999999998</v>
      </c>
      <c r="AC91" s="184">
        <v>1.746110649690555</v>
      </c>
      <c r="AD91" s="184">
        <v>2.2999999999999998</v>
      </c>
    </row>
    <row r="92" spans="23:30">
      <c r="W92" s="22"/>
      <c r="X92" s="212" t="s">
        <v>232</v>
      </c>
      <c r="Y92" s="184">
        <v>1.8057662796158103</v>
      </c>
      <c r="Z92" s="184"/>
      <c r="AA92" s="184">
        <v>1.7103492063492063</v>
      </c>
      <c r="AB92" s="184">
        <v>2.2959999999999998</v>
      </c>
      <c r="AC92" s="184">
        <v>1.6890302896641758</v>
      </c>
      <c r="AD92" s="184">
        <v>2.33</v>
      </c>
    </row>
    <row r="93" spans="23:30">
      <c r="W93" s="22"/>
      <c r="X93" s="212" t="s">
        <v>233</v>
      </c>
      <c r="Y93" s="184">
        <v>1.7621693252742063</v>
      </c>
      <c r="Z93" s="184"/>
      <c r="AA93" s="184">
        <v>1.7383650793650791</v>
      </c>
      <c r="AB93" s="184">
        <v>2.1789999999999998</v>
      </c>
      <c r="AC93" s="184">
        <v>1.8059239765036363</v>
      </c>
      <c r="AD93" s="184">
        <v>2.33</v>
      </c>
    </row>
    <row r="94" spans="23:30">
      <c r="W94" s="22"/>
      <c r="X94" s="212" t="s">
        <v>234</v>
      </c>
      <c r="Y94" s="184">
        <v>2.108108006052765</v>
      </c>
      <c r="Z94" s="184"/>
      <c r="AA94" s="184">
        <v>1.5154875586438099</v>
      </c>
      <c r="AB94" s="184">
        <v>2.181</v>
      </c>
      <c r="AC94" s="184">
        <v>1.7669306237806002</v>
      </c>
      <c r="AD94" s="184">
        <v>2.23</v>
      </c>
    </row>
    <row r="95" spans="23:30">
      <c r="W95" s="22"/>
      <c r="X95" s="212" t="s">
        <v>235</v>
      </c>
      <c r="Y95" s="184">
        <v>1.9284009975203515</v>
      </c>
      <c r="Z95" s="184"/>
      <c r="AA95" s="184">
        <v>1.4493263041932851</v>
      </c>
      <c r="AB95" s="184">
        <v>1.9690000000000001</v>
      </c>
      <c r="AC95" s="184">
        <v>1.7495228059115411</v>
      </c>
      <c r="AD95" s="184">
        <v>2.27</v>
      </c>
    </row>
    <row r="96" spans="23:30">
      <c r="W96" s="22"/>
      <c r="X96" s="212" t="s">
        <v>236</v>
      </c>
      <c r="Y96" s="184">
        <v>2.3242106703146375</v>
      </c>
      <c r="Z96" s="184"/>
      <c r="AA96" s="184">
        <v>1.5818236888257069</v>
      </c>
      <c r="AB96" s="184">
        <v>1.8705000000000001</v>
      </c>
      <c r="AC96" s="184">
        <v>1.717166423729348</v>
      </c>
      <c r="AD96" s="184">
        <v>2.11</v>
      </c>
    </row>
    <row r="97" spans="23:30">
      <c r="W97" s="22"/>
      <c r="X97" s="212" t="s">
        <v>237</v>
      </c>
      <c r="Y97" s="184">
        <v>2.6438951238390094</v>
      </c>
      <c r="Z97" s="184"/>
      <c r="AA97" s="184">
        <v>1.6144600516242136</v>
      </c>
      <c r="AB97" s="184">
        <v>1.8839999999999999</v>
      </c>
      <c r="AC97" s="184">
        <v>1.6112226616357337</v>
      </c>
      <c r="AD97" s="184">
        <v>2.17</v>
      </c>
    </row>
    <row r="98" spans="23:30">
      <c r="W98" s="21"/>
      <c r="X98" s="213" t="s">
        <v>238</v>
      </c>
      <c r="Y98" s="185">
        <v>2.1186160771316378</v>
      </c>
      <c r="Z98" s="185"/>
      <c r="AA98" s="185">
        <v>1.707382207404825</v>
      </c>
      <c r="AB98" s="185">
        <v>1.8219999999999998</v>
      </c>
      <c r="AC98" s="185">
        <v>1.7507102487839452</v>
      </c>
      <c r="AD98" s="185">
        <v>2.13</v>
      </c>
    </row>
    <row r="99" spans="23:30">
      <c r="W99" s="310">
        <v>2024</v>
      </c>
      <c r="X99" s="331" t="s">
        <v>239</v>
      </c>
      <c r="Y99" s="329">
        <v>1.7</v>
      </c>
      <c r="Z99" s="329"/>
      <c r="AA99" s="329">
        <v>1.71</v>
      </c>
      <c r="AB99" s="329">
        <v>1.952</v>
      </c>
      <c r="AC99" s="329">
        <v>1.798</v>
      </c>
      <c r="AD99" s="329">
        <v>1.97</v>
      </c>
    </row>
    <row r="100" spans="23:30">
      <c r="W100" s="22"/>
      <c r="X100" s="212" t="s">
        <v>240</v>
      </c>
      <c r="Y100" s="184">
        <v>1.9785998416794415</v>
      </c>
      <c r="Z100" s="184"/>
      <c r="AA100" s="184">
        <v>1.6111022042286454</v>
      </c>
      <c r="AB100" s="184">
        <v>1.9830000000000001</v>
      </c>
      <c r="AC100" s="184">
        <v>1.7614800638396479</v>
      </c>
      <c r="AD100" s="184">
        <v>1.85</v>
      </c>
    </row>
    <row r="101" spans="23:30">
      <c r="W101" s="22"/>
      <c r="X101" s="212" t="s">
        <v>241</v>
      </c>
      <c r="Y101" s="184">
        <v>1.9607948512644593</v>
      </c>
      <c r="Z101" s="184"/>
      <c r="AA101" s="184">
        <v>1.5719177782612848</v>
      </c>
      <c r="AB101" s="184">
        <v>2.0169999999999999</v>
      </c>
      <c r="AC101" s="184">
        <v>1.7209024919103935</v>
      </c>
      <c r="AD101" s="184">
        <v>1.85</v>
      </c>
    </row>
    <row r="102" spans="23:30">
      <c r="W102" s="22"/>
      <c r="X102" s="212" t="s">
        <v>242</v>
      </c>
      <c r="Y102" s="184"/>
      <c r="Z102" s="184"/>
      <c r="AA102" s="184"/>
      <c r="AB102" s="184"/>
      <c r="AC102" s="184"/>
      <c r="AD102" s="476"/>
    </row>
    <row r="103" spans="23:30">
      <c r="W103" s="22"/>
      <c r="X103" s="212" t="s">
        <v>243</v>
      </c>
      <c r="Y103" s="184"/>
      <c r="Z103" s="184"/>
      <c r="AA103" s="184"/>
      <c r="AB103" s="184"/>
      <c r="AC103" s="184"/>
      <c r="AD103" s="184"/>
    </row>
    <row r="104" spans="23:30">
      <c r="W104" s="22"/>
      <c r="X104" s="212" t="s">
        <v>244</v>
      </c>
      <c r="Y104" s="184"/>
      <c r="Z104" s="184"/>
      <c r="AA104" s="184"/>
      <c r="AB104" s="184"/>
      <c r="AC104" s="184"/>
      <c r="AD104" s="184"/>
    </row>
    <row r="105" spans="23:30">
      <c r="W105" s="22"/>
      <c r="X105" s="212" t="s">
        <v>245</v>
      </c>
      <c r="Y105" s="184"/>
      <c r="Z105" s="184"/>
      <c r="AA105" s="184"/>
      <c r="AB105" s="184"/>
      <c r="AC105" s="184"/>
      <c r="AD105" s="184"/>
    </row>
    <row r="106" spans="23:30">
      <c r="W106" s="22"/>
      <c r="X106" s="212" t="s">
        <v>246</v>
      </c>
      <c r="Y106" s="184"/>
      <c r="Z106" s="184"/>
      <c r="AA106" s="184"/>
      <c r="AB106" s="184"/>
      <c r="AC106" s="184"/>
      <c r="AD106" s="184"/>
    </row>
    <row r="107" spans="23:30">
      <c r="W107" s="22"/>
      <c r="X107" s="212" t="s">
        <v>247</v>
      </c>
      <c r="Y107" s="184"/>
      <c r="Z107" s="184"/>
      <c r="AA107" s="184"/>
      <c r="AB107" s="184"/>
      <c r="AC107" s="184"/>
      <c r="AD107" s="184"/>
    </row>
    <row r="108" spans="23:30">
      <c r="W108" s="22"/>
      <c r="X108" s="212" t="s">
        <v>248</v>
      </c>
      <c r="Y108" s="184"/>
      <c r="Z108" s="184"/>
      <c r="AA108" s="184"/>
      <c r="AB108" s="184"/>
      <c r="AC108" s="184"/>
      <c r="AD108" s="184"/>
    </row>
    <row r="109" spans="23:30">
      <c r="W109" s="22"/>
      <c r="X109" s="212" t="s">
        <v>249</v>
      </c>
      <c r="Y109" s="184"/>
      <c r="Z109" s="184"/>
      <c r="AA109" s="184"/>
      <c r="AB109" s="184"/>
      <c r="AC109" s="184"/>
      <c r="AD109" s="184"/>
    </row>
    <row r="110" spans="23:30">
      <c r="W110" s="21"/>
      <c r="X110" s="213" t="s">
        <v>250</v>
      </c>
      <c r="Y110" s="185"/>
      <c r="Z110" s="185"/>
      <c r="AA110" s="185"/>
      <c r="AB110" s="185"/>
      <c r="AC110" s="185"/>
      <c r="AD110" s="185"/>
    </row>
    <row r="111" spans="23:30">
      <c r="W111" s="310">
        <v>2025</v>
      </c>
      <c r="X111" s="331" t="s">
        <v>480</v>
      </c>
      <c r="Y111" s="329"/>
      <c r="Z111" s="329"/>
      <c r="AA111" s="329"/>
      <c r="AB111" s="329"/>
      <c r="AC111" s="329"/>
      <c r="AD111" s="329"/>
    </row>
    <row r="147" spans="25:30">
      <c r="Y147" s="100" t="s">
        <v>438</v>
      </c>
      <c r="Z147" s="100"/>
      <c r="AA147" s="100" t="s">
        <v>481</v>
      </c>
      <c r="AB147" s="100" t="s">
        <v>439</v>
      </c>
      <c r="AC147" s="100" t="s">
        <v>412</v>
      </c>
      <c r="AD147" s="100" t="s">
        <v>450</v>
      </c>
    </row>
  </sheetData>
  <mergeCells count="1">
    <mergeCell ref="W1:AD1"/>
  </mergeCells>
  <phoneticPr fontId="102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97" orientation="landscape" r:id="rId1"/>
  <headerFooter>
    <oddHeader>&amp;L&amp;9ODEPA</oddHeader>
    <oddFooter>&amp;C&amp;9 33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70C0"/>
    <pageSetUpPr fitToPage="1"/>
  </sheetPr>
  <dimension ref="A1:L57"/>
  <sheetViews>
    <sheetView view="pageBreakPreview" zoomScale="80" zoomScaleNormal="100" zoomScaleSheetLayoutView="80" workbookViewId="0">
      <selection sqref="A1:K1"/>
    </sheetView>
  </sheetViews>
  <sheetFormatPr baseColWidth="10" defaultColWidth="11.42578125" defaultRowHeight="12.75"/>
  <cols>
    <col min="1" max="1" width="11.7109375" style="186" customWidth="1"/>
    <col min="2" max="2" width="19.7109375" style="186" customWidth="1"/>
    <col min="3" max="3" width="10.42578125" style="186" bestFit="1" customWidth="1"/>
    <col min="4" max="4" width="14.42578125" style="186" bestFit="1" customWidth="1"/>
    <col min="5" max="5" width="22.140625" style="186" bestFit="1" customWidth="1"/>
    <col min="6" max="6" width="10.42578125" style="186" bestFit="1" customWidth="1"/>
    <col min="7" max="7" width="14.42578125" style="186" bestFit="1" customWidth="1"/>
    <col min="8" max="8" width="22.140625" style="186" bestFit="1" customWidth="1"/>
    <col min="9" max="9" width="10.42578125" style="186" bestFit="1" customWidth="1"/>
    <col min="10" max="10" width="14.42578125" style="186" bestFit="1" customWidth="1"/>
    <col min="11" max="11" width="22.140625" style="186" bestFit="1" customWidth="1"/>
    <col min="12" max="16384" width="11.42578125" style="186"/>
  </cols>
  <sheetData>
    <row r="1" spans="1:12">
      <c r="A1" s="1116" t="s">
        <v>482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8"/>
    </row>
    <row r="2" spans="1:12">
      <c r="A2" s="1132" t="s">
        <v>483</v>
      </c>
      <c r="B2" s="1133"/>
      <c r="C2" s="1133"/>
      <c r="D2" s="1133"/>
      <c r="E2" s="1133"/>
      <c r="F2" s="1133"/>
      <c r="G2" s="1133"/>
      <c r="H2" s="1133"/>
      <c r="I2" s="1133"/>
      <c r="J2" s="1133"/>
      <c r="K2" s="1134"/>
    </row>
    <row r="3" spans="1:12">
      <c r="A3" s="1135" t="s">
        <v>484</v>
      </c>
      <c r="B3" s="1136"/>
      <c r="C3" s="1136"/>
      <c r="D3" s="1136"/>
      <c r="E3" s="1136"/>
      <c r="F3" s="1136"/>
      <c r="G3" s="1136"/>
      <c r="H3" s="1136"/>
      <c r="I3" s="1136"/>
      <c r="J3" s="1136"/>
      <c r="K3" s="1137"/>
    </row>
    <row r="4" spans="1:12">
      <c r="A4" s="1138" t="s">
        <v>106</v>
      </c>
      <c r="B4" s="1141" t="s">
        <v>107</v>
      </c>
      <c r="C4" s="1144" t="s">
        <v>485</v>
      </c>
      <c r="D4" s="1145"/>
      <c r="E4" s="1146"/>
      <c r="F4" s="1144" t="s">
        <v>486</v>
      </c>
      <c r="G4" s="1145"/>
      <c r="H4" s="1146"/>
      <c r="I4" s="1144" t="s">
        <v>487</v>
      </c>
      <c r="J4" s="1145"/>
      <c r="K4" s="1150"/>
    </row>
    <row r="5" spans="1:12">
      <c r="A5" s="1139"/>
      <c r="B5" s="1142"/>
      <c r="C5" s="1147"/>
      <c r="D5" s="1148"/>
      <c r="E5" s="1149"/>
      <c r="F5" s="1147"/>
      <c r="G5" s="1148"/>
      <c r="H5" s="1149"/>
      <c r="I5" s="1147"/>
      <c r="J5" s="1148"/>
      <c r="K5" s="1151"/>
    </row>
    <row r="6" spans="1:12">
      <c r="A6" s="1140"/>
      <c r="B6" s="1143"/>
      <c r="C6" s="257" t="s">
        <v>488</v>
      </c>
      <c r="D6" s="258" t="s">
        <v>489</v>
      </c>
      <c r="E6" s="259" t="s">
        <v>490</v>
      </c>
      <c r="F6" s="257" t="s">
        <v>488</v>
      </c>
      <c r="G6" s="258" t="s">
        <v>489</v>
      </c>
      <c r="H6" s="259" t="s">
        <v>490</v>
      </c>
      <c r="I6" s="257" t="s">
        <v>488</v>
      </c>
      <c r="J6" s="258" t="s">
        <v>489</v>
      </c>
      <c r="K6" s="493" t="s">
        <v>490</v>
      </c>
    </row>
    <row r="7" spans="1:12">
      <c r="A7" s="514">
        <v>2021</v>
      </c>
      <c r="B7" s="189"/>
      <c r="C7" s="190">
        <v>7542.0084333333334</v>
      </c>
      <c r="D7" s="336">
        <v>6082.9076833333338</v>
      </c>
      <c r="E7" s="245">
        <f t="shared" ref="E7:E34" si="0">(C7/D7-1)*100</f>
        <v>23.98689616805818</v>
      </c>
      <c r="F7" s="190">
        <v>11908.305066666666</v>
      </c>
      <c r="G7" s="336">
        <v>9761.6409833333328</v>
      </c>
      <c r="H7" s="245">
        <f t="shared" ref="H7:H35" si="1">(F7/G7-1)*100</f>
        <v>21.990811657573438</v>
      </c>
      <c r="I7" s="190">
        <v>8519.2934166666655</v>
      </c>
      <c r="J7" s="336">
        <v>6883.2620166666666</v>
      </c>
      <c r="K7" s="515">
        <f t="shared" ref="K7:K35" si="2">(I7/J7-1)*100</f>
        <v>23.768256911310704</v>
      </c>
      <c r="L7" s="487"/>
    </row>
    <row r="8" spans="1:12">
      <c r="A8" s="514">
        <v>2022</v>
      </c>
      <c r="B8" s="189"/>
      <c r="C8" s="190">
        <f>AVERAGE(C11:C22)</f>
        <v>8438.2233333333315</v>
      </c>
      <c r="D8" s="336">
        <f>AVERAGE(D11:D22)</f>
        <v>7841.4403499999999</v>
      </c>
      <c r="E8" s="245">
        <f>(C8/D8-1)*100</f>
        <v>7.6106296381293292</v>
      </c>
      <c r="F8" s="190">
        <f>AVERAGE(F11:F22)</f>
        <v>13637.295933333333</v>
      </c>
      <c r="G8" s="336">
        <f>AVERAGE(G11:G22)</f>
        <v>12652.172333333334</v>
      </c>
      <c r="H8" s="245">
        <f>(F8/G8-1)*100</f>
        <v>7.7862012470743647</v>
      </c>
      <c r="I8" s="190">
        <f>AVERAGE(I11:I22)</f>
        <v>9476.2695666666641</v>
      </c>
      <c r="J8" s="336">
        <f>AVERAGE(J11:J22)</f>
        <v>8708.6656166666671</v>
      </c>
      <c r="K8" s="515">
        <f t="shared" si="2"/>
        <v>8.8142544884368235</v>
      </c>
    </row>
    <row r="9" spans="1:12">
      <c r="A9" s="514">
        <v>2023</v>
      </c>
      <c r="B9" s="189"/>
      <c r="C9" s="190">
        <f>AVERAGE(C24:C35)</f>
        <v>8143.3420166666683</v>
      </c>
      <c r="D9" s="336">
        <f>AVERAGE(D24:D35)</f>
        <v>7576.6294333333326</v>
      </c>
      <c r="E9" s="245">
        <f>(C9/D9-1)*100</f>
        <v>7.4797452920171592</v>
      </c>
      <c r="F9" s="190">
        <f>AVERAGE(F24:F35)</f>
        <v>13061.641683333335</v>
      </c>
      <c r="G9" s="336">
        <f>AVERAGE(G24:G35)</f>
        <v>12624.537533333336</v>
      </c>
      <c r="H9" s="245">
        <f>(F9/G9-1)*100</f>
        <v>3.4623379180891645</v>
      </c>
      <c r="I9" s="190">
        <f>AVERAGE(I24:I35)</f>
        <v>9385.9541666666682</v>
      </c>
      <c r="J9" s="336">
        <f>AVERAGE(J24:J35)</f>
        <v>9041.5609166666673</v>
      </c>
      <c r="K9" s="515">
        <f>(I9/J9-1)*100</f>
        <v>3.809002153214136</v>
      </c>
    </row>
    <row r="10" spans="1:12">
      <c r="A10" s="516"/>
      <c r="B10" s="189"/>
      <c r="C10" s="196"/>
      <c r="D10" s="337"/>
      <c r="E10" s="188"/>
      <c r="F10" s="193"/>
      <c r="G10" s="194"/>
      <c r="H10" s="188"/>
      <c r="I10" s="337"/>
      <c r="J10" s="337"/>
      <c r="K10" s="246"/>
      <c r="L10" s="489"/>
    </row>
    <row r="11" spans="1:12">
      <c r="A11" s="516">
        <v>2022</v>
      </c>
      <c r="B11" s="189" t="s">
        <v>120</v>
      </c>
      <c r="C11" s="196">
        <v>8044.7421999999988</v>
      </c>
      <c r="D11" s="337">
        <v>7109.0009999999993</v>
      </c>
      <c r="E11" s="490">
        <f t="shared" si="0"/>
        <v>13.162766470281827</v>
      </c>
      <c r="F11" s="193">
        <v>13883.466</v>
      </c>
      <c r="G11" s="194">
        <v>11757.238000000001</v>
      </c>
      <c r="H11" s="490">
        <f t="shared" si="1"/>
        <v>18.084417445661984</v>
      </c>
      <c r="I11" s="337">
        <v>9258.8811999999998</v>
      </c>
      <c r="J11" s="337">
        <v>7284.3160000000007</v>
      </c>
      <c r="K11" s="517">
        <f t="shared" si="2"/>
        <v>27.107077726995897</v>
      </c>
      <c r="L11" s="489"/>
    </row>
    <row r="12" spans="1:12">
      <c r="A12" s="516"/>
      <c r="B12" s="189" t="s">
        <v>121</v>
      </c>
      <c r="C12" s="196">
        <v>8052.83</v>
      </c>
      <c r="D12" s="337">
        <v>7342.6309999999994</v>
      </c>
      <c r="E12" s="490">
        <f t="shared" si="0"/>
        <v>9.6722687004154206</v>
      </c>
      <c r="F12" s="193">
        <v>13617.521199999999</v>
      </c>
      <c r="G12" s="194">
        <v>12205.136999999999</v>
      </c>
      <c r="H12" s="490">
        <f t="shared" si="1"/>
        <v>11.572047081487092</v>
      </c>
      <c r="I12" s="337">
        <v>9302.3734000000004</v>
      </c>
      <c r="J12" s="337">
        <v>8099.4322000000002</v>
      </c>
      <c r="K12" s="517">
        <f t="shared" si="2"/>
        <v>14.852167044499742</v>
      </c>
      <c r="L12" s="489"/>
    </row>
    <row r="13" spans="1:12">
      <c r="A13" s="516"/>
      <c r="B13" s="189" t="s">
        <v>122</v>
      </c>
      <c r="C13" s="196">
        <v>8120.3835999999992</v>
      </c>
      <c r="D13" s="337">
        <v>7680.378999999999</v>
      </c>
      <c r="E13" s="490">
        <f t="shared" si="0"/>
        <v>5.7289438450889074</v>
      </c>
      <c r="F13" s="193">
        <v>13881.7886</v>
      </c>
      <c r="G13" s="194">
        <v>12122.263799999999</v>
      </c>
      <c r="H13" s="490">
        <f t="shared" si="1"/>
        <v>14.514820243393833</v>
      </c>
      <c r="I13" s="337">
        <v>9299.2747999999992</v>
      </c>
      <c r="J13" s="337">
        <v>8409.244999999999</v>
      </c>
      <c r="K13" s="517">
        <f t="shared" si="2"/>
        <v>10.583944218535679</v>
      </c>
      <c r="L13" s="489"/>
    </row>
    <row r="14" spans="1:12">
      <c r="A14" s="516"/>
      <c r="B14" s="189" t="s">
        <v>123</v>
      </c>
      <c r="C14" s="196">
        <v>8277.6157999999996</v>
      </c>
      <c r="D14" s="337">
        <v>7807.9476000000013</v>
      </c>
      <c r="E14" s="490">
        <f t="shared" si="0"/>
        <v>6.0152580942013367</v>
      </c>
      <c r="F14" s="193">
        <v>13666.519399999999</v>
      </c>
      <c r="G14" s="194">
        <v>11877.588599999999</v>
      </c>
      <c r="H14" s="490">
        <f t="shared" si="1"/>
        <v>15.061397226706429</v>
      </c>
      <c r="I14" s="337">
        <v>9448.9273999999987</v>
      </c>
      <c r="J14" s="337">
        <v>8296.2860000000001</v>
      </c>
      <c r="K14" s="517">
        <f t="shared" si="2"/>
        <v>13.893462689208146</v>
      </c>
      <c r="L14" s="489"/>
    </row>
    <row r="15" spans="1:12">
      <c r="A15" s="516"/>
      <c r="B15" s="189" t="s">
        <v>124</v>
      </c>
      <c r="C15" s="196">
        <v>8220.098</v>
      </c>
      <c r="D15" s="337">
        <v>7320.4978000000001</v>
      </c>
      <c r="E15" s="490">
        <f t="shared" si="0"/>
        <v>12.288784514080442</v>
      </c>
      <c r="F15" s="193">
        <v>13673.518400000001</v>
      </c>
      <c r="G15" s="194">
        <v>11789.826800000001</v>
      </c>
      <c r="H15" s="490">
        <f t="shared" si="1"/>
        <v>15.977262702451235</v>
      </c>
      <c r="I15" s="337">
        <v>9370.6683999999987</v>
      </c>
      <c r="J15" s="337">
        <v>8471.7888000000003</v>
      </c>
      <c r="K15" s="517">
        <f t="shared" si="2"/>
        <v>10.610269226730473</v>
      </c>
      <c r="L15" s="489"/>
    </row>
    <row r="16" spans="1:12">
      <c r="A16" s="516"/>
      <c r="B16" s="189" t="s">
        <v>125</v>
      </c>
      <c r="C16" s="196">
        <v>8195.5806000000011</v>
      </c>
      <c r="D16" s="337">
        <v>7694.6084000000001</v>
      </c>
      <c r="E16" s="490">
        <f t="shared" si="0"/>
        <v>6.5106913043164294</v>
      </c>
      <c r="F16" s="193">
        <v>13279.857</v>
      </c>
      <c r="G16" s="194">
        <v>12049.8694</v>
      </c>
      <c r="H16" s="490">
        <f t="shared" si="1"/>
        <v>10.207476605514088</v>
      </c>
      <c r="I16" s="337">
        <v>9366.0084000000006</v>
      </c>
      <c r="J16" s="337">
        <v>8600.2348000000002</v>
      </c>
      <c r="K16" s="517">
        <f t="shared" si="2"/>
        <v>8.904101083379734</v>
      </c>
      <c r="L16" s="489"/>
    </row>
    <row r="17" spans="1:12">
      <c r="A17" s="516"/>
      <c r="B17" s="189" t="s">
        <v>126</v>
      </c>
      <c r="C17" s="196">
        <v>8376.0174000000006</v>
      </c>
      <c r="D17" s="337">
        <v>8232.134399999999</v>
      </c>
      <c r="E17" s="490">
        <f t="shared" si="0"/>
        <v>1.7478213183691693</v>
      </c>
      <c r="F17" s="193">
        <v>13136.450200000001</v>
      </c>
      <c r="G17" s="194">
        <v>13270.8508</v>
      </c>
      <c r="H17" s="490">
        <f t="shared" si="1"/>
        <v>-1.012750440989052</v>
      </c>
      <c r="I17" s="337">
        <v>9417.247800000001</v>
      </c>
      <c r="J17" s="337">
        <v>9162.8518000000004</v>
      </c>
      <c r="K17" s="517">
        <f t="shared" si="2"/>
        <v>2.7763845312875235</v>
      </c>
      <c r="L17" s="489"/>
    </row>
    <row r="18" spans="1:12">
      <c r="A18" s="516"/>
      <c r="B18" s="189" t="s">
        <v>127</v>
      </c>
      <c r="C18" s="196">
        <v>8526.3762000000006</v>
      </c>
      <c r="D18" s="337">
        <v>8403.0486000000001</v>
      </c>
      <c r="E18" s="490">
        <f t="shared" si="0"/>
        <v>1.4676530610569172</v>
      </c>
      <c r="F18" s="193">
        <v>13389.705600000001</v>
      </c>
      <c r="G18" s="194">
        <v>13229.921599999998</v>
      </c>
      <c r="H18" s="490">
        <f t="shared" si="1"/>
        <v>1.2077471419029706</v>
      </c>
      <c r="I18" s="337">
        <v>9471.8061999999973</v>
      </c>
      <c r="J18" s="337">
        <v>9396.777</v>
      </c>
      <c r="K18" s="517">
        <f t="shared" si="2"/>
        <v>0.79845674745711026</v>
      </c>
      <c r="L18" s="489"/>
    </row>
    <row r="19" spans="1:12">
      <c r="A19" s="516"/>
      <c r="B19" s="189" t="s">
        <v>128</v>
      </c>
      <c r="C19" s="196">
        <v>8922.6251999999986</v>
      </c>
      <c r="D19" s="337">
        <v>8248.3429999999989</v>
      </c>
      <c r="E19" s="490">
        <f t="shared" si="0"/>
        <v>8.1747594638098775</v>
      </c>
      <c r="F19" s="193">
        <v>13801.047200000001</v>
      </c>
      <c r="G19" s="194">
        <v>13896.102600000002</v>
      </c>
      <c r="H19" s="490">
        <f t="shared" si="1"/>
        <v>-0.68404359651174085</v>
      </c>
      <c r="I19" s="337">
        <v>9727.4510000000009</v>
      </c>
      <c r="J19" s="337">
        <v>9310.5295999999998</v>
      </c>
      <c r="K19" s="517">
        <f t="shared" si="2"/>
        <v>4.4779557974876205</v>
      </c>
      <c r="L19" s="489"/>
    </row>
    <row r="20" spans="1:12">
      <c r="A20" s="516"/>
      <c r="B20" s="189" t="s">
        <v>129</v>
      </c>
      <c r="C20" s="196">
        <v>8944.0738000000001</v>
      </c>
      <c r="D20" s="337">
        <v>8512.3477999999996</v>
      </c>
      <c r="E20" s="490">
        <f t="shared" si="0"/>
        <v>5.0717617529678627</v>
      </c>
      <c r="F20" s="193">
        <v>13715.833600000002</v>
      </c>
      <c r="G20" s="194">
        <v>13734.469400000002</v>
      </c>
      <c r="H20" s="490">
        <f t="shared" si="1"/>
        <v>-0.13568634839289384</v>
      </c>
      <c r="I20" s="337">
        <v>9726.8675999999996</v>
      </c>
      <c r="J20" s="337">
        <v>9303.3703999999998</v>
      </c>
      <c r="K20" s="517">
        <f t="shared" si="2"/>
        <v>4.552083619072067</v>
      </c>
      <c r="L20" s="489"/>
    </row>
    <row r="21" spans="1:12">
      <c r="A21" s="516"/>
      <c r="B21" s="189" t="s">
        <v>130</v>
      </c>
      <c r="C21" s="196">
        <v>8742.4683999999997</v>
      </c>
      <c r="D21" s="337">
        <v>8171.9668000000001</v>
      </c>
      <c r="E21" s="490">
        <f t="shared" si="0"/>
        <v>6.9812031052304269</v>
      </c>
      <c r="F21" s="193">
        <v>13622.196000000002</v>
      </c>
      <c r="G21" s="194">
        <v>12765.279999999999</v>
      </c>
      <c r="H21" s="490">
        <f t="shared" si="1"/>
        <v>6.7128648960305126</v>
      </c>
      <c r="I21" s="337">
        <v>9626.4633999999987</v>
      </c>
      <c r="J21" s="337">
        <v>9515.7556000000004</v>
      </c>
      <c r="K21" s="517">
        <f t="shared" si="2"/>
        <v>1.1634157564954561</v>
      </c>
      <c r="L21" s="489"/>
    </row>
    <row r="22" spans="1:12">
      <c r="A22" s="516"/>
      <c r="B22" s="189" t="s">
        <v>131</v>
      </c>
      <c r="C22" s="196">
        <v>8835.8688000000002</v>
      </c>
      <c r="D22" s="337">
        <v>7574.3788000000004</v>
      </c>
      <c r="E22" s="490">
        <f t="shared" si="0"/>
        <v>16.654699128593876</v>
      </c>
      <c r="F22" s="193">
        <v>13979.648000000001</v>
      </c>
      <c r="G22" s="194">
        <v>13127.52</v>
      </c>
      <c r="H22" s="490">
        <f t="shared" si="1"/>
        <v>6.491157507282419</v>
      </c>
      <c r="I22" s="337">
        <v>9699.2651999999998</v>
      </c>
      <c r="J22" s="337">
        <v>8653.4002</v>
      </c>
      <c r="K22" s="517">
        <f t="shared" si="2"/>
        <v>12.086173941198286</v>
      </c>
      <c r="L22" s="489"/>
    </row>
    <row r="23" spans="1:12">
      <c r="A23" s="516"/>
      <c r="B23" s="189"/>
      <c r="C23" s="196"/>
      <c r="D23" s="337"/>
      <c r="E23" s="490"/>
      <c r="F23" s="193"/>
      <c r="G23" s="194"/>
      <c r="H23" s="490"/>
      <c r="I23" s="337"/>
      <c r="J23" s="337"/>
      <c r="K23" s="517"/>
      <c r="L23" s="489"/>
    </row>
    <row r="24" spans="1:12">
      <c r="A24" s="516">
        <v>2023</v>
      </c>
      <c r="B24" s="189" t="s">
        <v>120</v>
      </c>
      <c r="C24" s="196">
        <v>8547.1478000000006</v>
      </c>
      <c r="D24" s="337">
        <v>8410.5969999999998</v>
      </c>
      <c r="E24" s="490">
        <f t="shared" si="0"/>
        <v>1.6235565679820541</v>
      </c>
      <c r="F24" s="196">
        <v>14111.2688</v>
      </c>
      <c r="G24" s="194">
        <v>13239.213999999998</v>
      </c>
      <c r="H24" s="490">
        <f t="shared" si="1"/>
        <v>6.5869076517684588</v>
      </c>
      <c r="I24" s="337">
        <v>9622.7214000000004</v>
      </c>
      <c r="J24" s="337">
        <v>8348.2121999999999</v>
      </c>
      <c r="K24" s="517">
        <f t="shared" si="2"/>
        <v>15.266851985386776</v>
      </c>
      <c r="L24" s="489"/>
    </row>
    <row r="25" spans="1:12">
      <c r="A25" s="516"/>
      <c r="B25" s="189" t="s">
        <v>121</v>
      </c>
      <c r="C25" s="196">
        <v>8290.1345999999994</v>
      </c>
      <c r="D25" s="337">
        <v>8090.1376</v>
      </c>
      <c r="E25" s="490">
        <f t="shared" si="0"/>
        <v>2.4721087562218802</v>
      </c>
      <c r="F25" s="196">
        <v>13230.324600000002</v>
      </c>
      <c r="G25" s="194">
        <v>13116.779399999999</v>
      </c>
      <c r="H25" s="490">
        <f t="shared" si="1"/>
        <v>0.8656484685562571</v>
      </c>
      <c r="I25" s="337">
        <v>9507.0867999999991</v>
      </c>
      <c r="J25" s="337">
        <v>8666.9273999999987</v>
      </c>
      <c r="K25" s="517">
        <f t="shared" si="2"/>
        <v>9.6938552871690185</v>
      </c>
      <c r="L25" s="489"/>
    </row>
    <row r="26" spans="1:12">
      <c r="A26" s="516"/>
      <c r="B26" s="189" t="s">
        <v>122</v>
      </c>
      <c r="C26" s="196">
        <v>8276.5141999999996</v>
      </c>
      <c r="D26" s="337">
        <v>7727.9267999999993</v>
      </c>
      <c r="E26" s="490">
        <f t="shared" si="0"/>
        <v>7.0987654800249933</v>
      </c>
      <c r="F26" s="196">
        <v>12871.0834</v>
      </c>
      <c r="G26" s="194">
        <v>12560.058999999999</v>
      </c>
      <c r="H26" s="490">
        <f t="shared" si="1"/>
        <v>2.4762972849092568</v>
      </c>
      <c r="I26" s="337">
        <v>9319.7853999999988</v>
      </c>
      <c r="J26" s="337">
        <v>8949.7369999999992</v>
      </c>
      <c r="K26" s="517">
        <f t="shared" si="2"/>
        <v>4.1347404957262857</v>
      </c>
      <c r="L26" s="489"/>
    </row>
    <row r="27" spans="1:12">
      <c r="A27" s="516"/>
      <c r="B27" s="189" t="s">
        <v>123</v>
      </c>
      <c r="C27" s="196">
        <v>8121.6935999999987</v>
      </c>
      <c r="D27" s="337">
        <v>7071.5073999999995</v>
      </c>
      <c r="E27" s="490">
        <f t="shared" si="0"/>
        <v>14.850952429180797</v>
      </c>
      <c r="F27" s="196">
        <v>12853.549799999999</v>
      </c>
      <c r="G27" s="194">
        <v>12708.608</v>
      </c>
      <c r="H27" s="490">
        <f t="shared" si="1"/>
        <v>1.140500989565485</v>
      </c>
      <c r="I27" s="337">
        <v>9354.9727999999996</v>
      </c>
      <c r="J27" s="337">
        <v>9379.0337999999992</v>
      </c>
      <c r="K27" s="517">
        <f t="shared" si="2"/>
        <v>-0.25654028456534306</v>
      </c>
      <c r="L27" s="489"/>
    </row>
    <row r="28" spans="1:12">
      <c r="A28" s="516"/>
      <c r="B28" s="189" t="s">
        <v>124</v>
      </c>
      <c r="C28" s="196">
        <v>8122.6923999999999</v>
      </c>
      <c r="D28" s="337">
        <v>7051.6445999999996</v>
      </c>
      <c r="E28" s="490">
        <f t="shared" si="0"/>
        <v>15.188624225333204</v>
      </c>
      <c r="F28" s="196">
        <v>12823.358000000002</v>
      </c>
      <c r="G28" s="194">
        <v>12909.582200000001</v>
      </c>
      <c r="H28" s="490">
        <f t="shared" si="1"/>
        <v>-0.66790852456866112</v>
      </c>
      <c r="I28" s="337">
        <v>9286.6320000000014</v>
      </c>
      <c r="J28" s="337">
        <v>9087.3590000000004</v>
      </c>
      <c r="K28" s="517">
        <f t="shared" si="2"/>
        <v>2.1928593334983315</v>
      </c>
      <c r="L28" s="489"/>
    </row>
    <row r="29" spans="1:12">
      <c r="A29" s="516"/>
      <c r="B29" s="189" t="s">
        <v>125</v>
      </c>
      <c r="C29" s="488">
        <v>7971.9737999999998</v>
      </c>
      <c r="D29" s="337">
        <v>6828.2708000000002</v>
      </c>
      <c r="E29" s="490">
        <f t="shared" si="0"/>
        <v>16.749526102567568</v>
      </c>
      <c r="F29" s="488">
        <v>12712.824400000001</v>
      </c>
      <c r="G29" s="337">
        <v>12954.2</v>
      </c>
      <c r="H29" s="490">
        <f t="shared" si="1"/>
        <v>-1.8632999336122613</v>
      </c>
      <c r="I29" s="337">
        <v>9276.4004000000023</v>
      </c>
      <c r="J29" s="337">
        <v>9614.5139999999992</v>
      </c>
      <c r="K29" s="517">
        <f t="shared" si="2"/>
        <v>-3.5166998560717366</v>
      </c>
      <c r="L29" s="489"/>
    </row>
    <row r="30" spans="1:12">
      <c r="A30" s="516"/>
      <c r="B30" s="189" t="s">
        <v>126</v>
      </c>
      <c r="C30" s="488">
        <v>8030.8616000000011</v>
      </c>
      <c r="D30" s="337">
        <v>8133.6988000000001</v>
      </c>
      <c r="E30" s="490">
        <f t="shared" si="0"/>
        <v>-1.2643349911112933</v>
      </c>
      <c r="F30" s="488">
        <v>12870.346799999999</v>
      </c>
      <c r="G30" s="337">
        <v>12649.075800000001</v>
      </c>
      <c r="H30" s="490">
        <f t="shared" si="1"/>
        <v>1.749305668640222</v>
      </c>
      <c r="I30" s="337">
        <v>9305.3379999999997</v>
      </c>
      <c r="J30" s="337">
        <v>8969.0787999999993</v>
      </c>
      <c r="K30" s="517">
        <f t="shared" si="2"/>
        <v>3.7490940541184736</v>
      </c>
      <c r="L30" s="489"/>
    </row>
    <row r="31" spans="1:12">
      <c r="A31" s="516"/>
      <c r="B31" s="189" t="s">
        <v>127</v>
      </c>
      <c r="C31" s="488">
        <v>7842.2297999999992</v>
      </c>
      <c r="D31" s="337">
        <v>7343.5262000000002</v>
      </c>
      <c r="E31" s="490">
        <f t="shared" si="0"/>
        <v>6.7910644888827143</v>
      </c>
      <c r="F31" s="488">
        <v>12178.212</v>
      </c>
      <c r="G31" s="337">
        <v>12692.389799999999</v>
      </c>
      <c r="H31" s="490">
        <f t="shared" si="1"/>
        <v>-4.0510716114312784</v>
      </c>
      <c r="I31" s="337">
        <v>9245.4214000000011</v>
      </c>
      <c r="J31" s="337">
        <v>9218.7918000000009</v>
      </c>
      <c r="K31" s="517">
        <f t="shared" si="2"/>
        <v>0.28886214785759368</v>
      </c>
      <c r="L31" s="489"/>
    </row>
    <row r="32" spans="1:12">
      <c r="A32" s="516"/>
      <c r="B32" s="189" t="s">
        <v>128</v>
      </c>
      <c r="C32" s="488">
        <v>7892.7002000000011</v>
      </c>
      <c r="D32" s="337">
        <v>7486.5764000000008</v>
      </c>
      <c r="E32" s="490">
        <f t="shared" si="0"/>
        <v>5.4246931881974714</v>
      </c>
      <c r="F32" s="488">
        <v>12960.958000000002</v>
      </c>
      <c r="G32" s="337">
        <v>11993.818800000001</v>
      </c>
      <c r="H32" s="490">
        <f t="shared" si="1"/>
        <v>8.0636469178607442</v>
      </c>
      <c r="I32" s="337">
        <v>9304.7324000000026</v>
      </c>
      <c r="J32" s="337">
        <v>9350.6476000000002</v>
      </c>
      <c r="K32" s="517">
        <f t="shared" si="2"/>
        <v>-0.49103764748869017</v>
      </c>
      <c r="L32" s="489"/>
    </row>
    <row r="33" spans="1:12">
      <c r="A33" s="516"/>
      <c r="B33" s="189" t="s">
        <v>129</v>
      </c>
      <c r="C33" s="488">
        <v>8029.9030000000002</v>
      </c>
      <c r="D33" s="337">
        <v>7522.9197999999988</v>
      </c>
      <c r="E33" s="490">
        <f t="shared" si="0"/>
        <v>6.7391812418364783</v>
      </c>
      <c r="F33" s="488">
        <v>13058.964600000001</v>
      </c>
      <c r="G33" s="337">
        <v>12561.796599999998</v>
      </c>
      <c r="H33" s="490">
        <f t="shared" si="1"/>
        <v>3.9577778229588967</v>
      </c>
      <c r="I33" s="337">
        <v>9268.6812000000009</v>
      </c>
      <c r="J33" s="337">
        <v>9545.3315999999995</v>
      </c>
      <c r="K33" s="517">
        <f t="shared" si="2"/>
        <v>-2.8982796155557211</v>
      </c>
      <c r="L33" s="489"/>
    </row>
    <row r="34" spans="1:12">
      <c r="A34" s="516"/>
      <c r="B34" s="189" t="s">
        <v>130</v>
      </c>
      <c r="C34" s="488">
        <v>8162.4623999999994</v>
      </c>
      <c r="D34" s="337">
        <v>8056.3157999999994</v>
      </c>
      <c r="E34" s="490">
        <f t="shared" si="0"/>
        <v>1.3175575863101141</v>
      </c>
      <c r="F34" s="488">
        <v>13480.3698</v>
      </c>
      <c r="G34" s="337">
        <v>12060.770399999999</v>
      </c>
      <c r="H34" s="490">
        <f t="shared" si="1"/>
        <v>11.770387404108117</v>
      </c>
      <c r="I34" s="337">
        <v>9559.0885999999991</v>
      </c>
      <c r="J34" s="337">
        <v>9069.9856000000018</v>
      </c>
      <c r="K34" s="517">
        <f t="shared" si="2"/>
        <v>5.3925443938962481</v>
      </c>
      <c r="L34" s="489"/>
    </row>
    <row r="35" spans="1:12">
      <c r="A35" s="516"/>
      <c r="B35" s="189" t="s">
        <v>131</v>
      </c>
      <c r="C35" s="488">
        <v>8431.7908000000007</v>
      </c>
      <c r="D35" s="337">
        <v>7196.4320000000007</v>
      </c>
      <c r="E35" s="490">
        <f>(C35/D35-1)*100</f>
        <v>17.166267950562176</v>
      </c>
      <c r="F35" s="488">
        <v>13588.439999999999</v>
      </c>
      <c r="G35" s="337">
        <v>12048.1564</v>
      </c>
      <c r="H35" s="490">
        <f t="shared" si="1"/>
        <v>12.784392473523987</v>
      </c>
      <c r="I35" s="337">
        <v>9580.5896000000012</v>
      </c>
      <c r="J35" s="337">
        <v>8299.1121999999996</v>
      </c>
      <c r="K35" s="517">
        <f t="shared" si="2"/>
        <v>15.44113839068233</v>
      </c>
      <c r="L35" s="489"/>
    </row>
    <row r="36" spans="1:12">
      <c r="A36" s="516"/>
      <c r="B36" s="189"/>
      <c r="C36" s="488"/>
      <c r="D36" s="337"/>
      <c r="E36" s="188"/>
      <c r="F36" s="488"/>
      <c r="G36" s="337"/>
      <c r="H36" s="188"/>
      <c r="I36" s="337"/>
      <c r="J36" s="337"/>
      <c r="K36" s="246"/>
      <c r="L36" s="489"/>
    </row>
    <row r="37" spans="1:12">
      <c r="A37" s="516">
        <v>2024</v>
      </c>
      <c r="B37" s="189" t="s">
        <v>120</v>
      </c>
      <c r="C37" s="488">
        <v>8381.23</v>
      </c>
      <c r="D37" s="337">
        <v>8426.1095999999998</v>
      </c>
      <c r="E37" s="188">
        <f>(C37/D37-1)*100</f>
        <v>-0.53262540045764251</v>
      </c>
      <c r="F37" s="488">
        <v>13633.375</v>
      </c>
      <c r="G37" s="337">
        <v>13019.325800000001</v>
      </c>
      <c r="H37" s="188">
        <f>(F37/G37-1)*100</f>
        <v>4.716443919085278</v>
      </c>
      <c r="I37" s="337">
        <v>9544.5684000000001</v>
      </c>
      <c r="J37" s="337">
        <v>8333.6352000000006</v>
      </c>
      <c r="K37" s="246">
        <f>(I37/J37-1)*100</f>
        <v>14.530672040935988</v>
      </c>
      <c r="L37" s="489"/>
    </row>
    <row r="38" spans="1:12">
      <c r="A38" s="516"/>
      <c r="B38" s="189" t="s">
        <v>121</v>
      </c>
      <c r="C38" s="488">
        <v>8383.8988000000008</v>
      </c>
      <c r="D38" s="337">
        <v>8347.4359999999997</v>
      </c>
      <c r="E38" s="188">
        <f>(C38/D38-1)*100</f>
        <v>0.43681437030484993</v>
      </c>
      <c r="F38" s="488">
        <v>13727.101000000001</v>
      </c>
      <c r="G38" s="337">
        <v>13285.5144</v>
      </c>
      <c r="H38" s="188">
        <f>(F38/G38-1)*100</f>
        <v>3.3238201149366153</v>
      </c>
      <c r="I38" s="337">
        <v>9671.6610000000019</v>
      </c>
      <c r="J38" s="337">
        <v>10030.9408</v>
      </c>
      <c r="K38" s="246">
        <f>(I38/J38-1)*100</f>
        <v>-3.5817158845160235</v>
      </c>
      <c r="L38" s="489"/>
    </row>
    <row r="39" spans="1:12">
      <c r="A39" s="516"/>
      <c r="B39" s="189" t="s">
        <v>122</v>
      </c>
      <c r="C39" s="488">
        <v>8557.8011999999981</v>
      </c>
      <c r="D39" s="337">
        <v>8258.1918000000005</v>
      </c>
      <c r="E39" s="188">
        <f>(C39/D39-1)*100</f>
        <v>3.6280266583297083</v>
      </c>
      <c r="F39" s="488">
        <v>13578.885200000001</v>
      </c>
      <c r="G39" s="337">
        <v>12884.007000000001</v>
      </c>
      <c r="H39" s="188">
        <f>(F39/G39-1)*100</f>
        <v>5.3933391995207636</v>
      </c>
      <c r="I39" s="337">
        <v>9718.9587999999985</v>
      </c>
      <c r="J39" s="337">
        <v>9771.3685999999998</v>
      </c>
      <c r="K39" s="246">
        <f>(I39/J39-1)*100</f>
        <v>-0.53636089421497113</v>
      </c>
      <c r="L39" s="489"/>
    </row>
    <row r="40" spans="1:12">
      <c r="A40" s="516"/>
      <c r="B40" s="189" t="s">
        <v>123</v>
      </c>
      <c r="C40" s="488">
        <v>8632.9182000000001</v>
      </c>
      <c r="D40" s="337">
        <v>8513.77</v>
      </c>
      <c r="E40" s="188">
        <f>(C40/D40-1)*100</f>
        <v>1.3994763776799202</v>
      </c>
      <c r="F40" s="488">
        <v>13938.840200000001</v>
      </c>
      <c r="G40" s="337">
        <v>12664.038400000001</v>
      </c>
      <c r="H40" s="188">
        <f>(F40/G40-1)*100</f>
        <v>10.066313443901119</v>
      </c>
      <c r="I40" s="337">
        <v>9724.7893999999997</v>
      </c>
      <c r="J40" s="337">
        <v>9976.3472000000002</v>
      </c>
      <c r="K40" s="246">
        <f>(I40/J40-1)*100</f>
        <v>-2.5215421532241877</v>
      </c>
      <c r="L40" s="489"/>
    </row>
    <row r="41" spans="1:12">
      <c r="A41" s="516"/>
      <c r="B41" s="189" t="s">
        <v>124</v>
      </c>
      <c r="C41" s="488">
        <v>8729.2423999999992</v>
      </c>
      <c r="D41" s="337">
        <v>8081.4148000000005</v>
      </c>
      <c r="E41" s="188">
        <f>(C41/D41-1)*100</f>
        <v>8.0162646768236598</v>
      </c>
      <c r="F41" s="488">
        <v>13831.829399999999</v>
      </c>
      <c r="G41" s="337">
        <v>13004.4656</v>
      </c>
      <c r="H41" s="188">
        <f t="shared" ref="H41:H48" si="3">(F41/G41-1)*100</f>
        <v>6.362151475105593</v>
      </c>
      <c r="I41" s="337">
        <v>9887.904599999998</v>
      </c>
      <c r="J41" s="337">
        <v>9724.6643999999997</v>
      </c>
      <c r="K41" s="246">
        <f>(I41/J41-1)*100</f>
        <v>1.6786203953732093</v>
      </c>
      <c r="L41" s="489"/>
    </row>
    <row r="42" spans="1:12" hidden="1">
      <c r="A42" s="516"/>
      <c r="B42" s="189" t="s">
        <v>125</v>
      </c>
      <c r="C42" s="488"/>
      <c r="D42" s="337"/>
      <c r="E42" s="188"/>
      <c r="F42" s="488"/>
      <c r="G42" s="337"/>
      <c r="H42" s="188" t="e">
        <f t="shared" si="3"/>
        <v>#DIV/0!</v>
      </c>
      <c r="I42" s="337"/>
      <c r="J42" s="337"/>
      <c r="K42" s="246"/>
      <c r="L42" s="489"/>
    </row>
    <row r="43" spans="1:12" hidden="1">
      <c r="A43" s="516"/>
      <c r="B43" s="189" t="s">
        <v>126</v>
      </c>
      <c r="C43" s="488"/>
      <c r="D43" s="337"/>
      <c r="E43" s="188"/>
      <c r="F43" s="488"/>
      <c r="G43" s="337"/>
      <c r="H43" s="188" t="e">
        <f t="shared" si="3"/>
        <v>#DIV/0!</v>
      </c>
      <c r="I43" s="337"/>
      <c r="J43" s="337"/>
      <c r="K43" s="246"/>
      <c r="L43" s="489"/>
    </row>
    <row r="44" spans="1:12" hidden="1">
      <c r="A44" s="516"/>
      <c r="B44" s="189" t="s">
        <v>127</v>
      </c>
      <c r="C44" s="488"/>
      <c r="D44" s="337"/>
      <c r="E44" s="188"/>
      <c r="F44" s="488"/>
      <c r="G44" s="337"/>
      <c r="H44" s="188" t="e">
        <f t="shared" si="3"/>
        <v>#DIV/0!</v>
      </c>
      <c r="I44" s="337"/>
      <c r="J44" s="337"/>
      <c r="K44" s="246"/>
      <c r="L44" s="489"/>
    </row>
    <row r="45" spans="1:12" hidden="1">
      <c r="A45" s="516"/>
      <c r="B45" s="189" t="s">
        <v>128</v>
      </c>
      <c r="C45" s="488"/>
      <c r="D45" s="337"/>
      <c r="E45" s="188"/>
      <c r="F45" s="488"/>
      <c r="G45" s="337"/>
      <c r="H45" s="188" t="e">
        <f t="shared" si="3"/>
        <v>#DIV/0!</v>
      </c>
      <c r="I45" s="337"/>
      <c r="J45" s="337"/>
      <c r="K45" s="246"/>
      <c r="L45" s="489"/>
    </row>
    <row r="46" spans="1:12" hidden="1">
      <c r="A46" s="516"/>
      <c r="B46" s="189" t="s">
        <v>129</v>
      </c>
      <c r="C46" s="488"/>
      <c r="D46" s="337"/>
      <c r="E46" s="188"/>
      <c r="F46" s="488"/>
      <c r="G46" s="337"/>
      <c r="H46" s="188" t="e">
        <f t="shared" si="3"/>
        <v>#DIV/0!</v>
      </c>
      <c r="I46" s="337"/>
      <c r="J46" s="337"/>
      <c r="K46" s="246"/>
      <c r="L46" s="489"/>
    </row>
    <row r="47" spans="1:12" hidden="1">
      <c r="A47" s="516"/>
      <c r="B47" s="189" t="s">
        <v>130</v>
      </c>
      <c r="C47" s="488"/>
      <c r="D47" s="337"/>
      <c r="E47" s="188"/>
      <c r="F47" s="488"/>
      <c r="G47" s="337"/>
      <c r="H47" s="188" t="e">
        <f t="shared" si="3"/>
        <v>#DIV/0!</v>
      </c>
      <c r="I47" s="337"/>
      <c r="J47" s="337"/>
      <c r="K47" s="246"/>
      <c r="L47" s="489"/>
    </row>
    <row r="48" spans="1:12" hidden="1">
      <c r="A48" s="516"/>
      <c r="B48" s="189" t="s">
        <v>131</v>
      </c>
      <c r="C48" s="488"/>
      <c r="D48" s="337"/>
      <c r="E48" s="188"/>
      <c r="F48" s="488"/>
      <c r="G48" s="337"/>
      <c r="H48" s="188" t="e">
        <f t="shared" si="3"/>
        <v>#DIV/0!</v>
      </c>
      <c r="I48" s="337"/>
      <c r="J48" s="337"/>
      <c r="K48" s="246"/>
      <c r="L48" s="489"/>
    </row>
    <row r="49" spans="1:12">
      <c r="A49" s="518" t="s">
        <v>491</v>
      </c>
      <c r="B49" s="443"/>
      <c r="C49" s="444">
        <f>AVERAGE(C24:C28)</f>
        <v>8271.63652</v>
      </c>
      <c r="D49" s="445">
        <f>AVERAGE(D24:D28)</f>
        <v>7670.3626800000002</v>
      </c>
      <c r="E49" s="446">
        <f>(C49/D49-1)*100</f>
        <v>7.8389232046065294</v>
      </c>
      <c r="F49" s="444">
        <f>AVERAGE(F24:F28)</f>
        <v>13177.91692</v>
      </c>
      <c r="G49" s="445">
        <f>AVERAGE(G24:G28)</f>
        <v>12906.84852</v>
      </c>
      <c r="H49" s="446">
        <f>(F49/G49-1)*100</f>
        <v>2.1001904498992197</v>
      </c>
      <c r="I49" s="444">
        <f>AVERAGE(I24:I28)</f>
        <v>9418.2396799999988</v>
      </c>
      <c r="J49" s="445">
        <f>AVERAGE(J24:J28)</f>
        <v>8886.2538799999984</v>
      </c>
      <c r="K49" s="446">
        <f>(I49/J49-1)*100</f>
        <v>5.9866149131449387</v>
      </c>
      <c r="L49" s="489"/>
    </row>
    <row r="50" spans="1:12">
      <c r="A50" s="519" t="s">
        <v>492</v>
      </c>
      <c r="B50" s="520"/>
      <c r="C50" s="447">
        <f>AVERAGE(C37:C48)</f>
        <v>8537.0181199999988</v>
      </c>
      <c r="D50" s="448">
        <f>AVERAGE(D37:D48)</f>
        <v>8325.3844399999998</v>
      </c>
      <c r="E50" s="449">
        <f>(C50/D50-1)*100</f>
        <v>2.5420289180063227</v>
      </c>
      <c r="F50" s="447">
        <f>AVERAGE(F37:F41)</f>
        <v>13742.006159999999</v>
      </c>
      <c r="G50" s="448">
        <f>AVERAGE(G37:G41)</f>
        <v>12971.470240000001</v>
      </c>
      <c r="H50" s="449">
        <f>(F50/G50-1)*100</f>
        <v>5.9402358078416206</v>
      </c>
      <c r="I50" s="447">
        <f>AVERAGE(I37:I41)</f>
        <v>9709.5764400000007</v>
      </c>
      <c r="J50" s="448">
        <f>AVERAGE(J37:J41)</f>
        <v>9567.3912400000008</v>
      </c>
      <c r="K50" s="449">
        <f>(I50/J50-1)*100</f>
        <v>1.4861438863871479</v>
      </c>
      <c r="L50" s="489"/>
    </row>
    <row r="51" spans="1:12">
      <c r="A51" s="519" t="s">
        <v>493</v>
      </c>
      <c r="B51" s="520"/>
      <c r="C51" s="450">
        <f>(C50/C49-1)*100</f>
        <v>3.2083324667172342</v>
      </c>
      <c r="D51" s="451">
        <f>(D50/D49-1)*100</f>
        <v>8.5396452205308115</v>
      </c>
      <c r="E51" s="449"/>
      <c r="F51" s="450">
        <f>(F50/F49-1)*100</f>
        <v>4.2805645491958311</v>
      </c>
      <c r="G51" s="451">
        <f>(G50/G49-1)*100</f>
        <v>0.50067775956204041</v>
      </c>
      <c r="H51" s="449"/>
      <c r="I51" s="450">
        <f>(I50/I49-1)*100</f>
        <v>3.0933249725919376</v>
      </c>
      <c r="J51" s="451">
        <f>(J50/J49-1)*100</f>
        <v>7.6650675211183961</v>
      </c>
      <c r="K51" s="449"/>
      <c r="L51" s="489"/>
    </row>
    <row r="52" spans="1:12">
      <c r="A52" s="519" t="s">
        <v>133</v>
      </c>
      <c r="B52" s="520"/>
      <c r="C52" s="450">
        <f>(C41/C40-1)*100</f>
        <v>1.1157779764436881</v>
      </c>
      <c r="D52" s="451">
        <f>(D41/D40-1)*100</f>
        <v>-5.0783049107504645</v>
      </c>
      <c r="E52" s="449"/>
      <c r="F52" s="450">
        <f>(F41/F40-1)*100</f>
        <v>-0.76771667129093002</v>
      </c>
      <c r="G52" s="451">
        <f>(G41/G40-1)*100</f>
        <v>2.6881409329902128</v>
      </c>
      <c r="H52" s="449"/>
      <c r="I52" s="450">
        <f>(I41/I40-1)*100</f>
        <v>1.6773134439291626</v>
      </c>
      <c r="J52" s="451">
        <f>(J41/J40-1)*100</f>
        <v>-2.5227951168339535</v>
      </c>
      <c r="K52" s="449"/>
    </row>
    <row r="53" spans="1:12" ht="13.5" thickBot="1">
      <c r="A53" s="521" t="s">
        <v>494</v>
      </c>
      <c r="B53" s="452"/>
      <c r="C53" s="453">
        <f>(C41/C28-1)*100</f>
        <v>7.4673515889879027</v>
      </c>
      <c r="D53" s="454">
        <f>(D41/D28-1)*100</f>
        <v>14.603262904089087</v>
      </c>
      <c r="E53" s="455"/>
      <c r="F53" s="453">
        <f>(F41/F28-1)*100</f>
        <v>7.8643316360659687</v>
      </c>
      <c r="G53" s="454">
        <f>(G41/G28-1)*100</f>
        <v>0.73498428167566576</v>
      </c>
      <c r="H53" s="455"/>
      <c r="I53" s="453">
        <f>(I41/I28-1)*100</f>
        <v>6.4746034945715181</v>
      </c>
      <c r="J53" s="454">
        <f>(J41/J28-1)*100</f>
        <v>7.0130980849331337</v>
      </c>
      <c r="K53" s="455"/>
    </row>
    <row r="54" spans="1:12">
      <c r="A54" s="1127" t="s">
        <v>495</v>
      </c>
      <c r="B54" s="1128"/>
      <c r="C54" s="1128"/>
      <c r="D54" s="1128"/>
      <c r="E54" s="1128"/>
      <c r="F54" s="1128"/>
      <c r="G54" s="1128"/>
      <c r="H54" s="1128"/>
      <c r="I54" s="1128"/>
      <c r="J54" s="1128"/>
      <c r="K54" s="1129"/>
    </row>
    <row r="55" spans="1:12" ht="13.5" thickBot="1">
      <c r="A55" s="1110" t="s">
        <v>496</v>
      </c>
      <c r="B55" s="1130"/>
      <c r="C55" s="1130"/>
      <c r="D55" s="1130"/>
      <c r="E55" s="1130"/>
      <c r="F55" s="1130"/>
      <c r="G55" s="1130"/>
      <c r="H55" s="1130"/>
      <c r="I55" s="1130"/>
      <c r="J55" s="1130"/>
      <c r="K55" s="1131"/>
    </row>
    <row r="56" spans="1:12">
      <c r="C56" s="489"/>
      <c r="E56" s="489"/>
    </row>
    <row r="57" spans="1:12">
      <c r="C57" s="489"/>
      <c r="E57" s="489"/>
    </row>
  </sheetData>
  <mergeCells count="10">
    <mergeCell ref="A54:K54"/>
    <mergeCell ref="A55:K55"/>
    <mergeCell ref="A1:K1"/>
    <mergeCell ref="A2:K2"/>
    <mergeCell ref="A3:K3"/>
    <mergeCell ref="A4:A6"/>
    <mergeCell ref="B4:B6"/>
    <mergeCell ref="C4:E5"/>
    <mergeCell ref="F4:H5"/>
    <mergeCell ref="I4:K5"/>
  </mergeCells>
  <phoneticPr fontId="31" type="noConversion"/>
  <pageMargins left="0.70866141732283472" right="0.70866141732283472" top="0.74803149606299213" bottom="0.74803149606299213" header="0.31496062992125984" footer="0.31496062992125984"/>
  <pageSetup paperSize="126" scale="72" orientation="landscape" r:id="rId1"/>
  <headerFooter>
    <oddFooter>&amp;C34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70C0"/>
    <pageSetUpPr fitToPage="1"/>
  </sheetPr>
  <dimension ref="A1:L57"/>
  <sheetViews>
    <sheetView view="pageBreakPreview" zoomScale="80" zoomScaleNormal="110" zoomScaleSheetLayoutView="80" workbookViewId="0">
      <pane ySplit="6" topLeftCell="A30" activePane="bottomLeft" state="frozen"/>
      <selection activeCell="B54" sqref="B54"/>
      <selection pane="bottomLeft" sqref="A1:K1"/>
    </sheetView>
  </sheetViews>
  <sheetFormatPr baseColWidth="10" defaultColWidth="11.42578125" defaultRowHeight="12.75"/>
  <cols>
    <col min="1" max="1" width="13.42578125" style="186" customWidth="1"/>
    <col min="2" max="2" width="18.7109375" style="186" customWidth="1"/>
    <col min="3" max="3" width="10.140625" style="186" customWidth="1"/>
    <col min="4" max="4" width="10.5703125" style="186" customWidth="1"/>
    <col min="5" max="5" width="21.7109375" style="186" bestFit="1" customWidth="1"/>
    <col min="6" max="6" width="9.7109375" style="186" customWidth="1"/>
    <col min="7" max="7" width="10.7109375" style="186" customWidth="1"/>
    <col min="8" max="8" width="21.7109375" style="186" bestFit="1" customWidth="1"/>
    <col min="9" max="9" width="9.28515625" style="186" customWidth="1"/>
    <col min="10" max="10" width="10.7109375" style="186" customWidth="1"/>
    <col min="11" max="11" width="21.7109375" style="186" bestFit="1" customWidth="1"/>
    <col min="12" max="16384" width="11.42578125" style="186"/>
  </cols>
  <sheetData>
    <row r="1" spans="1:12">
      <c r="A1" s="1116" t="s">
        <v>497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8"/>
    </row>
    <row r="2" spans="1:12">
      <c r="A2" s="1132" t="s">
        <v>498</v>
      </c>
      <c r="B2" s="1133"/>
      <c r="C2" s="1133"/>
      <c r="D2" s="1133"/>
      <c r="E2" s="1133"/>
      <c r="F2" s="1133"/>
      <c r="G2" s="1133"/>
      <c r="H2" s="1133"/>
      <c r="I2" s="1133"/>
      <c r="J2" s="1133"/>
      <c r="K2" s="1134"/>
    </row>
    <row r="3" spans="1:12">
      <c r="A3" s="1135" t="s">
        <v>484</v>
      </c>
      <c r="B3" s="1136"/>
      <c r="C3" s="1136"/>
      <c r="D3" s="1136"/>
      <c r="E3" s="1136"/>
      <c r="F3" s="1136"/>
      <c r="G3" s="1136"/>
      <c r="H3" s="1136"/>
      <c r="I3" s="1136"/>
      <c r="J3" s="1136"/>
      <c r="K3" s="1137"/>
    </row>
    <row r="4" spans="1:12">
      <c r="A4" s="1138" t="s">
        <v>106</v>
      </c>
      <c r="B4" s="1141" t="s">
        <v>107</v>
      </c>
      <c r="C4" s="1144" t="s">
        <v>485</v>
      </c>
      <c r="D4" s="1145"/>
      <c r="E4" s="1146"/>
      <c r="F4" s="1144" t="s">
        <v>486</v>
      </c>
      <c r="G4" s="1145"/>
      <c r="H4" s="1146"/>
      <c r="I4" s="1144" t="s">
        <v>487</v>
      </c>
      <c r="J4" s="1145"/>
      <c r="K4" s="1150"/>
    </row>
    <row r="5" spans="1:12">
      <c r="A5" s="1139"/>
      <c r="B5" s="1142"/>
      <c r="C5" s="1147"/>
      <c r="D5" s="1148"/>
      <c r="E5" s="1149"/>
      <c r="F5" s="1147"/>
      <c r="G5" s="1148"/>
      <c r="H5" s="1149"/>
      <c r="I5" s="1147"/>
      <c r="J5" s="1148"/>
      <c r="K5" s="1151"/>
    </row>
    <row r="6" spans="1:12">
      <c r="A6" s="1140"/>
      <c r="B6" s="1143"/>
      <c r="C6" s="257" t="s">
        <v>499</v>
      </c>
      <c r="D6" s="258" t="s">
        <v>500</v>
      </c>
      <c r="E6" s="259" t="s">
        <v>501</v>
      </c>
      <c r="F6" s="257" t="s">
        <v>499</v>
      </c>
      <c r="G6" s="258" t="s">
        <v>500</v>
      </c>
      <c r="H6" s="259" t="s">
        <v>501</v>
      </c>
      <c r="I6" s="257" t="s">
        <v>499</v>
      </c>
      <c r="J6" s="258" t="s">
        <v>500</v>
      </c>
      <c r="K6" s="493" t="s">
        <v>501</v>
      </c>
    </row>
    <row r="7" spans="1:12">
      <c r="A7" s="247">
        <v>2021</v>
      </c>
      <c r="B7" s="197"/>
      <c r="C7" s="192">
        <v>7008.2934583333335</v>
      </c>
      <c r="D7" s="201">
        <v>6531.0000416666653</v>
      </c>
      <c r="E7" s="199">
        <f t="shared" ref="E7" si="0">(D7/C7-1)*100</f>
        <v>-6.8104085467359248</v>
      </c>
      <c r="F7" s="200">
        <v>10792.301958333333</v>
      </c>
      <c r="G7" s="201">
        <v>10137.944458333333</v>
      </c>
      <c r="H7" s="199">
        <f t="shared" ref="H7:H9" si="1">(G7/F7-1)*100</f>
        <v>-6.0631874694233705</v>
      </c>
      <c r="I7" s="200">
        <v>7763.0699583333326</v>
      </c>
      <c r="J7" s="201">
        <v>7370.1884166666669</v>
      </c>
      <c r="K7" s="494">
        <f t="shared" ref="K7:K9" si="2">(J7/I7-1)*100</f>
        <v>-5.0609043042942563</v>
      </c>
      <c r="L7" s="489"/>
    </row>
    <row r="8" spans="1:12">
      <c r="A8" s="247">
        <v>2022</v>
      </c>
      <c r="B8" s="197"/>
      <c r="C8" s="192">
        <f>AVERAGE(C12:C23)</f>
        <v>8274.5717916666672</v>
      </c>
      <c r="D8" s="404">
        <f>AVERAGE(D12:D23)</f>
        <v>7966.5465833333328</v>
      </c>
      <c r="E8" s="199">
        <f>(D8/C8-1)*100</f>
        <v>-3.7225516448300966</v>
      </c>
      <c r="F8" s="200">
        <f>AVERAGE(F12:F23)</f>
        <v>13235.544083333336</v>
      </c>
      <c r="G8" s="404">
        <f>AVERAGE(G12:G23)</f>
        <v>12639.473833333332</v>
      </c>
      <c r="H8" s="199">
        <f t="shared" si="1"/>
        <v>-4.5035568333801734</v>
      </c>
      <c r="I8" s="200">
        <f>AVERAGE(I12:I23)</f>
        <v>9232.1332500000008</v>
      </c>
      <c r="J8" s="404">
        <f>AVERAGE(J12:J23)</f>
        <v>8849.4210416666665</v>
      </c>
      <c r="K8" s="494">
        <f t="shared" si="2"/>
        <v>-4.1454363576623461</v>
      </c>
      <c r="L8" s="489"/>
    </row>
    <row r="9" spans="1:12">
      <c r="A9" s="247">
        <v>2023</v>
      </c>
      <c r="B9" s="197"/>
      <c r="C9" s="192">
        <f>AVERAGE(C25:C36)</f>
        <v>7998.721375000001</v>
      </c>
      <c r="D9" s="336">
        <f>AVERAGE(D25:D36)</f>
        <v>7686.1892916666684</v>
      </c>
      <c r="E9" s="199">
        <f>(D9/C9-1)*100</f>
        <v>-3.9072755341891474</v>
      </c>
      <c r="F9" s="192">
        <f>AVERAGE(F25:F36)</f>
        <v>13065.142625</v>
      </c>
      <c r="G9" s="336">
        <f>AVERAGE(G25:G36)</f>
        <v>12270.313125000001</v>
      </c>
      <c r="H9" s="199">
        <f t="shared" si="1"/>
        <v>-6.0835883909839854</v>
      </c>
      <c r="I9" s="192">
        <f>AVERAGE(I25:I36)</f>
        <v>9425.2230416666662</v>
      </c>
      <c r="J9" s="336">
        <f>AVERAGE(J25:J36)</f>
        <v>8858.4906250000004</v>
      </c>
      <c r="K9" s="494">
        <f t="shared" si="2"/>
        <v>-6.0129337434379764</v>
      </c>
      <c r="L9" s="489"/>
    </row>
    <row r="10" spans="1:12">
      <c r="A10" s="248"/>
      <c r="B10" s="197"/>
      <c r="C10" s="195"/>
      <c r="D10" s="405"/>
      <c r="E10" s="202"/>
      <c r="F10" s="192"/>
      <c r="G10" s="406"/>
      <c r="H10" s="202"/>
      <c r="I10" s="195"/>
      <c r="J10" s="405"/>
      <c r="K10" s="495"/>
      <c r="L10" s="489"/>
    </row>
    <row r="11" spans="1:12">
      <c r="A11" s="249"/>
      <c r="B11" s="198"/>
      <c r="C11" s="193"/>
      <c r="D11" s="337"/>
      <c r="E11" s="191"/>
      <c r="F11" s="196"/>
      <c r="G11" s="194"/>
      <c r="H11" s="191"/>
      <c r="I11" s="196"/>
      <c r="J11" s="194"/>
      <c r="K11" s="496"/>
      <c r="L11" s="489"/>
    </row>
    <row r="12" spans="1:12">
      <c r="A12" s="249">
        <v>2022</v>
      </c>
      <c r="B12" s="198" t="s">
        <v>120</v>
      </c>
      <c r="C12" s="193">
        <v>7800.1684999999998</v>
      </c>
      <c r="D12" s="337">
        <v>7371.8710000000001</v>
      </c>
      <c r="E12" s="191">
        <f t="shared" ref="E12:E36" si="3">(D12/C12-1)*100</f>
        <v>-5.4908749727650026</v>
      </c>
      <c r="F12" s="196">
        <v>12834.627500000001</v>
      </c>
      <c r="G12" s="194">
        <v>12245.4485</v>
      </c>
      <c r="H12" s="191">
        <f t="shared" ref="H12:H38" si="4">(G12/F12-1)*100</f>
        <v>-4.5905422654455741</v>
      </c>
      <c r="I12" s="196">
        <v>8621.0220000000008</v>
      </c>
      <c r="J12" s="194">
        <v>7767.5320000000002</v>
      </c>
      <c r="K12" s="496">
        <f t="shared" ref="K12:K34" si="5">(J12/I12-1)*100</f>
        <v>-9.900102331254935</v>
      </c>
      <c r="L12" s="489"/>
    </row>
    <row r="13" spans="1:12">
      <c r="A13" s="249"/>
      <c r="B13" s="198" t="s">
        <v>121</v>
      </c>
      <c r="C13" s="193">
        <v>7876.1334999999999</v>
      </c>
      <c r="D13" s="337">
        <v>7468.2545</v>
      </c>
      <c r="E13" s="191">
        <f t="shared" si="3"/>
        <v>-5.1786704732721951</v>
      </c>
      <c r="F13" s="196">
        <v>13027.303</v>
      </c>
      <c r="G13" s="194">
        <v>12170.5965</v>
      </c>
      <c r="H13" s="191">
        <f t="shared" si="4"/>
        <v>-6.5762383818047443</v>
      </c>
      <c r="I13" s="196">
        <v>8999.3545000000013</v>
      </c>
      <c r="J13" s="194">
        <v>8362.8670000000002</v>
      </c>
      <c r="K13" s="496">
        <f t="shared" si="5"/>
        <v>-7.0725905952477071</v>
      </c>
      <c r="L13" s="489"/>
    </row>
    <row r="14" spans="1:12">
      <c r="A14" s="249"/>
      <c r="B14" s="198" t="s">
        <v>122</v>
      </c>
      <c r="C14" s="193">
        <v>8188.0535</v>
      </c>
      <c r="D14" s="337">
        <v>7668.7885000000006</v>
      </c>
      <c r="E14" s="191">
        <f t="shared" si="3"/>
        <v>-6.3417392179960679</v>
      </c>
      <c r="F14" s="196">
        <v>13149.852500000001</v>
      </c>
      <c r="G14" s="194">
        <v>12332.677</v>
      </c>
      <c r="H14" s="191">
        <f t="shared" si="4"/>
        <v>-6.2143320618995634</v>
      </c>
      <c r="I14" s="196">
        <v>8993.9049999999988</v>
      </c>
      <c r="J14" s="194">
        <v>8680.8964999999989</v>
      </c>
      <c r="K14" s="496">
        <f t="shared" si="5"/>
        <v>-3.4802291107144168</v>
      </c>
      <c r="L14" s="489"/>
    </row>
    <row r="15" spans="1:12">
      <c r="A15" s="249"/>
      <c r="B15" s="198" t="s">
        <v>123</v>
      </c>
      <c r="C15" s="193">
        <v>8248.9124999999985</v>
      </c>
      <c r="D15" s="337">
        <v>7822.7929999999997</v>
      </c>
      <c r="E15" s="191">
        <f t="shared" si="3"/>
        <v>-5.165765790339016</v>
      </c>
      <c r="F15" s="196">
        <v>12934.786</v>
      </c>
      <c r="G15" s="194">
        <v>12148.316500000001</v>
      </c>
      <c r="H15" s="191">
        <f t="shared" si="4"/>
        <v>-6.0802668092073464</v>
      </c>
      <c r="I15" s="196">
        <v>9016.4624999999996</v>
      </c>
      <c r="J15" s="194">
        <v>8607.3984999999993</v>
      </c>
      <c r="K15" s="496">
        <f t="shared" si="5"/>
        <v>-4.5368568881642872</v>
      </c>
      <c r="L15" s="489"/>
    </row>
    <row r="16" spans="1:12">
      <c r="A16" s="249"/>
      <c r="B16" s="198" t="s">
        <v>124</v>
      </c>
      <c r="C16" s="193">
        <v>8000.2375000000002</v>
      </c>
      <c r="D16" s="337">
        <v>7591.4764999999998</v>
      </c>
      <c r="E16" s="191">
        <f t="shared" si="3"/>
        <v>-5.1093608158507831</v>
      </c>
      <c r="F16" s="196">
        <v>12777.210500000001</v>
      </c>
      <c r="G16" s="194">
        <v>12311.206</v>
      </c>
      <c r="H16" s="191">
        <f t="shared" si="4"/>
        <v>-3.6471536568956187</v>
      </c>
      <c r="I16" s="196">
        <v>9113.4459999999999</v>
      </c>
      <c r="J16" s="194">
        <v>8672.67</v>
      </c>
      <c r="K16" s="496">
        <f t="shared" si="5"/>
        <v>-4.8365459124901751</v>
      </c>
      <c r="L16" s="489"/>
    </row>
    <row r="17" spans="1:12">
      <c r="A17" s="249"/>
      <c r="B17" s="198" t="s">
        <v>125</v>
      </c>
      <c r="C17" s="193">
        <v>7838.1244999999999</v>
      </c>
      <c r="D17" s="337">
        <v>7744.2095000000008</v>
      </c>
      <c r="E17" s="191">
        <f t="shared" si="3"/>
        <v>-1.1981820395937759</v>
      </c>
      <c r="F17" s="196">
        <v>12591.8055</v>
      </c>
      <c r="G17" s="194">
        <v>12284.397000000001</v>
      </c>
      <c r="H17" s="191">
        <f t="shared" si="4"/>
        <v>-2.4413377414382653</v>
      </c>
      <c r="I17" s="196">
        <v>9119.3335000000006</v>
      </c>
      <c r="J17" s="194">
        <v>8758.7619999999988</v>
      </c>
      <c r="K17" s="496">
        <f t="shared" si="5"/>
        <v>-3.9539238256831144</v>
      </c>
      <c r="L17" s="489"/>
    </row>
    <row r="18" spans="1:12">
      <c r="A18" s="249"/>
      <c r="B18" s="198" t="s">
        <v>126</v>
      </c>
      <c r="C18" s="193">
        <v>8468.3109999999997</v>
      </c>
      <c r="D18" s="337">
        <v>8334.5974999999999</v>
      </c>
      <c r="E18" s="191">
        <f t="shared" si="3"/>
        <v>-1.5789866479868242</v>
      </c>
      <c r="F18" s="196">
        <v>13142.662</v>
      </c>
      <c r="G18" s="194">
        <v>12401.067500000001</v>
      </c>
      <c r="H18" s="191">
        <f t="shared" si="4"/>
        <v>-5.6426506289212863</v>
      </c>
      <c r="I18" s="196">
        <v>9346.4130000000005</v>
      </c>
      <c r="J18" s="194">
        <v>9268.6205000000009</v>
      </c>
      <c r="K18" s="496">
        <f t="shared" si="5"/>
        <v>-0.8323246575985821</v>
      </c>
      <c r="L18" s="489"/>
    </row>
    <row r="19" spans="1:12">
      <c r="A19" s="249"/>
      <c r="B19" s="198" t="s">
        <v>127</v>
      </c>
      <c r="C19" s="193">
        <v>8432.4330000000009</v>
      </c>
      <c r="D19" s="337">
        <v>8274.130000000001</v>
      </c>
      <c r="E19" s="191">
        <f t="shared" si="3"/>
        <v>-1.8773110915912383</v>
      </c>
      <c r="F19" s="196">
        <v>13587.637000000001</v>
      </c>
      <c r="G19" s="194">
        <v>12981.6185</v>
      </c>
      <c r="H19" s="191">
        <f t="shared" si="4"/>
        <v>-4.4600727852826765</v>
      </c>
      <c r="I19" s="196">
        <v>9537.52</v>
      </c>
      <c r="J19" s="194">
        <v>9228.5665000000008</v>
      </c>
      <c r="K19" s="496">
        <f t="shared" si="5"/>
        <v>-3.2393483840662984</v>
      </c>
      <c r="L19" s="489"/>
    </row>
    <row r="20" spans="1:12">
      <c r="A20" s="249"/>
      <c r="B20" s="198" t="s">
        <v>128</v>
      </c>
      <c r="C20" s="193">
        <v>8823.6039999999994</v>
      </c>
      <c r="D20" s="337">
        <v>8541.0084999999999</v>
      </c>
      <c r="E20" s="191">
        <f t="shared" si="3"/>
        <v>-3.2027219263239814</v>
      </c>
      <c r="F20" s="196">
        <v>13834.621999999999</v>
      </c>
      <c r="G20" s="194">
        <v>13276.5435</v>
      </c>
      <c r="H20" s="191">
        <f t="shared" si="4"/>
        <v>-4.0339266226428139</v>
      </c>
      <c r="I20" s="196">
        <v>9560.9220000000005</v>
      </c>
      <c r="J20" s="194">
        <v>9298.7744999999995</v>
      </c>
      <c r="K20" s="496">
        <f t="shared" si="5"/>
        <v>-2.7418642260652382</v>
      </c>
      <c r="L20" s="489"/>
    </row>
    <row r="21" spans="1:12">
      <c r="A21" s="249"/>
      <c r="B21" s="198" t="s">
        <v>129</v>
      </c>
      <c r="C21" s="193">
        <v>8856.241</v>
      </c>
      <c r="D21" s="337">
        <v>8627.1029999999992</v>
      </c>
      <c r="E21" s="191">
        <f t="shared" si="3"/>
        <v>-2.5873053815947511</v>
      </c>
      <c r="F21" s="196">
        <v>13921.427</v>
      </c>
      <c r="G21" s="194">
        <v>13424.301500000001</v>
      </c>
      <c r="H21" s="191">
        <f t="shared" si="4"/>
        <v>-3.5709378068785491</v>
      </c>
      <c r="I21" s="196">
        <v>9560.9779999999992</v>
      </c>
      <c r="J21" s="194">
        <v>9279.5264999999999</v>
      </c>
      <c r="K21" s="496">
        <f t="shared" si="5"/>
        <v>-2.9437521977354164</v>
      </c>
      <c r="L21" s="489"/>
    </row>
    <row r="22" spans="1:12">
      <c r="A22" s="249"/>
      <c r="B22" s="198" t="s">
        <v>130</v>
      </c>
      <c r="C22" s="193">
        <v>8388.6555000000008</v>
      </c>
      <c r="D22" s="337">
        <v>8159.5465000000004</v>
      </c>
      <c r="E22" s="191">
        <f t="shared" si="3"/>
        <v>-2.731176646841682</v>
      </c>
      <c r="F22" s="196">
        <v>13505.297999999999</v>
      </c>
      <c r="G22" s="194">
        <v>13396.031500000001</v>
      </c>
      <c r="H22" s="191">
        <f t="shared" si="4"/>
        <v>-0.8090639688216994</v>
      </c>
      <c r="I22" s="196">
        <v>9575.9830000000002</v>
      </c>
      <c r="J22" s="194">
        <v>9432.6774999999998</v>
      </c>
      <c r="K22" s="496">
        <f t="shared" si="5"/>
        <v>-1.4965095489413494</v>
      </c>
      <c r="L22" s="489"/>
    </row>
    <row r="23" spans="1:12">
      <c r="A23" s="249"/>
      <c r="B23" s="198" t="s">
        <v>131</v>
      </c>
      <c r="C23" s="193">
        <v>8373.987000000001</v>
      </c>
      <c r="D23" s="337">
        <v>7994.7804999999998</v>
      </c>
      <c r="E23" s="191">
        <f t="shared" si="3"/>
        <v>-4.5283865379776795</v>
      </c>
      <c r="F23" s="196">
        <v>13519.298000000001</v>
      </c>
      <c r="G23" s="194">
        <v>12701.482</v>
      </c>
      <c r="H23" s="191">
        <f t="shared" si="4"/>
        <v>-6.0492490068641214</v>
      </c>
      <c r="I23" s="196">
        <v>9340.2595000000001</v>
      </c>
      <c r="J23" s="194">
        <v>8834.7610000000004</v>
      </c>
      <c r="K23" s="496">
        <f t="shared" si="5"/>
        <v>-5.4120391408825412</v>
      </c>
      <c r="L23" s="489"/>
    </row>
    <row r="24" spans="1:12">
      <c r="A24" s="249"/>
      <c r="B24" s="198"/>
      <c r="C24" s="193"/>
      <c r="D24" s="337"/>
      <c r="E24" s="191"/>
      <c r="F24" s="196"/>
      <c r="G24" s="194"/>
      <c r="H24" s="191"/>
      <c r="I24" s="196"/>
      <c r="J24" s="194"/>
      <c r="K24" s="496"/>
      <c r="L24" s="489"/>
    </row>
    <row r="25" spans="1:12">
      <c r="A25" s="249">
        <v>2023</v>
      </c>
      <c r="B25" s="189" t="s">
        <v>120</v>
      </c>
      <c r="C25" s="196">
        <v>8737.8235000000004</v>
      </c>
      <c r="D25" s="337">
        <v>8380.5409999999993</v>
      </c>
      <c r="E25" s="191">
        <f t="shared" si="3"/>
        <v>-4.0889187107064018</v>
      </c>
      <c r="F25" s="196">
        <v>13944.713</v>
      </c>
      <c r="G25" s="194">
        <v>13141.803</v>
      </c>
      <c r="H25" s="191">
        <f t="shared" si="4"/>
        <v>-5.7578094292797584</v>
      </c>
      <c r="I25" s="196">
        <v>9349.0185000000001</v>
      </c>
      <c r="J25" s="194">
        <v>8355.4755000000005</v>
      </c>
      <c r="K25" s="496">
        <f t="shared" si="5"/>
        <v>-10.627243918706542</v>
      </c>
      <c r="L25" s="489"/>
    </row>
    <row r="26" spans="1:12">
      <c r="A26" s="249"/>
      <c r="B26" s="440" t="s">
        <v>121</v>
      </c>
      <c r="C26" s="337">
        <v>8202.8709999999992</v>
      </c>
      <c r="D26" s="337">
        <v>8098.4074999999993</v>
      </c>
      <c r="E26" s="191">
        <f t="shared" si="3"/>
        <v>-1.2734992419117575</v>
      </c>
      <c r="F26" s="337">
        <v>13688.137999999999</v>
      </c>
      <c r="G26" s="337">
        <v>12627.354499999999</v>
      </c>
      <c r="H26" s="191">
        <f t="shared" si="4"/>
        <v>-7.7496552124182276</v>
      </c>
      <c r="I26" s="337">
        <v>9116.5665000000008</v>
      </c>
      <c r="J26" s="337">
        <v>8699.2890000000007</v>
      </c>
      <c r="K26" s="496">
        <f t="shared" si="5"/>
        <v>-4.577134384968284</v>
      </c>
      <c r="L26" s="489"/>
    </row>
    <row r="27" spans="1:12">
      <c r="A27" s="249"/>
      <c r="B27" s="440" t="s">
        <v>122</v>
      </c>
      <c r="C27" s="337">
        <v>8287.2369999999992</v>
      </c>
      <c r="D27" s="337">
        <v>7722.4809999999998</v>
      </c>
      <c r="E27" s="191">
        <f t="shared" si="3"/>
        <v>-6.8147682997360848</v>
      </c>
      <c r="F27" s="337">
        <v>13143.629000000001</v>
      </c>
      <c r="G27" s="337">
        <v>12085.952499999999</v>
      </c>
      <c r="H27" s="191">
        <f t="shared" si="4"/>
        <v>-8.0470659967654345</v>
      </c>
      <c r="I27" s="337">
        <v>9456.8359999999993</v>
      </c>
      <c r="J27" s="337">
        <v>8675.4714999999997</v>
      </c>
      <c r="K27" s="496">
        <f t="shared" si="5"/>
        <v>-8.2624304788620595</v>
      </c>
      <c r="L27" s="489"/>
    </row>
    <row r="28" spans="1:12">
      <c r="A28" s="249"/>
      <c r="B28" s="440" t="s">
        <v>123</v>
      </c>
      <c r="C28" s="337">
        <v>7589.5599999999995</v>
      </c>
      <c r="D28" s="337">
        <v>7531.8729999999996</v>
      </c>
      <c r="E28" s="191">
        <f t="shared" si="3"/>
        <v>-0.76008358850842006</v>
      </c>
      <c r="F28" s="337">
        <v>12958.904999999999</v>
      </c>
      <c r="G28" s="337">
        <v>12161.5175</v>
      </c>
      <c r="H28" s="191">
        <f t="shared" si="4"/>
        <v>-6.1532012156891298</v>
      </c>
      <c r="I28" s="337">
        <v>9557.2330000000002</v>
      </c>
      <c r="J28" s="337">
        <v>9190.5944999999992</v>
      </c>
      <c r="K28" s="496">
        <f t="shared" si="5"/>
        <v>-3.836241096141535</v>
      </c>
      <c r="L28" s="489"/>
    </row>
    <row r="29" spans="1:12">
      <c r="A29" s="249"/>
      <c r="B29" s="440" t="s">
        <v>124</v>
      </c>
      <c r="C29" s="337">
        <v>7967.2070000000003</v>
      </c>
      <c r="D29" s="337">
        <v>7268.8964999999998</v>
      </c>
      <c r="E29" s="191">
        <f t="shared" si="3"/>
        <v>-8.7648092989174309</v>
      </c>
      <c r="F29" s="337">
        <v>12930.192999999999</v>
      </c>
      <c r="G29" s="337">
        <v>12331.42</v>
      </c>
      <c r="H29" s="191">
        <f t="shared" si="4"/>
        <v>-4.6308125485829859</v>
      </c>
      <c r="I29" s="337">
        <v>9539.5584999999992</v>
      </c>
      <c r="J29" s="337">
        <v>8965.2479999999996</v>
      </c>
      <c r="K29" s="496">
        <f t="shared" si="5"/>
        <v>-6.0203048180898495</v>
      </c>
      <c r="L29" s="489"/>
    </row>
    <row r="30" spans="1:12">
      <c r="A30" s="249"/>
      <c r="B30" s="440" t="s">
        <v>125</v>
      </c>
      <c r="C30" s="337">
        <v>7884.625</v>
      </c>
      <c r="D30" s="337">
        <v>7285.4125000000004</v>
      </c>
      <c r="E30" s="191">
        <f t="shared" si="3"/>
        <v>-7.5997590246841167</v>
      </c>
      <c r="F30" s="337">
        <v>13283.657500000001</v>
      </c>
      <c r="G30" s="337">
        <v>12193.729499999999</v>
      </c>
      <c r="H30" s="191">
        <f t="shared" si="4"/>
        <v>-8.2050293753810006</v>
      </c>
      <c r="I30" s="337">
        <v>9687.3029999999999</v>
      </c>
      <c r="J30" s="337">
        <v>9198.4484999999986</v>
      </c>
      <c r="K30" s="496">
        <f t="shared" si="5"/>
        <v>-5.0463426198189669</v>
      </c>
      <c r="L30" s="489"/>
    </row>
    <row r="31" spans="1:12">
      <c r="A31" s="249"/>
      <c r="B31" s="440" t="s">
        <v>126</v>
      </c>
      <c r="C31" s="337">
        <v>8104.9495000000006</v>
      </c>
      <c r="D31" s="337">
        <v>8035.9570000000003</v>
      </c>
      <c r="E31" s="191">
        <f t="shared" si="3"/>
        <v>-0.85123911012647824</v>
      </c>
      <c r="F31" s="337">
        <v>12953.5095</v>
      </c>
      <c r="G31" s="337">
        <v>12193.3285</v>
      </c>
      <c r="H31" s="191">
        <f t="shared" si="4"/>
        <v>-5.8685331569795824</v>
      </c>
      <c r="I31" s="337">
        <v>9306.8110000000015</v>
      </c>
      <c r="J31" s="337">
        <v>9004.4840000000004</v>
      </c>
      <c r="K31" s="496">
        <f t="shared" si="5"/>
        <v>-3.2484489047859832</v>
      </c>
      <c r="L31" s="489"/>
    </row>
    <row r="32" spans="1:12">
      <c r="A32" s="249"/>
      <c r="B32" s="440" t="s">
        <v>127</v>
      </c>
      <c r="C32" s="337">
        <v>7943.2129999999997</v>
      </c>
      <c r="D32" s="337">
        <v>7332.5344999999998</v>
      </c>
      <c r="E32" s="191">
        <f t="shared" si="3"/>
        <v>-7.6880539398855312</v>
      </c>
      <c r="F32" s="337">
        <v>12523.516</v>
      </c>
      <c r="G32" s="337">
        <v>11837.717499999999</v>
      </c>
      <c r="H32" s="191">
        <f t="shared" si="4"/>
        <v>-5.4760859490258218</v>
      </c>
      <c r="I32" s="337">
        <v>9638.9484999999986</v>
      </c>
      <c r="J32" s="337">
        <v>8945.1710000000003</v>
      </c>
      <c r="K32" s="496">
        <f t="shared" si="5"/>
        <v>-7.1976471292485744</v>
      </c>
      <c r="L32" s="489"/>
    </row>
    <row r="33" spans="1:12">
      <c r="A33" s="249"/>
      <c r="B33" s="440" t="s">
        <v>128</v>
      </c>
      <c r="C33" s="337">
        <v>7691.277</v>
      </c>
      <c r="D33" s="337">
        <v>7129.1514999999999</v>
      </c>
      <c r="E33" s="191">
        <f t="shared" si="3"/>
        <v>-7.3086107807585172</v>
      </c>
      <c r="F33" s="337">
        <v>12852.305</v>
      </c>
      <c r="G33" s="337">
        <v>11982.5005</v>
      </c>
      <c r="H33" s="191">
        <f t="shared" si="4"/>
        <v>-6.7676926434596769</v>
      </c>
      <c r="I33" s="337">
        <v>9585.6015000000007</v>
      </c>
      <c r="J33" s="337">
        <v>8881.1569999999992</v>
      </c>
      <c r="K33" s="496">
        <f t="shared" si="5"/>
        <v>-7.348985872195934</v>
      </c>
      <c r="L33" s="489"/>
    </row>
    <row r="34" spans="1:12">
      <c r="A34" s="249"/>
      <c r="B34" s="440" t="s">
        <v>129</v>
      </c>
      <c r="C34" s="337">
        <v>7994.0305000000008</v>
      </c>
      <c r="D34" s="337">
        <v>7553.2895000000008</v>
      </c>
      <c r="E34" s="191">
        <f t="shared" si="3"/>
        <v>-5.5133765126365253</v>
      </c>
      <c r="F34" s="337">
        <v>13186.948</v>
      </c>
      <c r="G34" s="337">
        <v>12273.922500000001</v>
      </c>
      <c r="H34" s="191">
        <f t="shared" si="4"/>
        <v>-6.9237059249797621</v>
      </c>
      <c r="I34" s="337">
        <v>9530.0040000000008</v>
      </c>
      <c r="J34" s="337">
        <v>8918.7400000000016</v>
      </c>
      <c r="K34" s="496">
        <f t="shared" si="5"/>
        <v>-6.4141001409862897</v>
      </c>
      <c r="L34" s="489"/>
    </row>
    <row r="35" spans="1:12">
      <c r="A35" s="249"/>
      <c r="B35" s="440" t="s">
        <v>130</v>
      </c>
      <c r="C35" s="337">
        <v>7955.5280000000002</v>
      </c>
      <c r="D35" s="337">
        <v>8147.0754999999999</v>
      </c>
      <c r="E35" s="191">
        <f t="shared" si="3"/>
        <v>2.4077283116846537</v>
      </c>
      <c r="F35" s="337">
        <v>12960.081</v>
      </c>
      <c r="G35" s="337">
        <v>12089.810000000001</v>
      </c>
      <c r="H35" s="191">
        <f t="shared" si="4"/>
        <v>-6.7150120435203959</v>
      </c>
      <c r="I35" s="337">
        <v>9505.5325000000012</v>
      </c>
      <c r="J35" s="337">
        <v>8903.2109999999993</v>
      </c>
      <c r="K35" s="496">
        <f>(J35/I35-1)*100</f>
        <v>-6.3365361172559425</v>
      </c>
      <c r="L35" s="489"/>
    </row>
    <row r="36" spans="1:12">
      <c r="A36" s="249"/>
      <c r="B36" s="440" t="s">
        <v>131</v>
      </c>
      <c r="C36" s="337">
        <v>7626.3349999999991</v>
      </c>
      <c r="D36" s="337">
        <v>7748.652</v>
      </c>
      <c r="E36" s="191">
        <f t="shared" si="3"/>
        <v>1.6038765671846367</v>
      </c>
      <c r="F36" s="337">
        <v>12356.1165</v>
      </c>
      <c r="G36" s="337">
        <v>12324.701499999999</v>
      </c>
      <c r="H36" s="191">
        <f t="shared" si="4"/>
        <v>-0.25424655068605473</v>
      </c>
      <c r="I36" s="337">
        <v>8829.2635000000009</v>
      </c>
      <c r="J36" s="337">
        <v>8564.5974999999999</v>
      </c>
      <c r="K36" s="496">
        <f>(J36/I36-1)*100</f>
        <v>-2.9975999696917111</v>
      </c>
      <c r="L36" s="489"/>
    </row>
    <row r="37" spans="1:12">
      <c r="A37" s="249"/>
      <c r="B37" s="198"/>
      <c r="C37" s="337"/>
      <c r="D37" s="337"/>
      <c r="E37" s="188"/>
      <c r="F37" s="337"/>
      <c r="G37" s="337"/>
      <c r="H37" s="188"/>
      <c r="I37" s="337"/>
      <c r="J37" s="337"/>
      <c r="K37" s="246"/>
      <c r="L37" s="489"/>
    </row>
    <row r="38" spans="1:12">
      <c r="A38" s="249">
        <v>2024</v>
      </c>
      <c r="B38" s="189" t="s">
        <v>120</v>
      </c>
      <c r="C38" s="337">
        <v>8525.3984999999993</v>
      </c>
      <c r="D38" s="337">
        <v>8221.8379999999997</v>
      </c>
      <c r="E38" s="191">
        <f>(D38/C38-1)*100</f>
        <v>-3.5606605368652233</v>
      </c>
      <c r="F38" s="337">
        <v>13297.380000000001</v>
      </c>
      <c r="G38" s="337">
        <v>12864.5095</v>
      </c>
      <c r="H38" s="191">
        <f t="shared" si="4"/>
        <v>-3.2553066844746903</v>
      </c>
      <c r="I38" s="337">
        <v>9120.8024999999998</v>
      </c>
      <c r="J38" s="337">
        <v>8395.0339999999997</v>
      </c>
      <c r="K38" s="496">
        <f>(J38/I38-1)*100</f>
        <v>-7.9572877496251078</v>
      </c>
      <c r="L38" s="489"/>
    </row>
    <row r="39" spans="1:12">
      <c r="A39" s="249"/>
      <c r="B39" s="440" t="s">
        <v>121</v>
      </c>
      <c r="C39" s="337">
        <v>8668.9619999999995</v>
      </c>
      <c r="D39" s="337">
        <v>8030.125</v>
      </c>
      <c r="E39" s="188">
        <f>(D39/C39-1)*100</f>
        <v>-7.3692444378000488</v>
      </c>
      <c r="F39" s="337">
        <v>13615.777</v>
      </c>
      <c r="G39" s="337">
        <v>12718.831</v>
      </c>
      <c r="H39" s="188">
        <f>(G39/F39-1)*100</f>
        <v>-6.5875491350952604</v>
      </c>
      <c r="I39" s="337">
        <v>9846.1035000000011</v>
      </c>
      <c r="J39" s="337">
        <v>9469.7085000000006</v>
      </c>
      <c r="K39" s="246">
        <f>(J39/I39-1)*100</f>
        <v>-3.8227812657057769</v>
      </c>
      <c r="L39" s="489"/>
    </row>
    <row r="40" spans="1:12">
      <c r="A40" s="249"/>
      <c r="B40" s="440" t="s">
        <v>122</v>
      </c>
      <c r="C40" s="337">
        <v>8276.0185000000001</v>
      </c>
      <c r="D40" s="337">
        <v>8263.4030000000002</v>
      </c>
      <c r="E40" s="188">
        <f>(D40/C40-1)*100</f>
        <v>-0.15243441033874205</v>
      </c>
      <c r="F40" s="337">
        <v>12707.223</v>
      </c>
      <c r="G40" s="337">
        <v>12788.6625</v>
      </c>
      <c r="H40" s="188">
        <f>(G40/F40-1)*100</f>
        <v>0.64089140483329921</v>
      </c>
      <c r="I40" s="337">
        <v>9871.5</v>
      </c>
      <c r="J40" s="337">
        <v>9587.1234999999997</v>
      </c>
      <c r="K40" s="246">
        <f>(J40/I40-1)*100</f>
        <v>-2.880783062351211</v>
      </c>
      <c r="L40" s="489"/>
    </row>
    <row r="41" spans="1:12">
      <c r="A41" s="249"/>
      <c r="B41" s="440" t="s">
        <v>123</v>
      </c>
      <c r="C41" s="337">
        <v>8518.1454999999987</v>
      </c>
      <c r="D41" s="337">
        <v>8396.7044999999998</v>
      </c>
      <c r="E41" s="188">
        <f>(D41/C41-1)*100</f>
        <v>-1.4256741681625273</v>
      </c>
      <c r="F41" s="337">
        <v>13322</v>
      </c>
      <c r="G41" s="337">
        <v>12676.916000000001</v>
      </c>
      <c r="H41" s="188">
        <f>(G41/F41-1)*100</f>
        <v>-4.8422459090226582</v>
      </c>
      <c r="I41" s="337">
        <v>9940.1290000000008</v>
      </c>
      <c r="J41" s="337">
        <v>9608.0349999999999</v>
      </c>
      <c r="K41" s="246">
        <f>(J41/I41-1)*100</f>
        <v>-3.3409425571841234</v>
      </c>
      <c r="L41" s="489"/>
    </row>
    <row r="42" spans="1:12">
      <c r="A42" s="249"/>
      <c r="B42" s="440" t="s">
        <v>124</v>
      </c>
      <c r="C42" s="337">
        <v>8407.8719999999994</v>
      </c>
      <c r="D42" s="337">
        <v>8164.9594999999999</v>
      </c>
      <c r="E42" s="188">
        <f>(D42/C42-1)*100</f>
        <v>-2.8891079692935362</v>
      </c>
      <c r="F42" s="337">
        <v>13451.831</v>
      </c>
      <c r="G42" s="337">
        <v>12689.011999999999</v>
      </c>
      <c r="H42" s="188">
        <f>(G42/F42-1)*100</f>
        <v>-5.6707447484286799</v>
      </c>
      <c r="I42" s="337">
        <v>9952.6080000000002</v>
      </c>
      <c r="J42" s="337">
        <v>9446.1575000000012</v>
      </c>
      <c r="K42" s="246">
        <f>(J42/I42-1)*100</f>
        <v>-5.0886209926081616</v>
      </c>
      <c r="L42" s="489"/>
    </row>
    <row r="43" spans="1:12" hidden="1">
      <c r="A43" s="249"/>
      <c r="B43" s="440" t="s">
        <v>125</v>
      </c>
      <c r="C43" s="337"/>
      <c r="D43" s="337"/>
      <c r="E43" s="188"/>
      <c r="F43" s="337"/>
      <c r="G43" s="337"/>
      <c r="H43" s="188"/>
      <c r="I43" s="337"/>
      <c r="J43" s="337"/>
      <c r="K43" s="246"/>
      <c r="L43" s="489"/>
    </row>
    <row r="44" spans="1:12" hidden="1">
      <c r="A44" s="249"/>
      <c r="B44" s="440" t="s">
        <v>126</v>
      </c>
      <c r="C44" s="337"/>
      <c r="D44" s="337"/>
      <c r="E44" s="188"/>
      <c r="F44" s="337"/>
      <c r="G44" s="337"/>
      <c r="H44" s="188"/>
      <c r="I44" s="337"/>
      <c r="J44" s="337"/>
      <c r="K44" s="246"/>
      <c r="L44" s="489"/>
    </row>
    <row r="45" spans="1:12" hidden="1">
      <c r="A45" s="249"/>
      <c r="B45" s="440" t="s">
        <v>127</v>
      </c>
      <c r="C45" s="337"/>
      <c r="D45" s="337"/>
      <c r="E45" s="188"/>
      <c r="F45" s="337"/>
      <c r="G45" s="337"/>
      <c r="H45" s="188"/>
      <c r="I45" s="337"/>
      <c r="J45" s="337"/>
      <c r="K45" s="246"/>
      <c r="L45" s="489"/>
    </row>
    <row r="46" spans="1:12" hidden="1">
      <c r="A46" s="249"/>
      <c r="B46" s="440" t="s">
        <v>128</v>
      </c>
      <c r="C46" s="337"/>
      <c r="D46" s="337"/>
      <c r="E46" s="188"/>
      <c r="F46" s="337"/>
      <c r="G46" s="337"/>
      <c r="H46" s="188"/>
      <c r="I46" s="337"/>
      <c r="J46" s="337"/>
      <c r="K46" s="246"/>
      <c r="L46" s="489"/>
    </row>
    <row r="47" spans="1:12" hidden="1">
      <c r="A47" s="249"/>
      <c r="B47" s="440" t="s">
        <v>129</v>
      </c>
      <c r="C47" s="337"/>
      <c r="D47" s="337"/>
      <c r="E47" s="188"/>
      <c r="F47" s="337"/>
      <c r="G47" s="337"/>
      <c r="H47" s="188"/>
      <c r="I47" s="337"/>
      <c r="J47" s="337"/>
      <c r="K47" s="246"/>
      <c r="L47" s="489"/>
    </row>
    <row r="48" spans="1:12" hidden="1">
      <c r="A48" s="249"/>
      <c r="B48" s="440" t="s">
        <v>130</v>
      </c>
      <c r="C48" s="337"/>
      <c r="D48" s="337"/>
      <c r="E48" s="188"/>
      <c r="F48" s="337"/>
      <c r="G48" s="337"/>
      <c r="H48" s="188"/>
      <c r="I48" s="337"/>
      <c r="J48" s="337"/>
      <c r="K48" s="246"/>
      <c r="L48" s="489"/>
    </row>
    <row r="49" spans="1:12" hidden="1">
      <c r="A49" s="249"/>
      <c r="B49" s="440" t="s">
        <v>131</v>
      </c>
      <c r="C49" s="337"/>
      <c r="D49" s="337"/>
      <c r="E49" s="188"/>
      <c r="F49" s="337"/>
      <c r="G49" s="337"/>
      <c r="H49" s="188"/>
      <c r="I49" s="337"/>
      <c r="J49" s="337"/>
      <c r="K49" s="246"/>
      <c r="L49" s="489"/>
    </row>
    <row r="50" spans="1:12">
      <c r="A50" s="1155" t="s">
        <v>491</v>
      </c>
      <c r="B50" s="1156"/>
      <c r="C50" s="445">
        <f>AVERAGE(C25:C29)</f>
        <v>8156.9396999999999</v>
      </c>
      <c r="D50" s="445">
        <f>AVERAGE(D25:D29)</f>
        <v>7800.4398000000001</v>
      </c>
      <c r="E50" s="446">
        <f>(D50/C50-1)*100</f>
        <v>-4.3705104256195444</v>
      </c>
      <c r="F50" s="445">
        <f>AVERAGE(F25:F29)</f>
        <v>13333.115599999999</v>
      </c>
      <c r="G50" s="445">
        <f>AVERAGE(G25:G29)</f>
        <v>12469.6095</v>
      </c>
      <c r="H50" s="446">
        <f>(G50/F50-1)*100</f>
        <v>-6.4764015096366423</v>
      </c>
      <c r="I50" s="445">
        <f>AVERAGE(I25:I29)</f>
        <v>9403.8424999999988</v>
      </c>
      <c r="J50" s="445">
        <f>AVERAGE(J25:J29)</f>
        <v>8777.2156999999988</v>
      </c>
      <c r="K50" s="497">
        <f>(J50/I50-1)*100</f>
        <v>-6.6635186627168608</v>
      </c>
      <c r="L50" s="489"/>
    </row>
    <row r="51" spans="1:12">
      <c r="A51" s="1157" t="s">
        <v>492</v>
      </c>
      <c r="B51" s="1158"/>
      <c r="C51" s="448">
        <f>AVERAGE(C38:C42)</f>
        <v>8479.2793000000001</v>
      </c>
      <c r="D51" s="448">
        <f>AVERAGE(D38:D42)</f>
        <v>8215.405999999999</v>
      </c>
      <c r="E51" s="449">
        <f>(D51/C51-1)*100</f>
        <v>-3.1119779248219959</v>
      </c>
      <c r="F51" s="448">
        <f>AVERAGE(F38:F42)</f>
        <v>13278.842199999999</v>
      </c>
      <c r="G51" s="448">
        <f>AVERAGE(G38:G42)</f>
        <v>12747.5862</v>
      </c>
      <c r="H51" s="449">
        <f>(G51/F51-1)*100</f>
        <v>-4.0007704888608391</v>
      </c>
      <c r="I51" s="448">
        <f>AVERAGE(I38:I42)</f>
        <v>9746.2286000000004</v>
      </c>
      <c r="J51" s="448">
        <f>AVERAGE(J38:J42)</f>
        <v>9301.2116999999998</v>
      </c>
      <c r="K51" s="458">
        <f>(J51/I51-1)*100</f>
        <v>-4.5660420893472669</v>
      </c>
      <c r="L51" s="489"/>
    </row>
    <row r="52" spans="1:12">
      <c r="A52" s="456" t="s">
        <v>493</v>
      </c>
      <c r="B52" s="457"/>
      <c r="C52" s="451">
        <f>(C51/C50-1)*100</f>
        <v>3.9517222372012828</v>
      </c>
      <c r="D52" s="451">
        <f>(D51/D50-1)*100</f>
        <v>5.3197795334565479</v>
      </c>
      <c r="E52" s="449"/>
      <c r="F52" s="451">
        <f>(F51/F50-1)*100</f>
        <v>-0.40705714724321718</v>
      </c>
      <c r="G52" s="451">
        <f>(G51/G50-1)*100</f>
        <v>2.229233401414854</v>
      </c>
      <c r="H52" s="449"/>
      <c r="I52" s="451">
        <f>(I51/I50-1)*100</f>
        <v>3.6409169974933375</v>
      </c>
      <c r="J52" s="451">
        <f>(J51/J50-1)*100</f>
        <v>5.9699569648265616</v>
      </c>
      <c r="K52" s="458"/>
      <c r="L52" s="489"/>
    </row>
    <row r="53" spans="1:12">
      <c r="A53" s="459" t="s">
        <v>133</v>
      </c>
      <c r="B53" s="460"/>
      <c r="C53" s="451">
        <f>(C42/C41-1)*100</f>
        <v>-1.2945716881684999</v>
      </c>
      <c r="D53" s="451">
        <f>(D42/D41-1)*100</f>
        <v>-2.7599518358660813</v>
      </c>
      <c r="E53" s="449"/>
      <c r="F53" s="451">
        <f>(F42/F41-1)*100</f>
        <v>0.97456087674523406</v>
      </c>
      <c r="G53" s="451">
        <f>(G42/G41-1)*100</f>
        <v>9.541752899520084E-2</v>
      </c>
      <c r="H53" s="449"/>
      <c r="I53" s="451">
        <f>(I42/I41-1)*100</f>
        <v>0.12554163029472321</v>
      </c>
      <c r="J53" s="451">
        <f>(J42/J41-1)*100</f>
        <v>-1.6848138042794281</v>
      </c>
      <c r="K53" s="458"/>
      <c r="L53" s="489"/>
    </row>
    <row r="54" spans="1:12" ht="13.5" thickBot="1">
      <c r="A54" s="461" t="s">
        <v>502</v>
      </c>
      <c r="B54" s="462"/>
      <c r="C54" s="454">
        <f>(C42/C29-1)*100</f>
        <v>5.5309846976487442</v>
      </c>
      <c r="D54" s="454">
        <f>(D42/D29-1)*100</f>
        <v>12.327359455455177</v>
      </c>
      <c r="E54" s="463"/>
      <c r="F54" s="454">
        <f>(F42/F29-1)*100</f>
        <v>4.0342630616573283</v>
      </c>
      <c r="G54" s="454">
        <f>(G42/G29-1)*100</f>
        <v>2.8998444623571151</v>
      </c>
      <c r="H54" s="463"/>
      <c r="I54" s="454">
        <f>(I42/I29-1)*100</f>
        <v>4.3298597099645786</v>
      </c>
      <c r="J54" s="454">
        <f>(J42/J29-1)*100</f>
        <v>5.3641516665239086</v>
      </c>
      <c r="K54" s="464"/>
    </row>
    <row r="55" spans="1:12">
      <c r="A55" s="1152" t="s">
        <v>495</v>
      </c>
      <c r="B55" s="1153"/>
      <c r="C55" s="1153"/>
      <c r="D55" s="1153"/>
      <c r="E55" s="1153"/>
      <c r="F55" s="1153"/>
      <c r="G55" s="1153"/>
      <c r="H55" s="1153"/>
      <c r="I55" s="1153"/>
      <c r="J55" s="1153"/>
      <c r="K55" s="1154"/>
    </row>
    <row r="56" spans="1:12" ht="13.5" thickBot="1">
      <c r="A56" s="1110" t="s">
        <v>496</v>
      </c>
      <c r="B56" s="1130"/>
      <c r="C56" s="1130"/>
      <c r="D56" s="1130"/>
      <c r="E56" s="1130"/>
      <c r="F56" s="1130"/>
      <c r="G56" s="1130"/>
      <c r="H56" s="1130"/>
      <c r="I56" s="1130"/>
      <c r="J56" s="1130"/>
      <c r="K56" s="1131"/>
    </row>
    <row r="57" spans="1:12">
      <c r="C57" s="489"/>
      <c r="D57" s="489"/>
      <c r="E57" s="489"/>
      <c r="F57" s="489"/>
      <c r="G57" s="489"/>
      <c r="H57" s="489"/>
      <c r="I57" s="489"/>
      <c r="J57" s="489"/>
      <c r="K57" s="489"/>
    </row>
  </sheetData>
  <mergeCells count="12">
    <mergeCell ref="A55:K55"/>
    <mergeCell ref="A56:K56"/>
    <mergeCell ref="A1:K1"/>
    <mergeCell ref="A2:K2"/>
    <mergeCell ref="A3:K3"/>
    <mergeCell ref="A4:A6"/>
    <mergeCell ref="B4:B6"/>
    <mergeCell ref="C4:E5"/>
    <mergeCell ref="F4:H5"/>
    <mergeCell ref="I4:K5"/>
    <mergeCell ref="A50:B50"/>
    <mergeCell ref="A51:B51"/>
  </mergeCells>
  <phoneticPr fontId="31" type="noConversion"/>
  <pageMargins left="0.70866141732283472" right="0.70866141732283472" top="0.74803149606299213" bottom="0.74803149606299213" header="0.31496062992125984" footer="0.31496062992125984"/>
  <pageSetup paperSize="126" scale="78" orientation="landscape" r:id="rId1"/>
  <headerFooter>
    <oddFooter>&amp;C35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AADF-055D-4837-B2BF-DDFAFCCB1C4B}">
  <sheetPr>
    <tabColor rgb="FF0070C0"/>
  </sheetPr>
  <dimension ref="A1:K31"/>
  <sheetViews>
    <sheetView view="pageBreakPreview" zoomScale="90" zoomScaleNormal="115" zoomScaleSheetLayoutView="90" zoomScalePageLayoutView="85" workbookViewId="0">
      <selection sqref="A1:G1"/>
    </sheetView>
  </sheetViews>
  <sheetFormatPr baseColWidth="10" defaultColWidth="11.42578125" defaultRowHeight="12.75"/>
  <cols>
    <col min="2" max="7" width="13.28515625" customWidth="1"/>
    <col min="8" max="11" width="18.7109375" bestFit="1" customWidth="1"/>
    <col min="258" max="263" width="13.28515625" customWidth="1"/>
    <col min="264" max="267" width="18.7109375" bestFit="1" customWidth="1"/>
    <col min="514" max="519" width="13.28515625" customWidth="1"/>
    <col min="520" max="523" width="18.7109375" bestFit="1" customWidth="1"/>
    <col min="770" max="775" width="13.28515625" customWidth="1"/>
    <col min="776" max="779" width="18.7109375" bestFit="1" customWidth="1"/>
    <col min="1026" max="1031" width="13.28515625" customWidth="1"/>
    <col min="1032" max="1035" width="18.7109375" bestFit="1" customWidth="1"/>
    <col min="1282" max="1287" width="13.28515625" customWidth="1"/>
    <col min="1288" max="1291" width="18.7109375" bestFit="1" customWidth="1"/>
    <col min="1538" max="1543" width="13.28515625" customWidth="1"/>
    <col min="1544" max="1547" width="18.7109375" bestFit="1" customWidth="1"/>
    <col min="1794" max="1799" width="13.28515625" customWidth="1"/>
    <col min="1800" max="1803" width="18.7109375" bestFit="1" customWidth="1"/>
    <col min="2050" max="2055" width="13.28515625" customWidth="1"/>
    <col min="2056" max="2059" width="18.7109375" bestFit="1" customWidth="1"/>
    <col min="2306" max="2311" width="13.28515625" customWidth="1"/>
    <col min="2312" max="2315" width="18.7109375" bestFit="1" customWidth="1"/>
    <col min="2562" max="2567" width="13.28515625" customWidth="1"/>
    <col min="2568" max="2571" width="18.7109375" bestFit="1" customWidth="1"/>
    <col min="2818" max="2823" width="13.28515625" customWidth="1"/>
    <col min="2824" max="2827" width="18.7109375" bestFit="1" customWidth="1"/>
    <col min="3074" max="3079" width="13.28515625" customWidth="1"/>
    <col min="3080" max="3083" width="18.7109375" bestFit="1" customWidth="1"/>
    <col min="3330" max="3335" width="13.28515625" customWidth="1"/>
    <col min="3336" max="3339" width="18.7109375" bestFit="1" customWidth="1"/>
    <col min="3586" max="3591" width="13.28515625" customWidth="1"/>
    <col min="3592" max="3595" width="18.7109375" bestFit="1" customWidth="1"/>
    <col min="3842" max="3847" width="13.28515625" customWidth="1"/>
    <col min="3848" max="3851" width="18.7109375" bestFit="1" customWidth="1"/>
    <col min="4098" max="4103" width="13.28515625" customWidth="1"/>
    <col min="4104" max="4107" width="18.7109375" bestFit="1" customWidth="1"/>
    <col min="4354" max="4359" width="13.28515625" customWidth="1"/>
    <col min="4360" max="4363" width="18.7109375" bestFit="1" customWidth="1"/>
    <col min="4610" max="4615" width="13.28515625" customWidth="1"/>
    <col min="4616" max="4619" width="18.7109375" bestFit="1" customWidth="1"/>
    <col min="4866" max="4871" width="13.28515625" customWidth="1"/>
    <col min="4872" max="4875" width="18.7109375" bestFit="1" customWidth="1"/>
    <col min="5122" max="5127" width="13.28515625" customWidth="1"/>
    <col min="5128" max="5131" width="18.7109375" bestFit="1" customWidth="1"/>
    <col min="5378" max="5383" width="13.28515625" customWidth="1"/>
    <col min="5384" max="5387" width="18.7109375" bestFit="1" customWidth="1"/>
    <col min="5634" max="5639" width="13.28515625" customWidth="1"/>
    <col min="5640" max="5643" width="18.7109375" bestFit="1" customWidth="1"/>
    <col min="5890" max="5895" width="13.28515625" customWidth="1"/>
    <col min="5896" max="5899" width="18.7109375" bestFit="1" customWidth="1"/>
    <col min="6146" max="6151" width="13.28515625" customWidth="1"/>
    <col min="6152" max="6155" width="18.7109375" bestFit="1" customWidth="1"/>
    <col min="6402" max="6407" width="13.28515625" customWidth="1"/>
    <col min="6408" max="6411" width="18.7109375" bestFit="1" customWidth="1"/>
    <col min="6658" max="6663" width="13.28515625" customWidth="1"/>
    <col min="6664" max="6667" width="18.7109375" bestFit="1" customWidth="1"/>
    <col min="6914" max="6919" width="13.28515625" customWidth="1"/>
    <col min="6920" max="6923" width="18.7109375" bestFit="1" customWidth="1"/>
    <col min="7170" max="7175" width="13.28515625" customWidth="1"/>
    <col min="7176" max="7179" width="18.7109375" bestFit="1" customWidth="1"/>
    <col min="7426" max="7431" width="13.28515625" customWidth="1"/>
    <col min="7432" max="7435" width="18.7109375" bestFit="1" customWidth="1"/>
    <col min="7682" max="7687" width="13.28515625" customWidth="1"/>
    <col min="7688" max="7691" width="18.7109375" bestFit="1" customWidth="1"/>
    <col min="7938" max="7943" width="13.28515625" customWidth="1"/>
    <col min="7944" max="7947" width="18.7109375" bestFit="1" customWidth="1"/>
    <col min="8194" max="8199" width="13.28515625" customWidth="1"/>
    <col min="8200" max="8203" width="18.7109375" bestFit="1" customWidth="1"/>
    <col min="8450" max="8455" width="13.28515625" customWidth="1"/>
    <col min="8456" max="8459" width="18.7109375" bestFit="1" customWidth="1"/>
    <col min="8706" max="8711" width="13.28515625" customWidth="1"/>
    <col min="8712" max="8715" width="18.7109375" bestFit="1" customWidth="1"/>
    <col min="8962" max="8967" width="13.28515625" customWidth="1"/>
    <col min="8968" max="8971" width="18.7109375" bestFit="1" customWidth="1"/>
    <col min="9218" max="9223" width="13.28515625" customWidth="1"/>
    <col min="9224" max="9227" width="18.7109375" bestFit="1" customWidth="1"/>
    <col min="9474" max="9479" width="13.28515625" customWidth="1"/>
    <col min="9480" max="9483" width="18.7109375" bestFit="1" customWidth="1"/>
    <col min="9730" max="9735" width="13.28515625" customWidth="1"/>
    <col min="9736" max="9739" width="18.7109375" bestFit="1" customWidth="1"/>
    <col min="9986" max="9991" width="13.28515625" customWidth="1"/>
    <col min="9992" max="9995" width="18.7109375" bestFit="1" customWidth="1"/>
    <col min="10242" max="10247" width="13.28515625" customWidth="1"/>
    <col min="10248" max="10251" width="18.7109375" bestFit="1" customWidth="1"/>
    <col min="10498" max="10503" width="13.28515625" customWidth="1"/>
    <col min="10504" max="10507" width="18.7109375" bestFit="1" customWidth="1"/>
    <col min="10754" max="10759" width="13.28515625" customWidth="1"/>
    <col min="10760" max="10763" width="18.7109375" bestFit="1" customWidth="1"/>
    <col min="11010" max="11015" width="13.28515625" customWidth="1"/>
    <col min="11016" max="11019" width="18.7109375" bestFit="1" customWidth="1"/>
    <col min="11266" max="11271" width="13.28515625" customWidth="1"/>
    <col min="11272" max="11275" width="18.7109375" bestFit="1" customWidth="1"/>
    <col min="11522" max="11527" width="13.28515625" customWidth="1"/>
    <col min="11528" max="11531" width="18.7109375" bestFit="1" customWidth="1"/>
    <col min="11778" max="11783" width="13.28515625" customWidth="1"/>
    <col min="11784" max="11787" width="18.7109375" bestFit="1" customWidth="1"/>
    <col min="12034" max="12039" width="13.28515625" customWidth="1"/>
    <col min="12040" max="12043" width="18.7109375" bestFit="1" customWidth="1"/>
    <col min="12290" max="12295" width="13.28515625" customWidth="1"/>
    <col min="12296" max="12299" width="18.7109375" bestFit="1" customWidth="1"/>
    <col min="12546" max="12551" width="13.28515625" customWidth="1"/>
    <col min="12552" max="12555" width="18.7109375" bestFit="1" customWidth="1"/>
    <col min="12802" max="12807" width="13.28515625" customWidth="1"/>
    <col min="12808" max="12811" width="18.7109375" bestFit="1" customWidth="1"/>
    <col min="13058" max="13063" width="13.28515625" customWidth="1"/>
    <col min="13064" max="13067" width="18.7109375" bestFit="1" customWidth="1"/>
    <col min="13314" max="13319" width="13.28515625" customWidth="1"/>
    <col min="13320" max="13323" width="18.7109375" bestFit="1" customWidth="1"/>
    <col min="13570" max="13575" width="13.28515625" customWidth="1"/>
    <col min="13576" max="13579" width="18.7109375" bestFit="1" customWidth="1"/>
    <col min="13826" max="13831" width="13.28515625" customWidth="1"/>
    <col min="13832" max="13835" width="18.7109375" bestFit="1" customWidth="1"/>
    <col min="14082" max="14087" width="13.28515625" customWidth="1"/>
    <col min="14088" max="14091" width="18.7109375" bestFit="1" customWidth="1"/>
    <col min="14338" max="14343" width="13.28515625" customWidth="1"/>
    <col min="14344" max="14347" width="18.7109375" bestFit="1" customWidth="1"/>
    <col min="14594" max="14599" width="13.28515625" customWidth="1"/>
    <col min="14600" max="14603" width="18.7109375" bestFit="1" customWidth="1"/>
    <col min="14850" max="14855" width="13.28515625" customWidth="1"/>
    <col min="14856" max="14859" width="18.7109375" bestFit="1" customWidth="1"/>
    <col min="15106" max="15111" width="13.28515625" customWidth="1"/>
    <col min="15112" max="15115" width="18.7109375" bestFit="1" customWidth="1"/>
    <col min="15362" max="15367" width="13.28515625" customWidth="1"/>
    <col min="15368" max="15371" width="18.7109375" bestFit="1" customWidth="1"/>
    <col min="15618" max="15623" width="13.28515625" customWidth="1"/>
    <col min="15624" max="15627" width="18.7109375" bestFit="1" customWidth="1"/>
    <col min="15874" max="15879" width="13.28515625" customWidth="1"/>
    <col min="15880" max="15883" width="18.7109375" bestFit="1" customWidth="1"/>
    <col min="16130" max="16135" width="13.28515625" customWidth="1"/>
    <col min="16136" max="16139" width="18.7109375" bestFit="1" customWidth="1"/>
  </cols>
  <sheetData>
    <row r="1" spans="1:8">
      <c r="A1" s="1077" t="s">
        <v>503</v>
      </c>
      <c r="B1" s="1078"/>
      <c r="C1" s="1078"/>
      <c r="D1" s="1078"/>
      <c r="E1" s="1078"/>
      <c r="F1" s="1078"/>
      <c r="G1" s="1079"/>
    </row>
    <row r="2" spans="1:8">
      <c r="A2" s="1080" t="s">
        <v>504</v>
      </c>
      <c r="B2" s="1081"/>
      <c r="C2" s="1081"/>
      <c r="D2" s="1081"/>
      <c r="E2" s="1081"/>
      <c r="F2" s="1081"/>
      <c r="G2" s="1082"/>
    </row>
    <row r="3" spans="1:8">
      <c r="A3" s="1080" t="s">
        <v>505</v>
      </c>
      <c r="B3" s="1081"/>
      <c r="C3" s="1081"/>
      <c r="D3" s="1081"/>
      <c r="E3" s="1081"/>
      <c r="F3" s="1081"/>
      <c r="G3" s="1082"/>
    </row>
    <row r="4" spans="1:8">
      <c r="A4" s="524"/>
      <c r="B4" s="525"/>
      <c r="C4" s="525"/>
      <c r="D4" s="525" t="s">
        <v>506</v>
      </c>
      <c r="E4" s="525"/>
      <c r="F4" s="525"/>
      <c r="G4" s="526"/>
    </row>
    <row r="5" spans="1:8">
      <c r="A5" s="544" t="s">
        <v>106</v>
      </c>
      <c r="B5" s="545" t="s">
        <v>507</v>
      </c>
      <c r="C5" s="545" t="s">
        <v>508</v>
      </c>
      <c r="D5" s="545" t="s">
        <v>509</v>
      </c>
      <c r="E5" s="545" t="s">
        <v>510</v>
      </c>
      <c r="F5" s="545" t="s">
        <v>511</v>
      </c>
      <c r="G5" s="546" t="s">
        <v>108</v>
      </c>
    </row>
    <row r="6" spans="1:8">
      <c r="A6" s="547">
        <v>2001</v>
      </c>
      <c r="B6" s="548">
        <v>22.1</v>
      </c>
      <c r="C6" s="548">
        <v>0.4</v>
      </c>
      <c r="D6" s="548">
        <v>17.899999999999999</v>
      </c>
      <c r="E6" s="548">
        <v>29.4</v>
      </c>
      <c r="F6" s="548">
        <v>0.7</v>
      </c>
      <c r="G6" s="549">
        <v>70.5</v>
      </c>
    </row>
    <row r="7" spans="1:8">
      <c r="A7" s="547">
        <v>2002</v>
      </c>
      <c r="B7" s="548">
        <v>22.1</v>
      </c>
      <c r="C7" s="548">
        <v>0.4</v>
      </c>
      <c r="D7" s="548">
        <v>19.399999999999999</v>
      </c>
      <c r="E7" s="548">
        <v>27.6</v>
      </c>
      <c r="F7" s="548">
        <v>0.7</v>
      </c>
      <c r="G7" s="549">
        <v>70.2</v>
      </c>
      <c r="H7" s="550"/>
    </row>
    <row r="8" spans="1:8">
      <c r="A8" s="547">
        <v>2003</v>
      </c>
      <c r="B8" s="548">
        <v>23.1</v>
      </c>
      <c r="C8" s="548">
        <v>0.3</v>
      </c>
      <c r="D8" s="548">
        <v>19.100000000000001</v>
      </c>
      <c r="E8" s="548">
        <v>27.7</v>
      </c>
      <c r="F8" s="548">
        <v>0.6</v>
      </c>
      <c r="G8" s="549">
        <v>70.8</v>
      </c>
    </row>
    <row r="9" spans="1:8">
      <c r="A9" s="547">
        <v>2004</v>
      </c>
      <c r="B9" s="548">
        <v>24.283304385311308</v>
      </c>
      <c r="C9" s="548">
        <v>0.26020854449620212</v>
      </c>
      <c r="D9" s="548">
        <v>18.42304468365144</v>
      </c>
      <c r="E9" s="548">
        <v>30.787396427210187</v>
      </c>
      <c r="F9" s="548">
        <v>0.59899376746263155</v>
      </c>
      <c r="G9" s="549">
        <v>73.7</v>
      </c>
    </row>
    <row r="10" spans="1:8">
      <c r="A10" s="547">
        <v>2005</v>
      </c>
      <c r="B10" s="548">
        <v>25.311346125247415</v>
      </c>
      <c r="C10" s="548">
        <v>0.225245705063854</v>
      </c>
      <c r="D10" s="548">
        <v>19.401784474859628</v>
      </c>
      <c r="E10" s="548">
        <v>30.507955241951347</v>
      </c>
      <c r="F10" s="548">
        <v>0.54800042263324766</v>
      </c>
      <c r="G10" s="549">
        <v>75</v>
      </c>
    </row>
    <row r="11" spans="1:8">
      <c r="A11" s="547">
        <v>2006</v>
      </c>
      <c r="B11" s="548">
        <v>22.112259294860433</v>
      </c>
      <c r="C11" s="548">
        <v>0.33381967406537688</v>
      </c>
      <c r="D11" s="548">
        <v>22.636855810534925</v>
      </c>
      <c r="E11" s="548">
        <v>34.099814409241738</v>
      </c>
      <c r="F11" s="548">
        <v>0.57996576205331185</v>
      </c>
      <c r="G11" s="549">
        <v>79</v>
      </c>
    </row>
    <row r="12" spans="1:8">
      <c r="A12" s="547">
        <v>2007</v>
      </c>
      <c r="B12" s="548">
        <v>23.880332585493409</v>
      </c>
      <c r="C12" s="548">
        <v>0.3227015009934342</v>
      </c>
      <c r="D12" s="548">
        <v>23.593512677986112</v>
      </c>
      <c r="E12" s="551">
        <v>33.346383118823908</v>
      </c>
      <c r="F12" s="548">
        <v>0.52302784105708444</v>
      </c>
      <c r="G12" s="549">
        <v>81</v>
      </c>
    </row>
    <row r="13" spans="1:8">
      <c r="A13" s="547">
        <v>2008</v>
      </c>
      <c r="B13" s="548">
        <v>22.212456716673898</v>
      </c>
      <c r="C13" s="548">
        <v>0.39486480764227982</v>
      </c>
      <c r="D13" s="548">
        <v>25.137107937608128</v>
      </c>
      <c r="E13" s="548">
        <v>33.437906356579035</v>
      </c>
      <c r="F13" s="548">
        <v>0.53588954130536182</v>
      </c>
      <c r="G13" s="549">
        <v>81.2</v>
      </c>
    </row>
    <row r="14" spans="1:8">
      <c r="A14" s="547">
        <v>2009</v>
      </c>
      <c r="B14" s="548">
        <v>22.64304733246599</v>
      </c>
      <c r="C14" s="548">
        <v>0.29065774268258837</v>
      </c>
      <c r="D14" s="548">
        <v>24.113604222894114</v>
      </c>
      <c r="E14" s="548">
        <v>32.021665168453183</v>
      </c>
      <c r="F14" s="548">
        <v>0.43228901601829306</v>
      </c>
      <c r="G14" s="549">
        <v>79.099999999999994</v>
      </c>
    </row>
    <row r="15" spans="1:8">
      <c r="A15" s="547">
        <v>2010</v>
      </c>
      <c r="B15" s="548">
        <v>23.765195437844124</v>
      </c>
      <c r="C15" s="548">
        <v>0.21573141721192754</v>
      </c>
      <c r="D15" s="548">
        <v>24.423752363012099</v>
      </c>
      <c r="E15" s="548">
        <v>33.356061434388621</v>
      </c>
      <c r="F15" s="548">
        <v>0.43752255196282791</v>
      </c>
      <c r="G15" s="549">
        <v>81.900000000000006</v>
      </c>
    </row>
    <row r="16" spans="1:8">
      <c r="A16" s="547">
        <v>2011</v>
      </c>
      <c r="B16" s="548">
        <v>21.746879709903961</v>
      </c>
      <c r="C16" s="548">
        <v>0.27447906980760428</v>
      </c>
      <c r="D16" s="548">
        <v>25.565670987620376</v>
      </c>
      <c r="E16" s="548">
        <v>36.655296300136179</v>
      </c>
      <c r="F16" s="548">
        <v>0.48348410338322323</v>
      </c>
      <c r="G16" s="549">
        <v>84.7</v>
      </c>
    </row>
    <row r="17" spans="1:11">
      <c r="A17" s="547">
        <v>2012</v>
      </c>
      <c r="B17" s="548">
        <v>22.484530901363765</v>
      </c>
      <c r="C17" s="548">
        <v>0.26986989073362216</v>
      </c>
      <c r="D17" s="548">
        <v>26.963035572952155</v>
      </c>
      <c r="E17" s="548">
        <v>36.90525858165519</v>
      </c>
      <c r="F17" s="548">
        <v>0.50703943335775903</v>
      </c>
      <c r="G17" s="549">
        <v>87.2</v>
      </c>
    </row>
    <row r="18" spans="1:11">
      <c r="A18" s="547">
        <v>2013</v>
      </c>
      <c r="B18" s="548">
        <v>24.356170822817401</v>
      </c>
      <c r="C18" s="548">
        <v>0.17584170992286047</v>
      </c>
      <c r="D18" s="548">
        <v>26.748509076191691</v>
      </c>
      <c r="E18" s="548">
        <v>37.344045816883444</v>
      </c>
      <c r="F18" s="548">
        <v>0.42653862450694024</v>
      </c>
      <c r="G18" s="549">
        <v>89.4</v>
      </c>
    </row>
    <row r="19" spans="1:11">
      <c r="A19" s="547">
        <v>2014</v>
      </c>
      <c r="B19" s="548">
        <v>24.89063948063685</v>
      </c>
      <c r="C19" s="548">
        <v>0.2167637518804309</v>
      </c>
      <c r="D19" s="548">
        <v>24.244146013587475</v>
      </c>
      <c r="E19" s="548">
        <v>36.984358709502764</v>
      </c>
      <c r="F19" s="548">
        <v>0.42853936017029859</v>
      </c>
      <c r="G19" s="549">
        <v>87.2</v>
      </c>
      <c r="H19" s="552"/>
      <c r="I19" s="552"/>
      <c r="J19" s="552"/>
      <c r="K19" s="552"/>
    </row>
    <row r="20" spans="1:11">
      <c r="A20" s="547">
        <v>2015</v>
      </c>
      <c r="B20" s="548">
        <v>24.302832375165128</v>
      </c>
      <c r="C20" s="548">
        <v>0.22435697471461127</v>
      </c>
      <c r="D20" s="548">
        <v>23.570916729806232</v>
      </c>
      <c r="E20" s="548">
        <v>38.891939963369708</v>
      </c>
      <c r="F20" s="548">
        <v>0.47286007697149135</v>
      </c>
      <c r="G20" s="549">
        <v>87.5</v>
      </c>
      <c r="H20" s="552"/>
      <c r="I20" s="552"/>
      <c r="J20" s="552"/>
      <c r="K20" s="552"/>
    </row>
    <row r="21" spans="1:11">
      <c r="A21" s="547">
        <v>2016</v>
      </c>
      <c r="B21" s="548">
        <v>26.685222282205626</v>
      </c>
      <c r="C21" s="548">
        <v>0.18565509762485299</v>
      </c>
      <c r="D21" s="548">
        <v>23.748993067457999</v>
      </c>
      <c r="E21" s="548">
        <v>41.16130984564326</v>
      </c>
      <c r="F21" s="548">
        <v>0.43156547172354442</v>
      </c>
      <c r="G21" s="549">
        <v>92.212745764655295</v>
      </c>
      <c r="H21" s="552"/>
      <c r="I21" s="552"/>
      <c r="J21" s="552"/>
      <c r="K21" s="552"/>
    </row>
    <row r="22" spans="1:11">
      <c r="A22" s="547">
        <v>2017</v>
      </c>
      <c r="B22" s="548">
        <v>26.7</v>
      </c>
      <c r="C22" s="548">
        <v>0.2</v>
      </c>
      <c r="D22" s="548">
        <v>24.6</v>
      </c>
      <c r="E22" s="548">
        <v>41.1</v>
      </c>
      <c r="F22" s="548">
        <v>0.4</v>
      </c>
      <c r="G22" s="549">
        <f>SUM(B22:F22)</f>
        <v>93</v>
      </c>
      <c r="H22" s="552"/>
      <c r="I22" s="552"/>
      <c r="J22" s="552"/>
      <c r="K22" s="552"/>
    </row>
    <row r="23" spans="1:11">
      <c r="A23" s="547">
        <v>2018</v>
      </c>
      <c r="B23" s="548">
        <v>27.974868056700281</v>
      </c>
      <c r="C23" s="548">
        <v>0.2103061971762655</v>
      </c>
      <c r="D23" s="548">
        <v>22.110386448375468</v>
      </c>
      <c r="E23" s="548">
        <v>41.471347955366547</v>
      </c>
      <c r="F23" s="548">
        <v>0.33639875970840649</v>
      </c>
      <c r="G23" s="549">
        <v>92.10330741732696</v>
      </c>
      <c r="H23" s="612"/>
      <c r="I23" s="552"/>
      <c r="J23" s="552"/>
      <c r="K23" s="552"/>
    </row>
    <row r="24" spans="1:11">
      <c r="A24" s="547">
        <v>2019</v>
      </c>
      <c r="B24" s="646">
        <v>27.688314884112366</v>
      </c>
      <c r="C24" s="646">
        <v>0.15638383326113944</v>
      </c>
      <c r="D24" s="646">
        <v>21.400443633441945</v>
      </c>
      <c r="E24" s="646">
        <v>39.0979524862544</v>
      </c>
      <c r="F24" s="646">
        <v>0.15638383326113944</v>
      </c>
      <c r="G24" s="647">
        <v>88.499478670331001</v>
      </c>
      <c r="H24" s="612"/>
      <c r="I24" s="552"/>
      <c r="J24" s="552"/>
      <c r="K24" s="552"/>
    </row>
    <row r="25" spans="1:11">
      <c r="A25" s="547">
        <v>2020</v>
      </c>
      <c r="B25" s="646">
        <v>27.358571625200241</v>
      </c>
      <c r="C25" s="646">
        <v>0.13633488770719268</v>
      </c>
      <c r="D25" s="646">
        <v>20.234241771253522</v>
      </c>
      <c r="E25" s="646">
        <v>37.932771539938464</v>
      </c>
      <c r="F25" s="646">
        <v>0.45068712241023223</v>
      </c>
      <c r="G25" s="647">
        <v>86.112606946509644</v>
      </c>
      <c r="H25" s="612"/>
      <c r="I25" s="552"/>
      <c r="J25" s="552"/>
      <c r="K25" s="552"/>
    </row>
    <row r="26" spans="1:11">
      <c r="A26" s="547">
        <v>2021</v>
      </c>
      <c r="B26" s="646">
        <v>31.637800893239948</v>
      </c>
      <c r="C26" s="646">
        <v>0.12135765662897528</v>
      </c>
      <c r="D26" s="646">
        <v>23.563137492686764</v>
      </c>
      <c r="E26" s="646">
        <v>38.38311513987216</v>
      </c>
      <c r="F26" s="646">
        <v>0.53552554463982083</v>
      </c>
      <c r="G26" s="647">
        <v>94.240936727067677</v>
      </c>
      <c r="H26" s="612"/>
      <c r="I26" s="552"/>
      <c r="J26" s="552"/>
      <c r="K26" s="552"/>
    </row>
    <row r="27" spans="1:11">
      <c r="A27" s="547" t="s">
        <v>512</v>
      </c>
      <c r="B27" s="548">
        <v>24.816105013182245</v>
      </c>
      <c r="C27" s="548">
        <v>0.14141497898763511</v>
      </c>
      <c r="D27" s="548">
        <v>20.897664670707602</v>
      </c>
      <c r="E27" s="548">
        <v>37.208974542633364</v>
      </c>
      <c r="F27" s="548">
        <v>0.49216597289475794</v>
      </c>
      <c r="G27" s="549">
        <v>83.556325178405586</v>
      </c>
      <c r="H27" s="611"/>
      <c r="I27" s="552"/>
      <c r="J27" s="552"/>
      <c r="K27" s="552"/>
    </row>
    <row r="28" spans="1:11">
      <c r="A28" s="645" t="s">
        <v>513</v>
      </c>
      <c r="B28" s="646">
        <v>25.157444192615898</v>
      </c>
      <c r="C28" s="646">
        <v>0.12507663862065474</v>
      </c>
      <c r="D28" s="646">
        <v>19.611311143656998</v>
      </c>
      <c r="E28" s="646">
        <v>36.569324534693806</v>
      </c>
      <c r="F28" s="646">
        <v>0.39793768704389876</v>
      </c>
      <c r="G28" s="647">
        <f>SUM(B28:F28)</f>
        <v>81.861094196631242</v>
      </c>
      <c r="H28" s="611"/>
      <c r="I28" s="552"/>
      <c r="J28" s="552"/>
      <c r="K28" s="552"/>
    </row>
    <row r="29" spans="1:11" ht="39" customHeight="1">
      <c r="A29" s="1162" t="s">
        <v>514</v>
      </c>
      <c r="B29" s="1163"/>
      <c r="C29" s="1163"/>
      <c r="D29" s="1163"/>
      <c r="E29" s="1163"/>
      <c r="F29" s="1163"/>
      <c r="G29" s="1164"/>
    </row>
    <row r="30" spans="1:11" ht="39" customHeight="1">
      <c r="A30" s="1165" t="s">
        <v>515</v>
      </c>
      <c r="B30" s="1166"/>
      <c r="C30" s="1166"/>
      <c r="D30" s="1166"/>
      <c r="E30" s="1166"/>
      <c r="F30" s="1166"/>
      <c r="G30" s="1167"/>
    </row>
    <row r="31" spans="1:11" ht="13.5" thickBot="1">
      <c r="A31" s="1159" t="s">
        <v>467</v>
      </c>
      <c r="B31" s="1160"/>
      <c r="C31" s="1160"/>
      <c r="D31" s="1160"/>
      <c r="E31" s="1160"/>
      <c r="F31" s="1160"/>
      <c r="G31" s="1161"/>
    </row>
  </sheetData>
  <mergeCells count="6">
    <mergeCell ref="A31:G31"/>
    <mergeCell ref="A1:G1"/>
    <mergeCell ref="A2:G2"/>
    <mergeCell ref="A3:G3"/>
    <mergeCell ref="A29:G29"/>
    <mergeCell ref="A30:G30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&amp;C&amp;9 30</oddFooter>
  </headerFooter>
  <ignoredErrors>
    <ignoredError sqref="G22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baseColWidth="10" defaultColWidth="11.42578125" defaultRowHeight="12.75"/>
  <sheetData/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  <pageSetUpPr fitToPage="1"/>
  </sheetPr>
  <dimension ref="A1:P47"/>
  <sheetViews>
    <sheetView view="pageBreakPreview" zoomScale="110" zoomScaleNormal="100" zoomScaleSheetLayoutView="90" workbookViewId="0">
      <selection sqref="A1:E1"/>
    </sheetView>
  </sheetViews>
  <sheetFormatPr baseColWidth="10" defaultColWidth="11.42578125" defaultRowHeight="12.75"/>
  <cols>
    <col min="1" max="1" width="30.42578125" customWidth="1"/>
    <col min="2" max="3" width="15.28515625" customWidth="1"/>
    <col min="4" max="4" width="12.140625" customWidth="1"/>
    <col min="5" max="5" width="13.7109375" customWidth="1"/>
    <col min="6" max="6" width="1.42578125" customWidth="1"/>
    <col min="7" max="7" width="13.42578125" style="125" hidden="1" customWidth="1"/>
    <col min="8" max="10" width="11.42578125" hidden="1" customWidth="1"/>
    <col min="11" max="11" width="3.5703125" customWidth="1"/>
    <col min="12" max="12" width="2.85546875" customWidth="1"/>
  </cols>
  <sheetData>
    <row r="1" spans="1:16" ht="15.75" customHeight="1" thickBot="1">
      <c r="A1" s="763" t="s">
        <v>57</v>
      </c>
      <c r="B1" s="764"/>
      <c r="C1" s="764"/>
      <c r="D1" s="764"/>
      <c r="E1" s="765"/>
    </row>
    <row r="2" spans="1:16" ht="15.75" customHeight="1">
      <c r="A2" s="763" t="s">
        <v>58</v>
      </c>
      <c r="B2" s="764"/>
      <c r="C2" s="764"/>
      <c r="D2" s="764"/>
      <c r="E2" s="765"/>
    </row>
    <row r="3" spans="1:16" ht="16.5" customHeight="1" thickBot="1">
      <c r="A3" s="771" t="s">
        <v>59</v>
      </c>
      <c r="B3" s="772"/>
      <c r="C3" s="772"/>
      <c r="D3" s="772"/>
      <c r="E3" s="773"/>
    </row>
    <row r="4" spans="1:16" ht="12.75" customHeight="1">
      <c r="A4" s="766" t="s">
        <v>60</v>
      </c>
      <c r="B4" s="770" t="s">
        <v>61</v>
      </c>
      <c r="C4" s="770"/>
      <c r="D4" s="774" t="s">
        <v>62</v>
      </c>
      <c r="E4" s="768" t="s">
        <v>63</v>
      </c>
    </row>
    <row r="5" spans="1:16" ht="24" customHeight="1">
      <c r="A5" s="767"/>
      <c r="B5" s="338" t="s">
        <v>64</v>
      </c>
      <c r="C5" s="338" t="s">
        <v>65</v>
      </c>
      <c r="D5" s="775"/>
      <c r="E5" s="769"/>
    </row>
    <row r="6" spans="1:16" ht="12.75" customHeight="1">
      <c r="A6" s="686" t="s">
        <v>66</v>
      </c>
      <c r="B6" s="687">
        <f>'Pág.7-C3'!C11</f>
        <v>61717.523999999998</v>
      </c>
      <c r="C6" s="687">
        <f>'Pág.7-C3'!C12</f>
        <v>66956.603999999992</v>
      </c>
      <c r="D6" s="339">
        <f t="shared" ref="D6:D12" si="0">(C6/B6-1)*100</f>
        <v>8.4888045735600048</v>
      </c>
      <c r="E6" s="143" t="str">
        <f>IF(D6&lt;-10, "Baja fuerte", IF(D6&lt;0, "Baja", IF( D6&lt;10, "Alza", "Alza fuerte")))</f>
        <v>Alza</v>
      </c>
      <c r="M6" s="561"/>
    </row>
    <row r="7" spans="1:16" ht="12.75" customHeight="1">
      <c r="A7" s="688" t="s">
        <v>67</v>
      </c>
      <c r="B7" s="689">
        <f>'Pág.7-C3'!E11</f>
        <v>14308.153000000002</v>
      </c>
      <c r="C7" s="689">
        <f>'Pág.7-C3'!E12</f>
        <v>16136.801000000001</v>
      </c>
      <c r="D7" s="339">
        <f t="shared" si="0"/>
        <v>12.780461601158443</v>
      </c>
      <c r="E7" s="143" t="str">
        <f t="shared" ref="E7:E12" si="1">IF(D7&lt;-10, "Baja fuerte", IF(D7&lt;0, "Baja", IF( D7&lt;10, "Alza", "Alza fuerte")))</f>
        <v>Alza fuerte</v>
      </c>
      <c r="M7" s="561"/>
    </row>
    <row r="8" spans="1:16" ht="12.75" customHeight="1">
      <c r="A8" s="688" t="s">
        <v>68</v>
      </c>
      <c r="B8" s="689">
        <f>'Pág.7-C3'!D11</f>
        <v>31889.473000000002</v>
      </c>
      <c r="C8" s="689">
        <f>'Pág.7-C3'!D12</f>
        <v>33886.317999999999</v>
      </c>
      <c r="D8" s="339">
        <f t="shared" si="0"/>
        <v>6.2617685779881027</v>
      </c>
      <c r="E8" s="143" t="str">
        <f t="shared" si="1"/>
        <v>Alza</v>
      </c>
      <c r="M8" s="561"/>
    </row>
    <row r="9" spans="1:16" ht="12.75" customHeight="1">
      <c r="A9" s="690" t="s">
        <v>69</v>
      </c>
      <c r="B9" s="689">
        <v>187634.4</v>
      </c>
      <c r="C9" s="689">
        <v>192356</v>
      </c>
      <c r="D9" s="340">
        <f t="shared" si="0"/>
        <v>2.5163829233871837</v>
      </c>
      <c r="E9" s="143" t="str">
        <f t="shared" si="1"/>
        <v>Alza</v>
      </c>
      <c r="M9" s="561"/>
    </row>
    <row r="10" spans="1:16" ht="12.75" customHeight="1">
      <c r="A10" s="690" t="s">
        <v>70</v>
      </c>
      <c r="B10" s="689">
        <v>249078</v>
      </c>
      <c r="C10" s="689">
        <v>258742</v>
      </c>
      <c r="D10" s="340">
        <f t="shared" si="0"/>
        <v>3.8799091047784229</v>
      </c>
      <c r="E10" s="143" t="str">
        <f t="shared" si="1"/>
        <v>Alza</v>
      </c>
      <c r="M10" s="561"/>
    </row>
    <row r="11" spans="1:16" ht="12.75" customHeight="1">
      <c r="A11" s="690" t="s">
        <v>71</v>
      </c>
      <c r="B11" s="689">
        <v>223286</v>
      </c>
      <c r="C11" s="689">
        <v>232580</v>
      </c>
      <c r="D11" s="340">
        <f t="shared" si="0"/>
        <v>4.1623747122524479</v>
      </c>
      <c r="E11" s="143" t="str">
        <f t="shared" si="1"/>
        <v>Alza</v>
      </c>
      <c r="M11" s="561"/>
      <c r="P11" s="672"/>
    </row>
    <row r="12" spans="1:16" ht="12.75" customHeight="1">
      <c r="A12" s="691" t="s">
        <v>72</v>
      </c>
      <c r="B12" s="692">
        <v>23873</v>
      </c>
      <c r="C12" s="692">
        <v>23980</v>
      </c>
      <c r="D12" s="341">
        <f t="shared" si="0"/>
        <v>0.44820508524274771</v>
      </c>
      <c r="E12" s="342" t="str">
        <f t="shared" si="1"/>
        <v>Alza</v>
      </c>
      <c r="M12" s="561"/>
    </row>
    <row r="13" spans="1:16" s="1" customFormat="1">
      <c r="A13" s="527" t="s">
        <v>73</v>
      </c>
      <c r="B13" s="793" t="s">
        <v>74</v>
      </c>
      <c r="C13" s="787"/>
      <c r="D13" s="794" t="s">
        <v>62</v>
      </c>
      <c r="E13" s="798" t="s">
        <v>63</v>
      </c>
    </row>
    <row r="14" spans="1:16" s="1" customFormat="1" ht="27" customHeight="1">
      <c r="A14" s="528" t="s">
        <v>75</v>
      </c>
      <c r="B14" s="529" t="s">
        <v>76</v>
      </c>
      <c r="C14" s="529" t="s">
        <v>77</v>
      </c>
      <c r="D14" s="795"/>
      <c r="E14" s="799"/>
      <c r="O14" s="664"/>
    </row>
    <row r="15" spans="1:16" s="1" customFormat="1" ht="12.75" customHeight="1">
      <c r="A15" s="693" t="s">
        <v>78</v>
      </c>
      <c r="B15" s="689">
        <f>'Pág.12-C5 '!C10</f>
        <v>1792.1414042223248</v>
      </c>
      <c r="C15" s="689">
        <f>'Pág.12-C5 '!C11</f>
        <v>1805.0650199338877</v>
      </c>
      <c r="D15" s="147">
        <f>(C15/B15-1)*100</f>
        <v>0.72112700934841012</v>
      </c>
      <c r="E15" s="148" t="str">
        <f>IF(D15&lt;-10, "Baja fuerte", IF(D15&lt;0, "Baja", IF( D15&lt;10, "Alza", "Alza fuerte")))</f>
        <v>Alza</v>
      </c>
    </row>
    <row r="16" spans="1:16" s="1" customFormat="1" ht="12.75" customHeight="1">
      <c r="A16" s="693" t="s">
        <v>79</v>
      </c>
      <c r="B16" s="689">
        <v>1560.47</v>
      </c>
      <c r="C16" s="689">
        <v>1579.43</v>
      </c>
      <c r="D16" s="147">
        <f>(C16/B16-1)*100</f>
        <v>1.2150185521028867</v>
      </c>
      <c r="E16" s="148" t="str">
        <f>IF(D16&lt;-10, "Baja fuerte", IF(D16&lt;0, "Baja", IF( D16&lt;10, "Alza", "Alza fuerte")))</f>
        <v>Alza</v>
      </c>
    </row>
    <row r="17" spans="1:5" s="1" customFormat="1" ht="12.75" customHeight="1">
      <c r="A17" s="693" t="s">
        <v>80</v>
      </c>
      <c r="B17" s="689">
        <v>1117.8</v>
      </c>
      <c r="C17" s="689">
        <v>1042.8900000000001</v>
      </c>
      <c r="D17" s="216">
        <f t="shared" ref="D17:D18" si="2">(C17/B17-1)*100</f>
        <v>-6.7015566290928525</v>
      </c>
      <c r="E17" s="148" t="str">
        <f>IF(D17&lt;-10, "Baja fuerte", IF(D17&lt;0, "Baja", IF( D17&lt;10, "Alza", "Alza fuerte")))</f>
        <v>Baja</v>
      </c>
    </row>
    <row r="18" spans="1:5" s="1" customFormat="1" ht="12.75" customHeight="1">
      <c r="A18" s="694" t="s">
        <v>81</v>
      </c>
      <c r="B18" s="692">
        <v>1648.21</v>
      </c>
      <c r="C18" s="692">
        <v>1658.91</v>
      </c>
      <c r="D18" s="530">
        <f t="shared" si="2"/>
        <v>0.64918912031841636</v>
      </c>
      <c r="E18" s="531" t="str">
        <f>IF(D18&lt;-10, "Baja fuerte", IF(D18&lt;0, "Baja", IF( D18&lt;10, "Alza", "Alza fuerte")))</f>
        <v>Alza</v>
      </c>
    </row>
    <row r="19" spans="1:5">
      <c r="A19" s="788" t="s">
        <v>82</v>
      </c>
      <c r="B19" s="786" t="s">
        <v>74</v>
      </c>
      <c r="C19" s="787"/>
      <c r="D19" s="784" t="s">
        <v>62</v>
      </c>
      <c r="E19" s="798" t="s">
        <v>63</v>
      </c>
    </row>
    <row r="20" spans="1:5" ht="14.25" customHeight="1">
      <c r="A20" s="789"/>
      <c r="B20" s="529" t="str">
        <f>B14</f>
        <v>Ene-may 2023</v>
      </c>
      <c r="C20" s="532" t="str">
        <f>C14</f>
        <v>Ene-may 2024</v>
      </c>
      <c r="D20" s="785"/>
      <c r="E20" s="799"/>
    </row>
    <row r="21" spans="1:5" ht="12.75" customHeight="1">
      <c r="A21" s="802" t="s">
        <v>83</v>
      </c>
      <c r="B21" s="803"/>
      <c r="C21" s="803"/>
      <c r="D21" s="803"/>
      <c r="E21" s="804"/>
    </row>
    <row r="22" spans="1:5" ht="36">
      <c r="A22" s="690" t="s">
        <v>84</v>
      </c>
      <c r="B22" s="471">
        <v>306.33</v>
      </c>
      <c r="C22" s="471">
        <v>203.88</v>
      </c>
      <c r="D22" s="216">
        <f>(C22/B22-1)*100</f>
        <v>-33.444324747820971</v>
      </c>
      <c r="E22" s="613" t="str">
        <f>IF(D22&lt;-10, "Baja fuerte", IF(D22&lt;0, "Baja", IF( D22&lt;10, "Alza", "Alza fuerte")))</f>
        <v>Baja fuerte</v>
      </c>
    </row>
    <row r="23" spans="1:5">
      <c r="A23" s="805" t="s">
        <v>85</v>
      </c>
      <c r="B23" s="806"/>
      <c r="C23" s="806"/>
      <c r="D23" s="806"/>
      <c r="E23" s="807"/>
    </row>
    <row r="24" spans="1:5" ht="36">
      <c r="A24" s="695" t="s">
        <v>86</v>
      </c>
      <c r="B24" s="614">
        <v>572.79</v>
      </c>
      <c r="C24" s="614">
        <v>443.83</v>
      </c>
      <c r="D24" s="615">
        <f>(C24/B24-1)*100</f>
        <v>-22.514359538399763</v>
      </c>
      <c r="E24" s="616" t="str">
        <f>IF(D24&lt;-10, "Baja fuerte", IF(D24&lt;0, "Baja", IF( D24&lt;10, "Alza", "Alza fuerte")))</f>
        <v>Baja fuerte</v>
      </c>
    </row>
    <row r="25" spans="1:5" ht="12.75" customHeight="1">
      <c r="A25" s="533" t="s">
        <v>87</v>
      </c>
      <c r="B25" s="796" t="s">
        <v>61</v>
      </c>
      <c r="C25" s="797"/>
      <c r="D25" s="782" t="s">
        <v>62</v>
      </c>
      <c r="E25" s="800" t="s">
        <v>63</v>
      </c>
    </row>
    <row r="26" spans="1:5" ht="15" customHeight="1">
      <c r="A26" s="534" t="s">
        <v>88</v>
      </c>
      <c r="B26" s="535" t="str">
        <f>B14</f>
        <v>Ene-may 2023</v>
      </c>
      <c r="C26" s="535" t="str">
        <f>C14</f>
        <v>Ene-may 2024</v>
      </c>
      <c r="D26" s="783"/>
      <c r="E26" s="801"/>
    </row>
    <row r="27" spans="1:5" ht="12.75" customHeight="1">
      <c r="A27" s="536" t="s">
        <v>89</v>
      </c>
      <c r="B27" s="537"/>
      <c r="C27" s="537"/>
      <c r="D27" s="537"/>
      <c r="E27" s="538"/>
    </row>
    <row r="28" spans="1:5" ht="12.75" customHeight="1">
      <c r="A28" s="690" t="s">
        <v>90</v>
      </c>
      <c r="B28" s="471">
        <f>'Pág.24-C13'!C16</f>
        <v>97292</v>
      </c>
      <c r="C28" s="471">
        <f>'Pág.24-C13'!D16</f>
        <v>100019</v>
      </c>
      <c r="D28" s="144">
        <f t="shared" ref="D28:D31" si="3">(C28/B28-1)*100</f>
        <v>2.8029026024750214</v>
      </c>
      <c r="E28" s="143" t="str">
        <f t="shared" ref="E28:E44" si="4">IF(D28&lt;-10, "Baja fuerte", IF(D28&lt;0, "Baja", IF( D28&lt;10, "Alza", "Alza fuerte")))</f>
        <v>Alza</v>
      </c>
    </row>
    <row r="29" spans="1:5" ht="12.75" customHeight="1">
      <c r="A29" s="690" t="s">
        <v>91</v>
      </c>
      <c r="B29" s="696">
        <v>43295.928890000032</v>
      </c>
      <c r="C29" s="696">
        <v>49771.131869999983</v>
      </c>
      <c r="D29" s="144">
        <f t="shared" si="3"/>
        <v>14.955685548290699</v>
      </c>
      <c r="E29" s="143" t="str">
        <f t="shared" si="4"/>
        <v>Alza fuerte</v>
      </c>
    </row>
    <row r="30" spans="1:5" ht="12.75" customHeight="1">
      <c r="A30" s="690" t="s">
        <v>92</v>
      </c>
      <c r="B30" s="696">
        <v>41613.563470000016</v>
      </c>
      <c r="C30" s="696">
        <v>56181.318439999988</v>
      </c>
      <c r="D30" s="566">
        <f t="shared" si="3"/>
        <v>35.007227824894493</v>
      </c>
      <c r="E30" s="148" t="str">
        <f t="shared" si="4"/>
        <v>Alza fuerte</v>
      </c>
    </row>
    <row r="31" spans="1:5" ht="12.75" customHeight="1">
      <c r="A31" s="690" t="s">
        <v>93</v>
      </c>
      <c r="B31" s="471">
        <f>'Pág.28-C17 '!E32</f>
        <v>1338.2098985999996</v>
      </c>
      <c r="C31" s="471">
        <f>'Pág.28-C17 '!F32</f>
        <v>876.00578040000005</v>
      </c>
      <c r="D31" s="566">
        <f t="shared" si="3"/>
        <v>-34.538985153490906</v>
      </c>
      <c r="E31" s="570" t="str">
        <f t="shared" si="4"/>
        <v>Baja fuerte</v>
      </c>
    </row>
    <row r="32" spans="1:5" ht="12.75" customHeight="1">
      <c r="A32" s="567" t="s">
        <v>94</v>
      </c>
      <c r="B32" s="568"/>
      <c r="C32" s="568"/>
      <c r="D32" s="569"/>
      <c r="E32" s="148"/>
    </row>
    <row r="33" spans="1:5" ht="12.75" customHeight="1">
      <c r="A33" s="690" t="s">
        <v>95</v>
      </c>
      <c r="B33" s="471">
        <f>'Pág.25-C14 '!B62+1.35*('Pág.25-C14 '!B63)</f>
        <v>131246.29051756501</v>
      </c>
      <c r="C33" s="471">
        <f>'Pág.25-C14 '!C62+1.35*('Pág.25-C14 '!C63)</f>
        <v>134987.16222742503</v>
      </c>
      <c r="D33" s="566">
        <f t="shared" ref="D33:D35" si="5">(C33/B33-1)*100</f>
        <v>2.8502685257678628</v>
      </c>
      <c r="E33" s="148" t="str">
        <f t="shared" ref="E33:E35" si="6">IF(D33&lt;-10, "Baja fuerte", IF(D33&lt;0, "Baja", IF( D33&lt;10, "Alza", "Alza fuerte")))</f>
        <v>Alza</v>
      </c>
    </row>
    <row r="34" spans="1:5" ht="12.75" customHeight="1">
      <c r="A34" s="690" t="s">
        <v>96</v>
      </c>
      <c r="B34" s="471">
        <v>49392.013928000029</v>
      </c>
      <c r="C34" s="471">
        <v>57570.983051999974</v>
      </c>
      <c r="D34" s="566">
        <f t="shared" si="5"/>
        <v>16.559294658287538</v>
      </c>
      <c r="E34" s="148" t="str">
        <f t="shared" si="6"/>
        <v>Alza fuerte</v>
      </c>
    </row>
    <row r="35" spans="1:5" ht="12.75" customHeight="1">
      <c r="A35" s="690" t="s">
        <v>97</v>
      </c>
      <c r="B35" s="471">
        <v>47164.871114000009</v>
      </c>
      <c r="C35" s="471">
        <v>78653.845815999986</v>
      </c>
      <c r="D35" s="566">
        <f t="shared" si="5"/>
        <v>66.763618681135469</v>
      </c>
      <c r="E35" s="148" t="str">
        <f t="shared" si="6"/>
        <v>Alza fuerte</v>
      </c>
    </row>
    <row r="36" spans="1:5" ht="12.75" customHeight="1">
      <c r="A36" s="539" t="s">
        <v>98</v>
      </c>
      <c r="B36" s="540"/>
      <c r="C36" s="540"/>
      <c r="D36" s="541"/>
      <c r="E36" s="542"/>
    </row>
    <row r="37" spans="1:5" ht="12.75" customHeight="1">
      <c r="A37" s="688" t="s">
        <v>99</v>
      </c>
      <c r="B37" s="471">
        <f>'Pág.18-C7'!C18</f>
        <v>10712</v>
      </c>
      <c r="C37" s="471">
        <f>'Pág.18-C7'!D18</f>
        <v>9887</v>
      </c>
      <c r="D37" s="144">
        <f t="shared" ref="D37:D40" si="7">(C37/B37-1)*100</f>
        <v>-7.7016430171769956</v>
      </c>
      <c r="E37" s="143" t="str">
        <f t="shared" si="4"/>
        <v>Baja</v>
      </c>
    </row>
    <row r="38" spans="1:5" ht="12.75" customHeight="1">
      <c r="A38" s="690" t="s">
        <v>91</v>
      </c>
      <c r="B38" s="471">
        <v>115035</v>
      </c>
      <c r="C38" s="471">
        <v>106761</v>
      </c>
      <c r="D38" s="144">
        <f t="shared" si="7"/>
        <v>-7.1925935584821961</v>
      </c>
      <c r="E38" s="143" t="str">
        <f t="shared" si="4"/>
        <v>Baja</v>
      </c>
    </row>
    <row r="39" spans="1:5" ht="12.75" customHeight="1">
      <c r="A39" s="690" t="s">
        <v>92</v>
      </c>
      <c r="B39" s="697">
        <v>50733.747330000078</v>
      </c>
      <c r="C39" s="696">
        <v>58027.125799999892</v>
      </c>
      <c r="D39" s="566">
        <f t="shared" si="7"/>
        <v>14.375792946181743</v>
      </c>
      <c r="E39" s="148" t="str">
        <f t="shared" si="4"/>
        <v>Alza fuerte</v>
      </c>
    </row>
    <row r="40" spans="1:5" ht="12.75" customHeight="1">
      <c r="A40" s="690" t="s">
        <v>93</v>
      </c>
      <c r="B40" s="697">
        <f>'Pág.22-C11 '!E23</f>
        <v>283.52470999999997</v>
      </c>
      <c r="C40" s="696">
        <f>'[1]Pág.22-C11 '!F23</f>
        <v>434.66294999999991</v>
      </c>
      <c r="D40" s="566">
        <f t="shared" si="7"/>
        <v>53.306902244957755</v>
      </c>
      <c r="E40" s="148" t="str">
        <f t="shared" si="4"/>
        <v>Alza fuerte</v>
      </c>
    </row>
    <row r="41" spans="1:5" ht="12.75" customHeight="1">
      <c r="A41" s="567" t="s">
        <v>94</v>
      </c>
      <c r="B41" s="568"/>
      <c r="C41" s="568"/>
      <c r="D41" s="569"/>
      <c r="E41" s="148"/>
    </row>
    <row r="42" spans="1:5" ht="12.75" customHeight="1">
      <c r="A42" s="690" t="s">
        <v>95</v>
      </c>
      <c r="B42" s="471">
        <f>'Pág 19-C8'!B60+1.35*('Pág 19-C8'!B61)</f>
        <v>11417.628146499999</v>
      </c>
      <c r="C42" s="471">
        <f>'Pág 19-C8'!C60+1.35*('Pág 19-C8'!C61)</f>
        <v>10931.206966500002</v>
      </c>
      <c r="D42" s="566">
        <f t="shared" ref="D42:D44" si="8">(C42/B42-1)*100</f>
        <v>-4.2602646868395988</v>
      </c>
      <c r="E42" s="148" t="str">
        <f t="shared" si="4"/>
        <v>Baja</v>
      </c>
    </row>
    <row r="43" spans="1:5" ht="12.75" customHeight="1">
      <c r="A43" s="690" t="s">
        <v>96</v>
      </c>
      <c r="B43" s="471">
        <v>136259</v>
      </c>
      <c r="C43" s="471">
        <v>128308</v>
      </c>
      <c r="D43" s="566">
        <f t="shared" si="8"/>
        <v>-5.8352108851525415</v>
      </c>
      <c r="E43" s="148" t="str">
        <f t="shared" si="4"/>
        <v>Baja</v>
      </c>
    </row>
    <row r="44" spans="1:5" ht="12.75" customHeight="1" thickBot="1">
      <c r="A44" s="690" t="s">
        <v>97</v>
      </c>
      <c r="B44" s="471">
        <v>64307.839134000074</v>
      </c>
      <c r="C44" s="471">
        <v>73608.715831999827</v>
      </c>
      <c r="D44" s="566">
        <f t="shared" si="8"/>
        <v>14.463052752587835</v>
      </c>
      <c r="E44" s="148" t="str">
        <f t="shared" si="4"/>
        <v>Alza fuerte</v>
      </c>
    </row>
    <row r="45" spans="1:5" ht="12.75" customHeight="1">
      <c r="A45" s="779" t="s">
        <v>100</v>
      </c>
      <c r="B45" s="780"/>
      <c r="C45" s="780"/>
      <c r="D45" s="780"/>
      <c r="E45" s="781"/>
    </row>
    <row r="46" spans="1:5" ht="39" customHeight="1">
      <c r="A46" s="790" t="s">
        <v>101</v>
      </c>
      <c r="B46" s="791"/>
      <c r="C46" s="791"/>
      <c r="D46" s="791"/>
      <c r="E46" s="792"/>
    </row>
    <row r="47" spans="1:5" ht="12.75" customHeight="1" thickBot="1">
      <c r="A47" s="776" t="s">
        <v>102</v>
      </c>
      <c r="B47" s="777"/>
      <c r="C47" s="777"/>
      <c r="D47" s="777"/>
      <c r="E47" s="778"/>
    </row>
  </sheetData>
  <mergeCells count="22">
    <mergeCell ref="B13:C13"/>
    <mergeCell ref="D13:D14"/>
    <mergeCell ref="B25:C25"/>
    <mergeCell ref="E13:E14"/>
    <mergeCell ref="E25:E26"/>
    <mergeCell ref="E19:E20"/>
    <mergeCell ref="A21:E21"/>
    <mergeCell ref="A23:E23"/>
    <mergeCell ref="A47:E47"/>
    <mergeCell ref="A45:E45"/>
    <mergeCell ref="D25:D26"/>
    <mergeCell ref="D19:D20"/>
    <mergeCell ref="B19:C19"/>
    <mergeCell ref="A19:A20"/>
    <mergeCell ref="A46:E46"/>
    <mergeCell ref="A1:E1"/>
    <mergeCell ref="A2:E2"/>
    <mergeCell ref="A4:A5"/>
    <mergeCell ref="E4:E5"/>
    <mergeCell ref="B4:C4"/>
    <mergeCell ref="A3:E3"/>
    <mergeCell ref="D4:D5"/>
  </mergeCells>
  <printOptions horizontalCentered="1" verticalCentered="1"/>
  <pageMargins left="0.70866141732283472" right="0.70866141732283472" top="0.70866141732283472" bottom="0.74803149606299213" header="0" footer="0.31496062992125984"/>
  <pageSetup scale="99" orientation="portrait" r:id="rId1"/>
  <headerFooter>
    <oddFooter>&amp;C&amp;9 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tabColor rgb="FF92D050"/>
    <pageSetUpPr fitToPage="1"/>
  </sheetPr>
  <dimension ref="A1:GE147"/>
  <sheetViews>
    <sheetView view="pageBreakPreview" zoomScale="80" zoomScaleNormal="85" zoomScaleSheetLayoutView="80" zoomScalePageLayoutView="80" workbookViewId="0">
      <selection activeCell="C12" sqref="C12"/>
    </sheetView>
  </sheetViews>
  <sheetFormatPr baseColWidth="10" defaultColWidth="11.42578125" defaultRowHeight="14.25" customHeight="1"/>
  <cols>
    <col min="1" max="1" width="10.7109375" style="37" customWidth="1"/>
    <col min="2" max="2" width="34.140625" style="36" customWidth="1"/>
    <col min="3" max="3" width="12.5703125" style="37" customWidth="1"/>
    <col min="4" max="10" width="10.140625" style="37" customWidth="1"/>
    <col min="11" max="11" width="10.7109375" style="37" customWidth="1"/>
    <col min="12" max="12" width="13.85546875" style="65" customWidth="1"/>
    <col min="13" max="13" width="12" style="65" customWidth="1"/>
    <col min="14" max="14" width="13" style="65" bestFit="1" customWidth="1"/>
    <col min="15" max="19" width="11.42578125" style="65"/>
    <col min="20" max="187" width="11.42578125" style="20"/>
    <col min="188" max="16384" width="11.42578125" style="16"/>
  </cols>
  <sheetData>
    <row r="1" spans="1:27" s="48" customFormat="1" ht="12.75" customHeight="1" thickBot="1">
      <c r="A1" s="813" t="s">
        <v>103</v>
      </c>
      <c r="B1" s="814"/>
      <c r="C1" s="814"/>
      <c r="D1" s="814"/>
      <c r="E1" s="814"/>
      <c r="F1" s="814"/>
      <c r="G1" s="814"/>
      <c r="H1" s="814"/>
      <c r="I1" s="814"/>
      <c r="J1" s="814"/>
      <c r="K1" s="815"/>
      <c r="L1" s="74"/>
      <c r="M1" s="74"/>
      <c r="N1" s="74"/>
      <c r="O1" s="74"/>
      <c r="P1" s="74"/>
      <c r="Q1" s="74"/>
      <c r="R1" s="74"/>
      <c r="S1" s="74"/>
      <c r="T1" s="49"/>
      <c r="U1" s="37"/>
      <c r="V1" s="39"/>
      <c r="W1" s="49"/>
      <c r="X1" s="49"/>
      <c r="Y1" s="49"/>
      <c r="Z1" s="49"/>
      <c r="AA1" s="49"/>
    </row>
    <row r="2" spans="1:27" s="48" customFormat="1" ht="12.75" customHeight="1">
      <c r="A2" s="817" t="s">
        <v>104</v>
      </c>
      <c r="B2" s="818"/>
      <c r="C2" s="818"/>
      <c r="D2" s="818"/>
      <c r="E2" s="818"/>
      <c r="F2" s="818"/>
      <c r="G2" s="818"/>
      <c r="H2" s="818"/>
      <c r="I2" s="818"/>
      <c r="J2" s="818"/>
      <c r="K2" s="819"/>
      <c r="L2" s="74"/>
      <c r="M2" s="74"/>
      <c r="N2" s="74"/>
      <c r="O2" s="74"/>
      <c r="P2" s="74"/>
      <c r="Q2" s="74"/>
      <c r="R2" s="74"/>
      <c r="S2" s="74"/>
      <c r="T2" s="49"/>
      <c r="U2" s="49"/>
      <c r="V2" s="49"/>
      <c r="W2" s="49"/>
      <c r="X2" s="49"/>
      <c r="Y2" s="49"/>
      <c r="Z2" s="49"/>
      <c r="AA2" s="49"/>
    </row>
    <row r="3" spans="1:27" ht="12.75" customHeight="1" thickBot="1">
      <c r="A3" s="810" t="s">
        <v>105</v>
      </c>
      <c r="B3" s="811"/>
      <c r="C3" s="811"/>
      <c r="D3" s="811"/>
      <c r="E3" s="811"/>
      <c r="F3" s="811"/>
      <c r="G3" s="811"/>
      <c r="H3" s="811"/>
      <c r="I3" s="811"/>
      <c r="J3" s="811"/>
      <c r="K3" s="812"/>
    </row>
    <row r="4" spans="1:27" ht="39.75" customHeight="1" thickBot="1">
      <c r="A4" s="650" t="s">
        <v>106</v>
      </c>
      <c r="B4" s="651" t="s">
        <v>107</v>
      </c>
      <c r="C4" s="651" t="s">
        <v>108</v>
      </c>
      <c r="D4" s="651" t="s">
        <v>109</v>
      </c>
      <c r="E4" s="651" t="s">
        <v>110</v>
      </c>
      <c r="F4" s="651" t="s">
        <v>111</v>
      </c>
      <c r="G4" s="651" t="s">
        <v>112</v>
      </c>
      <c r="H4" s="651" t="s">
        <v>113</v>
      </c>
      <c r="I4" s="651" t="s">
        <v>114</v>
      </c>
      <c r="J4" s="651" t="s">
        <v>115</v>
      </c>
      <c r="K4" s="652" t="s">
        <v>116</v>
      </c>
      <c r="L4" s="79"/>
      <c r="M4" s="573"/>
      <c r="N4" s="573"/>
      <c r="O4" s="573"/>
      <c r="P4" s="574"/>
      <c r="Q4" s="573"/>
      <c r="R4" s="574"/>
      <c r="S4" s="573"/>
      <c r="U4" s="816"/>
      <c r="V4" s="816"/>
      <c r="W4" s="816"/>
      <c r="X4" s="816"/>
      <c r="Y4" s="816"/>
      <c r="Z4" s="816"/>
      <c r="AA4" s="816"/>
    </row>
    <row r="5" spans="1:27" ht="12.75" customHeight="1">
      <c r="A5" s="355">
        <v>2019</v>
      </c>
      <c r="B5" s="39"/>
      <c r="C5" s="699">
        <v>817670</v>
      </c>
      <c r="D5" s="699">
        <v>421557</v>
      </c>
      <c r="E5" s="699">
        <v>188456</v>
      </c>
      <c r="F5" s="699">
        <v>169027</v>
      </c>
      <c r="G5" s="699">
        <v>19429</v>
      </c>
      <c r="H5" s="699">
        <v>9717</v>
      </c>
      <c r="I5" s="699">
        <v>24347</v>
      </c>
      <c r="J5" s="699">
        <v>159902</v>
      </c>
      <c r="K5" s="578">
        <v>13691</v>
      </c>
      <c r="L5" s="46"/>
      <c r="M5" s="45"/>
      <c r="N5" s="81"/>
      <c r="U5" s="575"/>
      <c r="V5" s="575"/>
      <c r="W5" s="575"/>
      <c r="X5" s="575"/>
      <c r="Y5" s="575"/>
      <c r="Z5" s="575"/>
      <c r="AA5" s="575"/>
    </row>
    <row r="6" spans="1:27" ht="12.75" customHeight="1">
      <c r="A6" s="355">
        <v>2020</v>
      </c>
      <c r="C6" s="699">
        <v>874422</v>
      </c>
      <c r="D6" s="699">
        <v>431570</v>
      </c>
      <c r="E6" s="699">
        <v>207045</v>
      </c>
      <c r="F6" s="699">
        <v>189684</v>
      </c>
      <c r="G6" s="699">
        <v>17361</v>
      </c>
      <c r="H6" s="699">
        <v>12490</v>
      </c>
      <c r="I6" s="699">
        <v>26670</v>
      </c>
      <c r="J6" s="699">
        <v>188078</v>
      </c>
      <c r="K6" s="578">
        <v>8569</v>
      </c>
      <c r="L6" s="46"/>
      <c r="M6" s="45"/>
      <c r="N6" s="81"/>
      <c r="U6" s="575"/>
      <c r="V6" s="575"/>
      <c r="W6" s="575"/>
      <c r="X6" s="575"/>
      <c r="Y6" s="575"/>
      <c r="Z6" s="575"/>
      <c r="AA6" s="575"/>
    </row>
    <row r="7" spans="1:27" ht="12.75" customHeight="1">
      <c r="A7" s="355">
        <v>2021</v>
      </c>
      <c r="C7" s="699">
        <v>814954</v>
      </c>
      <c r="D7" s="699">
        <v>391296</v>
      </c>
      <c r="E7" s="699">
        <v>204435</v>
      </c>
      <c r="F7" s="699">
        <v>189065</v>
      </c>
      <c r="G7" s="699">
        <v>15370</v>
      </c>
      <c r="H7" s="699">
        <v>12985</v>
      </c>
      <c r="I7" s="699">
        <v>24283</v>
      </c>
      <c r="J7" s="699">
        <v>172644</v>
      </c>
      <c r="K7" s="578">
        <v>9311</v>
      </c>
      <c r="L7" s="46"/>
      <c r="M7" s="45"/>
      <c r="N7" s="81"/>
      <c r="U7" s="575"/>
      <c r="V7" s="575"/>
      <c r="W7" s="575"/>
      <c r="X7" s="575"/>
      <c r="Y7" s="575"/>
      <c r="Z7" s="575"/>
      <c r="AA7" s="575"/>
    </row>
    <row r="8" spans="1:27" ht="12.75" customHeight="1">
      <c r="A8" s="355">
        <v>2022</v>
      </c>
      <c r="C8" s="699">
        <v>732991</v>
      </c>
      <c r="D8" s="699">
        <v>354577</v>
      </c>
      <c r="E8" s="699">
        <v>186045</v>
      </c>
      <c r="F8" s="699">
        <v>173949</v>
      </c>
      <c r="G8" s="699">
        <v>12096</v>
      </c>
      <c r="H8" s="699">
        <v>8325</v>
      </c>
      <c r="I8" s="699">
        <v>21307</v>
      </c>
      <c r="J8" s="699">
        <v>155073</v>
      </c>
      <c r="K8" s="578">
        <v>7664</v>
      </c>
      <c r="L8" s="46"/>
      <c r="M8" s="45"/>
      <c r="N8" s="82"/>
      <c r="U8" s="575"/>
      <c r="V8" s="575"/>
      <c r="W8" s="575"/>
      <c r="X8" s="575"/>
      <c r="Y8" s="575"/>
      <c r="Z8" s="575"/>
      <c r="AA8" s="575"/>
    </row>
    <row r="9" spans="1:27" ht="12.75" customHeight="1">
      <c r="A9" s="355" t="s">
        <v>117</v>
      </c>
      <c r="C9" s="699">
        <v>723367</v>
      </c>
      <c r="D9" s="699">
        <v>356186</v>
      </c>
      <c r="E9" s="699">
        <v>178254</v>
      </c>
      <c r="F9" s="699">
        <v>167817</v>
      </c>
      <c r="G9" s="699">
        <v>10437</v>
      </c>
      <c r="H9" s="699">
        <v>7670</v>
      </c>
      <c r="I9" s="699">
        <v>19649</v>
      </c>
      <c r="J9" s="699">
        <v>152078</v>
      </c>
      <c r="K9" s="578">
        <v>9530</v>
      </c>
      <c r="L9" s="46"/>
      <c r="M9" s="45"/>
      <c r="N9" s="82"/>
      <c r="U9" s="575"/>
      <c r="V9" s="575"/>
      <c r="W9" s="575"/>
      <c r="X9" s="575"/>
      <c r="Y9" s="575"/>
      <c r="Z9" s="575"/>
      <c r="AA9" s="575"/>
    </row>
    <row r="10" spans="1:27" ht="12.75" customHeight="1">
      <c r="A10" s="355"/>
      <c r="B10" s="700"/>
      <c r="C10" s="38"/>
      <c r="D10" s="43"/>
      <c r="E10" s="43"/>
      <c r="F10" s="43"/>
      <c r="G10" s="43"/>
      <c r="H10" s="43"/>
      <c r="I10" s="43"/>
      <c r="J10" s="43"/>
      <c r="K10" s="579"/>
      <c r="L10" s="46"/>
      <c r="M10" s="81"/>
      <c r="N10" s="81"/>
      <c r="O10" s="46"/>
      <c r="P10" s="20"/>
      <c r="Q10" s="20"/>
      <c r="R10" s="20"/>
      <c r="S10" s="20"/>
    </row>
    <row r="11" spans="1:27" ht="12.75" customHeight="1">
      <c r="A11" s="580" t="s">
        <v>117</v>
      </c>
      <c r="B11" s="333" t="s">
        <v>118</v>
      </c>
      <c r="C11" s="433">
        <f>SUM(C41:C44)</f>
        <v>238586</v>
      </c>
      <c r="D11" s="433">
        <f t="shared" ref="D11:K11" si="0">SUM(D41:D44)</f>
        <v>116245</v>
      </c>
      <c r="E11" s="433">
        <f t="shared" si="0"/>
        <v>58323</v>
      </c>
      <c r="F11" s="433">
        <f t="shared" si="0"/>
        <v>55872</v>
      </c>
      <c r="G11" s="433">
        <f t="shared" si="0"/>
        <v>2451</v>
      </c>
      <c r="H11" s="433">
        <f t="shared" si="0"/>
        <v>1919</v>
      </c>
      <c r="I11" s="433">
        <f t="shared" si="0"/>
        <v>7025</v>
      </c>
      <c r="J11" s="433">
        <f t="shared" si="0"/>
        <v>51502</v>
      </c>
      <c r="K11" s="433">
        <f t="shared" si="0"/>
        <v>3572</v>
      </c>
      <c r="L11" s="46"/>
      <c r="M11" s="433"/>
      <c r="N11" s="105"/>
      <c r="O11" s="46"/>
      <c r="P11" s="46"/>
      <c r="Q11" s="46"/>
      <c r="R11" s="46"/>
      <c r="S11" s="46"/>
      <c r="T11" s="46"/>
      <c r="U11" s="46"/>
    </row>
    <row r="12" spans="1:27" ht="12.75" customHeight="1">
      <c r="A12" s="580" t="s">
        <v>119</v>
      </c>
      <c r="B12" s="333" t="str">
        <f>+B11</f>
        <v>Ene-abr</v>
      </c>
      <c r="C12" s="433">
        <f>SUM(C54:C57)</f>
        <v>259492</v>
      </c>
      <c r="D12" s="433">
        <f t="shared" ref="D12:K12" si="1">SUM(D54:D57)</f>
        <v>123679</v>
      </c>
      <c r="E12" s="433">
        <f t="shared" si="1"/>
        <v>65979</v>
      </c>
      <c r="F12" s="433">
        <f t="shared" si="1"/>
        <v>62443</v>
      </c>
      <c r="G12" s="433">
        <f t="shared" si="1"/>
        <v>3536</v>
      </c>
      <c r="H12" s="433">
        <f t="shared" si="1"/>
        <v>2400</v>
      </c>
      <c r="I12" s="433">
        <f t="shared" si="1"/>
        <v>7502</v>
      </c>
      <c r="J12" s="433">
        <f t="shared" si="1"/>
        <v>56634</v>
      </c>
      <c r="K12" s="433">
        <f t="shared" si="1"/>
        <v>3298</v>
      </c>
      <c r="L12" s="46"/>
      <c r="M12" s="38"/>
      <c r="N12" s="105"/>
      <c r="O12" s="271"/>
      <c r="P12" s="104"/>
      <c r="Q12" s="104"/>
      <c r="R12" s="104"/>
      <c r="S12" s="46"/>
      <c r="T12" s="46"/>
    </row>
    <row r="13" spans="1:27" ht="12.75" customHeight="1">
      <c r="A13" s="123"/>
      <c r="B13" s="39"/>
      <c r="C13" s="38"/>
      <c r="D13" s="43"/>
      <c r="E13" s="43"/>
      <c r="F13" s="43"/>
      <c r="G13" s="43"/>
      <c r="H13" s="43"/>
      <c r="I13" s="43"/>
      <c r="J13" s="43"/>
      <c r="K13" s="579"/>
      <c r="L13" s="46"/>
      <c r="M13" s="40"/>
      <c r="N13" s="40"/>
      <c r="O13" s="40"/>
      <c r="P13" s="40"/>
      <c r="Q13" s="40"/>
      <c r="R13" s="40"/>
      <c r="T13" s="40"/>
    </row>
    <row r="14" spans="1:27" ht="12.75" customHeight="1">
      <c r="A14" s="580"/>
      <c r="B14" s="333"/>
      <c r="C14" s="38"/>
      <c r="D14" s="38"/>
      <c r="E14" s="38"/>
      <c r="F14" s="38"/>
      <c r="G14" s="38"/>
      <c r="H14" s="38"/>
      <c r="I14" s="38"/>
      <c r="J14" s="38"/>
      <c r="K14" s="582"/>
    </row>
    <row r="15" spans="1:27" ht="12.75" customHeight="1">
      <c r="A15" s="583">
        <v>2021</v>
      </c>
      <c r="B15" s="333" t="s">
        <v>120</v>
      </c>
      <c r="C15" s="628">
        <v>66593</v>
      </c>
      <c r="D15" s="628">
        <v>33172</v>
      </c>
      <c r="E15" s="628">
        <v>16093</v>
      </c>
      <c r="F15" s="628">
        <v>14912</v>
      </c>
      <c r="G15" s="628">
        <v>1181</v>
      </c>
      <c r="H15" s="628">
        <v>763</v>
      </c>
      <c r="I15" s="628">
        <v>1850</v>
      </c>
      <c r="J15" s="628">
        <v>14183</v>
      </c>
      <c r="K15" s="584">
        <v>532</v>
      </c>
    </row>
    <row r="16" spans="1:27" ht="12.75" customHeight="1">
      <c r="A16" s="583"/>
      <c r="B16" s="333" t="s">
        <v>121</v>
      </c>
      <c r="C16" s="628">
        <v>68309</v>
      </c>
      <c r="D16" s="628">
        <v>33514</v>
      </c>
      <c r="E16" s="628">
        <v>16417</v>
      </c>
      <c r="F16" s="628">
        <v>14917</v>
      </c>
      <c r="G16" s="628">
        <v>1500</v>
      </c>
      <c r="H16" s="628">
        <v>739</v>
      </c>
      <c r="I16" s="628">
        <v>2033</v>
      </c>
      <c r="J16" s="628">
        <v>14929</v>
      </c>
      <c r="K16" s="584">
        <v>677</v>
      </c>
    </row>
    <row r="17" spans="1:11" ht="12.75" customHeight="1">
      <c r="A17" s="583"/>
      <c r="B17" s="333" t="s">
        <v>122</v>
      </c>
      <c r="C17" s="628">
        <v>77901</v>
      </c>
      <c r="D17" s="628">
        <v>37293</v>
      </c>
      <c r="E17" s="628">
        <v>19501</v>
      </c>
      <c r="F17" s="628">
        <v>17768</v>
      </c>
      <c r="G17" s="628">
        <v>1733</v>
      </c>
      <c r="H17" s="628">
        <v>866</v>
      </c>
      <c r="I17" s="628">
        <v>2752</v>
      </c>
      <c r="J17" s="628">
        <v>16608</v>
      </c>
      <c r="K17" s="584">
        <v>881</v>
      </c>
    </row>
    <row r="18" spans="1:11" ht="12.75" customHeight="1">
      <c r="A18" s="583"/>
      <c r="B18" s="333" t="s">
        <v>123</v>
      </c>
      <c r="C18" s="628">
        <v>68719</v>
      </c>
      <c r="D18" s="628">
        <v>32207</v>
      </c>
      <c r="E18" s="628">
        <v>14605</v>
      </c>
      <c r="F18" s="628">
        <v>13095</v>
      </c>
      <c r="G18" s="628">
        <v>1510</v>
      </c>
      <c r="H18" s="628">
        <v>718</v>
      </c>
      <c r="I18" s="628">
        <v>2115</v>
      </c>
      <c r="J18" s="628">
        <v>17985</v>
      </c>
      <c r="K18" s="584">
        <v>1089</v>
      </c>
    </row>
    <row r="19" spans="1:11" ht="12.75" customHeight="1">
      <c r="A19" s="583"/>
      <c r="B19" s="333" t="s">
        <v>124</v>
      </c>
      <c r="C19" s="628">
        <v>71803</v>
      </c>
      <c r="D19" s="628">
        <v>32159</v>
      </c>
      <c r="E19" s="628">
        <v>19919</v>
      </c>
      <c r="F19" s="628">
        <v>18388</v>
      </c>
      <c r="G19" s="628">
        <v>1531</v>
      </c>
      <c r="H19" s="628">
        <v>905</v>
      </c>
      <c r="I19" s="628">
        <v>2025</v>
      </c>
      <c r="J19" s="628">
        <v>15129</v>
      </c>
      <c r="K19" s="584">
        <v>1666</v>
      </c>
    </row>
    <row r="20" spans="1:11" ht="12.75" customHeight="1">
      <c r="A20" s="583"/>
      <c r="B20" s="333" t="s">
        <v>125</v>
      </c>
      <c r="C20" s="628">
        <v>76139</v>
      </c>
      <c r="D20" s="628">
        <v>33219</v>
      </c>
      <c r="E20" s="628">
        <v>22918</v>
      </c>
      <c r="F20" s="628">
        <v>21242</v>
      </c>
      <c r="G20" s="628">
        <v>1676</v>
      </c>
      <c r="H20" s="628">
        <v>1225</v>
      </c>
      <c r="I20" s="628">
        <v>2025</v>
      </c>
      <c r="J20" s="628">
        <v>15784</v>
      </c>
      <c r="K20" s="584">
        <v>968</v>
      </c>
    </row>
    <row r="21" spans="1:11" ht="12.75" customHeight="1">
      <c r="A21" s="583"/>
      <c r="B21" s="333" t="s">
        <v>126</v>
      </c>
      <c r="C21" s="628">
        <v>70585</v>
      </c>
      <c r="D21" s="628">
        <v>32857</v>
      </c>
      <c r="E21" s="628">
        <v>19051</v>
      </c>
      <c r="F21" s="628">
        <v>17632</v>
      </c>
      <c r="G21" s="628">
        <v>1419</v>
      </c>
      <c r="H21" s="628">
        <v>1769</v>
      </c>
      <c r="I21" s="628">
        <v>1945</v>
      </c>
      <c r="J21" s="628">
        <v>14213</v>
      </c>
      <c r="K21" s="584">
        <v>750</v>
      </c>
    </row>
    <row r="22" spans="1:11" ht="12.75" customHeight="1">
      <c r="A22" s="583"/>
      <c r="B22" s="333" t="s">
        <v>127</v>
      </c>
      <c r="C22" s="628">
        <v>70871</v>
      </c>
      <c r="D22" s="628">
        <v>35169</v>
      </c>
      <c r="E22" s="628">
        <v>17685</v>
      </c>
      <c r="F22" s="628">
        <v>16265</v>
      </c>
      <c r="G22" s="628">
        <v>1420</v>
      </c>
      <c r="H22" s="628">
        <v>1722</v>
      </c>
      <c r="I22" s="628">
        <v>2064</v>
      </c>
      <c r="J22" s="628">
        <v>13477</v>
      </c>
      <c r="K22" s="584">
        <v>754</v>
      </c>
    </row>
    <row r="23" spans="1:11" ht="12.75" customHeight="1">
      <c r="A23" s="583"/>
      <c r="B23" s="333" t="s">
        <v>128</v>
      </c>
      <c r="C23" s="628">
        <v>61115</v>
      </c>
      <c r="D23" s="628">
        <v>31024</v>
      </c>
      <c r="E23" s="628">
        <v>13940</v>
      </c>
      <c r="F23" s="628">
        <v>12999</v>
      </c>
      <c r="G23" s="628">
        <v>941</v>
      </c>
      <c r="H23" s="628">
        <v>1601</v>
      </c>
      <c r="I23" s="628">
        <v>2129</v>
      </c>
      <c r="J23" s="628">
        <v>11819</v>
      </c>
      <c r="K23" s="584">
        <v>602</v>
      </c>
    </row>
    <row r="24" spans="1:11" ht="12.75" customHeight="1">
      <c r="A24" s="583"/>
      <c r="B24" s="333" t="s">
        <v>129</v>
      </c>
      <c r="C24" s="628">
        <v>54268</v>
      </c>
      <c r="D24" s="628">
        <v>26185</v>
      </c>
      <c r="E24" s="628">
        <v>14308</v>
      </c>
      <c r="F24" s="628">
        <v>13489</v>
      </c>
      <c r="G24" s="628">
        <v>819</v>
      </c>
      <c r="H24" s="628">
        <v>1027</v>
      </c>
      <c r="I24" s="628">
        <v>1615</v>
      </c>
      <c r="J24" s="628">
        <v>10627</v>
      </c>
      <c r="K24" s="584">
        <v>506</v>
      </c>
    </row>
    <row r="25" spans="1:11" ht="12.75" customHeight="1">
      <c r="A25" s="583"/>
      <c r="B25" s="333" t="s">
        <v>130</v>
      </c>
      <c r="C25" s="628">
        <v>60901</v>
      </c>
      <c r="D25" s="628">
        <v>30271</v>
      </c>
      <c r="E25" s="628">
        <v>14435</v>
      </c>
      <c r="F25" s="628">
        <v>13617</v>
      </c>
      <c r="G25" s="628">
        <v>818</v>
      </c>
      <c r="H25" s="628">
        <v>829</v>
      </c>
      <c r="I25" s="628">
        <v>1835</v>
      </c>
      <c r="J25" s="628">
        <v>13166</v>
      </c>
      <c r="K25" s="584">
        <v>365</v>
      </c>
    </row>
    <row r="26" spans="1:11" ht="12.75" customHeight="1">
      <c r="A26" s="583"/>
      <c r="B26" s="333" t="s">
        <v>131</v>
      </c>
      <c r="C26" s="628">
        <v>67750</v>
      </c>
      <c r="D26" s="628">
        <v>34226</v>
      </c>
      <c r="E26" s="628">
        <v>15563</v>
      </c>
      <c r="F26" s="628">
        <v>14741</v>
      </c>
      <c r="G26" s="628">
        <v>822</v>
      </c>
      <c r="H26" s="628">
        <v>821</v>
      </c>
      <c r="I26" s="628">
        <v>1895</v>
      </c>
      <c r="J26" s="628">
        <v>14724</v>
      </c>
      <c r="K26" s="584">
        <v>521</v>
      </c>
    </row>
    <row r="27" spans="1:11" ht="12.75" customHeight="1">
      <c r="A27" s="583"/>
      <c r="B27" s="333"/>
      <c r="C27" s="38"/>
      <c r="D27" s="38"/>
      <c r="E27" s="38"/>
      <c r="F27" s="38"/>
      <c r="G27" s="38"/>
      <c r="H27" s="38"/>
      <c r="I27" s="38"/>
      <c r="J27" s="38"/>
      <c r="K27" s="582"/>
    </row>
    <row r="28" spans="1:11" ht="12.75" customHeight="1">
      <c r="A28" s="583">
        <v>2022</v>
      </c>
      <c r="B28" s="333" t="s">
        <v>120</v>
      </c>
      <c r="C28" s="628">
        <v>55675</v>
      </c>
      <c r="D28" s="628">
        <v>27772</v>
      </c>
      <c r="E28" s="628">
        <v>13308</v>
      </c>
      <c r="F28" s="628">
        <v>12394</v>
      </c>
      <c r="G28" s="628">
        <v>914</v>
      </c>
      <c r="H28" s="628">
        <v>545</v>
      </c>
      <c r="I28" s="628">
        <v>1806</v>
      </c>
      <c r="J28" s="628">
        <v>11779</v>
      </c>
      <c r="K28" s="584">
        <v>465</v>
      </c>
    </row>
    <row r="29" spans="1:11" ht="12.75" customHeight="1">
      <c r="A29" s="583"/>
      <c r="B29" s="333" t="s">
        <v>121</v>
      </c>
      <c r="C29" s="628">
        <v>58016</v>
      </c>
      <c r="D29" s="628">
        <v>28627</v>
      </c>
      <c r="E29" s="628">
        <v>14360</v>
      </c>
      <c r="F29" s="628">
        <v>13557</v>
      </c>
      <c r="G29" s="628">
        <v>803</v>
      </c>
      <c r="H29" s="628">
        <v>512</v>
      </c>
      <c r="I29" s="628">
        <v>2007</v>
      </c>
      <c r="J29" s="628">
        <v>11892</v>
      </c>
      <c r="K29" s="584">
        <v>618</v>
      </c>
    </row>
    <row r="30" spans="1:11" ht="12.75" customHeight="1">
      <c r="A30" s="583"/>
      <c r="B30" s="333" t="s">
        <v>122</v>
      </c>
      <c r="C30" s="628">
        <v>72197</v>
      </c>
      <c r="D30" s="628">
        <v>32630</v>
      </c>
      <c r="E30" s="628">
        <v>20163</v>
      </c>
      <c r="F30" s="628">
        <v>18843</v>
      </c>
      <c r="G30" s="628">
        <v>1320</v>
      </c>
      <c r="H30" s="628">
        <v>721</v>
      </c>
      <c r="I30" s="628">
        <v>2448</v>
      </c>
      <c r="J30" s="628">
        <v>15374</v>
      </c>
      <c r="K30" s="584">
        <v>861</v>
      </c>
    </row>
    <row r="31" spans="1:11" ht="12.75" customHeight="1">
      <c r="A31" s="583"/>
      <c r="B31" s="333" t="s">
        <v>123</v>
      </c>
      <c r="C31" s="628">
        <v>55576</v>
      </c>
      <c r="D31" s="628">
        <v>25206</v>
      </c>
      <c r="E31" s="628">
        <v>15664</v>
      </c>
      <c r="F31" s="628">
        <v>14658</v>
      </c>
      <c r="G31" s="628">
        <v>1006</v>
      </c>
      <c r="H31" s="628">
        <v>587</v>
      </c>
      <c r="I31" s="628">
        <v>1607</v>
      </c>
      <c r="J31" s="628">
        <v>11775</v>
      </c>
      <c r="K31" s="584">
        <v>737</v>
      </c>
    </row>
    <row r="32" spans="1:11" ht="12.75" customHeight="1">
      <c r="A32" s="583"/>
      <c r="B32" s="333" t="s">
        <v>124</v>
      </c>
      <c r="C32" s="628">
        <v>66583</v>
      </c>
      <c r="D32" s="628">
        <v>28393</v>
      </c>
      <c r="E32" s="628">
        <v>20423</v>
      </c>
      <c r="F32" s="628">
        <v>19093</v>
      </c>
      <c r="G32" s="628">
        <v>1330</v>
      </c>
      <c r="H32" s="628">
        <v>617</v>
      </c>
      <c r="I32" s="628">
        <v>1822</v>
      </c>
      <c r="J32" s="628">
        <v>14254</v>
      </c>
      <c r="K32" s="584">
        <v>1074</v>
      </c>
    </row>
    <row r="33" spans="1:187" ht="12.75" customHeight="1">
      <c r="A33" s="583"/>
      <c r="B33" s="333" t="s">
        <v>125</v>
      </c>
      <c r="C33" s="628">
        <v>64141</v>
      </c>
      <c r="D33" s="628">
        <v>28704</v>
      </c>
      <c r="E33" s="628">
        <v>18987</v>
      </c>
      <c r="F33" s="628">
        <v>17755</v>
      </c>
      <c r="G33" s="628">
        <v>1232</v>
      </c>
      <c r="H33" s="628">
        <v>742</v>
      </c>
      <c r="I33" s="628">
        <v>1518</v>
      </c>
      <c r="J33" s="628">
        <v>13275</v>
      </c>
      <c r="K33" s="584">
        <v>915</v>
      </c>
    </row>
    <row r="34" spans="1:187" ht="12.75" customHeight="1">
      <c r="A34" s="583"/>
      <c r="B34" s="333" t="s">
        <v>126</v>
      </c>
      <c r="C34" s="628">
        <v>61791</v>
      </c>
      <c r="D34" s="628">
        <v>30413</v>
      </c>
      <c r="E34" s="628">
        <v>16041</v>
      </c>
      <c r="F34" s="628">
        <v>15146</v>
      </c>
      <c r="G34" s="628">
        <v>895</v>
      </c>
      <c r="H34" s="628">
        <v>861</v>
      </c>
      <c r="I34" s="628">
        <v>1432</v>
      </c>
      <c r="J34" s="628">
        <v>12329</v>
      </c>
      <c r="K34" s="584">
        <v>715</v>
      </c>
    </row>
    <row r="35" spans="1:187" ht="12.75" customHeight="1">
      <c r="A35" s="583"/>
      <c r="B35" s="333" t="s">
        <v>127</v>
      </c>
      <c r="C35" s="628">
        <v>71619</v>
      </c>
      <c r="D35" s="628">
        <v>35669</v>
      </c>
      <c r="E35" s="628">
        <v>16730</v>
      </c>
      <c r="F35" s="628">
        <v>15552</v>
      </c>
      <c r="G35" s="628">
        <v>1178</v>
      </c>
      <c r="H35" s="628">
        <v>1149</v>
      </c>
      <c r="I35" s="628">
        <v>1791</v>
      </c>
      <c r="J35" s="628">
        <v>15776</v>
      </c>
      <c r="K35" s="584">
        <v>504</v>
      </c>
    </row>
    <row r="36" spans="1:187" ht="12.75" customHeight="1">
      <c r="A36" s="583"/>
      <c r="B36" s="333" t="s">
        <v>128</v>
      </c>
      <c r="C36" s="628">
        <v>58232</v>
      </c>
      <c r="D36" s="628">
        <v>30321</v>
      </c>
      <c r="E36" s="628">
        <v>13423</v>
      </c>
      <c r="F36" s="628">
        <v>12583</v>
      </c>
      <c r="G36" s="628">
        <v>840</v>
      </c>
      <c r="H36" s="628">
        <v>823</v>
      </c>
      <c r="I36" s="628">
        <v>1519</v>
      </c>
      <c r="J36" s="628">
        <v>11676</v>
      </c>
      <c r="K36" s="584">
        <v>470</v>
      </c>
      <c r="L36" s="102"/>
      <c r="M36" s="105"/>
    </row>
    <row r="37" spans="1:187" ht="12.75" customHeight="1">
      <c r="A37" s="583"/>
      <c r="B37" s="333" t="s">
        <v>129</v>
      </c>
      <c r="C37" s="628">
        <v>50537</v>
      </c>
      <c r="D37" s="628">
        <v>26321</v>
      </c>
      <c r="E37" s="628">
        <v>11316</v>
      </c>
      <c r="F37" s="628">
        <v>10389</v>
      </c>
      <c r="G37" s="628">
        <v>927</v>
      </c>
      <c r="H37" s="628">
        <v>665</v>
      </c>
      <c r="I37" s="628">
        <v>1614</v>
      </c>
      <c r="J37" s="628">
        <v>10289</v>
      </c>
      <c r="K37" s="584">
        <v>332</v>
      </c>
      <c r="L37" s="102"/>
      <c r="M37" s="105"/>
    </row>
    <row r="38" spans="1:187" ht="12.75" customHeight="1">
      <c r="A38" s="583"/>
      <c r="B38" s="333" t="s">
        <v>130</v>
      </c>
      <c r="C38" s="628">
        <v>57338</v>
      </c>
      <c r="D38" s="628">
        <v>29022</v>
      </c>
      <c r="E38" s="628">
        <v>12834</v>
      </c>
      <c r="F38" s="628">
        <v>12060</v>
      </c>
      <c r="G38" s="628">
        <v>774</v>
      </c>
      <c r="H38" s="628">
        <v>532</v>
      </c>
      <c r="I38" s="628">
        <v>1939</v>
      </c>
      <c r="J38" s="628">
        <v>12583</v>
      </c>
      <c r="K38" s="584">
        <v>428</v>
      </c>
      <c r="L38" s="102"/>
      <c r="M38" s="105"/>
    </row>
    <row r="39" spans="1:187" ht="12.75" customHeight="1">
      <c r="A39" s="583"/>
      <c r="B39" s="333" t="s">
        <v>131</v>
      </c>
      <c r="C39" s="628">
        <v>61286</v>
      </c>
      <c r="D39" s="628">
        <v>31499</v>
      </c>
      <c r="E39" s="628">
        <v>12796</v>
      </c>
      <c r="F39" s="628">
        <v>11919</v>
      </c>
      <c r="G39" s="628">
        <v>877</v>
      </c>
      <c r="H39" s="628">
        <v>571</v>
      </c>
      <c r="I39" s="628">
        <v>1804</v>
      </c>
      <c r="J39" s="628">
        <v>14071</v>
      </c>
      <c r="K39" s="584">
        <v>545</v>
      </c>
      <c r="L39" s="102"/>
      <c r="M39" s="105"/>
    </row>
    <row r="40" spans="1:187" ht="12.75" customHeight="1">
      <c r="A40" s="583"/>
      <c r="B40" s="333"/>
      <c r="C40" s="38"/>
      <c r="D40" s="38"/>
      <c r="E40" s="38"/>
      <c r="F40" s="38"/>
      <c r="G40" s="38"/>
      <c r="H40" s="38"/>
      <c r="I40" s="38"/>
      <c r="J40" s="38"/>
      <c r="K40" s="582"/>
      <c r="L40" s="102"/>
      <c r="M40" s="105"/>
    </row>
    <row r="41" spans="1:187" ht="12.75" customHeight="1">
      <c r="A41" s="585" t="s">
        <v>117</v>
      </c>
      <c r="B41" s="503" t="s">
        <v>120</v>
      </c>
      <c r="C41" s="433">
        <v>58134</v>
      </c>
      <c r="D41" s="433">
        <v>29839</v>
      </c>
      <c r="E41" s="433">
        <v>12556</v>
      </c>
      <c r="F41" s="433">
        <v>12193</v>
      </c>
      <c r="G41" s="433">
        <v>363</v>
      </c>
      <c r="H41" s="433">
        <v>483</v>
      </c>
      <c r="I41" s="433">
        <v>2201</v>
      </c>
      <c r="J41" s="433">
        <v>12296</v>
      </c>
      <c r="K41" s="581">
        <v>759</v>
      </c>
      <c r="L41" s="434"/>
      <c r="M41" s="435"/>
    </row>
    <row r="42" spans="1:187" ht="12.75" customHeight="1">
      <c r="A42" s="583"/>
      <c r="B42" s="333" t="s">
        <v>121</v>
      </c>
      <c r="C42" s="433">
        <v>55962</v>
      </c>
      <c r="D42" s="433">
        <v>28980</v>
      </c>
      <c r="E42" s="433">
        <v>12134</v>
      </c>
      <c r="F42" s="433">
        <v>11602</v>
      </c>
      <c r="G42" s="433">
        <v>532</v>
      </c>
      <c r="H42" s="433">
        <v>397</v>
      </c>
      <c r="I42" s="433">
        <v>1339</v>
      </c>
      <c r="J42" s="433">
        <v>12392</v>
      </c>
      <c r="K42" s="581">
        <v>720</v>
      </c>
      <c r="L42" s="102"/>
      <c r="M42" s="105"/>
    </row>
    <row r="43" spans="1:187" ht="12.75" customHeight="1">
      <c r="A43" s="583"/>
      <c r="B43" s="333" t="s">
        <v>122</v>
      </c>
      <c r="C43" s="433">
        <v>66606</v>
      </c>
      <c r="D43" s="433">
        <v>31983</v>
      </c>
      <c r="E43" s="433">
        <v>17486</v>
      </c>
      <c r="F43" s="433">
        <v>16880</v>
      </c>
      <c r="G43" s="433">
        <v>606</v>
      </c>
      <c r="H43" s="433">
        <v>577</v>
      </c>
      <c r="I43" s="433">
        <v>1780</v>
      </c>
      <c r="J43" s="433">
        <v>13784</v>
      </c>
      <c r="K43" s="581">
        <v>996</v>
      </c>
      <c r="L43" s="102"/>
      <c r="M43" s="105"/>
    </row>
    <row r="44" spans="1:187" s="470" customFormat="1" ht="12.75" customHeight="1">
      <c r="A44" s="585"/>
      <c r="B44" s="503" t="s">
        <v>123</v>
      </c>
      <c r="C44" s="433">
        <v>57884</v>
      </c>
      <c r="D44" s="433">
        <v>25443</v>
      </c>
      <c r="E44" s="433">
        <v>16147</v>
      </c>
      <c r="F44" s="433">
        <v>15197</v>
      </c>
      <c r="G44" s="433">
        <v>950</v>
      </c>
      <c r="H44" s="433">
        <v>462</v>
      </c>
      <c r="I44" s="433">
        <v>1705</v>
      </c>
      <c r="J44" s="433">
        <v>13030</v>
      </c>
      <c r="K44" s="581">
        <v>1097</v>
      </c>
      <c r="L44" s="434"/>
      <c r="M44" s="435"/>
      <c r="N44" s="468"/>
      <c r="O44" s="468"/>
      <c r="P44" s="468"/>
      <c r="Q44" s="468"/>
      <c r="R44" s="468"/>
      <c r="S44" s="468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69"/>
      <c r="AG44" s="469"/>
      <c r="AH44" s="469"/>
      <c r="AI44" s="469"/>
      <c r="AJ44" s="469"/>
      <c r="AK44" s="469"/>
      <c r="AL44" s="469"/>
      <c r="AM44" s="469"/>
      <c r="AN44" s="469"/>
      <c r="AO44" s="469"/>
      <c r="AP44" s="469"/>
      <c r="AQ44" s="469"/>
      <c r="AR44" s="469"/>
      <c r="AS44" s="469"/>
      <c r="AT44" s="469"/>
      <c r="AU44" s="469"/>
      <c r="AV44" s="469"/>
      <c r="AW44" s="469"/>
      <c r="AX44" s="469"/>
      <c r="AY44" s="469"/>
      <c r="AZ44" s="469"/>
      <c r="BA44" s="469"/>
      <c r="BB44" s="469"/>
      <c r="BC44" s="469"/>
      <c r="BD44" s="469"/>
      <c r="BE44" s="469"/>
      <c r="BF44" s="469"/>
      <c r="BG44" s="469"/>
      <c r="BH44" s="469"/>
      <c r="BI44" s="469"/>
      <c r="BJ44" s="469"/>
      <c r="BK44" s="469"/>
      <c r="BL44" s="469"/>
      <c r="BM44" s="469"/>
      <c r="BN44" s="469"/>
      <c r="BO44" s="469"/>
      <c r="BP44" s="469"/>
      <c r="BQ44" s="469"/>
      <c r="BR44" s="469"/>
      <c r="BS44" s="469"/>
      <c r="BT44" s="469"/>
      <c r="BU44" s="469"/>
      <c r="BV44" s="469"/>
      <c r="BW44" s="469"/>
      <c r="BX44" s="469"/>
      <c r="BY44" s="469"/>
      <c r="BZ44" s="469"/>
      <c r="CA44" s="469"/>
      <c r="CB44" s="469"/>
      <c r="CC44" s="469"/>
      <c r="CD44" s="469"/>
      <c r="CE44" s="469"/>
      <c r="CF44" s="469"/>
      <c r="CG44" s="469"/>
      <c r="CH44" s="469"/>
      <c r="CI44" s="469"/>
      <c r="CJ44" s="469"/>
      <c r="CK44" s="469"/>
      <c r="CL44" s="469"/>
      <c r="CM44" s="469"/>
      <c r="CN44" s="469"/>
      <c r="CO44" s="469"/>
      <c r="CP44" s="469"/>
      <c r="CQ44" s="469"/>
      <c r="CR44" s="469"/>
      <c r="CS44" s="469"/>
      <c r="CT44" s="469"/>
      <c r="CU44" s="469"/>
      <c r="CV44" s="469"/>
      <c r="CW44" s="469"/>
      <c r="CX44" s="469"/>
      <c r="CY44" s="469"/>
      <c r="CZ44" s="469"/>
      <c r="DA44" s="469"/>
      <c r="DB44" s="469"/>
      <c r="DC44" s="469"/>
      <c r="DD44" s="469"/>
      <c r="DE44" s="469"/>
      <c r="DF44" s="469"/>
      <c r="DG44" s="469"/>
      <c r="DH44" s="469"/>
      <c r="DI44" s="469"/>
      <c r="DJ44" s="469"/>
      <c r="DK44" s="469"/>
      <c r="DL44" s="469"/>
      <c r="DM44" s="469"/>
      <c r="DN44" s="469"/>
      <c r="DO44" s="469"/>
      <c r="DP44" s="469"/>
      <c r="DQ44" s="469"/>
      <c r="DR44" s="469"/>
      <c r="DS44" s="469"/>
      <c r="DT44" s="469"/>
      <c r="DU44" s="469"/>
      <c r="DV44" s="469"/>
      <c r="DW44" s="469"/>
      <c r="DX44" s="469"/>
      <c r="DY44" s="469"/>
      <c r="DZ44" s="469"/>
      <c r="EA44" s="469"/>
      <c r="EB44" s="469"/>
      <c r="EC44" s="469"/>
      <c r="ED44" s="469"/>
      <c r="EE44" s="469"/>
      <c r="EF44" s="469"/>
      <c r="EG44" s="469"/>
      <c r="EH44" s="469"/>
      <c r="EI44" s="469"/>
      <c r="EJ44" s="469"/>
      <c r="EK44" s="469"/>
      <c r="EL44" s="469"/>
      <c r="EM44" s="469"/>
      <c r="EN44" s="469"/>
      <c r="EO44" s="469"/>
      <c r="EP44" s="469"/>
      <c r="EQ44" s="469"/>
      <c r="ER44" s="469"/>
      <c r="ES44" s="469"/>
      <c r="ET44" s="469"/>
      <c r="EU44" s="469"/>
      <c r="EV44" s="469"/>
      <c r="EW44" s="469"/>
      <c r="EX44" s="469"/>
      <c r="EY44" s="469"/>
      <c r="EZ44" s="469"/>
      <c r="FA44" s="469"/>
      <c r="FB44" s="469"/>
      <c r="FC44" s="469"/>
      <c r="FD44" s="469"/>
      <c r="FE44" s="469"/>
      <c r="FF44" s="469"/>
      <c r="FG44" s="469"/>
      <c r="FH44" s="469"/>
      <c r="FI44" s="469"/>
      <c r="FJ44" s="469"/>
      <c r="FK44" s="469"/>
      <c r="FL44" s="469"/>
      <c r="FM44" s="469"/>
      <c r="FN44" s="469"/>
      <c r="FO44" s="469"/>
      <c r="FP44" s="469"/>
      <c r="FQ44" s="469"/>
      <c r="FR44" s="469"/>
      <c r="FS44" s="469"/>
      <c r="FT44" s="469"/>
      <c r="FU44" s="469"/>
      <c r="FV44" s="469"/>
      <c r="FW44" s="469"/>
      <c r="FX44" s="469"/>
      <c r="FY44" s="469"/>
      <c r="FZ44" s="469"/>
      <c r="GA44" s="469"/>
      <c r="GB44" s="469"/>
      <c r="GC44" s="469"/>
      <c r="GD44" s="469"/>
      <c r="GE44" s="469"/>
    </row>
    <row r="45" spans="1:187" s="470" customFormat="1" ht="12.75" customHeight="1">
      <c r="A45" s="585"/>
      <c r="B45" s="503" t="s">
        <v>124</v>
      </c>
      <c r="C45" s="433">
        <v>67056</v>
      </c>
      <c r="D45" s="433">
        <v>29843</v>
      </c>
      <c r="E45" s="433">
        <v>19707</v>
      </c>
      <c r="F45" s="433">
        <v>18712</v>
      </c>
      <c r="G45" s="433">
        <v>995</v>
      </c>
      <c r="H45" s="433">
        <v>595</v>
      </c>
      <c r="I45" s="433">
        <v>1639</v>
      </c>
      <c r="J45" s="433">
        <v>13845</v>
      </c>
      <c r="K45" s="581">
        <v>1427</v>
      </c>
      <c r="L45" s="434"/>
      <c r="M45" s="435"/>
      <c r="N45" s="468"/>
      <c r="O45" s="468"/>
      <c r="P45" s="468"/>
      <c r="Q45" s="468"/>
      <c r="R45" s="468"/>
      <c r="S45" s="468"/>
      <c r="T45" s="469"/>
      <c r="U45" s="469"/>
      <c r="V45" s="469"/>
      <c r="W45" s="469"/>
      <c r="X45" s="469"/>
      <c r="Y45" s="469"/>
      <c r="Z45" s="469"/>
      <c r="AA45" s="469"/>
      <c r="AB45" s="469"/>
      <c r="AC45" s="469"/>
      <c r="AD45" s="469"/>
      <c r="AE45" s="469"/>
      <c r="AF45" s="469"/>
      <c r="AG45" s="469"/>
      <c r="AH45" s="469"/>
      <c r="AI45" s="469"/>
      <c r="AJ45" s="469"/>
      <c r="AK45" s="469"/>
      <c r="AL45" s="469"/>
      <c r="AM45" s="469"/>
      <c r="AN45" s="469"/>
      <c r="AO45" s="469"/>
      <c r="AP45" s="469"/>
      <c r="AQ45" s="469"/>
      <c r="AR45" s="469"/>
      <c r="AS45" s="469"/>
      <c r="AT45" s="469"/>
      <c r="AU45" s="469"/>
      <c r="AV45" s="469"/>
      <c r="AW45" s="469"/>
      <c r="AX45" s="469"/>
      <c r="AY45" s="469"/>
      <c r="AZ45" s="469"/>
      <c r="BA45" s="469"/>
      <c r="BB45" s="469"/>
      <c r="BC45" s="469"/>
      <c r="BD45" s="469"/>
      <c r="BE45" s="469"/>
      <c r="BF45" s="469"/>
      <c r="BG45" s="469"/>
      <c r="BH45" s="469"/>
      <c r="BI45" s="469"/>
      <c r="BJ45" s="469"/>
      <c r="BK45" s="469"/>
      <c r="BL45" s="469"/>
      <c r="BM45" s="469"/>
      <c r="BN45" s="469"/>
      <c r="BO45" s="469"/>
      <c r="BP45" s="469"/>
      <c r="BQ45" s="469"/>
      <c r="BR45" s="469"/>
      <c r="BS45" s="469"/>
      <c r="BT45" s="469"/>
      <c r="BU45" s="469"/>
      <c r="BV45" s="469"/>
      <c r="BW45" s="469"/>
      <c r="BX45" s="469"/>
      <c r="BY45" s="469"/>
      <c r="BZ45" s="469"/>
      <c r="CA45" s="469"/>
      <c r="CB45" s="469"/>
      <c r="CC45" s="469"/>
      <c r="CD45" s="469"/>
      <c r="CE45" s="469"/>
      <c r="CF45" s="469"/>
      <c r="CG45" s="469"/>
      <c r="CH45" s="469"/>
      <c r="CI45" s="469"/>
      <c r="CJ45" s="469"/>
      <c r="CK45" s="469"/>
      <c r="CL45" s="469"/>
      <c r="CM45" s="469"/>
      <c r="CN45" s="469"/>
      <c r="CO45" s="469"/>
      <c r="CP45" s="469"/>
      <c r="CQ45" s="469"/>
      <c r="CR45" s="469"/>
      <c r="CS45" s="469"/>
      <c r="CT45" s="469"/>
      <c r="CU45" s="469"/>
      <c r="CV45" s="469"/>
      <c r="CW45" s="469"/>
      <c r="CX45" s="469"/>
      <c r="CY45" s="469"/>
      <c r="CZ45" s="469"/>
      <c r="DA45" s="469"/>
      <c r="DB45" s="469"/>
      <c r="DC45" s="469"/>
      <c r="DD45" s="469"/>
      <c r="DE45" s="469"/>
      <c r="DF45" s="469"/>
      <c r="DG45" s="469"/>
      <c r="DH45" s="469"/>
      <c r="DI45" s="469"/>
      <c r="DJ45" s="469"/>
      <c r="DK45" s="469"/>
      <c r="DL45" s="469"/>
      <c r="DM45" s="469"/>
      <c r="DN45" s="469"/>
      <c r="DO45" s="469"/>
      <c r="DP45" s="469"/>
      <c r="DQ45" s="469"/>
      <c r="DR45" s="469"/>
      <c r="DS45" s="469"/>
      <c r="DT45" s="469"/>
      <c r="DU45" s="469"/>
      <c r="DV45" s="469"/>
      <c r="DW45" s="469"/>
      <c r="DX45" s="469"/>
      <c r="DY45" s="469"/>
      <c r="DZ45" s="469"/>
      <c r="EA45" s="469"/>
      <c r="EB45" s="469"/>
      <c r="EC45" s="469"/>
      <c r="ED45" s="469"/>
      <c r="EE45" s="469"/>
      <c r="EF45" s="469"/>
      <c r="EG45" s="469"/>
      <c r="EH45" s="469"/>
      <c r="EI45" s="469"/>
      <c r="EJ45" s="469"/>
      <c r="EK45" s="469"/>
      <c r="EL45" s="469"/>
      <c r="EM45" s="469"/>
      <c r="EN45" s="469"/>
      <c r="EO45" s="469"/>
      <c r="EP45" s="469"/>
      <c r="EQ45" s="469"/>
      <c r="ER45" s="469"/>
      <c r="ES45" s="469"/>
      <c r="ET45" s="469"/>
      <c r="EU45" s="469"/>
      <c r="EV45" s="469"/>
      <c r="EW45" s="469"/>
      <c r="EX45" s="469"/>
      <c r="EY45" s="469"/>
      <c r="EZ45" s="469"/>
      <c r="FA45" s="469"/>
      <c r="FB45" s="469"/>
      <c r="FC45" s="469"/>
      <c r="FD45" s="469"/>
      <c r="FE45" s="469"/>
      <c r="FF45" s="469"/>
      <c r="FG45" s="469"/>
      <c r="FH45" s="469"/>
      <c r="FI45" s="469"/>
      <c r="FJ45" s="469"/>
      <c r="FK45" s="469"/>
      <c r="FL45" s="469"/>
      <c r="FM45" s="469"/>
      <c r="FN45" s="469"/>
      <c r="FO45" s="469"/>
      <c r="FP45" s="469"/>
      <c r="FQ45" s="469"/>
      <c r="FR45" s="469"/>
      <c r="FS45" s="469"/>
      <c r="FT45" s="469"/>
      <c r="FU45" s="469"/>
      <c r="FV45" s="469"/>
      <c r="FW45" s="469"/>
      <c r="FX45" s="469"/>
      <c r="FY45" s="469"/>
      <c r="FZ45" s="469"/>
      <c r="GA45" s="469"/>
      <c r="GB45" s="469"/>
      <c r="GC45" s="469"/>
      <c r="GD45" s="469"/>
      <c r="GE45" s="469"/>
    </row>
    <row r="46" spans="1:187" s="470" customFormat="1" ht="12.75" customHeight="1">
      <c r="A46" s="585"/>
      <c r="B46" s="503" t="s">
        <v>125</v>
      </c>
      <c r="C46" s="433">
        <v>58493</v>
      </c>
      <c r="D46" s="433">
        <v>27806</v>
      </c>
      <c r="E46" s="433">
        <v>15471</v>
      </c>
      <c r="F46" s="433">
        <v>14443</v>
      </c>
      <c r="G46" s="433">
        <v>1028</v>
      </c>
      <c r="H46" s="433">
        <v>608</v>
      </c>
      <c r="I46" s="433">
        <v>1577</v>
      </c>
      <c r="J46" s="433">
        <v>11971</v>
      </c>
      <c r="K46" s="581">
        <v>1060</v>
      </c>
      <c r="L46" s="434"/>
      <c r="M46" s="435"/>
      <c r="N46" s="468"/>
      <c r="O46" s="468"/>
      <c r="P46" s="468"/>
      <c r="Q46" s="468"/>
      <c r="R46" s="468"/>
      <c r="S46" s="468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469"/>
      <c r="AF46" s="469"/>
      <c r="AG46" s="469"/>
      <c r="AH46" s="469"/>
      <c r="AI46" s="469"/>
      <c r="AJ46" s="469"/>
      <c r="AK46" s="469"/>
      <c r="AL46" s="469"/>
      <c r="AM46" s="469"/>
      <c r="AN46" s="469"/>
      <c r="AO46" s="469"/>
      <c r="AP46" s="469"/>
      <c r="AQ46" s="469"/>
      <c r="AR46" s="469"/>
      <c r="AS46" s="469"/>
      <c r="AT46" s="469"/>
      <c r="AU46" s="469"/>
      <c r="AV46" s="469"/>
      <c r="AW46" s="469"/>
      <c r="AX46" s="469"/>
      <c r="AY46" s="469"/>
      <c r="AZ46" s="469"/>
      <c r="BA46" s="469"/>
      <c r="BB46" s="469"/>
      <c r="BC46" s="469"/>
      <c r="BD46" s="469"/>
      <c r="BE46" s="469"/>
      <c r="BF46" s="469"/>
      <c r="BG46" s="469"/>
      <c r="BH46" s="469"/>
      <c r="BI46" s="469"/>
      <c r="BJ46" s="469"/>
      <c r="BK46" s="469"/>
      <c r="BL46" s="469"/>
      <c r="BM46" s="469"/>
      <c r="BN46" s="469"/>
      <c r="BO46" s="469"/>
      <c r="BP46" s="469"/>
      <c r="BQ46" s="469"/>
      <c r="BR46" s="469"/>
      <c r="BS46" s="469"/>
      <c r="BT46" s="469"/>
      <c r="BU46" s="469"/>
      <c r="BV46" s="469"/>
      <c r="BW46" s="469"/>
      <c r="BX46" s="469"/>
      <c r="BY46" s="469"/>
      <c r="BZ46" s="469"/>
      <c r="CA46" s="469"/>
      <c r="CB46" s="469"/>
      <c r="CC46" s="469"/>
      <c r="CD46" s="469"/>
      <c r="CE46" s="469"/>
      <c r="CF46" s="469"/>
      <c r="CG46" s="469"/>
      <c r="CH46" s="469"/>
      <c r="CI46" s="469"/>
      <c r="CJ46" s="469"/>
      <c r="CK46" s="469"/>
      <c r="CL46" s="469"/>
      <c r="CM46" s="469"/>
      <c r="CN46" s="469"/>
      <c r="CO46" s="469"/>
      <c r="CP46" s="469"/>
      <c r="CQ46" s="469"/>
      <c r="CR46" s="469"/>
      <c r="CS46" s="469"/>
      <c r="CT46" s="469"/>
      <c r="CU46" s="469"/>
      <c r="CV46" s="469"/>
      <c r="CW46" s="469"/>
      <c r="CX46" s="469"/>
      <c r="CY46" s="469"/>
      <c r="CZ46" s="469"/>
      <c r="DA46" s="469"/>
      <c r="DB46" s="469"/>
      <c r="DC46" s="469"/>
      <c r="DD46" s="469"/>
      <c r="DE46" s="469"/>
      <c r="DF46" s="469"/>
      <c r="DG46" s="469"/>
      <c r="DH46" s="469"/>
      <c r="DI46" s="469"/>
      <c r="DJ46" s="469"/>
      <c r="DK46" s="469"/>
      <c r="DL46" s="469"/>
      <c r="DM46" s="469"/>
      <c r="DN46" s="469"/>
      <c r="DO46" s="469"/>
      <c r="DP46" s="469"/>
      <c r="DQ46" s="469"/>
      <c r="DR46" s="469"/>
      <c r="DS46" s="469"/>
      <c r="DT46" s="469"/>
      <c r="DU46" s="469"/>
      <c r="DV46" s="469"/>
      <c r="DW46" s="469"/>
      <c r="DX46" s="469"/>
      <c r="DY46" s="469"/>
      <c r="DZ46" s="469"/>
      <c r="EA46" s="469"/>
      <c r="EB46" s="469"/>
      <c r="EC46" s="469"/>
      <c r="ED46" s="469"/>
      <c r="EE46" s="469"/>
      <c r="EF46" s="469"/>
      <c r="EG46" s="469"/>
      <c r="EH46" s="469"/>
      <c r="EI46" s="469"/>
      <c r="EJ46" s="469"/>
      <c r="EK46" s="469"/>
      <c r="EL46" s="469"/>
      <c r="EM46" s="469"/>
      <c r="EN46" s="469"/>
      <c r="EO46" s="469"/>
      <c r="EP46" s="469"/>
      <c r="EQ46" s="469"/>
      <c r="ER46" s="469"/>
      <c r="ES46" s="469"/>
      <c r="ET46" s="469"/>
      <c r="EU46" s="469"/>
      <c r="EV46" s="469"/>
      <c r="EW46" s="469"/>
      <c r="EX46" s="469"/>
      <c r="EY46" s="469"/>
      <c r="EZ46" s="469"/>
      <c r="FA46" s="469"/>
      <c r="FB46" s="469"/>
      <c r="FC46" s="469"/>
      <c r="FD46" s="469"/>
      <c r="FE46" s="469"/>
      <c r="FF46" s="469"/>
      <c r="FG46" s="469"/>
      <c r="FH46" s="469"/>
      <c r="FI46" s="469"/>
      <c r="FJ46" s="469"/>
      <c r="FK46" s="469"/>
      <c r="FL46" s="469"/>
      <c r="FM46" s="469"/>
      <c r="FN46" s="469"/>
      <c r="FO46" s="469"/>
      <c r="FP46" s="469"/>
      <c r="FQ46" s="469"/>
      <c r="FR46" s="469"/>
      <c r="FS46" s="469"/>
      <c r="FT46" s="469"/>
      <c r="FU46" s="469"/>
      <c r="FV46" s="469"/>
      <c r="FW46" s="469"/>
      <c r="FX46" s="469"/>
      <c r="FY46" s="469"/>
      <c r="FZ46" s="469"/>
      <c r="GA46" s="469"/>
      <c r="GB46" s="469"/>
      <c r="GC46" s="469"/>
      <c r="GD46" s="469"/>
      <c r="GE46" s="469"/>
    </row>
    <row r="47" spans="1:187" s="470" customFormat="1" ht="12.75" customHeight="1">
      <c r="A47" s="585"/>
      <c r="B47" s="503" t="s">
        <v>126</v>
      </c>
      <c r="C47" s="433">
        <v>58875</v>
      </c>
      <c r="D47" s="433">
        <v>29961</v>
      </c>
      <c r="E47" s="433">
        <v>15074</v>
      </c>
      <c r="F47" s="433">
        <v>14039</v>
      </c>
      <c r="G47" s="433">
        <v>1035</v>
      </c>
      <c r="H47" s="433">
        <v>659</v>
      </c>
      <c r="I47" s="433">
        <v>1269</v>
      </c>
      <c r="J47" s="433">
        <v>11113</v>
      </c>
      <c r="K47" s="581">
        <v>799</v>
      </c>
      <c r="L47" s="434"/>
      <c r="M47" s="435"/>
      <c r="N47" s="468"/>
      <c r="O47" s="468"/>
      <c r="P47" s="468"/>
      <c r="Q47" s="468"/>
      <c r="R47" s="468"/>
      <c r="S47" s="468"/>
      <c r="T47" s="469"/>
      <c r="U47" s="469"/>
      <c r="V47" s="469"/>
      <c r="W47" s="469"/>
      <c r="X47" s="469"/>
      <c r="Y47" s="469"/>
      <c r="Z47" s="469"/>
      <c r="AA47" s="469"/>
      <c r="AB47" s="469"/>
      <c r="AC47" s="469"/>
      <c r="AD47" s="469"/>
      <c r="AE47" s="469"/>
      <c r="AF47" s="469"/>
      <c r="AG47" s="469"/>
      <c r="AH47" s="469"/>
      <c r="AI47" s="469"/>
      <c r="AJ47" s="469"/>
      <c r="AK47" s="469"/>
      <c r="AL47" s="469"/>
      <c r="AM47" s="469"/>
      <c r="AN47" s="469"/>
      <c r="AO47" s="469"/>
      <c r="AP47" s="469"/>
      <c r="AQ47" s="469"/>
      <c r="AR47" s="469"/>
      <c r="AS47" s="469"/>
      <c r="AT47" s="469"/>
      <c r="AU47" s="469"/>
      <c r="AV47" s="469"/>
      <c r="AW47" s="469"/>
      <c r="AX47" s="469"/>
      <c r="AY47" s="469"/>
      <c r="AZ47" s="469"/>
      <c r="BA47" s="469"/>
      <c r="BB47" s="469"/>
      <c r="BC47" s="469"/>
      <c r="BD47" s="469"/>
      <c r="BE47" s="469"/>
      <c r="BF47" s="469"/>
      <c r="BG47" s="469"/>
      <c r="BH47" s="469"/>
      <c r="BI47" s="469"/>
      <c r="BJ47" s="469"/>
      <c r="BK47" s="469"/>
      <c r="BL47" s="469"/>
      <c r="BM47" s="469"/>
      <c r="BN47" s="469"/>
      <c r="BO47" s="469"/>
      <c r="BP47" s="469"/>
      <c r="BQ47" s="469"/>
      <c r="BR47" s="469"/>
      <c r="BS47" s="469"/>
      <c r="BT47" s="469"/>
      <c r="BU47" s="469"/>
      <c r="BV47" s="469"/>
      <c r="BW47" s="469"/>
      <c r="BX47" s="469"/>
      <c r="BY47" s="469"/>
      <c r="BZ47" s="469"/>
      <c r="CA47" s="469"/>
      <c r="CB47" s="469"/>
      <c r="CC47" s="469"/>
      <c r="CD47" s="469"/>
      <c r="CE47" s="469"/>
      <c r="CF47" s="469"/>
      <c r="CG47" s="469"/>
      <c r="CH47" s="469"/>
      <c r="CI47" s="469"/>
      <c r="CJ47" s="469"/>
      <c r="CK47" s="469"/>
      <c r="CL47" s="469"/>
      <c r="CM47" s="469"/>
      <c r="CN47" s="469"/>
      <c r="CO47" s="469"/>
      <c r="CP47" s="469"/>
      <c r="CQ47" s="469"/>
      <c r="CR47" s="469"/>
      <c r="CS47" s="469"/>
      <c r="CT47" s="469"/>
      <c r="CU47" s="469"/>
      <c r="CV47" s="469"/>
      <c r="CW47" s="469"/>
      <c r="CX47" s="469"/>
      <c r="CY47" s="469"/>
      <c r="CZ47" s="469"/>
      <c r="DA47" s="469"/>
      <c r="DB47" s="469"/>
      <c r="DC47" s="469"/>
      <c r="DD47" s="469"/>
      <c r="DE47" s="469"/>
      <c r="DF47" s="469"/>
      <c r="DG47" s="469"/>
      <c r="DH47" s="469"/>
      <c r="DI47" s="469"/>
      <c r="DJ47" s="469"/>
      <c r="DK47" s="469"/>
      <c r="DL47" s="469"/>
      <c r="DM47" s="469"/>
      <c r="DN47" s="469"/>
      <c r="DO47" s="469"/>
      <c r="DP47" s="469"/>
      <c r="DQ47" s="469"/>
      <c r="DR47" s="469"/>
      <c r="DS47" s="469"/>
      <c r="DT47" s="469"/>
      <c r="DU47" s="469"/>
      <c r="DV47" s="469"/>
      <c r="DW47" s="469"/>
      <c r="DX47" s="469"/>
      <c r="DY47" s="469"/>
      <c r="DZ47" s="469"/>
      <c r="EA47" s="469"/>
      <c r="EB47" s="469"/>
      <c r="EC47" s="469"/>
      <c r="ED47" s="469"/>
      <c r="EE47" s="469"/>
      <c r="EF47" s="469"/>
      <c r="EG47" s="469"/>
      <c r="EH47" s="469"/>
      <c r="EI47" s="469"/>
      <c r="EJ47" s="469"/>
      <c r="EK47" s="469"/>
      <c r="EL47" s="469"/>
      <c r="EM47" s="469"/>
      <c r="EN47" s="469"/>
      <c r="EO47" s="469"/>
      <c r="EP47" s="469"/>
      <c r="EQ47" s="469"/>
      <c r="ER47" s="469"/>
      <c r="ES47" s="469"/>
      <c r="ET47" s="469"/>
      <c r="EU47" s="469"/>
      <c r="EV47" s="469"/>
      <c r="EW47" s="469"/>
      <c r="EX47" s="469"/>
      <c r="EY47" s="469"/>
      <c r="EZ47" s="469"/>
      <c r="FA47" s="469"/>
      <c r="FB47" s="469"/>
      <c r="FC47" s="469"/>
      <c r="FD47" s="469"/>
      <c r="FE47" s="469"/>
      <c r="FF47" s="469"/>
      <c r="FG47" s="469"/>
      <c r="FH47" s="469"/>
      <c r="FI47" s="469"/>
      <c r="FJ47" s="469"/>
      <c r="FK47" s="469"/>
      <c r="FL47" s="469"/>
      <c r="FM47" s="469"/>
      <c r="FN47" s="469"/>
      <c r="FO47" s="469"/>
      <c r="FP47" s="469"/>
      <c r="FQ47" s="469"/>
      <c r="FR47" s="469"/>
      <c r="FS47" s="469"/>
      <c r="FT47" s="469"/>
      <c r="FU47" s="469"/>
      <c r="FV47" s="469"/>
      <c r="FW47" s="469"/>
      <c r="FX47" s="469"/>
      <c r="FY47" s="469"/>
      <c r="FZ47" s="469"/>
      <c r="GA47" s="469"/>
      <c r="GB47" s="469"/>
      <c r="GC47" s="469"/>
      <c r="GD47" s="469"/>
      <c r="GE47" s="469"/>
    </row>
    <row r="48" spans="1:187" ht="12.75" customHeight="1">
      <c r="A48" s="585"/>
      <c r="B48" s="503" t="s">
        <v>127</v>
      </c>
      <c r="C48" s="433">
        <v>66660</v>
      </c>
      <c r="D48" s="433">
        <v>34699</v>
      </c>
      <c r="E48" s="433">
        <v>15443</v>
      </c>
      <c r="F48" s="433">
        <v>14093</v>
      </c>
      <c r="G48" s="433">
        <v>1350</v>
      </c>
      <c r="H48" s="433">
        <v>946</v>
      </c>
      <c r="I48" s="433">
        <v>1587</v>
      </c>
      <c r="J48" s="433">
        <v>13497</v>
      </c>
      <c r="K48" s="581">
        <v>488</v>
      </c>
      <c r="L48" s="102"/>
      <c r="M48" s="105"/>
    </row>
    <row r="49" spans="1:21" ht="12.75" customHeight="1">
      <c r="A49" s="585"/>
      <c r="B49" s="503" t="s">
        <v>128</v>
      </c>
      <c r="C49" s="433">
        <v>54224</v>
      </c>
      <c r="D49" s="433">
        <v>28308</v>
      </c>
      <c r="E49" s="433">
        <v>11907</v>
      </c>
      <c r="F49" s="433">
        <v>10858</v>
      </c>
      <c r="G49" s="433">
        <v>1049</v>
      </c>
      <c r="H49" s="433">
        <v>904</v>
      </c>
      <c r="I49" s="433">
        <v>1512</v>
      </c>
      <c r="J49" s="433">
        <v>11087</v>
      </c>
      <c r="K49" s="581">
        <v>506</v>
      </c>
      <c r="L49" s="503"/>
      <c r="M49" s="433"/>
      <c r="N49" s="433"/>
      <c r="O49" s="433"/>
      <c r="P49" s="433"/>
      <c r="Q49" s="433"/>
      <c r="R49" s="433"/>
      <c r="S49" s="433"/>
      <c r="T49" s="433"/>
      <c r="U49" s="433"/>
    </row>
    <row r="50" spans="1:21" ht="12.75" customHeight="1">
      <c r="A50" s="583"/>
      <c r="B50" s="701" t="s">
        <v>129</v>
      </c>
      <c r="C50" s="433">
        <v>57870</v>
      </c>
      <c r="D50" s="433">
        <v>28877</v>
      </c>
      <c r="E50" s="433">
        <v>13888</v>
      </c>
      <c r="F50" s="433">
        <v>13138</v>
      </c>
      <c r="G50" s="433">
        <v>750</v>
      </c>
      <c r="H50" s="433">
        <v>710</v>
      </c>
      <c r="I50" s="433">
        <v>1702</v>
      </c>
      <c r="J50" s="433">
        <v>12116</v>
      </c>
      <c r="K50" s="581">
        <v>577</v>
      </c>
      <c r="L50" s="102"/>
      <c r="M50" s="105"/>
    </row>
    <row r="51" spans="1:21" ht="12.75" customHeight="1">
      <c r="A51" s="583"/>
      <c r="B51" s="333" t="s">
        <v>130</v>
      </c>
      <c r="C51" s="433">
        <v>61154</v>
      </c>
      <c r="D51" s="433">
        <v>30160</v>
      </c>
      <c r="E51" s="433">
        <v>15072</v>
      </c>
      <c r="F51" s="433">
        <v>14245</v>
      </c>
      <c r="G51" s="433">
        <v>827</v>
      </c>
      <c r="H51" s="433">
        <v>722</v>
      </c>
      <c r="I51" s="433">
        <v>1771</v>
      </c>
      <c r="J51" s="433">
        <v>12944</v>
      </c>
      <c r="K51" s="581">
        <v>485</v>
      </c>
      <c r="L51" s="102"/>
      <c r="M51" s="105"/>
    </row>
    <row r="52" spans="1:21" ht="12.75" customHeight="1">
      <c r="A52" s="583"/>
      <c r="B52" s="333" t="s">
        <v>131</v>
      </c>
      <c r="C52" s="433">
        <v>60449</v>
      </c>
      <c r="D52" s="433">
        <v>30287</v>
      </c>
      <c r="E52" s="433">
        <v>13369</v>
      </c>
      <c r="F52" s="433">
        <v>12417</v>
      </c>
      <c r="G52" s="433">
        <v>952</v>
      </c>
      <c r="H52" s="433">
        <v>607</v>
      </c>
      <c r="I52" s="433">
        <v>1567</v>
      </c>
      <c r="J52" s="433">
        <v>14003</v>
      </c>
      <c r="K52" s="581">
        <v>616</v>
      </c>
      <c r="L52" s="102"/>
      <c r="M52" s="105"/>
    </row>
    <row r="53" spans="1:21" ht="12.75" customHeight="1">
      <c r="A53" s="583"/>
      <c r="B53" s="333"/>
      <c r="C53" s="433"/>
      <c r="D53" s="433"/>
      <c r="E53" s="433"/>
      <c r="F53" s="433"/>
      <c r="G53" s="433"/>
      <c r="H53" s="433"/>
      <c r="I53" s="433"/>
      <c r="J53" s="433"/>
      <c r="K53" s="581"/>
      <c r="L53" s="102"/>
      <c r="M53" s="105"/>
    </row>
    <row r="54" spans="1:21" ht="12.75" customHeight="1">
      <c r="A54" s="583" t="s">
        <v>119</v>
      </c>
      <c r="B54" s="503" t="s">
        <v>120</v>
      </c>
      <c r="C54" s="433">
        <v>63813</v>
      </c>
      <c r="D54" s="433">
        <v>31472</v>
      </c>
      <c r="E54" s="433">
        <v>14823</v>
      </c>
      <c r="F54" s="433">
        <v>13940</v>
      </c>
      <c r="G54" s="433">
        <v>883</v>
      </c>
      <c r="H54" s="433">
        <v>631</v>
      </c>
      <c r="I54" s="433">
        <v>1911</v>
      </c>
      <c r="J54" s="433">
        <v>14370</v>
      </c>
      <c r="K54" s="581">
        <v>606</v>
      </c>
      <c r="L54" s="102"/>
      <c r="M54" s="105"/>
    </row>
    <row r="55" spans="1:21" ht="12.75" customHeight="1">
      <c r="A55" s="583"/>
      <c r="B55" s="503" t="s">
        <v>121</v>
      </c>
      <c r="C55" s="433">
        <v>62902</v>
      </c>
      <c r="D55" s="433">
        <v>31134</v>
      </c>
      <c r="E55" s="433">
        <v>14570</v>
      </c>
      <c r="F55" s="433">
        <v>13687</v>
      </c>
      <c r="G55" s="433">
        <v>883</v>
      </c>
      <c r="H55" s="433">
        <v>630</v>
      </c>
      <c r="I55" s="433">
        <v>2006</v>
      </c>
      <c r="J55" s="433">
        <v>13735</v>
      </c>
      <c r="K55" s="581">
        <v>827</v>
      </c>
      <c r="L55" s="102"/>
      <c r="M55" s="105"/>
    </row>
    <row r="56" spans="1:21" ht="12.75" customHeight="1">
      <c r="A56" s="583"/>
      <c r="B56" s="503" t="s">
        <v>122</v>
      </c>
      <c r="C56" s="433">
        <v>62022</v>
      </c>
      <c r="D56" s="433">
        <v>28276</v>
      </c>
      <c r="E56" s="433">
        <v>17194</v>
      </c>
      <c r="F56" s="433">
        <v>16411</v>
      </c>
      <c r="G56" s="433">
        <v>783</v>
      </c>
      <c r="H56" s="433">
        <v>477</v>
      </c>
      <c r="I56" s="433">
        <v>1736</v>
      </c>
      <c r="J56" s="433">
        <v>13505</v>
      </c>
      <c r="K56" s="581">
        <v>834</v>
      </c>
      <c r="L56" s="102"/>
      <c r="M56" s="105"/>
    </row>
    <row r="57" spans="1:21" ht="12.75">
      <c r="A57" s="583"/>
      <c r="B57" s="503" t="s">
        <v>123</v>
      </c>
      <c r="C57" s="433">
        <v>70755</v>
      </c>
      <c r="D57" s="433">
        <v>32797</v>
      </c>
      <c r="E57" s="433">
        <v>19392</v>
      </c>
      <c r="F57" s="433">
        <v>18405</v>
      </c>
      <c r="G57" s="433">
        <v>987</v>
      </c>
      <c r="H57" s="433">
        <v>662</v>
      </c>
      <c r="I57" s="433">
        <v>1849</v>
      </c>
      <c r="J57" s="433">
        <v>15024</v>
      </c>
      <c r="K57" s="581">
        <v>1031</v>
      </c>
      <c r="L57" s="102"/>
      <c r="M57" s="105"/>
    </row>
    <row r="58" spans="1:21" ht="12.75">
      <c r="A58" s="583"/>
      <c r="B58" s="503" t="s">
        <v>124</v>
      </c>
      <c r="C58" s="433"/>
      <c r="D58" s="433"/>
      <c r="E58" s="433"/>
      <c r="F58" s="433"/>
      <c r="G58" s="433"/>
      <c r="H58" s="433"/>
      <c r="I58" s="433"/>
      <c r="J58" s="433"/>
      <c r="K58" s="581"/>
      <c r="L58" s="102"/>
      <c r="M58" s="105"/>
    </row>
    <row r="59" spans="1:21" ht="12.75">
      <c r="A59" s="583"/>
      <c r="B59" s="503" t="s">
        <v>125</v>
      </c>
      <c r="C59" s="433"/>
      <c r="D59" s="433"/>
      <c r="E59" s="433"/>
      <c r="F59" s="433"/>
      <c r="G59" s="433"/>
      <c r="H59" s="433"/>
      <c r="I59" s="433"/>
      <c r="J59" s="433"/>
      <c r="K59" s="581"/>
      <c r="L59" s="102"/>
      <c r="M59" s="105"/>
    </row>
    <row r="60" spans="1:21" ht="12.75">
      <c r="A60" s="583"/>
      <c r="B60" s="503" t="s">
        <v>126</v>
      </c>
      <c r="C60" s="433"/>
      <c r="D60" s="433"/>
      <c r="E60" s="433"/>
      <c r="F60" s="433"/>
      <c r="G60" s="433"/>
      <c r="H60" s="433"/>
      <c r="I60" s="433"/>
      <c r="J60" s="433"/>
      <c r="K60" s="581"/>
      <c r="L60" s="102"/>
      <c r="M60" s="105"/>
    </row>
    <row r="61" spans="1:21" ht="12.75">
      <c r="A61" s="583"/>
      <c r="B61" s="503" t="s">
        <v>127</v>
      </c>
      <c r="C61" s="433"/>
      <c r="D61" s="433"/>
      <c r="E61" s="433"/>
      <c r="F61" s="433"/>
      <c r="G61" s="433"/>
      <c r="H61" s="433"/>
      <c r="I61" s="433"/>
      <c r="J61" s="433"/>
      <c r="K61" s="581"/>
      <c r="L61" s="102"/>
      <c r="M61" s="105"/>
    </row>
    <row r="62" spans="1:21" ht="12.75">
      <c r="A62" s="583"/>
      <c r="B62" s="503" t="s">
        <v>128</v>
      </c>
      <c r="C62" s="433"/>
      <c r="D62" s="433"/>
      <c r="E62" s="433"/>
      <c r="F62" s="433"/>
      <c r="G62" s="433"/>
      <c r="H62" s="433"/>
      <c r="I62" s="433"/>
      <c r="J62" s="433"/>
      <c r="K62" s="581"/>
      <c r="L62" s="102"/>
      <c r="M62" s="105"/>
    </row>
    <row r="63" spans="1:21" ht="12.75">
      <c r="A63" s="583"/>
      <c r="B63" s="503" t="s">
        <v>129</v>
      </c>
      <c r="C63" s="433"/>
      <c r="D63" s="433"/>
      <c r="E63" s="433"/>
      <c r="F63" s="433"/>
      <c r="G63" s="433"/>
      <c r="H63" s="433"/>
      <c r="I63" s="433"/>
      <c r="J63" s="433"/>
      <c r="K63" s="581"/>
      <c r="L63" s="102"/>
      <c r="M63" s="105"/>
    </row>
    <row r="64" spans="1:21" ht="12.75">
      <c r="A64" s="583"/>
      <c r="B64" s="503" t="s">
        <v>130</v>
      </c>
      <c r="C64" s="433"/>
      <c r="D64" s="433"/>
      <c r="E64" s="433"/>
      <c r="F64" s="433"/>
      <c r="G64" s="433"/>
      <c r="H64" s="433"/>
      <c r="I64" s="433"/>
      <c r="J64" s="433"/>
      <c r="K64" s="581"/>
      <c r="L64" s="102"/>
      <c r="M64" s="105"/>
    </row>
    <row r="65" spans="1:13" ht="13.5" thickBot="1">
      <c r="A65" s="583"/>
      <c r="B65" s="503" t="s">
        <v>131</v>
      </c>
      <c r="C65" s="433"/>
      <c r="D65" s="433"/>
      <c r="E65" s="433"/>
      <c r="F65" s="433"/>
      <c r="G65" s="433"/>
      <c r="H65" s="433"/>
      <c r="I65" s="433"/>
      <c r="J65" s="433"/>
      <c r="K65" s="581"/>
      <c r="L65" s="102"/>
      <c r="M65" s="105"/>
    </row>
    <row r="66" spans="1:13" ht="12.75">
      <c r="A66" s="702" t="s">
        <v>132</v>
      </c>
      <c r="B66" s="78"/>
      <c r="C66" s="78">
        <f>((C12/C11)-1)*100</f>
        <v>8.7624588198804698</v>
      </c>
      <c r="D66" s="78">
        <f t="shared" ref="D66:J66" si="2">((D12/D11)-1)*100</f>
        <v>6.3951137683341264</v>
      </c>
      <c r="E66" s="78">
        <f t="shared" si="2"/>
        <v>13.126896764569729</v>
      </c>
      <c r="F66" s="78">
        <f t="shared" si="2"/>
        <v>11.760810423825884</v>
      </c>
      <c r="G66" s="78">
        <f t="shared" si="2"/>
        <v>44.267645858833134</v>
      </c>
      <c r="H66" s="78">
        <f t="shared" si="2"/>
        <v>25.065138092756634</v>
      </c>
      <c r="I66" s="78">
        <f t="shared" si="2"/>
        <v>6.7900355871886031</v>
      </c>
      <c r="J66" s="78">
        <f t="shared" si="2"/>
        <v>9.9646615665410998</v>
      </c>
      <c r="K66" s="604">
        <f>((K12/K11)-1)*100</f>
        <v>-7.6707726763717847</v>
      </c>
      <c r="L66" s="102"/>
      <c r="M66" s="82"/>
    </row>
    <row r="67" spans="1:13" ht="14.25" customHeight="1">
      <c r="A67" s="261" t="s">
        <v>133</v>
      </c>
      <c r="B67" s="703"/>
      <c r="C67" s="335">
        <f t="shared" ref="C67:K67" si="3">((C57/C56)-1)*100</f>
        <v>14.080487568927147</v>
      </c>
      <c r="D67" s="335">
        <f t="shared" si="3"/>
        <v>15.988824444758798</v>
      </c>
      <c r="E67" s="335">
        <f t="shared" si="3"/>
        <v>12.783529138071415</v>
      </c>
      <c r="F67" s="335">
        <f t="shared" si="3"/>
        <v>12.150386935591984</v>
      </c>
      <c r="G67" s="335">
        <f t="shared" si="3"/>
        <v>26.053639846743295</v>
      </c>
      <c r="H67" s="335">
        <f t="shared" si="3"/>
        <v>38.784067085953879</v>
      </c>
      <c r="I67" s="335">
        <f t="shared" si="3"/>
        <v>6.5092165898617438</v>
      </c>
      <c r="J67" s="335">
        <f t="shared" si="3"/>
        <v>11.247686042206585</v>
      </c>
      <c r="K67" s="335">
        <f t="shared" si="3"/>
        <v>23.621103117506003</v>
      </c>
      <c r="L67" s="102"/>
      <c r="M67" s="335"/>
    </row>
    <row r="68" spans="1:13" ht="14.25" customHeight="1" thickBot="1">
      <c r="A68" s="808" t="s">
        <v>134</v>
      </c>
      <c r="B68" s="809"/>
      <c r="C68" s="241">
        <f>((C57/C44)-1)*100</f>
        <v>22.235851012369558</v>
      </c>
      <c r="D68" s="241">
        <f t="shared" ref="D68:K68" si="4">((D57/D44)-1)*100</f>
        <v>28.903824234563523</v>
      </c>
      <c r="E68" s="241">
        <f t="shared" si="4"/>
        <v>20.096612373815571</v>
      </c>
      <c r="F68" s="241">
        <f t="shared" si="4"/>
        <v>21.109429492663033</v>
      </c>
      <c r="G68" s="241">
        <f t="shared" si="4"/>
        <v>3.8947368421052619</v>
      </c>
      <c r="H68" s="241">
        <f t="shared" si="4"/>
        <v>43.290043290043286</v>
      </c>
      <c r="I68" s="241">
        <f t="shared" si="4"/>
        <v>8.4457478005865116</v>
      </c>
      <c r="J68" s="241">
        <f t="shared" si="4"/>
        <v>15.303146584804296</v>
      </c>
      <c r="K68" s="241">
        <f t="shared" si="4"/>
        <v>-6.0164083865086653</v>
      </c>
      <c r="L68" s="102"/>
      <c r="M68" s="335"/>
    </row>
    <row r="69" spans="1:13" ht="14.25" customHeight="1">
      <c r="A69" s="92" t="s">
        <v>135</v>
      </c>
      <c r="C69" s="40"/>
      <c r="D69" s="40"/>
      <c r="E69" s="40"/>
      <c r="F69" s="40"/>
      <c r="G69" s="40"/>
      <c r="H69" s="40"/>
      <c r="I69" s="334"/>
      <c r="J69" s="334"/>
      <c r="K69" s="97"/>
    </row>
    <row r="70" spans="1:13" ht="14.25" customHeight="1" thickBot="1">
      <c r="A70" s="586" t="s">
        <v>136</v>
      </c>
      <c r="B70" s="93"/>
      <c r="C70" s="94"/>
      <c r="D70" s="94"/>
      <c r="E70" s="94"/>
      <c r="F70" s="94"/>
      <c r="G70" s="94"/>
      <c r="H70" s="94"/>
      <c r="I70" s="94"/>
      <c r="J70" s="94"/>
      <c r="K70" s="95"/>
    </row>
    <row r="71" spans="1:13" ht="14.25" customHeight="1">
      <c r="C71" s="628"/>
      <c r="D71" s="628"/>
      <c r="E71" s="628"/>
      <c r="F71" s="628"/>
      <c r="G71" s="628"/>
      <c r="H71" s="628"/>
      <c r="I71" s="628"/>
      <c r="J71" s="628"/>
      <c r="K71" s="628"/>
    </row>
    <row r="146" spans="3:11" ht="14.25" customHeight="1">
      <c r="C146" s="44"/>
      <c r="D146" s="44"/>
      <c r="E146" s="44"/>
      <c r="F146" s="44"/>
      <c r="G146" s="44"/>
      <c r="H146" s="44"/>
      <c r="I146" s="44"/>
      <c r="J146" s="44"/>
      <c r="K146" s="44"/>
    </row>
    <row r="147" spans="3:11" ht="14.25" customHeight="1">
      <c r="C147" s="44"/>
      <c r="D147" s="44"/>
      <c r="E147" s="44"/>
      <c r="F147" s="44"/>
      <c r="G147" s="44"/>
      <c r="H147" s="44"/>
      <c r="I147" s="44"/>
      <c r="J147" s="44"/>
      <c r="K147" s="44"/>
    </row>
  </sheetData>
  <mergeCells count="5">
    <mergeCell ref="A68:B68"/>
    <mergeCell ref="A3:K3"/>
    <mergeCell ref="A1:K1"/>
    <mergeCell ref="U4:AA4"/>
    <mergeCell ref="A2:K2"/>
  </mergeCells>
  <phoneticPr fontId="104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66" orientation="portrait" r:id="rId1"/>
  <headerFooter>
    <oddHeader>&amp;L&amp;9ODEPA</oddHeader>
    <oddFooter>&amp;C&amp;9 6</oddFooter>
  </headerFooter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rgb="FF92D050"/>
    <pageSetUpPr fitToPage="1"/>
  </sheetPr>
  <dimension ref="A1:AD70"/>
  <sheetViews>
    <sheetView view="pageBreakPreview" zoomScaleNormal="85" zoomScaleSheetLayoutView="100" workbookViewId="0">
      <pane ySplit="4" topLeftCell="A5" activePane="bottomLeft" state="frozen"/>
      <selection pane="bottomLeft" sqref="A1:K1"/>
    </sheetView>
  </sheetViews>
  <sheetFormatPr baseColWidth="10" defaultColWidth="11.42578125" defaultRowHeight="12.75"/>
  <cols>
    <col min="1" max="1" width="13.42578125" style="37" customWidth="1"/>
    <col min="2" max="2" width="32.42578125" style="36" customWidth="1"/>
    <col min="3" max="3" width="12.5703125" style="37" customWidth="1"/>
    <col min="4" max="10" width="10.140625" style="37" customWidth="1"/>
    <col min="11" max="11" width="10.7109375" style="37" customWidth="1"/>
    <col min="12" max="12" width="12.5703125" style="20" bestFit="1" customWidth="1"/>
    <col min="13" max="13" width="13.140625" style="20" bestFit="1" customWidth="1"/>
    <col min="14" max="14" width="12.5703125" style="20" bestFit="1" customWidth="1"/>
    <col min="15" max="17" width="13.5703125" style="20" bestFit="1" customWidth="1"/>
    <col min="18" max="18" width="12.5703125" style="20" bestFit="1" customWidth="1"/>
    <col min="19" max="20" width="13.5703125" style="20" bestFit="1" customWidth="1"/>
    <col min="21" max="30" width="11.42578125" style="20"/>
    <col min="31" max="16384" width="11.42578125" style="16"/>
  </cols>
  <sheetData>
    <row r="1" spans="1:25" s="48" customFormat="1" ht="12.75" customHeight="1">
      <c r="A1" s="820" t="s">
        <v>137</v>
      </c>
      <c r="B1" s="821"/>
      <c r="C1" s="821"/>
      <c r="D1" s="821"/>
      <c r="E1" s="821"/>
      <c r="F1" s="821"/>
      <c r="G1" s="821"/>
      <c r="H1" s="821"/>
      <c r="I1" s="821"/>
      <c r="J1" s="821"/>
      <c r="K1" s="822"/>
      <c r="L1" s="49"/>
      <c r="M1" s="49"/>
      <c r="N1" s="49"/>
      <c r="O1" s="49"/>
      <c r="P1" s="49"/>
      <c r="Q1" s="49"/>
      <c r="R1" s="49"/>
      <c r="S1" s="37"/>
      <c r="T1" s="39"/>
      <c r="U1" s="49"/>
      <c r="V1" s="49"/>
      <c r="W1" s="49"/>
      <c r="X1" s="49"/>
      <c r="Y1" s="49"/>
    </row>
    <row r="2" spans="1:25" s="48" customFormat="1" ht="12.75" customHeight="1">
      <c r="A2" s="826" t="s">
        <v>104</v>
      </c>
      <c r="B2" s="827"/>
      <c r="C2" s="827"/>
      <c r="D2" s="827"/>
      <c r="E2" s="827"/>
      <c r="F2" s="827"/>
      <c r="G2" s="827"/>
      <c r="H2" s="827"/>
      <c r="I2" s="827"/>
      <c r="J2" s="827"/>
      <c r="K2" s="82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2.75" customHeight="1" thickBot="1">
      <c r="A3" s="829" t="s">
        <v>138</v>
      </c>
      <c r="B3" s="811"/>
      <c r="C3" s="811"/>
      <c r="D3" s="811"/>
      <c r="E3" s="811"/>
      <c r="F3" s="811"/>
      <c r="G3" s="811"/>
      <c r="H3" s="811"/>
      <c r="I3" s="811"/>
      <c r="J3" s="811"/>
      <c r="K3" s="830"/>
      <c r="S3" s="823"/>
      <c r="T3" s="823"/>
      <c r="U3" s="823"/>
      <c r="V3" s="823"/>
      <c r="W3" s="823"/>
      <c r="X3" s="823"/>
      <c r="Y3" s="823"/>
    </row>
    <row r="4" spans="1:25" ht="42" customHeight="1" thickBot="1">
      <c r="A4" s="650" t="s">
        <v>106</v>
      </c>
      <c r="B4" s="651" t="s">
        <v>107</v>
      </c>
      <c r="C4" s="651" t="s">
        <v>108</v>
      </c>
      <c r="D4" s="651" t="s">
        <v>109</v>
      </c>
      <c r="E4" s="651" t="s">
        <v>110</v>
      </c>
      <c r="F4" s="651" t="s">
        <v>111</v>
      </c>
      <c r="G4" s="651" t="s">
        <v>112</v>
      </c>
      <c r="H4" s="651" t="s">
        <v>113</v>
      </c>
      <c r="I4" s="651" t="s">
        <v>114</v>
      </c>
      <c r="J4" s="651" t="s">
        <v>115</v>
      </c>
      <c r="K4" s="652" t="s">
        <v>116</v>
      </c>
    </row>
    <row r="5" spans="1:25" ht="12.75" customHeight="1">
      <c r="A5" s="355">
        <v>2019</v>
      </c>
      <c r="B5" s="39"/>
      <c r="C5" s="699">
        <v>211999.98700000002</v>
      </c>
      <c r="D5" s="699">
        <v>116324.061</v>
      </c>
      <c r="E5" s="699">
        <v>46219.005000000005</v>
      </c>
      <c r="F5" s="699">
        <v>42597.555</v>
      </c>
      <c r="G5" s="699">
        <v>3621.4500000000003</v>
      </c>
      <c r="H5" s="699">
        <v>3866.2349999999997</v>
      </c>
      <c r="I5" s="699">
        <v>8335.4850000000006</v>
      </c>
      <c r="J5" s="699">
        <v>36020.585999999996</v>
      </c>
      <c r="K5" s="578">
        <v>1234.615</v>
      </c>
      <c r="L5" s="46"/>
      <c r="M5" s="40"/>
    </row>
    <row r="6" spans="1:25" ht="12.75" customHeight="1">
      <c r="A6" s="355">
        <v>2020</v>
      </c>
      <c r="C6" s="699">
        <v>223362.715</v>
      </c>
      <c r="D6" s="699">
        <v>115898.329</v>
      </c>
      <c r="E6" s="699">
        <v>50860.218000000001</v>
      </c>
      <c r="F6" s="699">
        <v>47583.256000000001</v>
      </c>
      <c r="G6" s="699">
        <v>3276.962</v>
      </c>
      <c r="H6" s="699">
        <v>4900.4089999999997</v>
      </c>
      <c r="I6" s="699">
        <v>8950.9709999999995</v>
      </c>
      <c r="J6" s="699">
        <v>41556.563000000002</v>
      </c>
      <c r="K6" s="578">
        <v>1196.2249999999999</v>
      </c>
      <c r="L6" s="46"/>
      <c r="M6" s="40"/>
    </row>
    <row r="7" spans="1:25" ht="12.75" customHeight="1">
      <c r="A7" s="355">
        <v>2021</v>
      </c>
      <c r="C7" s="699">
        <v>209971.59</v>
      </c>
      <c r="D7" s="699">
        <v>105974.681</v>
      </c>
      <c r="E7" s="699">
        <v>50531.184999999998</v>
      </c>
      <c r="F7" s="699">
        <v>47495.682000000001</v>
      </c>
      <c r="G7" s="699">
        <v>3035.5030000000002</v>
      </c>
      <c r="H7" s="699">
        <v>5202.1840000000002</v>
      </c>
      <c r="I7" s="699">
        <v>8261.7720000000008</v>
      </c>
      <c r="J7" s="699">
        <v>38687.978000000003</v>
      </c>
      <c r="K7" s="578">
        <v>1313.79</v>
      </c>
      <c r="L7" s="46"/>
      <c r="M7" s="40"/>
    </row>
    <row r="8" spans="1:25" ht="12.75" customHeight="1">
      <c r="A8" s="355">
        <v>2022</v>
      </c>
      <c r="C8" s="699">
        <v>190745.17</v>
      </c>
      <c r="D8" s="699">
        <v>97804.089000000007</v>
      </c>
      <c r="E8" s="699">
        <v>45606.62</v>
      </c>
      <c r="F8" s="699">
        <v>43024.120999999999</v>
      </c>
      <c r="G8" s="699">
        <v>2582.4989999999998</v>
      </c>
      <c r="H8" s="699">
        <v>3366.4789999999998</v>
      </c>
      <c r="I8" s="699">
        <v>7341.5</v>
      </c>
      <c r="J8" s="699">
        <v>35542.720999999998</v>
      </c>
      <c r="K8" s="578">
        <v>1083.761</v>
      </c>
      <c r="L8" s="82"/>
      <c r="M8" s="40"/>
    </row>
    <row r="9" spans="1:25" ht="12.75" customHeight="1">
      <c r="A9" s="355" t="s">
        <v>117</v>
      </c>
      <c r="C9" s="699">
        <v>187564.114</v>
      </c>
      <c r="D9" s="699">
        <v>97797.22</v>
      </c>
      <c r="E9" s="699">
        <v>43754.425999999999</v>
      </c>
      <c r="F9" s="699">
        <v>41481.264000000003</v>
      </c>
      <c r="G9" s="699">
        <v>2273.1619999999998</v>
      </c>
      <c r="H9" s="699">
        <v>3012.0369999999998</v>
      </c>
      <c r="I9" s="699">
        <v>6787.3149999999996</v>
      </c>
      <c r="J9" s="699">
        <v>34947.946000000004</v>
      </c>
      <c r="K9" s="578">
        <v>1265.17</v>
      </c>
      <c r="L9" s="82"/>
      <c r="M9" s="40"/>
    </row>
    <row r="10" spans="1:25" ht="12.75" customHeight="1">
      <c r="A10" s="355"/>
      <c r="B10" s="700"/>
      <c r="C10" s="705"/>
      <c r="D10" s="706"/>
      <c r="G10" s="706"/>
      <c r="H10" s="706"/>
      <c r="I10" s="706"/>
      <c r="J10" s="706"/>
      <c r="K10" s="96"/>
      <c r="L10" s="46"/>
      <c r="M10" s="40"/>
    </row>
    <row r="11" spans="1:25" ht="12.75" customHeight="1">
      <c r="A11" s="580" t="s">
        <v>117</v>
      </c>
      <c r="B11" s="333" t="s">
        <v>118</v>
      </c>
      <c r="C11" s="38">
        <f>SUM(C41:C44)</f>
        <v>61717.523999999998</v>
      </c>
      <c r="D11" s="38">
        <f t="shared" ref="D11:K11" si="0">SUM(D41:D44)</f>
        <v>31889.473000000002</v>
      </c>
      <c r="E11" s="38">
        <f t="shared" si="0"/>
        <v>14308.153000000002</v>
      </c>
      <c r="F11" s="38">
        <f t="shared" si="0"/>
        <v>13771.003000000001</v>
      </c>
      <c r="G11" s="38">
        <f t="shared" si="0"/>
        <v>537.15</v>
      </c>
      <c r="H11" s="38">
        <f t="shared" si="0"/>
        <v>756.59999999999991</v>
      </c>
      <c r="I11" s="38">
        <f t="shared" si="0"/>
        <v>2432.8389999999999</v>
      </c>
      <c r="J11" s="38">
        <f t="shared" si="0"/>
        <v>11849.543</v>
      </c>
      <c r="K11" s="38">
        <f t="shared" si="0"/>
        <v>480.916</v>
      </c>
      <c r="L11" s="106"/>
      <c r="M11" s="106"/>
      <c r="N11" s="106"/>
      <c r="O11" s="106"/>
      <c r="P11" s="106"/>
      <c r="Q11" s="106"/>
    </row>
    <row r="12" spans="1:25" ht="12.75" customHeight="1">
      <c r="A12" s="580" t="s">
        <v>119</v>
      </c>
      <c r="B12" s="39" t="str">
        <f>B11</f>
        <v>Ene-abr</v>
      </c>
      <c r="C12" s="38">
        <f>SUM(C54:C57)</f>
        <v>66956.603999999992</v>
      </c>
      <c r="D12" s="38">
        <f t="shared" ref="D12:K12" si="1">SUM(D54:D57)</f>
        <v>33886.317999999999</v>
      </c>
      <c r="E12" s="38">
        <f t="shared" si="1"/>
        <v>16136.801000000001</v>
      </c>
      <c r="F12" s="38">
        <f t="shared" si="1"/>
        <v>15357.078000000001</v>
      </c>
      <c r="G12" s="38">
        <f t="shared" si="1"/>
        <v>779.72299999999996</v>
      </c>
      <c r="H12" s="38">
        <f t="shared" si="1"/>
        <v>924.90100000000007</v>
      </c>
      <c r="I12" s="38">
        <f t="shared" si="1"/>
        <v>2609.7910000000002</v>
      </c>
      <c r="J12" s="38">
        <f t="shared" si="1"/>
        <v>12952.67</v>
      </c>
      <c r="K12" s="38">
        <f t="shared" si="1"/>
        <v>446.12300000000005</v>
      </c>
      <c r="L12" s="107"/>
      <c r="M12" s="107"/>
      <c r="N12" s="107"/>
      <c r="O12" s="107"/>
      <c r="P12" s="107"/>
      <c r="Q12" s="107"/>
      <c r="R12" s="82"/>
      <c r="S12" s="82"/>
      <c r="T12" s="82"/>
    </row>
    <row r="13" spans="1:25" ht="12.75" customHeight="1">
      <c r="A13" s="123"/>
      <c r="B13" s="39"/>
      <c r="C13" s="705"/>
      <c r="D13" s="707"/>
      <c r="E13" s="705"/>
      <c r="F13" s="705"/>
      <c r="G13" s="705"/>
      <c r="H13" s="705"/>
      <c r="I13" s="705"/>
      <c r="J13" s="705"/>
      <c r="K13" s="582"/>
      <c r="L13" s="65"/>
      <c r="M13" s="65"/>
      <c r="N13" s="65"/>
      <c r="O13" s="65"/>
      <c r="P13" s="65"/>
      <c r="Q13" s="65"/>
      <c r="R13" s="82"/>
      <c r="S13" s="82"/>
      <c r="T13" s="82"/>
    </row>
    <row r="14" spans="1:25" ht="12.75" customHeight="1">
      <c r="A14" s="580"/>
      <c r="B14" s="39"/>
      <c r="C14" s="38"/>
      <c r="D14" s="38"/>
      <c r="E14" s="38"/>
      <c r="F14" s="38"/>
      <c r="G14" s="38"/>
      <c r="H14" s="38"/>
      <c r="I14" s="38"/>
      <c r="J14" s="38"/>
      <c r="K14" s="582"/>
      <c r="L14" s="46"/>
      <c r="M14" s="46"/>
      <c r="O14" s="38"/>
      <c r="P14" s="38"/>
    </row>
    <row r="15" spans="1:25" ht="12.75" customHeight="1">
      <c r="A15" s="588">
        <v>2021</v>
      </c>
      <c r="B15" s="333" t="s">
        <v>120</v>
      </c>
      <c r="C15" s="38">
        <v>17244.643</v>
      </c>
      <c r="D15" s="38">
        <v>8970.9719999999998</v>
      </c>
      <c r="E15" s="38">
        <v>4042.0990000000002</v>
      </c>
      <c r="F15" s="38">
        <v>3790.7510000000002</v>
      </c>
      <c r="G15" s="38">
        <v>251.34800000000001</v>
      </c>
      <c r="H15" s="38">
        <v>300.22000000000003</v>
      </c>
      <c r="I15" s="38">
        <v>653.91800000000001</v>
      </c>
      <c r="J15" s="38">
        <v>3204.7550000000001</v>
      </c>
      <c r="K15" s="582">
        <v>72.679000000000002</v>
      </c>
      <c r="M15" s="46"/>
    </row>
    <row r="16" spans="1:25" ht="12.75" customHeight="1">
      <c r="A16" s="588"/>
      <c r="B16" s="333" t="s">
        <v>121</v>
      </c>
      <c r="C16" s="38">
        <v>17452.965</v>
      </c>
      <c r="D16" s="38">
        <v>8973.6260000000002</v>
      </c>
      <c r="E16" s="38">
        <v>4041.279</v>
      </c>
      <c r="F16" s="38">
        <v>3747.2170000000001</v>
      </c>
      <c r="G16" s="38">
        <v>294.06200000000001</v>
      </c>
      <c r="H16" s="38">
        <v>300.69200000000001</v>
      </c>
      <c r="I16" s="38">
        <v>711.08299999999997</v>
      </c>
      <c r="J16" s="38">
        <v>3329.19</v>
      </c>
      <c r="K16" s="582">
        <v>97.094999999999999</v>
      </c>
    </row>
    <row r="17" spans="1:13" ht="12.75" customHeight="1">
      <c r="A17" s="588"/>
      <c r="B17" s="333" t="s">
        <v>122</v>
      </c>
      <c r="C17" s="38">
        <v>19879.752</v>
      </c>
      <c r="D17" s="38">
        <v>9968.8070000000007</v>
      </c>
      <c r="E17" s="38">
        <v>4813.2539999999999</v>
      </c>
      <c r="F17" s="38">
        <v>4471.6769999999997</v>
      </c>
      <c r="G17" s="38">
        <v>341.577</v>
      </c>
      <c r="H17" s="38">
        <v>345.43900000000002</v>
      </c>
      <c r="I17" s="38">
        <v>943.04700000000003</v>
      </c>
      <c r="J17" s="38">
        <v>3682.95</v>
      </c>
      <c r="K17" s="582">
        <v>126.255</v>
      </c>
    </row>
    <row r="18" spans="1:13" ht="12.75" customHeight="1">
      <c r="A18" s="588"/>
      <c r="B18" s="333" t="s">
        <v>123</v>
      </c>
      <c r="C18" s="38">
        <v>17343.127</v>
      </c>
      <c r="D18" s="38">
        <v>8600.4560000000001</v>
      </c>
      <c r="E18" s="38">
        <v>3588.7620000000002</v>
      </c>
      <c r="F18" s="38">
        <v>3296.0590000000002</v>
      </c>
      <c r="G18" s="38">
        <v>292.70299999999997</v>
      </c>
      <c r="H18" s="38">
        <v>290.63799999999998</v>
      </c>
      <c r="I18" s="38">
        <v>719.322</v>
      </c>
      <c r="J18" s="38">
        <v>3991.2469999999998</v>
      </c>
      <c r="K18" s="582">
        <v>152.702</v>
      </c>
    </row>
    <row r="19" spans="1:13" ht="12.75" customHeight="1">
      <c r="A19" s="588"/>
      <c r="B19" s="333" t="s">
        <v>124</v>
      </c>
      <c r="C19" s="38">
        <v>18240.559000000001</v>
      </c>
      <c r="D19" s="38">
        <v>8638.4650000000001</v>
      </c>
      <c r="E19" s="38">
        <v>4941.6899999999996</v>
      </c>
      <c r="F19" s="38">
        <v>4656.8919999999998</v>
      </c>
      <c r="G19" s="38">
        <v>284.798</v>
      </c>
      <c r="H19" s="38">
        <v>362.05599999999998</v>
      </c>
      <c r="I19" s="38">
        <v>685.48699999999997</v>
      </c>
      <c r="J19" s="38">
        <v>3374.5450000000001</v>
      </c>
      <c r="K19" s="582">
        <v>238.316</v>
      </c>
    </row>
    <row r="20" spans="1:13" ht="12.75" customHeight="1">
      <c r="A20" s="588"/>
      <c r="B20" s="333" t="s">
        <v>125</v>
      </c>
      <c r="C20" s="38">
        <v>19322.728999999999</v>
      </c>
      <c r="D20" s="38">
        <v>8956.89</v>
      </c>
      <c r="E20" s="38">
        <v>5604.7759999999998</v>
      </c>
      <c r="F20" s="38">
        <v>5276.4660000000003</v>
      </c>
      <c r="G20" s="38">
        <v>328.31</v>
      </c>
      <c r="H20" s="38">
        <v>495.13400000000001</v>
      </c>
      <c r="I20" s="38">
        <v>669.01</v>
      </c>
      <c r="J20" s="38">
        <v>3459.9169999999999</v>
      </c>
      <c r="K20" s="582">
        <v>137.00200000000001</v>
      </c>
    </row>
    <row r="21" spans="1:13" ht="12.75" customHeight="1">
      <c r="A21" s="588"/>
      <c r="B21" s="333" t="s">
        <v>126</v>
      </c>
      <c r="C21" s="38">
        <v>18290.690999999999</v>
      </c>
      <c r="D21" s="38">
        <v>8947.2710000000006</v>
      </c>
      <c r="E21" s="38">
        <v>4674.5079999999998</v>
      </c>
      <c r="F21" s="38">
        <v>4400.576</v>
      </c>
      <c r="G21" s="38">
        <v>273.93200000000002</v>
      </c>
      <c r="H21" s="38">
        <v>712.29399999999998</v>
      </c>
      <c r="I21" s="38">
        <v>653.96199999999999</v>
      </c>
      <c r="J21" s="38">
        <v>3198.857</v>
      </c>
      <c r="K21" s="582">
        <v>103.79900000000001</v>
      </c>
    </row>
    <row r="22" spans="1:13" ht="12.75" customHeight="1">
      <c r="A22" s="588"/>
      <c r="B22" s="333" t="s">
        <v>127</v>
      </c>
      <c r="C22" s="38">
        <v>18259.665000000001</v>
      </c>
      <c r="D22" s="38">
        <v>9510.2749999999996</v>
      </c>
      <c r="E22" s="38">
        <v>4288.3379999999997</v>
      </c>
      <c r="F22" s="38">
        <v>4016.25</v>
      </c>
      <c r="G22" s="38">
        <v>272.08800000000002</v>
      </c>
      <c r="H22" s="38">
        <v>684.61500000000001</v>
      </c>
      <c r="I22" s="38">
        <v>681.55399999999997</v>
      </c>
      <c r="J22" s="38">
        <v>2992.239</v>
      </c>
      <c r="K22" s="582">
        <v>102.64400000000001</v>
      </c>
    </row>
    <row r="23" spans="1:13" ht="12.75" customHeight="1">
      <c r="A23" s="588"/>
      <c r="B23" s="333" t="s">
        <v>128</v>
      </c>
      <c r="C23" s="38">
        <v>15874.316999999999</v>
      </c>
      <c r="D23" s="38">
        <v>8405.8649999999998</v>
      </c>
      <c r="E23" s="38">
        <v>3410.806</v>
      </c>
      <c r="F23" s="38">
        <v>3219.2890000000002</v>
      </c>
      <c r="G23" s="38">
        <v>191.517</v>
      </c>
      <c r="H23" s="38">
        <v>637.79</v>
      </c>
      <c r="I23" s="38">
        <v>708.36900000000003</v>
      </c>
      <c r="J23" s="38">
        <v>2626.105</v>
      </c>
      <c r="K23" s="582">
        <v>85.382000000000005</v>
      </c>
    </row>
    <row r="24" spans="1:13" ht="12.75" customHeight="1">
      <c r="A24" s="588"/>
      <c r="B24" s="333" t="s">
        <v>129</v>
      </c>
      <c r="C24" s="38">
        <v>14242.78</v>
      </c>
      <c r="D24" s="38">
        <v>7243.52</v>
      </c>
      <c r="E24" s="38">
        <v>3560.7860000000001</v>
      </c>
      <c r="F24" s="38">
        <v>3395.8339999999998</v>
      </c>
      <c r="G24" s="38">
        <v>164.952</v>
      </c>
      <c r="H24" s="38">
        <v>401.71800000000002</v>
      </c>
      <c r="I24" s="38">
        <v>553.66600000000005</v>
      </c>
      <c r="J24" s="38">
        <v>2415.0210000000002</v>
      </c>
      <c r="K24" s="582">
        <v>68.069000000000003</v>
      </c>
    </row>
    <row r="25" spans="1:13" ht="12.75" customHeight="1">
      <c r="A25" s="588"/>
      <c r="B25" s="333" t="s">
        <v>130</v>
      </c>
      <c r="C25" s="38">
        <v>16006.779</v>
      </c>
      <c r="D25" s="38">
        <v>8349.6350000000002</v>
      </c>
      <c r="E25" s="38">
        <v>3629.1930000000002</v>
      </c>
      <c r="F25" s="38">
        <v>3458.3040000000001</v>
      </c>
      <c r="G25" s="38">
        <v>170.88900000000001</v>
      </c>
      <c r="H25" s="38">
        <v>329.791</v>
      </c>
      <c r="I25" s="38">
        <v>629.57100000000003</v>
      </c>
      <c r="J25" s="38">
        <v>3014.0430000000001</v>
      </c>
      <c r="K25" s="582">
        <v>54.545999999999999</v>
      </c>
    </row>
    <row r="26" spans="1:13" ht="12.75" customHeight="1">
      <c r="A26" s="588"/>
      <c r="B26" s="333" t="s">
        <v>131</v>
      </c>
      <c r="C26" s="38">
        <v>17813.582999999999</v>
      </c>
      <c r="D26" s="38">
        <v>9408.8989999999994</v>
      </c>
      <c r="E26" s="38">
        <v>3935.694</v>
      </c>
      <c r="F26" s="38">
        <v>3766.3670000000002</v>
      </c>
      <c r="G26" s="38">
        <v>169.327</v>
      </c>
      <c r="H26" s="38">
        <v>341.79700000000003</v>
      </c>
      <c r="I26" s="38">
        <v>652.78300000000002</v>
      </c>
      <c r="J26" s="38">
        <v>3399.1089999999999</v>
      </c>
      <c r="K26" s="582">
        <v>75.301000000000002</v>
      </c>
    </row>
    <row r="27" spans="1:13" ht="12.75" customHeight="1">
      <c r="A27" s="588"/>
      <c r="B27" s="333"/>
      <c r="C27" s="38"/>
      <c r="D27" s="38"/>
      <c r="E27" s="38"/>
      <c r="F27" s="38"/>
      <c r="G27" s="38"/>
      <c r="H27" s="38"/>
      <c r="I27" s="38"/>
      <c r="J27" s="38"/>
      <c r="K27" s="582"/>
    </row>
    <row r="28" spans="1:13" ht="12.75" customHeight="1">
      <c r="A28" s="588">
        <v>2022</v>
      </c>
      <c r="B28" s="333" t="s">
        <v>120</v>
      </c>
      <c r="C28" s="38">
        <v>14288.906999999999</v>
      </c>
      <c r="D28" s="38">
        <v>7622.8580000000002</v>
      </c>
      <c r="E28" s="38">
        <v>3076.8980000000001</v>
      </c>
      <c r="F28" s="38">
        <v>2863.81</v>
      </c>
      <c r="G28" s="38">
        <v>213.08799999999999</v>
      </c>
      <c r="H28" s="38">
        <v>223.88900000000001</v>
      </c>
      <c r="I28" s="38">
        <v>630.34100000000001</v>
      </c>
      <c r="J28" s="38">
        <v>2667.3919999999998</v>
      </c>
      <c r="K28" s="582">
        <v>67.528999999999996</v>
      </c>
      <c r="M28" s="46"/>
    </row>
    <row r="29" spans="1:13" ht="12.75" customHeight="1">
      <c r="A29" s="588"/>
      <c r="B29" s="333" t="s">
        <v>121</v>
      </c>
      <c r="C29" s="38">
        <v>15218.842000000001</v>
      </c>
      <c r="D29" s="38">
        <v>7926.9620000000004</v>
      </c>
      <c r="E29" s="38">
        <v>3550.8090000000002</v>
      </c>
      <c r="F29" s="38">
        <v>3384.2370000000001</v>
      </c>
      <c r="G29" s="38">
        <v>166.572</v>
      </c>
      <c r="H29" s="38">
        <v>215.16200000000001</v>
      </c>
      <c r="I29" s="38">
        <v>694.64</v>
      </c>
      <c r="J29" s="38">
        <v>2739.3119999999999</v>
      </c>
      <c r="K29" s="582">
        <v>91.956999999999994</v>
      </c>
    </row>
    <row r="30" spans="1:13" ht="12.75" customHeight="1">
      <c r="A30" s="588"/>
      <c r="B30" s="333" t="s">
        <v>122</v>
      </c>
      <c r="C30" s="38">
        <v>18706.258000000002</v>
      </c>
      <c r="D30" s="38">
        <v>9003.7440000000006</v>
      </c>
      <c r="E30" s="38">
        <v>4956.4120000000003</v>
      </c>
      <c r="F30" s="38">
        <v>4679.0889999999999</v>
      </c>
      <c r="G30" s="38">
        <v>277.32299999999998</v>
      </c>
      <c r="H30" s="38">
        <v>293.21199999999999</v>
      </c>
      <c r="I30" s="38">
        <v>847.07</v>
      </c>
      <c r="J30" s="38">
        <v>3481.732</v>
      </c>
      <c r="K30" s="582">
        <v>124.08799999999999</v>
      </c>
    </row>
    <row r="31" spans="1:13" ht="12.75" customHeight="1">
      <c r="A31" s="588"/>
      <c r="B31" s="333" t="s">
        <v>123</v>
      </c>
      <c r="C31" s="38">
        <v>14478.528</v>
      </c>
      <c r="D31" s="38">
        <v>6991.6710000000003</v>
      </c>
      <c r="E31" s="38">
        <v>3878.0630000000001</v>
      </c>
      <c r="F31" s="38">
        <v>3661.567</v>
      </c>
      <c r="G31" s="38">
        <v>216.49600000000001</v>
      </c>
      <c r="H31" s="38">
        <v>243.56399999999999</v>
      </c>
      <c r="I31" s="38">
        <v>562.74900000000002</v>
      </c>
      <c r="J31" s="38">
        <v>2698.4850000000001</v>
      </c>
      <c r="K31" s="582">
        <v>103.996</v>
      </c>
    </row>
    <row r="32" spans="1:13" ht="12.75" customHeight="1">
      <c r="A32" s="588"/>
      <c r="B32" s="333" t="s">
        <v>124</v>
      </c>
      <c r="C32" s="38">
        <v>17070.228999999999</v>
      </c>
      <c r="D32" s="38">
        <v>7820.067</v>
      </c>
      <c r="E32" s="38">
        <v>4970.6220000000003</v>
      </c>
      <c r="F32" s="38">
        <v>4695.348</v>
      </c>
      <c r="G32" s="38">
        <v>275.274</v>
      </c>
      <c r="H32" s="38">
        <v>259.17700000000002</v>
      </c>
      <c r="I32" s="38">
        <v>633.077</v>
      </c>
      <c r="J32" s="38">
        <v>3236.89</v>
      </c>
      <c r="K32" s="582">
        <v>150.39599999999999</v>
      </c>
    </row>
    <row r="33" spans="1:30" ht="12.75" customHeight="1">
      <c r="A33" s="588"/>
      <c r="B33" s="333" t="s">
        <v>125</v>
      </c>
      <c r="C33" s="38">
        <v>16412.32</v>
      </c>
      <c r="D33" s="38">
        <v>7922.9219999999996</v>
      </c>
      <c r="E33" s="38">
        <v>4555.643</v>
      </c>
      <c r="F33" s="38">
        <v>4290.0140000000001</v>
      </c>
      <c r="G33" s="38">
        <v>265.62900000000002</v>
      </c>
      <c r="H33" s="38">
        <v>300.03199999999998</v>
      </c>
      <c r="I33" s="38">
        <v>510.30500000000001</v>
      </c>
      <c r="J33" s="38">
        <v>2995.0729999999999</v>
      </c>
      <c r="K33" s="582">
        <v>128.345</v>
      </c>
    </row>
    <row r="34" spans="1:30" ht="12.75" customHeight="1">
      <c r="A34" s="588"/>
      <c r="B34" s="333" t="s">
        <v>126</v>
      </c>
      <c r="C34" s="38">
        <v>16056.905000000001</v>
      </c>
      <c r="D34" s="38">
        <v>8359.6970000000001</v>
      </c>
      <c r="E34" s="38">
        <v>3933.0520000000001</v>
      </c>
      <c r="F34" s="38">
        <v>3748.2910000000002</v>
      </c>
      <c r="G34" s="38">
        <v>184.761</v>
      </c>
      <c r="H34" s="38">
        <v>353.88400000000001</v>
      </c>
      <c r="I34" s="38">
        <v>489.27600000000001</v>
      </c>
      <c r="J34" s="38">
        <v>2824.53</v>
      </c>
      <c r="K34" s="582">
        <v>96.465999999999994</v>
      </c>
    </row>
    <row r="35" spans="1:30" ht="12.75" customHeight="1">
      <c r="A35" s="588"/>
      <c r="B35" s="333" t="s">
        <v>127</v>
      </c>
      <c r="C35" s="38">
        <v>18621.792000000001</v>
      </c>
      <c r="D35" s="38">
        <v>9804.76</v>
      </c>
      <c r="E35" s="38">
        <v>4081.402</v>
      </c>
      <c r="F35" s="38">
        <v>3840.56</v>
      </c>
      <c r="G35" s="38">
        <v>240.84200000000001</v>
      </c>
      <c r="H35" s="38">
        <v>455.77499999999998</v>
      </c>
      <c r="I35" s="38">
        <v>594.00199999999995</v>
      </c>
      <c r="J35" s="38">
        <v>3615.7179999999998</v>
      </c>
      <c r="K35" s="582">
        <v>70.135000000000005</v>
      </c>
    </row>
    <row r="36" spans="1:30" ht="12.75" customHeight="1">
      <c r="A36" s="588"/>
      <c r="B36" s="333" t="s">
        <v>128</v>
      </c>
      <c r="C36" s="38">
        <v>14792.705</v>
      </c>
      <c r="D36" s="38">
        <v>8101.3829999999998</v>
      </c>
      <c r="E36" s="38">
        <v>3208.2730000000001</v>
      </c>
      <c r="F36" s="38">
        <v>3031.623</v>
      </c>
      <c r="G36" s="38">
        <v>176.65</v>
      </c>
      <c r="H36" s="38">
        <v>323.35899999999998</v>
      </c>
      <c r="I36" s="38">
        <v>513.66200000000003</v>
      </c>
      <c r="J36" s="38">
        <v>2580.1289999999999</v>
      </c>
      <c r="K36" s="582">
        <v>65.899000000000001</v>
      </c>
    </row>
    <row r="37" spans="1:30" ht="12.75" customHeight="1">
      <c r="A37" s="588"/>
      <c r="B37" s="333" t="s">
        <v>129</v>
      </c>
      <c r="C37" s="38">
        <v>13421.194</v>
      </c>
      <c r="D37" s="38">
        <v>7345.2950000000001</v>
      </c>
      <c r="E37" s="38">
        <v>2810.9409999999998</v>
      </c>
      <c r="F37" s="38">
        <v>2614.252</v>
      </c>
      <c r="G37" s="38">
        <v>196.68899999999999</v>
      </c>
      <c r="H37" s="38">
        <v>254.625</v>
      </c>
      <c r="I37" s="38">
        <v>557.41800000000001</v>
      </c>
      <c r="J37" s="38">
        <v>2406.018</v>
      </c>
      <c r="K37" s="582">
        <v>46.896999999999998</v>
      </c>
    </row>
    <row r="38" spans="1:30" ht="12.75" customHeight="1">
      <c r="A38" s="588"/>
      <c r="B38" s="333" t="s">
        <v>130</v>
      </c>
      <c r="C38" s="38">
        <v>15365.455</v>
      </c>
      <c r="D38" s="38">
        <v>8133.268</v>
      </c>
      <c r="E38" s="38">
        <v>3310.34</v>
      </c>
      <c r="F38" s="38">
        <v>3135.76</v>
      </c>
      <c r="G38" s="38">
        <v>174.58</v>
      </c>
      <c r="H38" s="38">
        <v>209.89500000000001</v>
      </c>
      <c r="I38" s="38">
        <v>670.85299999999995</v>
      </c>
      <c r="J38" s="38">
        <v>2977.047</v>
      </c>
      <c r="K38" s="582">
        <v>64.052000000000007</v>
      </c>
    </row>
    <row r="39" spans="1:30" ht="12.75" customHeight="1">
      <c r="A39" s="588"/>
      <c r="B39" s="333" t="s">
        <v>131</v>
      </c>
      <c r="C39" s="38">
        <v>16312.035</v>
      </c>
      <c r="D39" s="38">
        <v>8771.4619999999995</v>
      </c>
      <c r="E39" s="38">
        <v>3274.165</v>
      </c>
      <c r="F39" s="38">
        <v>3079.57</v>
      </c>
      <c r="G39" s="38">
        <v>194.595</v>
      </c>
      <c r="H39" s="38">
        <v>233.905</v>
      </c>
      <c r="I39" s="38">
        <v>638.10699999999997</v>
      </c>
      <c r="J39" s="38">
        <v>3320.395</v>
      </c>
      <c r="K39" s="582">
        <v>74.001000000000005</v>
      </c>
    </row>
    <row r="40" spans="1:30" ht="12.75" customHeight="1">
      <c r="A40" s="588"/>
      <c r="B40" s="333"/>
      <c r="C40" s="38"/>
      <c r="D40" s="38"/>
      <c r="E40" s="38"/>
      <c r="F40" s="38"/>
      <c r="G40" s="38"/>
      <c r="H40" s="38"/>
      <c r="I40" s="38"/>
      <c r="J40" s="38"/>
      <c r="K40" s="582"/>
    </row>
    <row r="41" spans="1:30" ht="12.75" customHeight="1">
      <c r="A41" s="587" t="s">
        <v>117</v>
      </c>
      <c r="B41" s="333" t="s">
        <v>120</v>
      </c>
      <c r="C41" s="708">
        <v>15309.502</v>
      </c>
      <c r="D41" s="708">
        <v>8226.9220000000005</v>
      </c>
      <c r="E41" s="708">
        <v>3163.1570000000002</v>
      </c>
      <c r="F41" s="708">
        <v>3085.1990000000001</v>
      </c>
      <c r="G41" s="708">
        <v>77.957999999999998</v>
      </c>
      <c r="H41" s="708">
        <v>188.86500000000001</v>
      </c>
      <c r="I41" s="708">
        <v>730.93100000000004</v>
      </c>
      <c r="J41" s="708">
        <v>2899.3980000000001</v>
      </c>
      <c r="K41" s="589">
        <v>100.229</v>
      </c>
      <c r="M41" s="46"/>
    </row>
    <row r="42" spans="1:30" ht="12.75" customHeight="1">
      <c r="A42" s="588"/>
      <c r="B42" s="333" t="s">
        <v>121</v>
      </c>
      <c r="C42" s="708">
        <v>14520.703</v>
      </c>
      <c r="D42" s="708">
        <v>7938.0150000000003</v>
      </c>
      <c r="E42" s="708">
        <v>3015.7750000000001</v>
      </c>
      <c r="F42" s="708">
        <v>2894.1089999999999</v>
      </c>
      <c r="G42" s="708">
        <v>121.666</v>
      </c>
      <c r="H42" s="708">
        <v>157.22399999999999</v>
      </c>
      <c r="I42" s="708">
        <v>470.96699999999998</v>
      </c>
      <c r="J42" s="708">
        <v>2845.4850000000001</v>
      </c>
      <c r="K42" s="589">
        <v>93.236999999999995</v>
      </c>
    </row>
    <row r="43" spans="1:30" ht="12.75" customHeight="1">
      <c r="A43" s="588"/>
      <c r="B43" s="333" t="s">
        <v>122</v>
      </c>
      <c r="C43" s="708">
        <v>17161.435000000001</v>
      </c>
      <c r="D43" s="708">
        <v>8787.7109999999993</v>
      </c>
      <c r="E43" s="708">
        <v>4257.665</v>
      </c>
      <c r="F43" s="708">
        <v>4126.232</v>
      </c>
      <c r="G43" s="708">
        <v>131.43299999999999</v>
      </c>
      <c r="H43" s="708">
        <v>222.125</v>
      </c>
      <c r="I43" s="708">
        <v>633.73199999999997</v>
      </c>
      <c r="J43" s="708">
        <v>3127.0810000000001</v>
      </c>
      <c r="K43" s="589">
        <v>133.12100000000001</v>
      </c>
    </row>
    <row r="44" spans="1:30" s="470" customFormat="1" ht="12.75" customHeight="1">
      <c r="A44" s="587"/>
      <c r="B44" s="503" t="s">
        <v>123</v>
      </c>
      <c r="C44" s="708">
        <v>14725.884</v>
      </c>
      <c r="D44" s="708">
        <v>6936.8249999999998</v>
      </c>
      <c r="E44" s="708">
        <v>3871.556</v>
      </c>
      <c r="F44" s="708">
        <v>3665.4630000000002</v>
      </c>
      <c r="G44" s="708">
        <v>206.09299999999999</v>
      </c>
      <c r="H44" s="708">
        <v>188.386</v>
      </c>
      <c r="I44" s="708">
        <v>597.20899999999995</v>
      </c>
      <c r="J44" s="708">
        <v>2977.5790000000002</v>
      </c>
      <c r="K44" s="589">
        <v>154.32900000000001</v>
      </c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</row>
    <row r="45" spans="1:30" s="470" customFormat="1" ht="12.75" customHeight="1">
      <c r="A45" s="587"/>
      <c r="B45" s="503" t="s">
        <v>124</v>
      </c>
      <c r="C45" s="708">
        <v>17096.873</v>
      </c>
      <c r="D45" s="708">
        <v>8180.1229999999996</v>
      </c>
      <c r="E45" s="708">
        <v>4757.1750000000002</v>
      </c>
      <c r="F45" s="708">
        <v>4538.5410000000002</v>
      </c>
      <c r="G45" s="708">
        <v>218.63399999999999</v>
      </c>
      <c r="H45" s="708">
        <v>239.52</v>
      </c>
      <c r="I45" s="708">
        <v>577.46400000000006</v>
      </c>
      <c r="J45" s="708">
        <v>3152.223</v>
      </c>
      <c r="K45" s="589">
        <v>190.36799999999999</v>
      </c>
      <c r="L45" s="469"/>
      <c r="M45" s="469"/>
      <c r="N45" s="469"/>
      <c r="O45" s="469"/>
      <c r="P45" s="469"/>
      <c r="Q45" s="469"/>
      <c r="R45" s="469"/>
      <c r="S45" s="469"/>
      <c r="T45" s="469"/>
      <c r="U45" s="469"/>
      <c r="V45" s="469"/>
      <c r="W45" s="469"/>
      <c r="X45" s="469"/>
      <c r="Y45" s="469"/>
      <c r="Z45" s="469"/>
      <c r="AA45" s="469"/>
      <c r="AB45" s="469"/>
      <c r="AC45" s="469"/>
      <c r="AD45" s="469"/>
    </row>
    <row r="46" spans="1:30" s="470" customFormat="1" ht="12.75" customHeight="1">
      <c r="A46" s="587"/>
      <c r="B46" s="503" t="s">
        <v>125</v>
      </c>
      <c r="C46" s="708">
        <v>14991.739</v>
      </c>
      <c r="D46" s="708">
        <v>7614.0450000000001</v>
      </c>
      <c r="E46" s="708">
        <v>3734.5709999999999</v>
      </c>
      <c r="F46" s="708">
        <v>3508.145</v>
      </c>
      <c r="G46" s="708">
        <v>226.42599999999999</v>
      </c>
      <c r="H46" s="708">
        <v>239.48599999999999</v>
      </c>
      <c r="I46" s="708">
        <v>548.99900000000002</v>
      </c>
      <c r="J46" s="708">
        <v>2715.8229999999999</v>
      </c>
      <c r="K46" s="589">
        <v>138.815</v>
      </c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</row>
    <row r="47" spans="1:30" s="470" customFormat="1" ht="12.75" customHeight="1">
      <c r="A47" s="587"/>
      <c r="B47" s="503" t="s">
        <v>126</v>
      </c>
      <c r="C47" s="708">
        <v>15176.419</v>
      </c>
      <c r="D47" s="708">
        <v>8207.3220000000001</v>
      </c>
      <c r="E47" s="708">
        <v>3676.7689999999998</v>
      </c>
      <c r="F47" s="708">
        <v>3452.1840000000002</v>
      </c>
      <c r="G47" s="708">
        <v>224.58500000000001</v>
      </c>
      <c r="H47" s="708">
        <v>256.16300000000001</v>
      </c>
      <c r="I47" s="708">
        <v>430.74799999999999</v>
      </c>
      <c r="J47" s="708">
        <v>2502.3850000000002</v>
      </c>
      <c r="K47" s="589">
        <v>103.032</v>
      </c>
      <c r="L47" s="469"/>
      <c r="M47" s="469"/>
      <c r="N47" s="469"/>
      <c r="O47" s="469"/>
      <c r="P47" s="469"/>
      <c r="Q47" s="469"/>
      <c r="R47" s="469"/>
      <c r="S47" s="469"/>
      <c r="T47" s="469"/>
      <c r="U47" s="469"/>
      <c r="V47" s="469"/>
      <c r="W47" s="469"/>
      <c r="X47" s="469"/>
      <c r="Y47" s="469"/>
      <c r="Z47" s="469"/>
      <c r="AA47" s="469"/>
      <c r="AB47" s="469"/>
      <c r="AC47" s="469"/>
      <c r="AD47" s="469"/>
    </row>
    <row r="48" spans="1:30" ht="12.75" customHeight="1">
      <c r="A48" s="587"/>
      <c r="B48" s="503" t="s">
        <v>127</v>
      </c>
      <c r="C48" s="708">
        <v>17356.196</v>
      </c>
      <c r="D48" s="708">
        <v>9484.6039999999994</v>
      </c>
      <c r="E48" s="708">
        <v>3789.8879999999999</v>
      </c>
      <c r="F48" s="708">
        <v>3500.8629999999998</v>
      </c>
      <c r="G48" s="708">
        <v>289.02499999999998</v>
      </c>
      <c r="H48" s="708">
        <v>369.83699999999999</v>
      </c>
      <c r="I48" s="708">
        <v>548.51099999999997</v>
      </c>
      <c r="J48" s="708">
        <v>3097.1170000000002</v>
      </c>
      <c r="K48" s="589">
        <v>66.239000000000004</v>
      </c>
    </row>
    <row r="49" spans="1:13" ht="12.75" customHeight="1">
      <c r="A49" s="587"/>
      <c r="B49" s="503" t="s">
        <v>128</v>
      </c>
      <c r="C49" s="708">
        <v>14075.169</v>
      </c>
      <c r="D49" s="708">
        <v>7703.7790000000005</v>
      </c>
      <c r="E49" s="708">
        <v>2889.57</v>
      </c>
      <c r="F49" s="708">
        <v>2668.8130000000001</v>
      </c>
      <c r="G49" s="708">
        <v>220.75700000000001</v>
      </c>
      <c r="H49" s="708">
        <v>352.709</v>
      </c>
      <c r="I49" s="708">
        <v>502.62299999999999</v>
      </c>
      <c r="J49" s="708">
        <v>2559.9720000000002</v>
      </c>
      <c r="K49" s="589">
        <v>66.516000000000005</v>
      </c>
    </row>
    <row r="50" spans="1:13" ht="12.75" customHeight="1">
      <c r="A50" s="588"/>
      <c r="B50" s="503" t="s">
        <v>129</v>
      </c>
      <c r="C50" s="708">
        <v>15112.28</v>
      </c>
      <c r="D50" s="708">
        <v>7951.8819999999996</v>
      </c>
      <c r="E50" s="708">
        <v>3440.654</v>
      </c>
      <c r="F50" s="708">
        <v>3280.096</v>
      </c>
      <c r="G50" s="708">
        <v>160.55799999999999</v>
      </c>
      <c r="H50" s="708">
        <v>280.19600000000003</v>
      </c>
      <c r="I50" s="708">
        <v>577.93399999999997</v>
      </c>
      <c r="J50" s="708">
        <v>2787.3510000000001</v>
      </c>
      <c r="K50" s="589">
        <v>74.263000000000005</v>
      </c>
    </row>
    <row r="51" spans="1:13" ht="12.75" customHeight="1">
      <c r="A51" s="588"/>
      <c r="B51" s="333" t="s">
        <v>130</v>
      </c>
      <c r="C51" s="708">
        <v>16166.871999999999</v>
      </c>
      <c r="D51" s="708">
        <v>8389.6810000000005</v>
      </c>
      <c r="E51" s="708">
        <v>3782.857</v>
      </c>
      <c r="F51" s="708">
        <v>3603.0949999999998</v>
      </c>
      <c r="G51" s="708">
        <v>179.762</v>
      </c>
      <c r="H51" s="708">
        <v>281.524</v>
      </c>
      <c r="I51" s="708">
        <v>623.19299999999998</v>
      </c>
      <c r="J51" s="708">
        <v>3028.7730000000001</v>
      </c>
      <c r="K51" s="589">
        <v>60.844000000000001</v>
      </c>
    </row>
    <row r="52" spans="1:13" ht="12.75" customHeight="1">
      <c r="A52" s="588"/>
      <c r="B52" s="333" t="s">
        <v>131</v>
      </c>
      <c r="C52" s="708">
        <v>15871.041999999999</v>
      </c>
      <c r="D52" s="708">
        <v>8376.3109999999997</v>
      </c>
      <c r="E52" s="708">
        <v>3374.7890000000002</v>
      </c>
      <c r="F52" s="708">
        <v>3158.5239999999999</v>
      </c>
      <c r="G52" s="708">
        <v>216.26499999999999</v>
      </c>
      <c r="H52" s="708">
        <v>236.00200000000001</v>
      </c>
      <c r="I52" s="708">
        <v>545.00400000000002</v>
      </c>
      <c r="J52" s="708">
        <v>3254.759</v>
      </c>
      <c r="K52" s="589">
        <v>84.177000000000007</v>
      </c>
    </row>
    <row r="53" spans="1:13" ht="12.75" customHeight="1">
      <c r="A53" s="588"/>
      <c r="B53" s="333"/>
      <c r="C53" s="708"/>
      <c r="D53" s="708"/>
      <c r="E53" s="708"/>
      <c r="F53" s="708"/>
      <c r="G53" s="708"/>
      <c r="H53" s="708"/>
      <c r="I53" s="708"/>
      <c r="J53" s="708"/>
      <c r="K53" s="589"/>
    </row>
    <row r="54" spans="1:13" ht="12.75" customHeight="1">
      <c r="A54" s="587" t="s">
        <v>119</v>
      </c>
      <c r="B54" s="333" t="s">
        <v>120</v>
      </c>
      <c r="C54" s="708">
        <v>16780.255000000001</v>
      </c>
      <c r="D54" s="708">
        <v>8704.4930000000004</v>
      </c>
      <c r="E54" s="708">
        <v>3706.8539999999998</v>
      </c>
      <c r="F54" s="708">
        <v>3512.1979999999999</v>
      </c>
      <c r="G54" s="708">
        <v>194.65600000000001</v>
      </c>
      <c r="H54" s="708">
        <v>236.227</v>
      </c>
      <c r="I54" s="708">
        <v>672.54899999999998</v>
      </c>
      <c r="J54" s="708">
        <v>3377.623</v>
      </c>
      <c r="K54" s="589">
        <v>82.509</v>
      </c>
      <c r="M54" s="46"/>
    </row>
    <row r="55" spans="1:13" ht="12.75" customHeight="1">
      <c r="A55" s="588"/>
      <c r="B55" s="333" t="s">
        <v>121</v>
      </c>
      <c r="C55" s="708">
        <v>16260.308999999999</v>
      </c>
      <c r="D55" s="708">
        <v>8478.4380000000001</v>
      </c>
      <c r="E55" s="708">
        <v>3628.5050000000001</v>
      </c>
      <c r="F55" s="708">
        <v>3431.8130000000001</v>
      </c>
      <c r="G55" s="708">
        <v>196.69200000000001</v>
      </c>
      <c r="H55" s="708">
        <v>237.89099999999999</v>
      </c>
      <c r="I55" s="708">
        <v>673.42399999999998</v>
      </c>
      <c r="J55" s="708">
        <v>3134.3090000000002</v>
      </c>
      <c r="K55" s="589">
        <v>107.742</v>
      </c>
    </row>
    <row r="56" spans="1:13" ht="12.75" customHeight="1">
      <c r="A56" s="588"/>
      <c r="B56" s="333" t="s">
        <v>122</v>
      </c>
      <c r="C56" s="708">
        <v>15696.754999999999</v>
      </c>
      <c r="D56" s="708">
        <v>7727.5020000000004</v>
      </c>
      <c r="E56" s="708">
        <v>4010.5219999999999</v>
      </c>
      <c r="F56" s="708">
        <v>3837.5970000000002</v>
      </c>
      <c r="G56" s="708">
        <v>172.92500000000001</v>
      </c>
      <c r="H56" s="708">
        <v>188.315</v>
      </c>
      <c r="I56" s="708">
        <v>605.01599999999996</v>
      </c>
      <c r="J56" s="708">
        <v>3051.8629999999998</v>
      </c>
      <c r="K56" s="589">
        <v>113.53700000000001</v>
      </c>
    </row>
    <row r="57" spans="1:13" ht="13.5" thickBot="1">
      <c r="A57" s="588"/>
      <c r="B57" s="333" t="s">
        <v>123</v>
      </c>
      <c r="C57" s="708">
        <v>18219.285</v>
      </c>
      <c r="D57" s="708">
        <v>8975.8850000000002</v>
      </c>
      <c r="E57" s="708">
        <v>4790.92</v>
      </c>
      <c r="F57" s="708">
        <v>4575.47</v>
      </c>
      <c r="G57" s="708">
        <v>215.45</v>
      </c>
      <c r="H57" s="708">
        <v>262.46800000000002</v>
      </c>
      <c r="I57" s="708">
        <v>658.80200000000002</v>
      </c>
      <c r="J57" s="708">
        <v>3388.875</v>
      </c>
      <c r="K57" s="589">
        <v>142.33500000000001</v>
      </c>
    </row>
    <row r="58" spans="1:13" hidden="1">
      <c r="A58" s="587"/>
      <c r="B58" s="503" t="s">
        <v>124</v>
      </c>
      <c r="C58" s="708"/>
      <c r="D58" s="708"/>
      <c r="E58" s="708"/>
      <c r="F58" s="708"/>
      <c r="G58" s="708"/>
      <c r="H58" s="708"/>
      <c r="I58" s="708"/>
      <c r="J58" s="708"/>
      <c r="K58" s="589"/>
    </row>
    <row r="59" spans="1:13" hidden="1">
      <c r="A59" s="587"/>
      <c r="B59" s="503" t="s">
        <v>125</v>
      </c>
      <c r="C59" s="708"/>
      <c r="D59" s="708"/>
      <c r="E59" s="708"/>
      <c r="F59" s="708"/>
      <c r="G59" s="708"/>
      <c r="H59" s="708"/>
      <c r="I59" s="708"/>
      <c r="J59" s="708"/>
      <c r="K59" s="589"/>
    </row>
    <row r="60" spans="1:13" hidden="1">
      <c r="A60" s="587"/>
      <c r="B60" s="503" t="s">
        <v>126</v>
      </c>
      <c r="C60" s="708"/>
      <c r="D60" s="708"/>
      <c r="E60" s="708"/>
      <c r="F60" s="708"/>
      <c r="G60" s="708"/>
      <c r="H60" s="708"/>
      <c r="I60" s="708"/>
      <c r="J60" s="708"/>
      <c r="K60" s="589"/>
    </row>
    <row r="61" spans="1:13" hidden="1">
      <c r="A61" s="587"/>
      <c r="B61" s="503" t="s">
        <v>127</v>
      </c>
      <c r="C61" s="708"/>
      <c r="D61" s="708"/>
      <c r="E61" s="708"/>
      <c r="F61" s="708"/>
      <c r="G61" s="708"/>
      <c r="H61" s="708"/>
      <c r="I61" s="708"/>
      <c r="J61" s="708"/>
      <c r="K61" s="589"/>
    </row>
    <row r="62" spans="1:13" hidden="1">
      <c r="A62" s="587"/>
      <c r="B62" s="503" t="s">
        <v>128</v>
      </c>
      <c r="C62" s="708"/>
      <c r="D62" s="708"/>
      <c r="E62" s="708"/>
      <c r="F62" s="708"/>
      <c r="G62" s="708"/>
      <c r="H62" s="708"/>
      <c r="I62" s="708"/>
      <c r="J62" s="708"/>
      <c r="K62" s="589"/>
    </row>
    <row r="63" spans="1:13" hidden="1">
      <c r="A63" s="588"/>
      <c r="B63" s="503" t="s">
        <v>129</v>
      </c>
      <c r="C63" s="708"/>
      <c r="D63" s="708"/>
      <c r="E63" s="708"/>
      <c r="F63" s="708"/>
      <c r="G63" s="708"/>
      <c r="H63" s="708"/>
      <c r="I63" s="708"/>
      <c r="J63" s="708"/>
      <c r="K63" s="589"/>
    </row>
    <row r="64" spans="1:13" hidden="1">
      <c r="A64" s="588"/>
      <c r="B64" s="333" t="s">
        <v>130</v>
      </c>
      <c r="C64" s="708"/>
      <c r="D64" s="708"/>
      <c r="E64" s="708"/>
      <c r="F64" s="708"/>
      <c r="G64" s="708"/>
      <c r="H64" s="708"/>
      <c r="I64" s="708"/>
      <c r="J64" s="708"/>
      <c r="K64" s="589"/>
    </row>
    <row r="65" spans="1:11" ht="13.5" hidden="1" thickBot="1">
      <c r="A65" s="588"/>
      <c r="B65" s="333" t="s">
        <v>131</v>
      </c>
      <c r="C65" s="708"/>
      <c r="D65" s="708"/>
      <c r="E65" s="708"/>
      <c r="F65" s="708"/>
      <c r="G65" s="708"/>
      <c r="H65" s="708"/>
      <c r="I65" s="708"/>
      <c r="J65" s="708"/>
      <c r="K65" s="589"/>
    </row>
    <row r="66" spans="1:11">
      <c r="A66" s="824" t="s">
        <v>139</v>
      </c>
      <c r="B66" s="825"/>
      <c r="C66" s="78">
        <f>((C12/C11)-1)*100</f>
        <v>8.4888045735600048</v>
      </c>
      <c r="D66" s="78">
        <f t="shared" ref="D66:K66" si="2">((D12/D11)-1)*100</f>
        <v>6.2617685779881027</v>
      </c>
      <c r="E66" s="78">
        <f t="shared" si="2"/>
        <v>12.780461601158443</v>
      </c>
      <c r="F66" s="78">
        <f t="shared" si="2"/>
        <v>11.517498035546136</v>
      </c>
      <c r="G66" s="78">
        <f t="shared" si="2"/>
        <v>45.159266499115702</v>
      </c>
      <c r="H66" s="78">
        <f t="shared" si="2"/>
        <v>22.244382765001337</v>
      </c>
      <c r="I66" s="78">
        <f t="shared" si="2"/>
        <v>7.2734776119587119</v>
      </c>
      <c r="J66" s="78">
        <f t="shared" si="2"/>
        <v>9.3094476301744287</v>
      </c>
      <c r="K66" s="78">
        <f t="shared" si="2"/>
        <v>-7.2347353799831922</v>
      </c>
    </row>
    <row r="67" spans="1:11" ht="12.75" customHeight="1">
      <c r="A67" s="261" t="s">
        <v>133</v>
      </c>
      <c r="B67" s="703"/>
      <c r="C67" s="335">
        <f>((C57/C56)-1)*100</f>
        <v>16.070391619159508</v>
      </c>
      <c r="D67" s="335">
        <f t="shared" ref="D67:K67" si="3">((D57/D56)-1)*100</f>
        <v>16.155065375589682</v>
      </c>
      <c r="E67" s="335">
        <f t="shared" si="3"/>
        <v>19.458763722029214</v>
      </c>
      <c r="F67" s="335">
        <f t="shared" si="3"/>
        <v>19.227474901611608</v>
      </c>
      <c r="G67" s="335">
        <f t="shared" si="3"/>
        <v>24.591585947665152</v>
      </c>
      <c r="H67" s="335">
        <f t="shared" si="3"/>
        <v>39.377107506040417</v>
      </c>
      <c r="I67" s="335">
        <f t="shared" si="3"/>
        <v>8.8900128261070854</v>
      </c>
      <c r="J67" s="335">
        <f t="shared" si="3"/>
        <v>11.042828593550901</v>
      </c>
      <c r="K67" s="335">
        <f t="shared" si="3"/>
        <v>25.36441864766552</v>
      </c>
    </row>
    <row r="68" spans="1:11" ht="12.75" customHeight="1" thickBot="1">
      <c r="A68" s="808" t="s">
        <v>140</v>
      </c>
      <c r="B68" s="809"/>
      <c r="C68" s="241">
        <f>((C57/C44)-1)*100</f>
        <v>23.722861052008824</v>
      </c>
      <c r="D68" s="241">
        <f t="shared" ref="D68:K68" si="4">((D57/D44)-1)*100</f>
        <v>29.394715882266031</v>
      </c>
      <c r="E68" s="241">
        <f t="shared" si="4"/>
        <v>23.746627970769385</v>
      </c>
      <c r="F68" s="241">
        <f t="shared" si="4"/>
        <v>24.826522597554536</v>
      </c>
      <c r="G68" s="241">
        <f t="shared" si="4"/>
        <v>4.5401833152993953</v>
      </c>
      <c r="H68" s="241">
        <f t="shared" si="4"/>
        <v>39.324578259530973</v>
      </c>
      <c r="I68" s="241">
        <f t="shared" si="4"/>
        <v>10.313474847164073</v>
      </c>
      <c r="J68" s="241">
        <f t="shared" si="4"/>
        <v>13.813101180522835</v>
      </c>
      <c r="K68" s="241">
        <f t="shared" si="4"/>
        <v>-7.7717084928950459</v>
      </c>
    </row>
    <row r="69" spans="1:11" ht="12.75" customHeight="1">
      <c r="A69" s="92" t="s">
        <v>135</v>
      </c>
      <c r="C69" s="40"/>
      <c r="D69" s="40"/>
      <c r="E69" s="40"/>
      <c r="F69" s="40"/>
      <c r="G69" s="40"/>
      <c r="H69" s="40"/>
      <c r="I69" s="334"/>
      <c r="J69" s="334"/>
      <c r="K69" s="97"/>
    </row>
    <row r="70" spans="1:11" ht="12.75" customHeight="1" thickBot="1">
      <c r="A70" s="586" t="s">
        <v>136</v>
      </c>
      <c r="B70" s="93"/>
      <c r="C70" s="94"/>
      <c r="D70" s="94"/>
      <c r="E70" s="94"/>
      <c r="F70" s="94"/>
      <c r="G70" s="94"/>
      <c r="H70" s="94"/>
      <c r="I70" s="94"/>
      <c r="J70" s="94"/>
      <c r="K70" s="95"/>
    </row>
  </sheetData>
  <mergeCells count="6">
    <mergeCell ref="A1:K1"/>
    <mergeCell ref="A68:B68"/>
    <mergeCell ref="S3:Y3"/>
    <mergeCell ref="A66:B66"/>
    <mergeCell ref="A2:K2"/>
    <mergeCell ref="A3:K3"/>
  </mergeCells>
  <phoneticPr fontId="31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66" orientation="portrait" r:id="rId1"/>
  <headerFooter>
    <oddHeader>&amp;L&amp;9ODEPA</oddHeader>
    <oddFooter>&amp;C&amp;9 7</oddFooter>
  </headerFooter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B110"/>
  <sheetViews>
    <sheetView view="pageBreakPreview" zoomScale="90" zoomScaleNormal="100" zoomScaleSheetLayoutView="90" zoomScalePageLayoutView="90" workbookViewId="0"/>
  </sheetViews>
  <sheetFormatPr baseColWidth="10" defaultColWidth="11.42578125" defaultRowHeight="12.75"/>
  <cols>
    <col min="1" max="1" width="126.140625" style="16" customWidth="1"/>
    <col min="2" max="2" width="26.42578125" style="16" customWidth="1"/>
    <col min="3" max="3" width="11.42578125" style="16"/>
    <col min="4" max="12" width="11.42578125" style="16" customWidth="1"/>
    <col min="13" max="13" width="8.140625" style="16" customWidth="1"/>
    <col min="14" max="14" width="11.42578125" style="16" customWidth="1"/>
    <col min="15" max="15" width="13.28515625" style="19" customWidth="1"/>
    <col min="16" max="16" width="3.140625" style="18" customWidth="1"/>
    <col min="17" max="17" width="9.7109375" style="17" customWidth="1"/>
    <col min="18" max="24" width="9.7109375" style="16" customWidth="1"/>
    <col min="25" max="25" width="11.42578125" style="16" customWidth="1"/>
    <col min="26" max="26" width="11.42578125" style="16"/>
    <col min="27" max="27" width="26.140625" style="16" customWidth="1"/>
    <col min="28" max="28" width="20.85546875" style="16" customWidth="1"/>
    <col min="29" max="16384" width="11.42578125" style="16"/>
  </cols>
  <sheetData>
    <row r="1" spans="1:28" ht="12.7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P1" s="289"/>
      <c r="Y1" s="136"/>
      <c r="Z1" s="831" t="s">
        <v>141</v>
      </c>
      <c r="AA1" s="832"/>
      <c r="AB1" s="833"/>
    </row>
    <row r="2" spans="1:28" ht="12.75" customHeight="1">
      <c r="A2" s="25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P2" s="289"/>
      <c r="Y2" s="136"/>
      <c r="Z2" s="407" t="s">
        <v>106</v>
      </c>
      <c r="AA2" s="290" t="s">
        <v>107</v>
      </c>
      <c r="AB2" s="290" t="s">
        <v>142</v>
      </c>
    </row>
    <row r="3" spans="1:28" ht="12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P3" s="289"/>
      <c r="Y3" s="136"/>
      <c r="Z3" s="291">
        <v>2016</v>
      </c>
      <c r="AA3" s="292" t="s">
        <v>143</v>
      </c>
      <c r="AB3" s="293">
        <v>17323.165000000001</v>
      </c>
    </row>
    <row r="4" spans="1:28" ht="12.7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P4" s="289"/>
      <c r="Y4" s="136"/>
      <c r="Z4" s="159"/>
      <c r="AA4" s="163" t="s">
        <v>144</v>
      </c>
      <c r="AB4" s="164">
        <v>18823.784999999996</v>
      </c>
    </row>
    <row r="5" spans="1:28" ht="12.7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P5" s="289"/>
      <c r="Y5" s="136"/>
      <c r="Z5" s="165"/>
      <c r="AA5" s="157" t="s">
        <v>145</v>
      </c>
      <c r="AB5" s="160">
        <v>18802.431</v>
      </c>
    </row>
    <row r="6" spans="1:28" ht="12.7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Y6" s="136"/>
      <c r="Z6" s="165"/>
      <c r="AA6" s="157" t="s">
        <v>146</v>
      </c>
      <c r="AB6" s="160">
        <v>18445.176999999996</v>
      </c>
    </row>
    <row r="7" spans="1:28" ht="12.7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Y7" s="136"/>
      <c r="Z7" s="165"/>
      <c r="AA7" s="157" t="s">
        <v>147</v>
      </c>
      <c r="AB7" s="160">
        <v>18492.809999999998</v>
      </c>
    </row>
    <row r="8" spans="1:28" ht="12.7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Y8" s="136"/>
      <c r="Z8" s="165"/>
      <c r="AA8" s="157" t="s">
        <v>148</v>
      </c>
      <c r="AB8" s="160">
        <v>18732.347999999998</v>
      </c>
    </row>
    <row r="9" spans="1:28" ht="12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N9" s="19"/>
      <c r="O9" s="18"/>
      <c r="P9" s="17"/>
      <c r="Q9" s="16"/>
      <c r="Y9" s="136"/>
      <c r="Z9" s="165"/>
      <c r="AA9" s="157" t="s">
        <v>149</v>
      </c>
      <c r="AB9" s="160">
        <v>16904.45</v>
      </c>
    </row>
    <row r="10" spans="1:28" ht="12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Y10" s="136"/>
      <c r="Z10" s="165"/>
      <c r="AA10" s="157" t="s">
        <v>150</v>
      </c>
      <c r="AB10" s="160">
        <v>18618.159</v>
      </c>
    </row>
    <row r="11" spans="1:28" ht="12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Y11" s="136"/>
      <c r="Z11" s="165"/>
      <c r="AA11" s="157" t="s">
        <v>151</v>
      </c>
      <c r="AB11" s="160">
        <v>16817.792999999998</v>
      </c>
    </row>
    <row r="12" spans="1:28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Y12" s="136"/>
      <c r="Z12" s="165"/>
      <c r="AA12" s="157" t="s">
        <v>152</v>
      </c>
      <c r="AB12" s="160">
        <v>15310.885999999999</v>
      </c>
    </row>
    <row r="13" spans="1:28" ht="12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P13" s="28"/>
      <c r="Y13" s="136"/>
      <c r="Z13" s="165"/>
      <c r="AA13" s="157" t="s">
        <v>153</v>
      </c>
      <c r="AB13" s="160">
        <v>18010.565000000002</v>
      </c>
    </row>
    <row r="14" spans="1:28" ht="12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P14" s="28"/>
      <c r="Y14" s="136"/>
      <c r="Z14" s="166"/>
      <c r="AA14" s="158" t="s">
        <v>154</v>
      </c>
      <c r="AB14" s="162">
        <v>18984.960999999999</v>
      </c>
    </row>
    <row r="15" spans="1:28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P15" s="28"/>
      <c r="Y15" s="136"/>
      <c r="Z15" s="291">
        <v>2017</v>
      </c>
      <c r="AA15" s="292" t="s">
        <v>155</v>
      </c>
      <c r="AB15" s="293">
        <v>16857.703000000001</v>
      </c>
    </row>
    <row r="16" spans="1:28" ht="12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P16" s="28"/>
      <c r="Y16" s="136"/>
      <c r="Z16" s="159"/>
      <c r="AA16" s="163" t="s">
        <v>156</v>
      </c>
      <c r="AB16" s="164">
        <v>15850.12</v>
      </c>
    </row>
    <row r="17" spans="1:28" ht="12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P17" s="28"/>
      <c r="Y17" s="136"/>
      <c r="Z17" s="165"/>
      <c r="AA17" s="157" t="s">
        <v>157</v>
      </c>
      <c r="AB17" s="160">
        <v>17450.580000000002</v>
      </c>
    </row>
    <row r="18" spans="1:28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P18" s="28"/>
      <c r="Y18" s="136"/>
      <c r="Z18" s="165"/>
      <c r="AA18" s="157" t="s">
        <v>158</v>
      </c>
      <c r="AB18" s="160">
        <v>14952.174000000001</v>
      </c>
    </row>
    <row r="19" spans="1:28" ht="12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P19" s="28"/>
      <c r="Y19" s="136"/>
      <c r="Z19" s="165"/>
      <c r="AA19" s="157" t="s">
        <v>159</v>
      </c>
      <c r="AB19" s="160">
        <v>19285.784</v>
      </c>
    </row>
    <row r="20" spans="1:28" ht="12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Y20" s="136"/>
      <c r="Z20" s="165"/>
      <c r="AA20" s="157" t="s">
        <v>160</v>
      </c>
      <c r="AB20" s="160">
        <v>17583.904999999999</v>
      </c>
    </row>
    <row r="21" spans="1:28" ht="12.75" customHeight="1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Y21" s="136"/>
      <c r="Z21" s="165"/>
      <c r="AA21" s="157" t="s">
        <v>161</v>
      </c>
      <c r="AB21" s="160">
        <v>15888.732</v>
      </c>
    </row>
    <row r="22" spans="1:28" ht="12.75" customHeight="1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Y22" s="136"/>
      <c r="Z22" s="165"/>
      <c r="AA22" s="157" t="s">
        <v>162</v>
      </c>
      <c r="AB22" s="160">
        <v>17985.481</v>
      </c>
    </row>
    <row r="23" spans="1:28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Y23" s="136"/>
      <c r="Z23" s="165"/>
      <c r="AA23" s="157" t="s">
        <v>163</v>
      </c>
      <c r="AB23" s="160">
        <v>14943.130999999999</v>
      </c>
    </row>
    <row r="24" spans="1:28" ht="12.75" customHeight="1">
      <c r="A24" s="20"/>
      <c r="B24" s="20"/>
      <c r="C24" s="20"/>
      <c r="D24" s="23"/>
      <c r="E24" s="20"/>
      <c r="F24" s="20"/>
      <c r="G24" s="20"/>
      <c r="H24" s="20"/>
      <c r="I24" s="20"/>
      <c r="J24" s="20"/>
      <c r="K24" s="20"/>
      <c r="L24" s="20"/>
      <c r="Q24" s="16"/>
      <c r="Y24" s="136"/>
      <c r="Z24" s="165"/>
      <c r="AA24" s="157" t="s">
        <v>164</v>
      </c>
      <c r="AB24" s="160">
        <v>15603.88</v>
      </c>
    </row>
    <row r="25" spans="1:28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Q25" s="16"/>
      <c r="Y25" s="136"/>
      <c r="Z25" s="165"/>
      <c r="AA25" s="157" t="s">
        <v>165</v>
      </c>
      <c r="AB25" s="160">
        <v>16485.469000000001</v>
      </c>
    </row>
    <row r="26" spans="1:28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Q26" s="16"/>
      <c r="Y26" s="136"/>
      <c r="Z26" s="166"/>
      <c r="AA26" s="158" t="s">
        <v>166</v>
      </c>
      <c r="AB26" s="162">
        <v>17070.025000000001</v>
      </c>
    </row>
    <row r="27" spans="1:28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Q27" s="16"/>
      <c r="Y27" s="136"/>
      <c r="Z27" s="291">
        <v>2018</v>
      </c>
      <c r="AA27" s="294" t="s">
        <v>167</v>
      </c>
      <c r="AB27" s="293">
        <v>16962.508000000002</v>
      </c>
    </row>
    <row r="28" spans="1:28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Q28" s="16"/>
      <c r="Y28" s="136"/>
      <c r="Z28" s="165"/>
      <c r="AA28" s="157" t="s">
        <v>168</v>
      </c>
      <c r="AB28" s="160">
        <v>15640.866</v>
      </c>
    </row>
    <row r="29" spans="1:28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Q29" s="16"/>
      <c r="Y29" s="136"/>
      <c r="Z29" s="165"/>
      <c r="AA29" s="157" t="s">
        <v>169</v>
      </c>
      <c r="AB29" s="160">
        <v>16673.218000000001</v>
      </c>
    </row>
    <row r="30" spans="1:28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Q30" s="16"/>
      <c r="Y30" s="136"/>
      <c r="Z30" s="165"/>
      <c r="AA30" s="157" t="s">
        <v>170</v>
      </c>
      <c r="AB30" s="160">
        <v>17023.798999999999</v>
      </c>
    </row>
    <row r="31" spans="1:28" ht="12.75" customHeigh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Q31" s="16"/>
      <c r="Y31" s="136"/>
      <c r="Z31" s="165"/>
      <c r="AA31" s="157" t="s">
        <v>171</v>
      </c>
      <c r="AB31" s="160">
        <v>17809.353999999999</v>
      </c>
    </row>
    <row r="32" spans="1:28" ht="12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Q32" s="16"/>
      <c r="Y32" s="136"/>
      <c r="Z32" s="165"/>
      <c r="AA32" s="157" t="s">
        <v>172</v>
      </c>
      <c r="AB32" s="160">
        <v>17203.919000000002</v>
      </c>
    </row>
    <row r="33" spans="26:28" ht="12.75" customHeight="1">
      <c r="Z33" s="165"/>
      <c r="AA33" s="157" t="s">
        <v>173</v>
      </c>
      <c r="AB33" s="160">
        <v>15786.039000000001</v>
      </c>
    </row>
    <row r="34" spans="26:28" ht="12.75" customHeight="1">
      <c r="Z34" s="165"/>
      <c r="AA34" s="157" t="s">
        <v>174</v>
      </c>
      <c r="AB34" s="160">
        <v>18725.771000000001</v>
      </c>
    </row>
    <row r="35" spans="26:28" ht="12.75" customHeight="1">
      <c r="Z35" s="165"/>
      <c r="AA35" s="157" t="s">
        <v>175</v>
      </c>
      <c r="AB35" s="160">
        <v>14329.17</v>
      </c>
    </row>
    <row r="36" spans="26:28" ht="12.75" customHeight="1">
      <c r="Z36" s="165"/>
      <c r="AA36" s="157" t="s">
        <v>176</v>
      </c>
      <c r="AB36" s="160">
        <v>17697.625</v>
      </c>
    </row>
    <row r="37" spans="26:28" ht="12.75" customHeight="1">
      <c r="Z37" s="165"/>
      <c r="AA37" s="157" t="s">
        <v>177</v>
      </c>
      <c r="AB37" s="160">
        <v>16328.331</v>
      </c>
    </row>
    <row r="38" spans="26:28" ht="12.75" customHeight="1">
      <c r="Z38" s="166"/>
      <c r="AA38" s="158" t="s">
        <v>178</v>
      </c>
      <c r="AB38" s="162">
        <v>16862.97</v>
      </c>
    </row>
    <row r="39" spans="26:28" ht="12.75" customHeight="1">
      <c r="Z39" s="291">
        <v>2019</v>
      </c>
      <c r="AA39" s="294" t="s">
        <v>179</v>
      </c>
      <c r="AB39" s="295">
        <v>17929.830999999998</v>
      </c>
    </row>
    <row r="40" spans="26:28" ht="12.75" customHeight="1">
      <c r="Z40" s="159"/>
      <c r="AA40" s="157" t="s">
        <v>180</v>
      </c>
      <c r="AB40" s="164">
        <v>15986.379000000001</v>
      </c>
    </row>
    <row r="41" spans="26:28" ht="12.75" customHeight="1">
      <c r="Z41" s="159"/>
      <c r="AA41" s="157" t="s">
        <v>181</v>
      </c>
      <c r="AB41" s="164">
        <v>17481.904999999999</v>
      </c>
    </row>
    <row r="42" spans="26:28" ht="12.75" customHeight="1">
      <c r="Z42" s="159"/>
      <c r="AA42" s="157" t="s">
        <v>182</v>
      </c>
      <c r="AB42" s="164">
        <v>17305.428</v>
      </c>
    </row>
    <row r="43" spans="26:28" ht="12.75" customHeight="1">
      <c r="Z43" s="159"/>
      <c r="AA43" s="157" t="s">
        <v>183</v>
      </c>
      <c r="AB43" s="164">
        <v>19372.206999999999</v>
      </c>
    </row>
    <row r="44" spans="26:28" ht="12.75" customHeight="1">
      <c r="Z44" s="159"/>
      <c r="AA44" s="157" t="s">
        <v>184</v>
      </c>
      <c r="AB44" s="164">
        <v>17337.017</v>
      </c>
    </row>
    <row r="45" spans="26:28" ht="12.75" customHeight="1">
      <c r="Z45" s="159"/>
      <c r="AA45" s="157" t="s">
        <v>185</v>
      </c>
      <c r="AB45" s="164">
        <v>18417.313999999998</v>
      </c>
    </row>
    <row r="46" spans="26:28" ht="12.75" customHeight="1">
      <c r="Z46" s="159"/>
      <c r="AA46" s="157" t="s">
        <v>186</v>
      </c>
      <c r="AB46" s="164">
        <v>18489.975999999999</v>
      </c>
    </row>
    <row r="47" spans="26:28" ht="12.75" customHeight="1">
      <c r="Z47" s="159"/>
      <c r="AA47" s="157" t="s">
        <v>187</v>
      </c>
      <c r="AB47" s="164">
        <v>15104.125</v>
      </c>
    </row>
    <row r="48" spans="26:28" ht="12.75" customHeight="1">
      <c r="Z48" s="159"/>
      <c r="AA48" s="157" t="s">
        <v>188</v>
      </c>
      <c r="AB48" s="164">
        <v>17598.509999999998</v>
      </c>
    </row>
    <row r="49" spans="26:28" ht="12.75" customHeight="1">
      <c r="Z49" s="159"/>
      <c r="AA49" s="157" t="s">
        <v>189</v>
      </c>
      <c r="AB49" s="164">
        <v>17503.72</v>
      </c>
    </row>
    <row r="50" spans="26:28" ht="12.75" customHeight="1">
      <c r="Z50" s="161"/>
      <c r="AA50" s="158" t="s">
        <v>190</v>
      </c>
      <c r="AB50" s="162">
        <v>19473.575000000001</v>
      </c>
    </row>
    <row r="51" spans="26:28" ht="12.75" customHeight="1">
      <c r="Z51" s="291">
        <v>2020</v>
      </c>
      <c r="AA51" s="296" t="s">
        <v>191</v>
      </c>
      <c r="AB51" s="293">
        <v>19453.868999999999</v>
      </c>
    </row>
    <row r="52" spans="26:28" ht="12.75" customHeight="1">
      <c r="Z52" s="159"/>
      <c r="AA52" s="296" t="s">
        <v>192</v>
      </c>
      <c r="AB52" s="164">
        <v>18239.312999999998</v>
      </c>
    </row>
    <row r="53" spans="26:28" ht="12.75" customHeight="1">
      <c r="Z53" s="165"/>
      <c r="AA53" s="296" t="s">
        <v>193</v>
      </c>
      <c r="AB53" s="160">
        <v>19560</v>
      </c>
    </row>
    <row r="54" spans="26:28" ht="12.75" customHeight="1">
      <c r="Z54" s="165"/>
      <c r="AA54" s="214" t="s">
        <v>194</v>
      </c>
      <c r="AB54" s="160">
        <v>16880.937999999998</v>
      </c>
    </row>
    <row r="55" spans="26:28" ht="12.75" customHeight="1">
      <c r="Z55" s="165"/>
      <c r="AA55" s="214" t="s">
        <v>195</v>
      </c>
      <c r="AB55" s="160">
        <v>18144.112000000001</v>
      </c>
    </row>
    <row r="56" spans="26:28" ht="12.75" customHeight="1">
      <c r="Z56" s="165"/>
      <c r="AA56" s="296" t="s">
        <v>196</v>
      </c>
      <c r="AB56" s="160">
        <v>19526.236000000001</v>
      </c>
    </row>
    <row r="57" spans="26:28" ht="12.75" customHeight="1">
      <c r="Z57" s="165"/>
      <c r="AA57" s="296" t="s">
        <v>197</v>
      </c>
      <c r="AB57" s="160">
        <v>20103.13</v>
      </c>
    </row>
    <row r="58" spans="26:28" ht="12.75" customHeight="1">
      <c r="Z58" s="165"/>
      <c r="AA58" s="296" t="s">
        <v>198</v>
      </c>
      <c r="AB58" s="160">
        <v>18842.042000000001</v>
      </c>
    </row>
    <row r="59" spans="26:28" ht="12.75" customHeight="1">
      <c r="Z59" s="165"/>
      <c r="AA59" s="296" t="s">
        <v>199</v>
      </c>
      <c r="AB59" s="160">
        <v>18919.276999999998</v>
      </c>
    </row>
    <row r="60" spans="26:28" ht="12.75" customHeight="1">
      <c r="Z60" s="165"/>
      <c r="AA60" s="296" t="s">
        <v>200</v>
      </c>
      <c r="AB60" s="160">
        <v>17384.792000000001</v>
      </c>
    </row>
    <row r="61" spans="26:28" ht="12.75" customHeight="1">
      <c r="Z61" s="165"/>
      <c r="AA61" s="296" t="s">
        <v>201</v>
      </c>
      <c r="AB61" s="160">
        <v>17225.050999999999</v>
      </c>
    </row>
    <row r="62" spans="26:28" ht="12.75" customHeight="1">
      <c r="Z62" s="166"/>
      <c r="AA62" s="296" t="s">
        <v>202</v>
      </c>
      <c r="AB62" s="162">
        <v>19083.722000000002</v>
      </c>
    </row>
    <row r="63" spans="26:28" ht="12.75" customHeight="1">
      <c r="Z63" s="291">
        <v>2021</v>
      </c>
      <c r="AA63" s="296" t="s">
        <v>203</v>
      </c>
      <c r="AB63" s="293">
        <v>17244.643</v>
      </c>
    </row>
    <row r="64" spans="26:28" ht="12.75" customHeight="1">
      <c r="Z64" s="159"/>
      <c r="AA64" s="296" t="s">
        <v>204</v>
      </c>
      <c r="AB64" s="164">
        <v>17452.965</v>
      </c>
    </row>
    <row r="65" spans="26:28" ht="12.75" customHeight="1">
      <c r="Z65" s="165"/>
      <c r="AA65" s="296" t="s">
        <v>205</v>
      </c>
      <c r="AB65" s="160">
        <v>19879.752</v>
      </c>
    </row>
    <row r="66" spans="26:28" ht="12.75" customHeight="1">
      <c r="Z66" s="165"/>
      <c r="AA66" s="214" t="s">
        <v>206</v>
      </c>
      <c r="AB66" s="160">
        <v>17343.127</v>
      </c>
    </row>
    <row r="67" spans="26:28" ht="12.75" customHeight="1">
      <c r="Z67" s="165"/>
      <c r="AA67" s="214" t="s">
        <v>207</v>
      </c>
      <c r="AB67" s="160">
        <v>18240.559000000001</v>
      </c>
    </row>
    <row r="68" spans="26:28" ht="12.75" customHeight="1">
      <c r="Z68" s="165"/>
      <c r="AA68" s="296" t="s">
        <v>208</v>
      </c>
      <c r="AB68" s="160">
        <v>19322.728999999999</v>
      </c>
    </row>
    <row r="69" spans="26:28" ht="12.75" customHeight="1">
      <c r="Z69" s="165"/>
      <c r="AA69" s="296" t="s">
        <v>209</v>
      </c>
      <c r="AB69" s="160">
        <v>18290.690999999999</v>
      </c>
    </row>
    <row r="70" spans="26:28" ht="12.75" customHeight="1">
      <c r="Z70" s="165"/>
      <c r="AA70" s="296" t="s">
        <v>210</v>
      </c>
      <c r="AB70" s="160">
        <v>18259.665000000001</v>
      </c>
    </row>
    <row r="71" spans="26:28" ht="12.75" customHeight="1">
      <c r="Z71" s="165"/>
      <c r="AA71" s="296" t="s">
        <v>211</v>
      </c>
      <c r="AB71" s="160">
        <v>15874.316999999999</v>
      </c>
    </row>
    <row r="72" spans="26:28" ht="12.75" customHeight="1">
      <c r="Z72" s="165"/>
      <c r="AA72" s="296" t="s">
        <v>212</v>
      </c>
      <c r="AB72" s="160">
        <v>14242.78</v>
      </c>
    </row>
    <row r="73" spans="26:28" ht="12.75" customHeight="1">
      <c r="Z73" s="165"/>
      <c r="AA73" s="296" t="s">
        <v>213</v>
      </c>
      <c r="AB73" s="160">
        <v>16006.779</v>
      </c>
    </row>
    <row r="74" spans="26:28" ht="12.75" customHeight="1">
      <c r="Z74" s="166"/>
      <c r="AA74" s="296" t="s">
        <v>214</v>
      </c>
      <c r="AB74" s="162">
        <v>17813.582999999999</v>
      </c>
    </row>
    <row r="75" spans="26:28" ht="12.75" customHeight="1">
      <c r="Z75" s="834">
        <v>2022</v>
      </c>
      <c r="AA75" s="374" t="s">
        <v>215</v>
      </c>
      <c r="AB75" s="617">
        <f>+'Pág.7-C3'!C28</f>
        <v>14288.906999999999</v>
      </c>
    </row>
    <row r="76" spans="26:28" ht="12.75" customHeight="1">
      <c r="Z76" s="834"/>
      <c r="AA76" s="374" t="s">
        <v>216</v>
      </c>
      <c r="AB76" s="617">
        <f>+'Pág.7-C3'!C29</f>
        <v>15218.842000000001</v>
      </c>
    </row>
    <row r="77" spans="26:28" ht="12.75" customHeight="1">
      <c r="Z77" s="834"/>
      <c r="AA77" s="374" t="s">
        <v>217</v>
      </c>
      <c r="AB77" s="617">
        <f>+'Pág.7-C3'!C30</f>
        <v>18706.258000000002</v>
      </c>
    </row>
    <row r="78" spans="26:28" ht="12.75" customHeight="1">
      <c r="Z78" s="834"/>
      <c r="AA78" s="374" t="s">
        <v>218</v>
      </c>
      <c r="AB78" s="617">
        <f>+'Pág.7-C3'!C31</f>
        <v>14478.528</v>
      </c>
    </row>
    <row r="79" spans="26:28" ht="12.75" customHeight="1">
      <c r="Z79" s="834"/>
      <c r="AA79" s="374" t="s">
        <v>219</v>
      </c>
      <c r="AB79" s="617">
        <f>+'Pág.7-C3'!C32</f>
        <v>17070.228999999999</v>
      </c>
    </row>
    <row r="80" spans="26:28" ht="12.75" customHeight="1">
      <c r="Z80" s="834"/>
      <c r="AA80" s="374" t="s">
        <v>220</v>
      </c>
      <c r="AB80" s="617">
        <f>+'Pág.7-C3'!C33</f>
        <v>16412.32</v>
      </c>
    </row>
    <row r="81" spans="26:28" ht="12.75" customHeight="1">
      <c r="Z81" s="834"/>
      <c r="AA81" s="374" t="s">
        <v>221</v>
      </c>
      <c r="AB81" s="617">
        <f>+'Pág.7-C3'!C34</f>
        <v>16056.905000000001</v>
      </c>
    </row>
    <row r="82" spans="26:28" ht="12.75" customHeight="1">
      <c r="Z82" s="834"/>
      <c r="AA82" s="374" t="s">
        <v>222</v>
      </c>
      <c r="AB82" s="617">
        <f>+'Pág.7-C3'!C35</f>
        <v>18621.792000000001</v>
      </c>
    </row>
    <row r="83" spans="26:28" ht="12.75" customHeight="1">
      <c r="Z83" s="834"/>
      <c r="AA83" s="374" t="s">
        <v>223</v>
      </c>
      <c r="AB83" s="617">
        <f>+'Pág.7-C3'!C36</f>
        <v>14792.705</v>
      </c>
    </row>
    <row r="84" spans="26:28" ht="12.75" customHeight="1">
      <c r="Z84" s="834"/>
      <c r="AA84" s="374" t="s">
        <v>224</v>
      </c>
      <c r="AB84" s="617">
        <f>+'Pág.7-C3'!C37</f>
        <v>13421.194</v>
      </c>
    </row>
    <row r="85" spans="26:28" ht="12.75" customHeight="1">
      <c r="Z85" s="834"/>
      <c r="AA85" s="374" t="s">
        <v>225</v>
      </c>
      <c r="AB85" s="617">
        <f>+'Pág.7-C3'!C38</f>
        <v>15365.455</v>
      </c>
    </row>
    <row r="86" spans="26:28" ht="12.75" customHeight="1">
      <c r="Z86" s="834"/>
      <c r="AA86" s="374" t="s">
        <v>226</v>
      </c>
      <c r="AB86" s="617">
        <f>+'Pág.7-C3'!C39</f>
        <v>16312.035</v>
      </c>
    </row>
    <row r="87" spans="26:28" ht="12.75" customHeight="1">
      <c r="Z87" s="834">
        <v>2023</v>
      </c>
      <c r="AA87" s="374" t="s">
        <v>227</v>
      </c>
      <c r="AB87" s="617">
        <f>+'Pág.7-C3'!C41</f>
        <v>15309.502</v>
      </c>
    </row>
    <row r="88" spans="26:28" ht="12.75" customHeight="1">
      <c r="Z88" s="834"/>
      <c r="AA88" s="622" t="s">
        <v>228</v>
      </c>
      <c r="AB88" s="617">
        <f>+'Pág.7-C3'!C42</f>
        <v>14520.703</v>
      </c>
    </row>
    <row r="89" spans="26:28" ht="12.75" customHeight="1">
      <c r="Z89" s="834"/>
      <c r="AA89" s="622" t="s">
        <v>229</v>
      </c>
      <c r="AB89" s="617">
        <f>+'Pág.7-C3'!C43</f>
        <v>17161.435000000001</v>
      </c>
    </row>
    <row r="90" spans="26:28" ht="12.75" customHeight="1">
      <c r="Z90" s="834"/>
      <c r="AA90" s="622" t="s">
        <v>230</v>
      </c>
      <c r="AB90" s="617">
        <f>+'Pág.7-C3'!C44</f>
        <v>14725.884</v>
      </c>
    </row>
    <row r="91" spans="26:28" ht="12.75" customHeight="1">
      <c r="Z91" s="834"/>
      <c r="AA91" s="622" t="s">
        <v>231</v>
      </c>
      <c r="AB91" s="617">
        <f>+'Pág.7-C3'!C45</f>
        <v>17096.873</v>
      </c>
    </row>
    <row r="92" spans="26:28" ht="12.75" customHeight="1">
      <c r="Z92" s="834"/>
      <c r="AA92" s="622" t="s">
        <v>232</v>
      </c>
      <c r="AB92" s="617">
        <f>+'Pág.7-C3'!C46</f>
        <v>14991.739</v>
      </c>
    </row>
    <row r="93" spans="26:28" ht="12.75" customHeight="1">
      <c r="Z93" s="834"/>
      <c r="AA93" s="622" t="s">
        <v>233</v>
      </c>
      <c r="AB93" s="617">
        <f>+'Pág.7-C3'!C47</f>
        <v>15176.419</v>
      </c>
    </row>
    <row r="94" spans="26:28" ht="12.75" customHeight="1">
      <c r="Z94" s="834"/>
      <c r="AA94" s="622" t="s">
        <v>234</v>
      </c>
      <c r="AB94" s="617">
        <f>+'Pág.7-C3'!C48</f>
        <v>17356.196</v>
      </c>
    </row>
    <row r="95" spans="26:28" ht="12.75" customHeight="1">
      <c r="Z95" s="834"/>
      <c r="AA95" s="622" t="s">
        <v>235</v>
      </c>
      <c r="AB95" s="617">
        <f>+'Pág.7-C3'!C49</f>
        <v>14075.169</v>
      </c>
    </row>
    <row r="96" spans="26:28" ht="12.75" customHeight="1">
      <c r="Z96" s="834"/>
      <c r="AA96" s="622" t="s">
        <v>236</v>
      </c>
      <c r="AB96" s="617">
        <f>+'Pág.7-C3'!C50</f>
        <v>15112.28</v>
      </c>
    </row>
    <row r="97" spans="26:28" ht="12.75" customHeight="1">
      <c r="Z97" s="834"/>
      <c r="AA97" s="622" t="s">
        <v>237</v>
      </c>
      <c r="AB97" s="617">
        <f>+'Pág.7-C3'!C51</f>
        <v>16166.871999999999</v>
      </c>
    </row>
    <row r="98" spans="26:28" ht="12.75" customHeight="1">
      <c r="Z98" s="834"/>
      <c r="AA98" s="623" t="s">
        <v>238</v>
      </c>
      <c r="AB98" s="617">
        <f>+'Pág.7-C3'!C52</f>
        <v>15871.041999999999</v>
      </c>
    </row>
    <row r="99" spans="26:28">
      <c r="Z99" s="834">
        <v>2024</v>
      </c>
      <c r="AA99" s="374" t="s">
        <v>239</v>
      </c>
      <c r="AB99" s="617">
        <f>+'Pág.7-C3'!C54</f>
        <v>16780.255000000001</v>
      </c>
    </row>
    <row r="100" spans="26:28">
      <c r="Z100" s="834"/>
      <c r="AA100" s="622" t="s">
        <v>240</v>
      </c>
      <c r="AB100" s="617">
        <f>+'Pág.7-C3'!C55</f>
        <v>16260.308999999999</v>
      </c>
    </row>
    <row r="101" spans="26:28">
      <c r="Z101" s="834"/>
      <c r="AA101" s="622" t="s">
        <v>241</v>
      </c>
      <c r="AB101" s="617">
        <f>+'Pág.7-C3'!C56</f>
        <v>15696.754999999999</v>
      </c>
    </row>
    <row r="102" spans="26:28">
      <c r="Z102" s="834"/>
      <c r="AA102" s="622" t="s">
        <v>242</v>
      </c>
      <c r="AB102" s="617">
        <f>+'Pág.7-C3'!C57</f>
        <v>18219.285</v>
      </c>
    </row>
    <row r="103" spans="26:28">
      <c r="Z103" s="834"/>
      <c r="AA103" s="622" t="s">
        <v>243</v>
      </c>
      <c r="AB103" s="617">
        <f>+'Pág.7-C3'!C58</f>
        <v>0</v>
      </c>
    </row>
    <row r="104" spans="26:28">
      <c r="Z104" s="834"/>
      <c r="AA104" s="622" t="s">
        <v>244</v>
      </c>
      <c r="AB104" s="617">
        <f>+'Pág.7-C3'!C59</f>
        <v>0</v>
      </c>
    </row>
    <row r="105" spans="26:28">
      <c r="Z105" s="834"/>
      <c r="AA105" s="622" t="s">
        <v>245</v>
      </c>
      <c r="AB105" s="617">
        <f>+'Pág.7-C3'!C60</f>
        <v>0</v>
      </c>
    </row>
    <row r="106" spans="26:28">
      <c r="Z106" s="834"/>
      <c r="AA106" s="622" t="s">
        <v>246</v>
      </c>
      <c r="AB106" s="617">
        <f>+'Pág.7-C3'!C61</f>
        <v>0</v>
      </c>
    </row>
    <row r="107" spans="26:28">
      <c r="Z107" s="834"/>
      <c r="AA107" s="622" t="s">
        <v>247</v>
      </c>
      <c r="AB107" s="617">
        <f>+'Pág.7-C3'!C62</f>
        <v>0</v>
      </c>
    </row>
    <row r="108" spans="26:28">
      <c r="Z108" s="834"/>
      <c r="AA108" s="622" t="s">
        <v>248</v>
      </c>
      <c r="AB108" s="617">
        <f>+'Pág.7-C3'!C63</f>
        <v>0</v>
      </c>
    </row>
    <row r="109" spans="26:28">
      <c r="Z109" s="834"/>
      <c r="AA109" s="622" t="s">
        <v>249</v>
      </c>
      <c r="AB109" s="617">
        <f>+'Pág.7-C3'!C64</f>
        <v>0</v>
      </c>
    </row>
    <row r="110" spans="26:28">
      <c r="Z110" s="834"/>
      <c r="AA110" s="623" t="s">
        <v>250</v>
      </c>
      <c r="AB110" s="674">
        <f>+'Pág.7-C3'!C65</f>
        <v>0</v>
      </c>
    </row>
  </sheetData>
  <mergeCells count="4">
    <mergeCell ref="Z1:AB1"/>
    <mergeCell ref="Z75:Z86"/>
    <mergeCell ref="Z87:Z98"/>
    <mergeCell ref="Z99:Z110"/>
  </mergeCells>
  <phoneticPr fontId="102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82" orientation="landscape" r:id="rId1"/>
  <headerFooter>
    <oddHeader>&amp;L&amp;9ODEPA</oddHeader>
    <oddFooter>&amp;C&amp;9 8</oddFooter>
  </headerFooter>
  <rowBreaks count="1" manualBreakCount="1">
    <brk id="41" max="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BA27"/>
  <sheetViews>
    <sheetView view="pageBreakPreview" zoomScale="90" zoomScaleNormal="100" zoomScaleSheetLayoutView="90" workbookViewId="0"/>
  </sheetViews>
  <sheetFormatPr baseColWidth="10" defaultColWidth="11.42578125" defaultRowHeight="12.75"/>
  <cols>
    <col min="1" max="1" width="120.7109375" style="51" customWidth="1"/>
    <col min="2" max="2" width="11.7109375" style="51" customWidth="1"/>
    <col min="3" max="22" width="11.42578125" style="51"/>
    <col min="23" max="23" width="1.85546875" style="51" customWidth="1"/>
    <col min="24" max="24" width="11.42578125" style="51" hidden="1" customWidth="1"/>
    <col min="25" max="25" width="2.140625" style="51" customWidth="1"/>
    <col min="26" max="27" width="11.42578125" style="50"/>
    <col min="28" max="28" width="12.28515625" style="50" bestFit="1" customWidth="1"/>
    <col min="29" max="34" width="11.42578125" style="50"/>
    <col min="35" max="35" width="9.5703125" style="50" customWidth="1"/>
    <col min="36" max="53" width="11.42578125" style="50"/>
    <col min="54" max="16384" width="11.42578125" style="16"/>
  </cols>
  <sheetData>
    <row r="1" spans="1:34" ht="12.75" customHeight="1">
      <c r="A1" s="61"/>
      <c r="B1" s="53"/>
      <c r="C1" s="53"/>
      <c r="D1" s="53"/>
      <c r="E1" s="53"/>
      <c r="F1" s="53"/>
      <c r="G1" s="53"/>
      <c r="H1" s="53"/>
      <c r="I1" s="53"/>
    </row>
    <row r="2" spans="1:34" ht="12.75" customHeight="1">
      <c r="A2" s="61"/>
      <c r="B2" s="53"/>
      <c r="C2" s="53"/>
      <c r="D2" s="53"/>
      <c r="E2" s="53"/>
      <c r="F2" s="53"/>
      <c r="G2" s="53"/>
      <c r="H2" s="53"/>
      <c r="I2" s="53"/>
      <c r="Z2" s="297" t="s">
        <v>106</v>
      </c>
      <c r="AA2" s="297" t="s">
        <v>251</v>
      </c>
      <c r="AB2" s="835" t="s">
        <v>252</v>
      </c>
      <c r="AC2" s="835"/>
      <c r="AD2" s="835"/>
      <c r="AE2" s="835"/>
      <c r="AF2" s="835"/>
      <c r="AG2" s="835"/>
      <c r="AH2" s="836"/>
    </row>
    <row r="3" spans="1:34" ht="12.75" customHeight="1">
      <c r="A3" s="61"/>
      <c r="B3" s="53"/>
      <c r="C3" s="53"/>
      <c r="D3" s="53"/>
      <c r="E3" s="53"/>
      <c r="F3" s="53"/>
      <c r="G3" s="53"/>
      <c r="H3" s="53"/>
      <c r="I3" s="53"/>
      <c r="Z3" s="62"/>
      <c r="AA3" s="605" t="s">
        <v>253</v>
      </c>
      <c r="AB3" s="69" t="s">
        <v>254</v>
      </c>
      <c r="AC3" s="69" t="s">
        <v>109</v>
      </c>
      <c r="AD3" s="69" t="s">
        <v>255</v>
      </c>
      <c r="AE3" s="69" t="s">
        <v>113</v>
      </c>
      <c r="AF3" s="69" t="s">
        <v>256</v>
      </c>
      <c r="AG3" s="69" t="s">
        <v>115</v>
      </c>
      <c r="AH3" s="70" t="s">
        <v>257</v>
      </c>
    </row>
    <row r="4" spans="1:34" ht="12.75" customHeight="1">
      <c r="A4" s="61"/>
      <c r="B4" s="53"/>
      <c r="C4" s="53"/>
      <c r="D4" s="53"/>
      <c r="E4" s="53"/>
      <c r="F4" s="53"/>
      <c r="G4" s="53"/>
      <c r="H4" s="53"/>
      <c r="I4" s="53"/>
      <c r="Z4" s="408" t="s">
        <v>117</v>
      </c>
      <c r="AA4" s="409" t="str">
        <f>+$AA$3</f>
        <v>abril</v>
      </c>
      <c r="AB4" s="410">
        <f>+'Pág.6-C2'!C44</f>
        <v>57884</v>
      </c>
      <c r="AC4" s="410">
        <f>+'Pág.6-C2'!D44</f>
        <v>25443</v>
      </c>
      <c r="AD4" s="410">
        <f>+'Pág.6-C2'!E44</f>
        <v>16147</v>
      </c>
      <c r="AE4" s="410">
        <f>+'Pág.6-C2'!H44</f>
        <v>462</v>
      </c>
      <c r="AF4" s="410">
        <f>+'Pág.6-C2'!I44</f>
        <v>1705</v>
      </c>
      <c r="AG4" s="410">
        <f>+'Pág.6-C2'!J44</f>
        <v>13030</v>
      </c>
      <c r="AH4" s="410">
        <f>+'Pág.6-C2'!K44</f>
        <v>1097</v>
      </c>
    </row>
    <row r="5" spans="1:34" ht="12.75" customHeight="1">
      <c r="A5" s="53"/>
      <c r="B5" s="53"/>
      <c r="C5" s="53"/>
      <c r="D5" s="53"/>
      <c r="E5" s="53"/>
      <c r="F5" s="53"/>
      <c r="G5" s="53"/>
      <c r="H5" s="53"/>
      <c r="I5" s="53"/>
      <c r="Z5" s="60" t="s">
        <v>119</v>
      </c>
      <c r="AA5" s="409" t="str">
        <f t="shared" ref="AA5:AA13" si="0">+$AA$3</f>
        <v>abril</v>
      </c>
      <c r="AB5" s="167">
        <f>+'Pág.6-C2'!C57</f>
        <v>70755</v>
      </c>
      <c r="AC5" s="167">
        <f>+'Pág.6-C2'!D57</f>
        <v>32797</v>
      </c>
      <c r="AD5" s="167">
        <f>+'Pág.6-C2'!E57</f>
        <v>19392</v>
      </c>
      <c r="AE5" s="167">
        <f>+'Pág.6-C2'!H57</f>
        <v>662</v>
      </c>
      <c r="AF5" s="167">
        <f>+'Pág.6-C2'!I57</f>
        <v>1849</v>
      </c>
      <c r="AG5" s="167">
        <f>+'Pág.6-C2'!J57</f>
        <v>15024</v>
      </c>
      <c r="AH5" s="167">
        <f>+'Pág.6-C2'!K57</f>
        <v>1031</v>
      </c>
    </row>
    <row r="6" spans="1:34" ht="12.75" customHeight="1">
      <c r="A6" s="53"/>
      <c r="B6" s="53"/>
      <c r="C6" s="53"/>
      <c r="D6" s="53"/>
      <c r="E6" s="53"/>
      <c r="F6" s="53"/>
      <c r="G6" s="53"/>
      <c r="H6" s="53"/>
      <c r="I6" s="53"/>
      <c r="Z6" s="59"/>
      <c r="AA6" s="409" t="str">
        <f t="shared" si="0"/>
        <v>abril</v>
      </c>
      <c r="AB6" s="837" t="s">
        <v>258</v>
      </c>
      <c r="AC6" s="835"/>
      <c r="AD6" s="835"/>
      <c r="AE6" s="835"/>
      <c r="AF6" s="835"/>
      <c r="AG6" s="835"/>
      <c r="AH6" s="836"/>
    </row>
    <row r="7" spans="1:34" ht="12.75" customHeight="1">
      <c r="A7" s="53"/>
      <c r="B7" s="53"/>
      <c r="C7" s="53"/>
      <c r="D7" s="53"/>
      <c r="E7" s="53"/>
      <c r="F7" s="53"/>
      <c r="G7" s="53"/>
      <c r="H7" s="53"/>
      <c r="I7" s="53"/>
      <c r="Z7" s="59"/>
      <c r="AA7" s="409" t="str">
        <f t="shared" si="0"/>
        <v>abril</v>
      </c>
      <c r="AB7" s="653" t="s">
        <v>254</v>
      </c>
      <c r="AC7" s="654" t="s">
        <v>109</v>
      </c>
      <c r="AD7" s="654" t="s">
        <v>255</v>
      </c>
      <c r="AE7" s="654" t="s">
        <v>113</v>
      </c>
      <c r="AF7" s="654" t="s">
        <v>256</v>
      </c>
      <c r="AG7" s="654" t="s">
        <v>115</v>
      </c>
      <c r="AH7" s="655" t="s">
        <v>257</v>
      </c>
    </row>
    <row r="8" spans="1:34" ht="21.75" customHeight="1">
      <c r="A8" s="53"/>
      <c r="B8" s="53"/>
      <c r="C8" s="53"/>
      <c r="D8" s="53"/>
      <c r="E8" s="53"/>
      <c r="F8" s="53"/>
      <c r="G8" s="53"/>
      <c r="H8" s="53"/>
      <c r="I8" s="53"/>
      <c r="Z8" s="408" t="str">
        <f>Z4</f>
        <v>2023 (p)</v>
      </c>
      <c r="AA8" s="409" t="str">
        <f t="shared" si="0"/>
        <v>abril</v>
      </c>
      <c r="AB8" s="167">
        <f>+'Pág.7-C3'!C44</f>
        <v>14725.884</v>
      </c>
      <c r="AC8" s="167">
        <f>+'Pág.7-C3'!D44</f>
        <v>6936.8249999999998</v>
      </c>
      <c r="AD8" s="167">
        <f>+'Pág.7-C3'!E44</f>
        <v>3871.556</v>
      </c>
      <c r="AE8" s="167">
        <f>+'Pág.7-C3'!H44</f>
        <v>188.386</v>
      </c>
      <c r="AF8" s="167">
        <f>+'Pág.7-C3'!I44</f>
        <v>597.20899999999995</v>
      </c>
      <c r="AG8" s="167">
        <f>+'Pág.7-C3'!J44</f>
        <v>2977.5790000000002</v>
      </c>
      <c r="AH8" s="167">
        <f>+'Pág.7-C3'!K44</f>
        <v>154.32900000000001</v>
      </c>
    </row>
    <row r="9" spans="1:34" ht="12.75" customHeight="1">
      <c r="A9" s="53"/>
      <c r="B9" s="53"/>
      <c r="C9" s="53"/>
      <c r="D9" s="53"/>
      <c r="E9" s="53"/>
      <c r="F9" s="53"/>
      <c r="G9" s="53"/>
      <c r="H9" s="53"/>
      <c r="I9" s="53"/>
      <c r="Z9" s="408" t="str">
        <f>Z5</f>
        <v>2024 (p)</v>
      </c>
      <c r="AA9" s="409" t="str">
        <f t="shared" si="0"/>
        <v>abril</v>
      </c>
      <c r="AB9" s="167">
        <f>+'Pág.7-C3'!C57</f>
        <v>18219.285</v>
      </c>
      <c r="AC9" s="167">
        <f>+'Pág.7-C3'!D57</f>
        <v>8975.8850000000002</v>
      </c>
      <c r="AD9" s="167">
        <f>+'Pág.7-C3'!E57</f>
        <v>4790.92</v>
      </c>
      <c r="AE9" s="167">
        <f>+'Pág.7-C3'!H57</f>
        <v>262.46800000000002</v>
      </c>
      <c r="AF9" s="167">
        <f>+'Pág.7-C3'!I57</f>
        <v>658.80200000000002</v>
      </c>
      <c r="AG9" s="167">
        <f>+'Pág.7-C3'!J57</f>
        <v>3388.875</v>
      </c>
      <c r="AH9" s="167">
        <f>+'Pág.7-C3'!K57</f>
        <v>142.33500000000001</v>
      </c>
    </row>
    <row r="10" spans="1:34" ht="12.75" customHeight="1">
      <c r="A10" s="53"/>
      <c r="Z10" s="59"/>
      <c r="AA10" s="409" t="str">
        <f t="shared" si="0"/>
        <v>abril</v>
      </c>
      <c r="AB10" s="838" t="s">
        <v>259</v>
      </c>
      <c r="AC10" s="839"/>
      <c r="AD10" s="839"/>
      <c r="AE10" s="839"/>
      <c r="AF10" s="839"/>
      <c r="AG10" s="839"/>
      <c r="AH10" s="840"/>
    </row>
    <row r="11" spans="1:34" ht="12.75" customHeight="1">
      <c r="A11" s="53"/>
      <c r="Z11" s="56"/>
      <c r="AA11" s="409" t="str">
        <f t="shared" si="0"/>
        <v>abril</v>
      </c>
      <c r="AB11" s="58" t="s">
        <v>254</v>
      </c>
      <c r="AC11" s="58" t="s">
        <v>109</v>
      </c>
      <c r="AD11" s="58" t="s">
        <v>255</v>
      </c>
      <c r="AE11" s="58" t="s">
        <v>113</v>
      </c>
      <c r="AF11" s="58" t="s">
        <v>256</v>
      </c>
      <c r="AG11" s="58" t="s">
        <v>115</v>
      </c>
      <c r="AH11" s="57" t="s">
        <v>257</v>
      </c>
    </row>
    <row r="12" spans="1:34" ht="12.75" customHeight="1">
      <c r="A12" s="53"/>
      <c r="Z12" s="408" t="str">
        <f>Z4</f>
        <v>2023 (p)</v>
      </c>
      <c r="AA12" s="409" t="str">
        <f t="shared" si="0"/>
        <v>abril</v>
      </c>
      <c r="AB12" s="298">
        <f>(AB8/AB4)*1000</f>
        <v>254.40335844101998</v>
      </c>
      <c r="AC12" s="298">
        <f>(AC8/AC4)*1000</f>
        <v>272.64178752505603</v>
      </c>
      <c r="AD12" s="298">
        <f t="shared" ref="AC12:AG13" si="1">(AD8/AD4)*1000</f>
        <v>239.76936892301975</v>
      </c>
      <c r="AE12" s="298">
        <f>(AE8/AE4)*1000</f>
        <v>407.76190476190476</v>
      </c>
      <c r="AF12" s="298">
        <f t="shared" si="1"/>
        <v>350.26920821114368</v>
      </c>
      <c r="AG12" s="298">
        <f t="shared" si="1"/>
        <v>228.51719109746742</v>
      </c>
      <c r="AH12" s="299">
        <f>(AH8/AH4)*1000</f>
        <v>140.68277119416592</v>
      </c>
    </row>
    <row r="13" spans="1:34" ht="12.75" customHeight="1">
      <c r="A13" s="53"/>
      <c r="B13" s="53"/>
      <c r="C13" s="53"/>
      <c r="D13" s="53"/>
      <c r="E13" s="53"/>
      <c r="F13" s="53"/>
      <c r="G13" s="53"/>
      <c r="H13" s="53"/>
      <c r="I13" s="53"/>
      <c r="Z13" s="408" t="str">
        <f>Z5</f>
        <v>2024 (p)</v>
      </c>
      <c r="AA13" s="409" t="str">
        <f t="shared" si="0"/>
        <v>abril</v>
      </c>
      <c r="AB13" s="300">
        <f>(AB9/AB5)*1000</f>
        <v>257.49819800720798</v>
      </c>
      <c r="AC13" s="300">
        <f t="shared" si="1"/>
        <v>273.68006220081105</v>
      </c>
      <c r="AD13" s="300">
        <f t="shared" si="1"/>
        <v>247.05651815181517</v>
      </c>
      <c r="AE13" s="300">
        <f>(AE9/AE5)*1000</f>
        <v>396.47734138972811</v>
      </c>
      <c r="AF13" s="300">
        <f t="shared" si="1"/>
        <v>356.30178474851272</v>
      </c>
      <c r="AG13" s="300">
        <f t="shared" si="1"/>
        <v>225.56409744408944</v>
      </c>
      <c r="AH13" s="168">
        <f>(AH9/AH5)*1000</f>
        <v>138.05528612997091</v>
      </c>
    </row>
    <row r="14" spans="1:34" ht="12.75" customHeight="1">
      <c r="A14" s="53"/>
      <c r="B14" s="53"/>
      <c r="C14" s="53"/>
      <c r="D14" s="53"/>
      <c r="E14" s="53"/>
      <c r="F14" s="53"/>
      <c r="G14" s="53"/>
      <c r="H14" s="53"/>
      <c r="I14" s="53"/>
      <c r="AB14" s="67">
        <f>(AB13-AB12)/AB12*100</f>
        <v>1.2165089270649299</v>
      </c>
      <c r="AC14" s="67">
        <f t="shared" ref="AC14:AH14" si="2">(AC13-AC12)/AC12*100</f>
        <v>0.38082008087612068</v>
      </c>
      <c r="AD14" s="67">
        <f t="shared" si="2"/>
        <v>3.0392327683587568</v>
      </c>
      <c r="AE14" s="67">
        <f>(AE13-AE12)/AE12*100</f>
        <v>-2.7674393415357894</v>
      </c>
      <c r="AF14" s="67">
        <f t="shared" si="2"/>
        <v>1.7222685854054798</v>
      </c>
      <c r="AG14" s="67">
        <f t="shared" si="2"/>
        <v>-1.2922851183298589</v>
      </c>
      <c r="AH14" s="67">
        <f t="shared" si="2"/>
        <v>-1.8676665535459505</v>
      </c>
    </row>
    <row r="15" spans="1:34" ht="12.75" customHeight="1">
      <c r="A15" s="53"/>
      <c r="B15" s="53"/>
      <c r="C15" s="53"/>
      <c r="D15" s="53"/>
      <c r="E15" s="53"/>
      <c r="F15" s="53"/>
      <c r="G15" s="53"/>
      <c r="H15" s="53"/>
      <c r="I15" s="53"/>
      <c r="AA15" s="38"/>
      <c r="AB15" s="43"/>
      <c r="AC15" s="43"/>
      <c r="AD15" s="43"/>
      <c r="AE15" s="43"/>
      <c r="AF15" s="43"/>
      <c r="AG15" s="43"/>
      <c r="AH15" s="43"/>
    </row>
    <row r="16" spans="1:34" ht="12.75" customHeight="1">
      <c r="A16" s="53"/>
      <c r="B16" s="53"/>
      <c r="C16" s="53"/>
      <c r="D16" s="53"/>
      <c r="E16" s="53"/>
      <c r="F16" s="53"/>
      <c r="G16" s="53"/>
      <c r="H16" s="53"/>
      <c r="I16" s="53"/>
      <c r="Z16" s="39"/>
      <c r="AA16" s="38"/>
      <c r="AB16" s="55"/>
      <c r="AC16" s="55"/>
      <c r="AD16" s="55"/>
      <c r="AE16" s="55"/>
      <c r="AF16" s="55"/>
      <c r="AG16" s="55"/>
      <c r="AH16" s="55"/>
    </row>
    <row r="17" spans="1:1" ht="12.75" customHeight="1">
      <c r="A17" s="53"/>
    </row>
    <row r="18" spans="1:1" ht="12.75" customHeight="1">
      <c r="A18" s="53"/>
    </row>
    <row r="19" spans="1:1" ht="12.75" customHeight="1">
      <c r="A19" s="53"/>
    </row>
    <row r="20" spans="1:1" ht="12.75" customHeight="1">
      <c r="A20" s="53"/>
    </row>
    <row r="21" spans="1:1" ht="12.75" customHeight="1">
      <c r="A21" s="53"/>
    </row>
    <row r="22" spans="1:1" ht="12.75" customHeight="1">
      <c r="A22" s="53"/>
    </row>
    <row r="23" spans="1:1" ht="12.75" customHeight="1">
      <c r="A23" s="53"/>
    </row>
    <row r="24" spans="1:1" ht="12.75" customHeight="1">
      <c r="A24" s="53"/>
    </row>
    <row r="25" spans="1:1" ht="12.75" customHeight="1">
      <c r="A25" s="53"/>
    </row>
    <row r="26" spans="1:1" ht="12.75" customHeight="1">
      <c r="A26" s="53"/>
    </row>
    <row r="27" spans="1:1" ht="12.75" customHeight="1">
      <c r="A27" s="53"/>
    </row>
  </sheetData>
  <mergeCells count="3">
    <mergeCell ref="AB2:AH2"/>
    <mergeCell ref="AB6:AH6"/>
    <mergeCell ref="AB10:AH10"/>
  </mergeCells>
  <printOptions horizontalCentered="1" verticalCentered="1"/>
  <pageMargins left="0.6692913385826772" right="0.70866141732283472" top="0.74803149606299213" bottom="0.74803149606299213" header="0.39370078740157483" footer="0.31496062992125984"/>
  <pageSetup orientation="landscape" r:id="rId1"/>
  <headerFooter>
    <oddHeader>&amp;L&amp;9ODEPA</oddHeader>
    <oddFooter>&amp;C&amp;9 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F111"/>
  <sheetViews>
    <sheetView view="pageBreakPreview" zoomScaleNormal="100" zoomScaleSheetLayoutView="100" workbookViewId="0"/>
  </sheetViews>
  <sheetFormatPr baseColWidth="10" defaultColWidth="11.42578125" defaultRowHeight="12.75"/>
  <cols>
    <col min="1" max="1" width="68.42578125" style="20" customWidth="1"/>
    <col min="2" max="2" width="104.28515625" style="16" customWidth="1"/>
    <col min="3" max="25" width="11.42578125" style="16"/>
    <col min="26" max="26" width="15.5703125" style="16" customWidth="1"/>
    <col min="27" max="27" width="10.7109375" style="17" customWidth="1"/>
    <col min="28" max="29" width="10.7109375" style="16" customWidth="1"/>
    <col min="30" max="30" width="9.42578125" style="16" bestFit="1" customWidth="1"/>
    <col min="31" max="31" width="17" style="16" customWidth="1"/>
    <col min="32" max="43" width="10.7109375" style="16" customWidth="1"/>
    <col min="44" max="16384" width="11.42578125" style="16"/>
  </cols>
  <sheetData>
    <row r="1" spans="1:32">
      <c r="A1" s="64"/>
      <c r="B1" s="53" t="s">
        <v>260</v>
      </c>
      <c r="C1" s="52"/>
      <c r="D1" s="52"/>
      <c r="E1" s="52"/>
      <c r="F1" s="52"/>
      <c r="G1" s="52"/>
      <c r="H1" s="52"/>
      <c r="I1" s="52"/>
    </row>
    <row r="2" spans="1:32">
      <c r="A2" s="64"/>
      <c r="B2" s="53"/>
      <c r="C2" s="52"/>
      <c r="D2" s="52"/>
      <c r="E2" s="52"/>
      <c r="F2" s="52"/>
      <c r="G2" s="52"/>
      <c r="H2" s="52"/>
      <c r="I2" s="52"/>
      <c r="AA2" s="841" t="s">
        <v>261</v>
      </c>
      <c r="AB2" s="842"/>
      <c r="AC2" s="842"/>
      <c r="AD2" s="842"/>
      <c r="AE2" s="842"/>
      <c r="AF2" s="843"/>
    </row>
    <row r="3" spans="1:32">
      <c r="A3" s="64"/>
      <c r="B3" s="53"/>
      <c r="C3" s="52"/>
      <c r="D3" s="52"/>
      <c r="E3" s="52"/>
      <c r="F3" s="52"/>
      <c r="G3" s="52"/>
      <c r="H3" s="52"/>
      <c r="I3" s="52"/>
      <c r="AA3" s="301" t="s">
        <v>106</v>
      </c>
      <c r="AB3" s="301" t="s">
        <v>107</v>
      </c>
      <c r="AC3" s="301" t="s">
        <v>255</v>
      </c>
      <c r="AD3" s="301" t="s">
        <v>115</v>
      </c>
      <c r="AE3" s="301" t="s">
        <v>262</v>
      </c>
      <c r="AF3" s="302" t="s">
        <v>263</v>
      </c>
    </row>
    <row r="4" spans="1:32">
      <c r="A4" s="64"/>
      <c r="B4" s="53"/>
      <c r="C4" s="52"/>
      <c r="D4" s="52"/>
      <c r="E4" s="52"/>
      <c r="F4" s="52"/>
      <c r="G4" s="52"/>
      <c r="H4" s="52"/>
      <c r="I4" s="52"/>
      <c r="AA4" s="303">
        <v>2016</v>
      </c>
      <c r="AB4" s="304" t="s">
        <v>143</v>
      </c>
      <c r="AC4" s="305">
        <v>16563</v>
      </c>
      <c r="AD4" s="306">
        <v>16161</v>
      </c>
      <c r="AE4" s="305">
        <f>AC4+AD4</f>
        <v>32724</v>
      </c>
      <c r="AF4" s="305">
        <v>31569</v>
      </c>
    </row>
    <row r="5" spans="1:32">
      <c r="B5" s="20"/>
      <c r="AA5" s="7"/>
      <c r="AB5" s="126" t="s">
        <v>144</v>
      </c>
      <c r="AC5" s="171">
        <v>18624</v>
      </c>
      <c r="AD5" s="169">
        <v>17794</v>
      </c>
      <c r="AE5" s="171">
        <f>AC5+AD5</f>
        <v>36418</v>
      </c>
      <c r="AF5" s="171">
        <v>33953</v>
      </c>
    </row>
    <row r="6" spans="1:32">
      <c r="B6" s="20"/>
      <c r="AA6" s="7"/>
      <c r="AB6" s="126" t="s">
        <v>145</v>
      </c>
      <c r="AC6" s="171">
        <v>20165</v>
      </c>
      <c r="AD6" s="169">
        <v>18797</v>
      </c>
      <c r="AE6" s="171">
        <f t="shared" ref="AE6:AE48" si="0">AC6+AD6</f>
        <v>38962</v>
      </c>
      <c r="AF6" s="171">
        <v>31463</v>
      </c>
    </row>
    <row r="7" spans="1:32">
      <c r="B7" s="20"/>
      <c r="AA7" s="7"/>
      <c r="AB7" s="126" t="s">
        <v>146</v>
      </c>
      <c r="AC7" s="171">
        <v>22226</v>
      </c>
      <c r="AD7" s="169">
        <v>16733</v>
      </c>
      <c r="AE7" s="171">
        <f t="shared" si="0"/>
        <v>38959</v>
      </c>
      <c r="AF7" s="171">
        <v>30947</v>
      </c>
    </row>
    <row r="8" spans="1:32">
      <c r="B8" s="20"/>
      <c r="AA8" s="7"/>
      <c r="AB8" s="126" t="s">
        <v>147</v>
      </c>
      <c r="AC8" s="171">
        <v>21727</v>
      </c>
      <c r="AD8" s="169">
        <v>16088</v>
      </c>
      <c r="AE8" s="171">
        <f t="shared" si="0"/>
        <v>37815</v>
      </c>
      <c r="AF8" s="171">
        <v>32233</v>
      </c>
    </row>
    <row r="9" spans="1:32">
      <c r="B9" s="20"/>
      <c r="AA9" s="7"/>
      <c r="AB9" s="126" t="s">
        <v>148</v>
      </c>
      <c r="AC9" s="171">
        <v>21802</v>
      </c>
      <c r="AD9" s="169">
        <v>15586</v>
      </c>
      <c r="AE9" s="171">
        <f t="shared" si="0"/>
        <v>37388</v>
      </c>
      <c r="AF9" s="171">
        <v>32047</v>
      </c>
    </row>
    <row r="10" spans="1:32">
      <c r="B10" s="20"/>
      <c r="AA10" s="7"/>
      <c r="AB10" s="126" t="s">
        <v>149</v>
      </c>
      <c r="AC10" s="171">
        <v>17787</v>
      </c>
      <c r="AD10" s="169">
        <v>13943</v>
      </c>
      <c r="AE10" s="171">
        <f t="shared" si="0"/>
        <v>31730</v>
      </c>
      <c r="AF10" s="171">
        <v>30028</v>
      </c>
    </row>
    <row r="11" spans="1:32">
      <c r="B11" s="20"/>
      <c r="AA11" s="7"/>
      <c r="AB11" s="126" t="s">
        <v>150</v>
      </c>
      <c r="AC11" s="171">
        <v>17707</v>
      </c>
      <c r="AD11" s="169">
        <v>12981</v>
      </c>
      <c r="AE11" s="171">
        <f t="shared" si="0"/>
        <v>30688</v>
      </c>
      <c r="AF11" s="171">
        <v>36365</v>
      </c>
    </row>
    <row r="12" spans="1:32">
      <c r="B12" s="20"/>
      <c r="AA12" s="7"/>
      <c r="AB12" s="126" t="s">
        <v>151</v>
      </c>
      <c r="AC12" s="171">
        <v>14881</v>
      </c>
      <c r="AD12" s="169">
        <v>12018</v>
      </c>
      <c r="AE12" s="171">
        <f t="shared" si="0"/>
        <v>26899</v>
      </c>
      <c r="AF12" s="171">
        <v>33516</v>
      </c>
    </row>
    <row r="13" spans="1:32">
      <c r="B13" s="20"/>
      <c r="AA13" s="7"/>
      <c r="AB13" s="126" t="s">
        <v>152</v>
      </c>
      <c r="AC13" s="171">
        <v>14461</v>
      </c>
      <c r="AD13" s="169">
        <v>12065</v>
      </c>
      <c r="AE13" s="171">
        <f t="shared" si="0"/>
        <v>26526</v>
      </c>
      <c r="AF13" s="171">
        <v>29574</v>
      </c>
    </row>
    <row r="14" spans="1:32">
      <c r="B14" s="20"/>
      <c r="AA14" s="7"/>
      <c r="AB14" s="126" t="s">
        <v>153</v>
      </c>
      <c r="AC14" s="171">
        <v>15108</v>
      </c>
      <c r="AD14" s="169">
        <v>14425</v>
      </c>
      <c r="AE14" s="171">
        <f t="shared" si="0"/>
        <v>29533</v>
      </c>
      <c r="AF14" s="171">
        <v>35651</v>
      </c>
    </row>
    <row r="15" spans="1:32">
      <c r="B15" s="20"/>
      <c r="C15" s="30"/>
      <c r="AA15" s="63"/>
      <c r="AB15" s="127" t="s">
        <v>154</v>
      </c>
      <c r="AC15" s="172">
        <v>15338</v>
      </c>
      <c r="AD15" s="170">
        <v>15938</v>
      </c>
      <c r="AE15" s="172">
        <f t="shared" si="0"/>
        <v>31276</v>
      </c>
      <c r="AF15" s="172">
        <v>36761</v>
      </c>
    </row>
    <row r="16" spans="1:32">
      <c r="B16" s="20"/>
      <c r="C16" s="30"/>
      <c r="AA16" s="303">
        <v>2017</v>
      </c>
      <c r="AB16" s="304" t="s">
        <v>264</v>
      </c>
      <c r="AC16" s="305">
        <v>13938</v>
      </c>
      <c r="AD16" s="306">
        <v>13356</v>
      </c>
      <c r="AE16" s="305">
        <f t="shared" si="0"/>
        <v>27294</v>
      </c>
      <c r="AF16" s="305">
        <v>32960</v>
      </c>
    </row>
    <row r="17" spans="1:32">
      <c r="B17" s="20"/>
      <c r="AA17" s="7"/>
      <c r="AB17" s="126" t="s">
        <v>156</v>
      </c>
      <c r="AC17" s="171">
        <v>13810</v>
      </c>
      <c r="AD17" s="169">
        <v>13074</v>
      </c>
      <c r="AE17" s="171">
        <f t="shared" si="0"/>
        <v>26884</v>
      </c>
      <c r="AF17" s="171">
        <v>29461</v>
      </c>
    </row>
    <row r="18" spans="1:32">
      <c r="B18" s="20"/>
      <c r="AA18" s="7"/>
      <c r="AB18" s="126" t="s">
        <v>157</v>
      </c>
      <c r="AC18" s="171">
        <v>15633</v>
      </c>
      <c r="AD18" s="169">
        <v>13963</v>
      </c>
      <c r="AE18" s="171">
        <f t="shared" si="0"/>
        <v>29596</v>
      </c>
      <c r="AF18" s="171">
        <v>32051</v>
      </c>
    </row>
    <row r="19" spans="1:32">
      <c r="B19" s="20"/>
      <c r="AA19" s="7"/>
      <c r="AB19" s="126" t="s">
        <v>265</v>
      </c>
      <c r="AC19" s="171">
        <v>13312</v>
      </c>
      <c r="AD19" s="169">
        <v>12218</v>
      </c>
      <c r="AE19" s="171">
        <f t="shared" si="0"/>
        <v>25530</v>
      </c>
      <c r="AF19" s="171">
        <v>27179</v>
      </c>
    </row>
    <row r="20" spans="1:32">
      <c r="B20" s="20"/>
      <c r="AA20" s="7"/>
      <c r="AB20" s="126" t="s">
        <v>159</v>
      </c>
      <c r="AC20" s="171">
        <v>18190</v>
      </c>
      <c r="AD20" s="169">
        <v>16212</v>
      </c>
      <c r="AE20" s="171">
        <f t="shared" si="0"/>
        <v>34402</v>
      </c>
      <c r="AF20" s="171">
        <v>34235</v>
      </c>
    </row>
    <row r="21" spans="1:32">
      <c r="B21" s="20"/>
      <c r="AA21" s="7"/>
      <c r="AB21" s="126" t="s">
        <v>160</v>
      </c>
      <c r="AC21" s="171">
        <v>15821</v>
      </c>
      <c r="AD21" s="169">
        <v>12976</v>
      </c>
      <c r="AE21" s="171">
        <f t="shared" si="0"/>
        <v>28797</v>
      </c>
      <c r="AF21" s="171">
        <v>34066</v>
      </c>
    </row>
    <row r="22" spans="1:32">
      <c r="B22" s="20"/>
      <c r="AA22" s="7"/>
      <c r="AB22" s="126" t="s">
        <v>161</v>
      </c>
      <c r="AC22" s="171">
        <v>13438</v>
      </c>
      <c r="AD22" s="169">
        <v>11114</v>
      </c>
      <c r="AE22" s="171">
        <f t="shared" si="0"/>
        <v>24552</v>
      </c>
      <c r="AF22" s="171">
        <v>31856</v>
      </c>
    </row>
    <row r="23" spans="1:32">
      <c r="B23" s="20"/>
      <c r="AA23" s="126"/>
      <c r="AB23" s="126" t="s">
        <v>162</v>
      </c>
      <c r="AC23" s="171">
        <v>12892</v>
      </c>
      <c r="AD23" s="169">
        <v>11486</v>
      </c>
      <c r="AE23" s="171">
        <f t="shared" si="0"/>
        <v>24378</v>
      </c>
      <c r="AF23" s="171">
        <v>38782</v>
      </c>
    </row>
    <row r="24" spans="1:32">
      <c r="B24" s="20"/>
      <c r="AA24" s="126"/>
      <c r="AB24" s="126" t="s">
        <v>163</v>
      </c>
      <c r="AC24" s="171">
        <v>11167</v>
      </c>
      <c r="AD24" s="169">
        <v>9508</v>
      </c>
      <c r="AE24" s="171">
        <f t="shared" si="0"/>
        <v>20675</v>
      </c>
      <c r="AF24" s="171">
        <v>31715</v>
      </c>
    </row>
    <row r="25" spans="1:32">
      <c r="B25" s="20"/>
      <c r="AA25" s="126"/>
      <c r="AB25" s="126" t="s">
        <v>164</v>
      </c>
      <c r="AC25" s="171">
        <v>12250</v>
      </c>
      <c r="AD25" s="169">
        <v>9969</v>
      </c>
      <c r="AE25" s="171">
        <f t="shared" si="0"/>
        <v>22219</v>
      </c>
      <c r="AF25" s="171">
        <v>33082</v>
      </c>
    </row>
    <row r="26" spans="1:32">
      <c r="B26" s="20"/>
      <c r="AA26" s="126"/>
      <c r="AB26" s="126" t="s">
        <v>165</v>
      </c>
      <c r="AC26" s="171">
        <v>14643</v>
      </c>
      <c r="AD26" s="169">
        <v>12255</v>
      </c>
      <c r="AE26" s="171">
        <f t="shared" si="0"/>
        <v>26898</v>
      </c>
      <c r="AF26" s="171">
        <v>31224</v>
      </c>
    </row>
    <row r="27" spans="1:32">
      <c r="B27" s="20"/>
      <c r="AA27" s="63"/>
      <c r="AB27" s="127" t="s">
        <v>166</v>
      </c>
      <c r="AC27" s="172">
        <v>12869</v>
      </c>
      <c r="AD27" s="170">
        <v>13189</v>
      </c>
      <c r="AE27" s="172">
        <f t="shared" si="0"/>
        <v>26058</v>
      </c>
      <c r="AF27" s="172">
        <v>34347</v>
      </c>
    </row>
    <row r="28" spans="1:32">
      <c r="B28" s="20"/>
      <c r="AA28" s="303" t="s">
        <v>266</v>
      </c>
      <c r="AB28" s="304" t="s">
        <v>167</v>
      </c>
      <c r="AC28" s="305">
        <v>13300</v>
      </c>
      <c r="AD28" s="306">
        <v>11661</v>
      </c>
      <c r="AE28" s="305">
        <f t="shared" si="0"/>
        <v>24961</v>
      </c>
      <c r="AF28" s="305">
        <v>34184</v>
      </c>
    </row>
    <row r="29" spans="1:32">
      <c r="A29" s="53"/>
      <c r="B29" s="20"/>
      <c r="AA29" s="7"/>
      <c r="AB29" s="126" t="s">
        <v>168</v>
      </c>
      <c r="AC29" s="171">
        <v>11645</v>
      </c>
      <c r="AD29" s="169">
        <v>11327</v>
      </c>
      <c r="AE29" s="171">
        <f t="shared" si="0"/>
        <v>22972</v>
      </c>
      <c r="AF29" s="171">
        <v>31879</v>
      </c>
    </row>
    <row r="30" spans="1:32">
      <c r="AA30" s="7"/>
      <c r="AB30" s="126" t="s">
        <v>169</v>
      </c>
      <c r="AC30" s="171">
        <v>13685</v>
      </c>
      <c r="AD30" s="169">
        <v>12591</v>
      </c>
      <c r="AE30" s="171">
        <f t="shared" si="0"/>
        <v>26276</v>
      </c>
      <c r="AF30" s="171">
        <v>32811</v>
      </c>
    </row>
    <row r="31" spans="1:32">
      <c r="AA31" s="7"/>
      <c r="AB31" s="126" t="s">
        <v>170</v>
      </c>
      <c r="AC31" s="171">
        <v>15721</v>
      </c>
      <c r="AD31" s="169">
        <v>12153</v>
      </c>
      <c r="AE31" s="171">
        <f t="shared" si="0"/>
        <v>27874</v>
      </c>
      <c r="AF31" s="171">
        <v>32586</v>
      </c>
    </row>
    <row r="32" spans="1:32">
      <c r="AA32" s="7"/>
      <c r="AB32" s="126" t="s">
        <v>171</v>
      </c>
      <c r="AC32" s="171">
        <v>15951</v>
      </c>
      <c r="AD32" s="169">
        <v>14078</v>
      </c>
      <c r="AE32" s="171">
        <f t="shared" si="0"/>
        <v>30029</v>
      </c>
      <c r="AF32" s="171">
        <v>33933</v>
      </c>
    </row>
    <row r="33" spans="27:32" s="16" customFormat="1">
      <c r="AA33" s="7"/>
      <c r="AB33" s="126" t="s">
        <v>172</v>
      </c>
      <c r="AC33" s="171">
        <v>15245</v>
      </c>
      <c r="AD33" s="169">
        <v>12391</v>
      </c>
      <c r="AE33" s="171">
        <f t="shared" si="0"/>
        <v>27636</v>
      </c>
      <c r="AF33" s="171">
        <v>33703</v>
      </c>
    </row>
    <row r="34" spans="27:32" s="16" customFormat="1">
      <c r="AA34" s="7"/>
      <c r="AB34" s="126" t="s">
        <v>173</v>
      </c>
      <c r="AC34" s="171">
        <v>12121</v>
      </c>
      <c r="AD34" s="169">
        <v>10446</v>
      </c>
      <c r="AE34" s="171">
        <f t="shared" si="0"/>
        <v>22567</v>
      </c>
      <c r="AF34" s="171">
        <v>33154</v>
      </c>
    </row>
    <row r="35" spans="27:32" s="16" customFormat="1">
      <c r="AA35" s="7"/>
      <c r="AB35" s="126" t="s">
        <v>174</v>
      </c>
      <c r="AC35" s="171">
        <v>14078</v>
      </c>
      <c r="AD35" s="169">
        <v>11021</v>
      </c>
      <c r="AE35" s="171">
        <f t="shared" si="0"/>
        <v>25099</v>
      </c>
      <c r="AF35" s="171">
        <v>40090</v>
      </c>
    </row>
    <row r="36" spans="27:32" s="16" customFormat="1">
      <c r="AA36" s="7"/>
      <c r="AB36" s="126" t="s">
        <v>175</v>
      </c>
      <c r="AC36" s="171">
        <v>9610</v>
      </c>
      <c r="AD36" s="169">
        <v>9279</v>
      </c>
      <c r="AE36" s="171">
        <f t="shared" si="0"/>
        <v>18889</v>
      </c>
      <c r="AF36" s="171">
        <v>31221</v>
      </c>
    </row>
    <row r="37" spans="27:32" s="16" customFormat="1">
      <c r="AA37" s="7"/>
      <c r="AB37" s="126" t="s">
        <v>176</v>
      </c>
      <c r="AC37" s="171">
        <v>13770</v>
      </c>
      <c r="AD37" s="169">
        <v>12293</v>
      </c>
      <c r="AE37" s="171">
        <f t="shared" si="0"/>
        <v>26063</v>
      </c>
      <c r="AF37" s="171">
        <v>36990</v>
      </c>
    </row>
    <row r="38" spans="27:32" s="16" customFormat="1">
      <c r="AA38" s="7"/>
      <c r="AB38" s="126" t="s">
        <v>177</v>
      </c>
      <c r="AC38" s="171">
        <v>12616</v>
      </c>
      <c r="AD38" s="169">
        <v>12261</v>
      </c>
      <c r="AE38" s="171">
        <f t="shared" si="0"/>
        <v>24877</v>
      </c>
      <c r="AF38" s="171">
        <v>32727</v>
      </c>
    </row>
    <row r="39" spans="27:32" s="16" customFormat="1">
      <c r="AA39" s="63"/>
      <c r="AB39" s="127" t="s">
        <v>178</v>
      </c>
      <c r="AC39" s="172">
        <v>11981</v>
      </c>
      <c r="AD39" s="170">
        <v>13764</v>
      </c>
      <c r="AE39" s="172">
        <f t="shared" si="0"/>
        <v>25745</v>
      </c>
      <c r="AF39" s="172">
        <v>34291</v>
      </c>
    </row>
    <row r="40" spans="27:32" s="16" customFormat="1">
      <c r="AA40" s="303">
        <v>2019</v>
      </c>
      <c r="AB40" s="307" t="s">
        <v>179</v>
      </c>
      <c r="AC40" s="305">
        <v>14015</v>
      </c>
      <c r="AD40" s="306">
        <v>14195</v>
      </c>
      <c r="AE40" s="305">
        <f t="shared" si="0"/>
        <v>28210</v>
      </c>
      <c r="AF40" s="305">
        <v>35538</v>
      </c>
    </row>
    <row r="41" spans="27:32" s="16" customFormat="1">
      <c r="AA41" s="7"/>
      <c r="AB41" s="126" t="s">
        <v>180</v>
      </c>
      <c r="AC41" s="171">
        <v>12351</v>
      </c>
      <c r="AD41" s="169">
        <v>12366</v>
      </c>
      <c r="AE41" s="171">
        <f t="shared" si="0"/>
        <v>24717</v>
      </c>
      <c r="AF41" s="171">
        <v>32002</v>
      </c>
    </row>
    <row r="42" spans="27:32" s="16" customFormat="1">
      <c r="AA42" s="7"/>
      <c r="AB42" s="126" t="s">
        <v>181</v>
      </c>
      <c r="AC42" s="171">
        <v>13935</v>
      </c>
      <c r="AD42" s="169">
        <v>13585</v>
      </c>
      <c r="AE42" s="171">
        <f t="shared" si="0"/>
        <v>27520</v>
      </c>
      <c r="AF42" s="171">
        <v>35125</v>
      </c>
    </row>
    <row r="43" spans="27:32" s="16" customFormat="1">
      <c r="AA43" s="7"/>
      <c r="AB43" s="126" t="s">
        <v>182</v>
      </c>
      <c r="AC43" s="171">
        <v>16328</v>
      </c>
      <c r="AD43" s="169">
        <v>13460</v>
      </c>
      <c r="AE43" s="171">
        <f t="shared" si="0"/>
        <v>29788</v>
      </c>
      <c r="AF43" s="171">
        <v>33333</v>
      </c>
    </row>
    <row r="44" spans="27:32" s="16" customFormat="1">
      <c r="AA44" s="7"/>
      <c r="AB44" s="126" t="s">
        <v>183</v>
      </c>
      <c r="AC44" s="171">
        <v>18705</v>
      </c>
      <c r="AD44" s="169">
        <v>14580</v>
      </c>
      <c r="AE44" s="171">
        <f t="shared" si="0"/>
        <v>33285</v>
      </c>
      <c r="AF44" s="171">
        <v>37329</v>
      </c>
    </row>
    <row r="45" spans="27:32" s="16" customFormat="1">
      <c r="AA45" s="7"/>
      <c r="AB45" s="126" t="s">
        <v>184</v>
      </c>
      <c r="AC45" s="171">
        <v>16517</v>
      </c>
      <c r="AD45" s="169">
        <v>13880</v>
      </c>
      <c r="AE45" s="171">
        <f t="shared" si="0"/>
        <v>30397</v>
      </c>
      <c r="AF45" s="171">
        <v>32892</v>
      </c>
    </row>
    <row r="46" spans="27:32" s="16" customFormat="1">
      <c r="AA46" s="22"/>
      <c r="AB46" s="126" t="s">
        <v>185</v>
      </c>
      <c r="AC46" s="171">
        <v>16789</v>
      </c>
      <c r="AD46" s="169">
        <v>11710</v>
      </c>
      <c r="AE46" s="171">
        <f t="shared" si="0"/>
        <v>28499</v>
      </c>
      <c r="AF46" s="171">
        <v>38929</v>
      </c>
    </row>
    <row r="47" spans="27:32" s="16" customFormat="1">
      <c r="AA47" s="22"/>
      <c r="AB47" s="126" t="s">
        <v>186</v>
      </c>
      <c r="AC47" s="171">
        <v>14110</v>
      </c>
      <c r="AD47" s="169">
        <v>12481</v>
      </c>
      <c r="AE47" s="171">
        <f>AC47+AD47</f>
        <v>26591</v>
      </c>
      <c r="AF47" s="171">
        <v>38783</v>
      </c>
    </row>
    <row r="48" spans="27:32" s="16" customFormat="1">
      <c r="AA48" s="22"/>
      <c r="AB48" s="126" t="s">
        <v>187</v>
      </c>
      <c r="AC48" s="171">
        <v>12855</v>
      </c>
      <c r="AD48" s="169">
        <v>9901</v>
      </c>
      <c r="AE48" s="171">
        <f t="shared" si="0"/>
        <v>22756</v>
      </c>
      <c r="AF48" s="171">
        <v>31836</v>
      </c>
    </row>
    <row r="49" spans="27:32">
      <c r="AA49" s="126"/>
      <c r="AB49" s="126" t="s">
        <v>188</v>
      </c>
      <c r="AC49" s="171">
        <v>17436</v>
      </c>
      <c r="AD49" s="169">
        <v>13052</v>
      </c>
      <c r="AE49" s="171">
        <f>AC49+AD49</f>
        <v>30488</v>
      </c>
      <c r="AF49" s="171">
        <v>34742</v>
      </c>
    </row>
    <row r="50" spans="27:32" ht="12.75" customHeight="1">
      <c r="AA50" s="126"/>
      <c r="AB50" s="126" t="s">
        <v>189</v>
      </c>
      <c r="AC50" s="171">
        <v>16757</v>
      </c>
      <c r="AD50" s="169">
        <v>14462</v>
      </c>
      <c r="AE50" s="171">
        <f>AC50+AD50</f>
        <v>31219</v>
      </c>
      <c r="AF50" s="171">
        <v>32556</v>
      </c>
    </row>
    <row r="51" spans="27:32" ht="12.75" customHeight="1">
      <c r="AA51" s="127"/>
      <c r="AB51" s="127" t="s">
        <v>267</v>
      </c>
      <c r="AC51" s="172">
        <v>16983</v>
      </c>
      <c r="AD51" s="170">
        <v>16230</v>
      </c>
      <c r="AE51" s="172">
        <f>AC51+AD51</f>
        <v>33213</v>
      </c>
      <c r="AF51" s="172">
        <v>38492</v>
      </c>
    </row>
    <row r="52" spans="27:32" ht="12.75" customHeight="1">
      <c r="AA52" s="303">
        <v>2020</v>
      </c>
      <c r="AB52" s="307" t="s">
        <v>191</v>
      </c>
      <c r="AC52" s="305">
        <v>16411</v>
      </c>
      <c r="AD52" s="308">
        <v>17195</v>
      </c>
      <c r="AE52" s="305">
        <f t="shared" ref="AE52:AE63" si="1">AC52+AD52</f>
        <v>33606</v>
      </c>
      <c r="AF52" s="305">
        <v>37959</v>
      </c>
    </row>
    <row r="53" spans="27:32">
      <c r="AA53" s="7"/>
      <c r="AB53" s="307" t="s">
        <v>192</v>
      </c>
      <c r="AC53" s="305">
        <v>16063</v>
      </c>
      <c r="AD53" s="305">
        <v>16929</v>
      </c>
      <c r="AE53" s="305">
        <f t="shared" si="1"/>
        <v>32992</v>
      </c>
      <c r="AF53" s="305">
        <v>34911</v>
      </c>
    </row>
    <row r="54" spans="27:32">
      <c r="AA54" s="7"/>
      <c r="AB54" s="307" t="s">
        <v>193</v>
      </c>
      <c r="AC54" s="305">
        <v>18115</v>
      </c>
      <c r="AD54" s="305">
        <v>16989</v>
      </c>
      <c r="AE54" s="305">
        <f t="shared" si="1"/>
        <v>35104</v>
      </c>
      <c r="AF54" s="305">
        <v>37707</v>
      </c>
    </row>
    <row r="55" spans="27:32">
      <c r="AA55" s="7"/>
      <c r="AB55" s="215">
        <v>43922</v>
      </c>
      <c r="AC55" s="305">
        <v>17896</v>
      </c>
      <c r="AD55" s="305">
        <v>13994</v>
      </c>
      <c r="AE55" s="305">
        <f t="shared" si="1"/>
        <v>31890</v>
      </c>
      <c r="AF55" s="305">
        <v>30756</v>
      </c>
    </row>
    <row r="56" spans="27:32">
      <c r="AA56" s="7"/>
      <c r="AB56" s="215">
        <v>43952</v>
      </c>
      <c r="AC56" s="305">
        <v>18599</v>
      </c>
      <c r="AD56" s="305">
        <v>15451</v>
      </c>
      <c r="AE56" s="305">
        <f t="shared" si="1"/>
        <v>34050</v>
      </c>
      <c r="AF56" s="305">
        <v>33398</v>
      </c>
    </row>
    <row r="57" spans="27:32">
      <c r="AA57" s="7"/>
      <c r="AB57" s="215">
        <v>43983</v>
      </c>
      <c r="AC57" s="305">
        <v>20469</v>
      </c>
      <c r="AD57" s="305">
        <v>16135</v>
      </c>
      <c r="AE57" s="305">
        <f t="shared" si="1"/>
        <v>36604</v>
      </c>
      <c r="AF57" s="305">
        <v>36442</v>
      </c>
    </row>
    <row r="58" spans="27:32">
      <c r="AA58" s="22"/>
      <c r="AB58" s="215">
        <v>44013</v>
      </c>
      <c r="AC58" s="305">
        <v>19550</v>
      </c>
      <c r="AD58" s="305">
        <v>14649</v>
      </c>
      <c r="AE58" s="305">
        <f t="shared" si="1"/>
        <v>34199</v>
      </c>
      <c r="AF58" s="305">
        <v>39624</v>
      </c>
    </row>
    <row r="59" spans="27:32">
      <c r="AA59" s="22"/>
      <c r="AB59" s="215">
        <v>44044</v>
      </c>
      <c r="AC59" s="305">
        <v>15174</v>
      </c>
      <c r="AD59" s="305">
        <v>13536</v>
      </c>
      <c r="AE59" s="305">
        <f t="shared" si="1"/>
        <v>28710</v>
      </c>
      <c r="AF59" s="305">
        <v>40021</v>
      </c>
    </row>
    <row r="60" spans="27:32">
      <c r="AA60" s="22"/>
      <c r="AB60" s="215">
        <v>44075</v>
      </c>
      <c r="AC60" s="305">
        <v>15653</v>
      </c>
      <c r="AD60" s="305">
        <v>15321</v>
      </c>
      <c r="AE60" s="305">
        <f t="shared" si="1"/>
        <v>30974</v>
      </c>
      <c r="AF60" s="305">
        <v>39216</v>
      </c>
    </row>
    <row r="61" spans="27:32">
      <c r="AA61" s="126"/>
      <c r="AB61" s="215">
        <v>44105</v>
      </c>
      <c r="AC61" s="305">
        <v>17452</v>
      </c>
      <c r="AD61" s="305">
        <v>14106</v>
      </c>
      <c r="AE61" s="305">
        <f t="shared" si="1"/>
        <v>31558</v>
      </c>
      <c r="AF61" s="305">
        <v>32572</v>
      </c>
    </row>
    <row r="62" spans="27:32">
      <c r="AA62" s="126"/>
      <c r="AB62" s="215">
        <v>44136</v>
      </c>
      <c r="AC62" s="305">
        <v>16882</v>
      </c>
      <c r="AD62" s="305">
        <v>15496</v>
      </c>
      <c r="AE62" s="305">
        <f t="shared" si="1"/>
        <v>32378</v>
      </c>
      <c r="AF62" s="305">
        <v>31351</v>
      </c>
    </row>
    <row r="63" spans="27:32">
      <c r="AA63" s="127"/>
      <c r="AB63" s="215">
        <v>44166</v>
      </c>
      <c r="AC63" s="305">
        <v>14781</v>
      </c>
      <c r="AD63" s="305">
        <v>18277</v>
      </c>
      <c r="AE63" s="305">
        <f t="shared" si="1"/>
        <v>33058</v>
      </c>
      <c r="AF63" s="305">
        <v>37633</v>
      </c>
    </row>
    <row r="64" spans="27:32">
      <c r="AA64" s="303">
        <v>2021</v>
      </c>
      <c r="AB64" s="307" t="s">
        <v>203</v>
      </c>
      <c r="AC64" s="305">
        <v>16093</v>
      </c>
      <c r="AD64" s="308">
        <v>14183</v>
      </c>
      <c r="AE64" s="305">
        <f t="shared" ref="AE64:AE75" si="2">AC64+AD64</f>
        <v>30276</v>
      </c>
      <c r="AF64" s="305">
        <v>33172</v>
      </c>
    </row>
    <row r="65" spans="27:32">
      <c r="AA65" s="7"/>
      <c r="AB65" s="307" t="s">
        <v>204</v>
      </c>
      <c r="AC65" s="305">
        <v>16417</v>
      </c>
      <c r="AD65" s="305">
        <v>14929</v>
      </c>
      <c r="AE65" s="305">
        <f t="shared" si="2"/>
        <v>31346</v>
      </c>
      <c r="AF65" s="305">
        <v>33514</v>
      </c>
    </row>
    <row r="66" spans="27:32">
      <c r="AA66" s="7"/>
      <c r="AB66" s="307" t="s">
        <v>205</v>
      </c>
      <c r="AC66" s="305">
        <v>19501</v>
      </c>
      <c r="AD66" s="305">
        <v>16608</v>
      </c>
      <c r="AE66" s="305">
        <f t="shared" si="2"/>
        <v>36109</v>
      </c>
      <c r="AF66" s="305">
        <v>37293</v>
      </c>
    </row>
    <row r="67" spans="27:32">
      <c r="AA67" s="7"/>
      <c r="AB67" s="215">
        <v>44287</v>
      </c>
      <c r="AC67" s="305">
        <v>14605</v>
      </c>
      <c r="AD67" s="305">
        <v>17985</v>
      </c>
      <c r="AE67" s="305">
        <f t="shared" si="2"/>
        <v>32590</v>
      </c>
      <c r="AF67" s="305">
        <v>32207</v>
      </c>
    </row>
    <row r="68" spans="27:32">
      <c r="AA68" s="7"/>
      <c r="AB68" s="215">
        <v>44317</v>
      </c>
      <c r="AC68" s="305">
        <v>19919</v>
      </c>
      <c r="AD68" s="305">
        <v>15129</v>
      </c>
      <c r="AE68" s="305">
        <f t="shared" si="2"/>
        <v>35048</v>
      </c>
      <c r="AF68" s="305">
        <v>32159</v>
      </c>
    </row>
    <row r="69" spans="27:32">
      <c r="AA69" s="7"/>
      <c r="AB69" s="215">
        <v>44348</v>
      </c>
      <c r="AC69" s="305">
        <v>22918</v>
      </c>
      <c r="AD69" s="305">
        <v>15784</v>
      </c>
      <c r="AE69" s="305">
        <f t="shared" si="2"/>
        <v>38702</v>
      </c>
      <c r="AF69" s="305">
        <v>33219</v>
      </c>
    </row>
    <row r="70" spans="27:32">
      <c r="AA70" s="22"/>
      <c r="AB70" s="215">
        <v>44378</v>
      </c>
      <c r="AC70" s="305">
        <v>19051</v>
      </c>
      <c r="AD70" s="305">
        <v>14213</v>
      </c>
      <c r="AE70" s="305">
        <f t="shared" si="2"/>
        <v>33264</v>
      </c>
      <c r="AF70" s="305">
        <v>32857</v>
      </c>
    </row>
    <row r="71" spans="27:32" ht="12.75" customHeight="1">
      <c r="AA71" s="22"/>
      <c r="AB71" s="215">
        <v>44409</v>
      </c>
      <c r="AC71" s="305">
        <v>17685</v>
      </c>
      <c r="AD71" s="305">
        <v>13477</v>
      </c>
      <c r="AE71" s="305">
        <f t="shared" si="2"/>
        <v>31162</v>
      </c>
      <c r="AF71" s="305">
        <v>35169</v>
      </c>
    </row>
    <row r="72" spans="27:32" ht="15">
      <c r="AA72" s="22"/>
      <c r="AB72" s="215">
        <v>44440</v>
      </c>
      <c r="AC72" s="305">
        <v>13940</v>
      </c>
      <c r="AD72" s="305">
        <v>11819</v>
      </c>
      <c r="AE72" s="305">
        <f t="shared" si="2"/>
        <v>25759</v>
      </c>
      <c r="AF72" s="332">
        <v>31024</v>
      </c>
    </row>
    <row r="73" spans="27:32">
      <c r="AA73" s="126"/>
      <c r="AB73" s="215">
        <v>44470</v>
      </c>
      <c r="AC73" s="305">
        <v>14308</v>
      </c>
      <c r="AD73" s="305">
        <v>10627</v>
      </c>
      <c r="AE73" s="305">
        <f t="shared" si="2"/>
        <v>24935</v>
      </c>
      <c r="AF73" s="305">
        <v>26185</v>
      </c>
    </row>
    <row r="74" spans="27:32">
      <c r="AA74" s="126"/>
      <c r="AB74" s="215">
        <v>44501</v>
      </c>
      <c r="AC74" s="305">
        <v>14435</v>
      </c>
      <c r="AD74" s="305">
        <v>13166</v>
      </c>
      <c r="AE74" s="305">
        <f t="shared" si="2"/>
        <v>27601</v>
      </c>
      <c r="AF74" s="305">
        <v>30271</v>
      </c>
    </row>
    <row r="75" spans="27:32">
      <c r="AA75" s="126"/>
      <c r="AB75" s="215">
        <v>44531</v>
      </c>
      <c r="AC75" s="305">
        <v>15563</v>
      </c>
      <c r="AD75" s="305">
        <v>14724</v>
      </c>
      <c r="AE75" s="305">
        <f t="shared" si="2"/>
        <v>30287</v>
      </c>
      <c r="AF75" s="305">
        <v>34226</v>
      </c>
    </row>
    <row r="76" spans="27:32">
      <c r="AA76" s="375">
        <v>2022</v>
      </c>
      <c r="AB76" s="376">
        <v>44562</v>
      </c>
      <c r="AC76" s="305">
        <f>+'Pág.6-C2'!E28</f>
        <v>13308</v>
      </c>
      <c r="AD76" s="305">
        <f>+'Pág.6-C2'!J28</f>
        <v>11779</v>
      </c>
      <c r="AE76" s="305">
        <f t="shared" ref="AE76:AE99" si="3">AC76+AD76</f>
        <v>25087</v>
      </c>
      <c r="AF76" s="305">
        <f>+'Pág.6-C2'!D28</f>
        <v>27772</v>
      </c>
    </row>
    <row r="77" spans="27:32">
      <c r="AA77" s="377"/>
      <c r="AB77" s="215">
        <v>44593</v>
      </c>
      <c r="AC77" s="305">
        <f>+'Pág.6-C2'!E29</f>
        <v>14360</v>
      </c>
      <c r="AD77" s="305">
        <f>+'Pág.6-C2'!J29</f>
        <v>11892</v>
      </c>
      <c r="AE77" s="305">
        <f t="shared" si="3"/>
        <v>26252</v>
      </c>
      <c r="AF77" s="305">
        <f>+'Pág.6-C2'!D29</f>
        <v>28627</v>
      </c>
    </row>
    <row r="78" spans="27:32">
      <c r="AA78" s="377"/>
      <c r="AB78" s="215">
        <v>44621</v>
      </c>
      <c r="AC78" s="305">
        <f>+'Pág.6-C2'!E30</f>
        <v>20163</v>
      </c>
      <c r="AD78" s="305">
        <f>+'Pág.6-C2'!J30</f>
        <v>15374</v>
      </c>
      <c r="AE78" s="305">
        <f t="shared" si="3"/>
        <v>35537</v>
      </c>
      <c r="AF78" s="305">
        <f>+'Pág.6-C2'!D30</f>
        <v>32630</v>
      </c>
    </row>
    <row r="79" spans="27:32">
      <c r="AA79" s="377"/>
      <c r="AB79" s="215">
        <v>44652</v>
      </c>
      <c r="AC79" s="305">
        <f>+'Pág.6-C2'!E31</f>
        <v>15664</v>
      </c>
      <c r="AD79" s="305">
        <f>+'Pág.6-C2'!J31</f>
        <v>11775</v>
      </c>
      <c r="AE79" s="305">
        <f t="shared" si="3"/>
        <v>27439</v>
      </c>
      <c r="AF79" s="305">
        <f>+'Pág.6-C2'!D31</f>
        <v>25206</v>
      </c>
    </row>
    <row r="80" spans="27:32">
      <c r="AA80" s="377"/>
      <c r="AB80" s="215">
        <v>44682</v>
      </c>
      <c r="AC80" s="305">
        <f>+'Pág.6-C2'!E32</f>
        <v>20423</v>
      </c>
      <c r="AD80" s="305">
        <f>+'Pág.6-C2'!J32</f>
        <v>14254</v>
      </c>
      <c r="AE80" s="305">
        <f t="shared" si="3"/>
        <v>34677</v>
      </c>
      <c r="AF80" s="305">
        <f>+'Pág.6-C2'!D32</f>
        <v>28393</v>
      </c>
    </row>
    <row r="81" spans="27:32">
      <c r="AA81" s="377"/>
      <c r="AB81" s="215">
        <v>44713</v>
      </c>
      <c r="AC81" s="305">
        <f>+'Pág.6-C2'!E33</f>
        <v>18987</v>
      </c>
      <c r="AD81" s="305">
        <f>+'Pág.6-C2'!J33</f>
        <v>13275</v>
      </c>
      <c r="AE81" s="305">
        <f t="shared" si="3"/>
        <v>32262</v>
      </c>
      <c r="AF81" s="305">
        <f>+'Pág.6-C2'!D33</f>
        <v>28704</v>
      </c>
    </row>
    <row r="82" spans="27:32">
      <c r="AA82" s="377"/>
      <c r="AB82" s="215">
        <v>44743</v>
      </c>
      <c r="AC82" s="305">
        <f>+'Pág.6-C2'!E34</f>
        <v>16041</v>
      </c>
      <c r="AD82" s="305">
        <f>+'Pág.6-C2'!J34</f>
        <v>12329</v>
      </c>
      <c r="AE82" s="305">
        <f t="shared" si="3"/>
        <v>28370</v>
      </c>
      <c r="AF82" s="305">
        <f>+'Pág.6-C2'!D34</f>
        <v>30413</v>
      </c>
    </row>
    <row r="83" spans="27:32">
      <c r="AA83" s="377"/>
      <c r="AB83" s="215">
        <v>44774</v>
      </c>
      <c r="AC83" s="305">
        <f>+'Pág.6-C2'!E35</f>
        <v>16730</v>
      </c>
      <c r="AD83" s="305">
        <f>+'Pág.6-C2'!J35</f>
        <v>15776</v>
      </c>
      <c r="AE83" s="305">
        <f t="shared" si="3"/>
        <v>32506</v>
      </c>
      <c r="AF83" s="305">
        <f>+'Pág.6-C2'!D35</f>
        <v>35669</v>
      </c>
    </row>
    <row r="84" spans="27:32">
      <c r="AA84" s="377"/>
      <c r="AB84" s="215">
        <v>44805</v>
      </c>
      <c r="AC84" s="305">
        <f>+'Pág.6-C2'!E36</f>
        <v>13423</v>
      </c>
      <c r="AD84" s="305">
        <f>+'Pág.6-C2'!J36</f>
        <v>11676</v>
      </c>
      <c r="AE84" s="305">
        <f t="shared" si="3"/>
        <v>25099</v>
      </c>
      <c r="AF84" s="305">
        <f>+'Pág.6-C2'!D36</f>
        <v>30321</v>
      </c>
    </row>
    <row r="85" spans="27:32">
      <c r="AA85" s="377"/>
      <c r="AB85" s="215">
        <v>44835</v>
      </c>
      <c r="AC85" s="305">
        <f>+'Pág.6-C2'!E37</f>
        <v>11316</v>
      </c>
      <c r="AD85" s="305">
        <f>+'Pág.6-C2'!J37</f>
        <v>10289</v>
      </c>
      <c r="AE85" s="305">
        <f t="shared" si="3"/>
        <v>21605</v>
      </c>
      <c r="AF85" s="305">
        <f>+'Pág.6-C2'!D37</f>
        <v>26321</v>
      </c>
    </row>
    <row r="86" spans="27:32">
      <c r="AA86" s="377"/>
      <c r="AB86" s="215">
        <v>44866</v>
      </c>
      <c r="AC86" s="305">
        <f>+'Pág.6-C2'!E38</f>
        <v>12834</v>
      </c>
      <c r="AD86" s="305">
        <f>+'Pág.6-C2'!J38</f>
        <v>12583</v>
      </c>
      <c r="AE86" s="305">
        <f t="shared" si="3"/>
        <v>25417</v>
      </c>
      <c r="AF86" s="305">
        <f>+'Pág.6-C2'!D38</f>
        <v>29022</v>
      </c>
    </row>
    <row r="87" spans="27:32">
      <c r="AA87" s="378"/>
      <c r="AB87" s="379">
        <v>44896</v>
      </c>
      <c r="AC87" s="305">
        <f>+'Pág.6-C2'!E39</f>
        <v>12796</v>
      </c>
      <c r="AD87" s="305">
        <f>+'Pág.6-C2'!J39</f>
        <v>14071</v>
      </c>
      <c r="AE87" s="380">
        <f t="shared" si="3"/>
        <v>26867</v>
      </c>
      <c r="AF87" s="305">
        <f>+'Pág.6-C2'!D39</f>
        <v>31499</v>
      </c>
    </row>
    <row r="88" spans="27:32">
      <c r="AA88" s="310">
        <v>2023</v>
      </c>
      <c r="AB88" s="381">
        <v>44927</v>
      </c>
      <c r="AC88" s="436">
        <f>+'Pág.6-C2'!E41</f>
        <v>12556</v>
      </c>
      <c r="AD88" s="436">
        <f>+'Pág.6-C2'!J41</f>
        <v>12296</v>
      </c>
      <c r="AE88" s="436">
        <f>AC88+AD88</f>
        <v>24852</v>
      </c>
      <c r="AF88" s="436">
        <f>+'Pág.6-C2'!D41</f>
        <v>29839</v>
      </c>
    </row>
    <row r="89" spans="27:32">
      <c r="AA89" s="22"/>
      <c r="AB89" s="379">
        <v>44958</v>
      </c>
      <c r="AC89" s="436">
        <f>+'Pág.6-C2'!E42</f>
        <v>12134</v>
      </c>
      <c r="AD89" s="436">
        <f>+'Pág.6-C2'!J42</f>
        <v>12392</v>
      </c>
      <c r="AE89" s="436">
        <f>AC89+AD89</f>
        <v>24526</v>
      </c>
      <c r="AF89" s="436">
        <f>+'Pág.6-C2'!D42</f>
        <v>28980</v>
      </c>
    </row>
    <row r="90" spans="27:32">
      <c r="AA90" s="22"/>
      <c r="AB90" s="379">
        <v>44986</v>
      </c>
      <c r="AC90" s="436">
        <f>+'Pág.6-C2'!E43</f>
        <v>17486</v>
      </c>
      <c r="AD90" s="436">
        <f>+'Pág.6-C2'!J43</f>
        <v>13784</v>
      </c>
      <c r="AE90" s="436">
        <f t="shared" si="3"/>
        <v>31270</v>
      </c>
      <c r="AF90" s="436">
        <f>+'Pág.6-C2'!D43</f>
        <v>31983</v>
      </c>
    </row>
    <row r="91" spans="27:32">
      <c r="AA91" s="22"/>
      <c r="AB91" s="379">
        <v>45017</v>
      </c>
      <c r="AC91" s="436">
        <f>+'Pág.6-C2'!E44</f>
        <v>16147</v>
      </c>
      <c r="AD91" s="436">
        <f>+'Pág.6-C2'!J44</f>
        <v>13030</v>
      </c>
      <c r="AE91" s="436">
        <f t="shared" si="3"/>
        <v>29177</v>
      </c>
      <c r="AF91" s="436">
        <f>+'Pág.6-C2'!D44</f>
        <v>25443</v>
      </c>
    </row>
    <row r="92" spans="27:32">
      <c r="AA92" s="22"/>
      <c r="AB92" s="379">
        <v>45047</v>
      </c>
      <c r="AC92" s="436">
        <f>+'Pág.6-C2'!E45</f>
        <v>19707</v>
      </c>
      <c r="AD92" s="436">
        <f>+'Pág.6-C2'!J45</f>
        <v>13845</v>
      </c>
      <c r="AE92" s="436">
        <f t="shared" si="3"/>
        <v>33552</v>
      </c>
      <c r="AF92" s="436">
        <f>+'Pág.6-C2'!D45</f>
        <v>29843</v>
      </c>
    </row>
    <row r="93" spans="27:32">
      <c r="AA93" s="22"/>
      <c r="AB93" s="379">
        <v>45078</v>
      </c>
      <c r="AC93" s="436">
        <f>+'Pág.6-C2'!E46</f>
        <v>15471</v>
      </c>
      <c r="AD93" s="436">
        <f>+'Pág.6-C2'!J46</f>
        <v>11971</v>
      </c>
      <c r="AE93" s="436">
        <f t="shared" si="3"/>
        <v>27442</v>
      </c>
      <c r="AF93" s="436">
        <f>+'Pág.6-C2'!D46</f>
        <v>27806</v>
      </c>
    </row>
    <row r="94" spans="27:32">
      <c r="AA94" s="22"/>
      <c r="AB94" s="379">
        <v>45108</v>
      </c>
      <c r="AC94" s="436">
        <f>+'Pág.6-C2'!E47</f>
        <v>15074</v>
      </c>
      <c r="AD94" s="436">
        <f>+'Pág.6-C2'!J47</f>
        <v>11113</v>
      </c>
      <c r="AE94" s="436">
        <f t="shared" si="3"/>
        <v>26187</v>
      </c>
      <c r="AF94" s="436">
        <f>+'Pág.6-C2'!D47</f>
        <v>29961</v>
      </c>
    </row>
    <row r="95" spans="27:32">
      <c r="AA95" s="22"/>
      <c r="AB95" s="379">
        <v>45139</v>
      </c>
      <c r="AC95" s="436">
        <f>+'Pág.6-C2'!E48</f>
        <v>15443</v>
      </c>
      <c r="AD95" s="436">
        <f>+'Pág.6-C2'!J48</f>
        <v>13497</v>
      </c>
      <c r="AE95" s="436">
        <f>AC95+AD95</f>
        <v>28940</v>
      </c>
      <c r="AF95" s="436">
        <f>+'Pág.6-C2'!D48</f>
        <v>34699</v>
      </c>
    </row>
    <row r="96" spans="27:32">
      <c r="AA96" s="22"/>
      <c r="AB96" s="379">
        <v>45170</v>
      </c>
      <c r="AC96" s="436">
        <f>+'Pág.6-C2'!E49</f>
        <v>11907</v>
      </c>
      <c r="AD96" s="436">
        <f>+'Pág.6-C2'!J49</f>
        <v>11087</v>
      </c>
      <c r="AE96" s="441">
        <f t="shared" si="3"/>
        <v>22994</v>
      </c>
      <c r="AF96" s="436">
        <f>+'Pág.6-C2'!D49</f>
        <v>28308</v>
      </c>
    </row>
    <row r="97" spans="27:32">
      <c r="AA97" s="22"/>
      <c r="AB97" s="379">
        <v>45200</v>
      </c>
      <c r="AC97" s="436">
        <f>+'Pág.6-C2'!E50</f>
        <v>13888</v>
      </c>
      <c r="AD97" s="436">
        <f>+'Pág.6-C2'!J50</f>
        <v>12116</v>
      </c>
      <c r="AE97" s="441">
        <f t="shared" si="3"/>
        <v>26004</v>
      </c>
      <c r="AF97" s="436">
        <f>+'Pág.6-C2'!D50</f>
        <v>28877</v>
      </c>
    </row>
    <row r="98" spans="27:32">
      <c r="AA98" s="22"/>
      <c r="AB98" s="379">
        <v>45231</v>
      </c>
      <c r="AC98" s="436">
        <f>+'Pág.6-C2'!E51</f>
        <v>15072</v>
      </c>
      <c r="AD98" s="436">
        <f>+'Pág.6-C2'!J51</f>
        <v>12944</v>
      </c>
      <c r="AE98" s="441">
        <f t="shared" si="3"/>
        <v>28016</v>
      </c>
      <c r="AF98" s="436">
        <f>+'Pág.6-C2'!D51</f>
        <v>30160</v>
      </c>
    </row>
    <row r="99" spans="27:32">
      <c r="AA99" s="21"/>
      <c r="AB99" s="379">
        <v>45261</v>
      </c>
      <c r="AC99" s="436">
        <f>+'Pág.6-C2'!E52</f>
        <v>13369</v>
      </c>
      <c r="AD99" s="436">
        <f>+'Pág.6-C2'!J52</f>
        <v>14003</v>
      </c>
      <c r="AE99" s="441">
        <f t="shared" si="3"/>
        <v>27372</v>
      </c>
      <c r="AF99" s="436">
        <f>+'Pág.6-C2'!D52</f>
        <v>30287</v>
      </c>
    </row>
    <row r="100" spans="27:32">
      <c r="AA100" s="310">
        <v>2024</v>
      </c>
      <c r="AB100" s="381">
        <v>45292</v>
      </c>
      <c r="AC100" s="436">
        <f>+'Pág.6-C2'!E54</f>
        <v>14823</v>
      </c>
      <c r="AD100" s="436">
        <f>+'Pág.6-C2'!J54</f>
        <v>14370</v>
      </c>
      <c r="AE100" s="441">
        <f t="shared" ref="AE100:AE111" si="4">AC100+AD100</f>
        <v>29193</v>
      </c>
      <c r="AF100" s="436">
        <f>+'Pág.6-C2'!D54</f>
        <v>31472</v>
      </c>
    </row>
    <row r="101" spans="27:32">
      <c r="AA101" s="22"/>
      <c r="AB101" s="379">
        <v>45323</v>
      </c>
      <c r="AC101" s="436">
        <f>+'Pág.6-C2'!E55</f>
        <v>14570</v>
      </c>
      <c r="AD101" s="436">
        <f>+'Pág.6-C2'!J55</f>
        <v>13735</v>
      </c>
      <c r="AE101" s="441">
        <f t="shared" si="4"/>
        <v>28305</v>
      </c>
      <c r="AF101" s="436">
        <f>+'Pág.6-C2'!D55</f>
        <v>31134</v>
      </c>
    </row>
    <row r="102" spans="27:32">
      <c r="AA102" s="22"/>
      <c r="AB102" s="379">
        <v>45352</v>
      </c>
      <c r="AC102" s="436">
        <f>+'Pág.6-C2'!E56</f>
        <v>17194</v>
      </c>
      <c r="AD102" s="436">
        <f>+'Pág.6-C2'!J56</f>
        <v>13505</v>
      </c>
      <c r="AE102" s="441">
        <f t="shared" si="4"/>
        <v>30699</v>
      </c>
      <c r="AF102" s="436">
        <f>+'Pág.6-C2'!D56</f>
        <v>28276</v>
      </c>
    </row>
    <row r="103" spans="27:32">
      <c r="AA103" s="22"/>
      <c r="AB103" s="379">
        <v>45383</v>
      </c>
      <c r="AC103" s="436">
        <f>+'Pág.6-C2'!E57</f>
        <v>19392</v>
      </c>
      <c r="AD103" s="436">
        <f>+'Pág.6-C2'!J57</f>
        <v>15024</v>
      </c>
      <c r="AE103" s="441">
        <f t="shared" si="4"/>
        <v>34416</v>
      </c>
      <c r="AF103" s="436">
        <f>+'Pág.6-C2'!D57</f>
        <v>32797</v>
      </c>
    </row>
    <row r="104" spans="27:32">
      <c r="AA104" s="22"/>
      <c r="AB104" s="379">
        <v>45413</v>
      </c>
      <c r="AC104" s="436">
        <f>+'Pág.6-C2'!E58</f>
        <v>0</v>
      </c>
      <c r="AD104" s="436">
        <f>+'Pág.6-C2'!J58</f>
        <v>0</v>
      </c>
      <c r="AE104" s="441">
        <f t="shared" si="4"/>
        <v>0</v>
      </c>
      <c r="AF104" s="436">
        <f>+'Pág.6-C2'!D58</f>
        <v>0</v>
      </c>
    </row>
    <row r="105" spans="27:32">
      <c r="AA105" s="22"/>
      <c r="AB105" s="379">
        <v>45444</v>
      </c>
      <c r="AC105" s="436">
        <f>+'Pág.6-C2'!E59</f>
        <v>0</v>
      </c>
      <c r="AD105" s="436">
        <f>+'Pág.6-C2'!J59</f>
        <v>0</v>
      </c>
      <c r="AE105" s="441">
        <f t="shared" si="4"/>
        <v>0</v>
      </c>
      <c r="AF105" s="436">
        <f>+'Pág.6-C2'!D59</f>
        <v>0</v>
      </c>
    </row>
    <row r="106" spans="27:32">
      <c r="AA106" s="22"/>
      <c r="AB106" s="379">
        <v>45474</v>
      </c>
      <c r="AC106" s="436">
        <f>+'Pág.6-C2'!E60</f>
        <v>0</v>
      </c>
      <c r="AD106" s="436">
        <f>+'Pág.6-C2'!J60</f>
        <v>0</v>
      </c>
      <c r="AE106" s="441">
        <f t="shared" si="4"/>
        <v>0</v>
      </c>
      <c r="AF106" s="436">
        <f>+'Pág.6-C2'!D60</f>
        <v>0</v>
      </c>
    </row>
    <row r="107" spans="27:32">
      <c r="AA107" s="22"/>
      <c r="AB107" s="379">
        <v>45505</v>
      </c>
      <c r="AC107" s="436">
        <f>+'Pág.6-C2'!E61</f>
        <v>0</v>
      </c>
      <c r="AD107" s="436">
        <f>+'Pág.6-C2'!J61</f>
        <v>0</v>
      </c>
      <c r="AE107" s="441">
        <f t="shared" si="4"/>
        <v>0</v>
      </c>
      <c r="AF107" s="436">
        <f>+'Pág.6-C2'!D61</f>
        <v>0</v>
      </c>
    </row>
    <row r="108" spans="27:32">
      <c r="AA108" s="22"/>
      <c r="AB108" s="379">
        <v>45536</v>
      </c>
      <c r="AC108" s="436">
        <f>+'Pág.6-C2'!E62</f>
        <v>0</v>
      </c>
      <c r="AD108" s="436">
        <f>+'Pág.6-C2'!J62</f>
        <v>0</v>
      </c>
      <c r="AE108" s="441">
        <f t="shared" si="4"/>
        <v>0</v>
      </c>
      <c r="AF108" s="436">
        <f>+'Pág.6-C2'!D62</f>
        <v>0</v>
      </c>
    </row>
    <row r="109" spans="27:32">
      <c r="AA109" s="22"/>
      <c r="AB109" s="379">
        <v>45566</v>
      </c>
      <c r="AC109" s="436">
        <f>+'Pág.6-C2'!E63</f>
        <v>0</v>
      </c>
      <c r="AD109" s="436">
        <f>+'Pág.6-C2'!J63</f>
        <v>0</v>
      </c>
      <c r="AE109" s="441">
        <f t="shared" si="4"/>
        <v>0</v>
      </c>
      <c r="AF109" s="436">
        <f>+'Pág.6-C2'!D63</f>
        <v>0</v>
      </c>
    </row>
    <row r="110" spans="27:32">
      <c r="AA110" s="22"/>
      <c r="AB110" s="379">
        <v>45597</v>
      </c>
      <c r="AC110" s="436">
        <f>+'Pág.6-C2'!E64</f>
        <v>0</v>
      </c>
      <c r="AD110" s="436">
        <f>+'Pág.6-C2'!J64</f>
        <v>0</v>
      </c>
      <c r="AE110" s="441">
        <f t="shared" si="4"/>
        <v>0</v>
      </c>
      <c r="AF110" s="436">
        <f>+'Pág.6-C2'!D64</f>
        <v>0</v>
      </c>
    </row>
    <row r="111" spans="27:32">
      <c r="AA111" s="21"/>
      <c r="AB111" s="379">
        <v>45627</v>
      </c>
      <c r="AC111" s="436">
        <f>+'Pág.6-C2'!E65</f>
        <v>0</v>
      </c>
      <c r="AD111" s="436">
        <f>+'Pág.6-C2'!J65</f>
        <v>0</v>
      </c>
      <c r="AE111" s="441">
        <f t="shared" si="4"/>
        <v>0</v>
      </c>
      <c r="AF111" s="436">
        <f>+'Pág.6-C2'!D65</f>
        <v>0</v>
      </c>
    </row>
  </sheetData>
  <mergeCells count="1">
    <mergeCell ref="AA2:AF2"/>
  </mergeCells>
  <phoneticPr fontId="102" type="noConversion"/>
  <printOptions horizontalCentered="1" verticalCentered="1"/>
  <pageMargins left="0.6692913385826772" right="0.70866141732283472" top="0.74803149606299213" bottom="0.74803149606299213" header="0.39370078740157483" footer="0.31496062992125984"/>
  <pageSetup scale="72" orientation="landscape" r:id="rId1"/>
  <headerFooter>
    <oddHeader>&amp;L&amp;9ODEPA</oddHeader>
    <oddFooter>&amp;C&amp;9 10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3AAB5BF138114B9E2D87B64FCA5C4D" ma:contentTypeVersion="6" ma:contentTypeDescription="Crear nuevo documento." ma:contentTypeScope="" ma:versionID="e34292a6a011ae16add5e75e942dfb44">
  <xsd:schema xmlns:xsd="http://www.w3.org/2001/XMLSchema" xmlns:xs="http://www.w3.org/2001/XMLSchema" xmlns:p="http://schemas.microsoft.com/office/2006/metadata/properties" xmlns:ns2="15ddf43a-459c-4f01-bb35-6aa08d4e733e" xmlns:ns3="533fe9af-024c-4849-8dd3-9cb5a460a390" targetNamespace="http://schemas.microsoft.com/office/2006/metadata/properties" ma:root="true" ma:fieldsID="028cf12f1f6b0f251d0637bdc12a2b29" ns2:_="" ns3:_="">
    <xsd:import namespace="15ddf43a-459c-4f01-bb35-6aa08d4e733e"/>
    <xsd:import namespace="533fe9af-024c-4849-8dd3-9cb5a460a3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df43a-459c-4f01-bb35-6aa08d4e73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fe9af-024c-4849-8dd3-9cb5a460a3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C4FB52-931F-4828-8A1C-E29DFEF14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A06F70-F3AE-4A3E-B402-18B0E6CB96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3A09BC-B1BA-4082-8E2A-E0810A569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df43a-459c-4f01-bb35-6aa08d4e733e"/>
    <ds:schemaRef ds:uri="533fe9af-024c-4849-8dd3-9cb5a460a3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64</vt:i4>
      </vt:variant>
    </vt:vector>
  </HeadingPairs>
  <TitlesOfParts>
    <vt:vector size="100" baseType="lpstr">
      <vt:lpstr>Portada</vt:lpstr>
      <vt:lpstr>Introducción </vt:lpstr>
      <vt:lpstr>Indice</vt:lpstr>
      <vt:lpstr>Pág.5-C1</vt:lpstr>
      <vt:lpstr>Pág.6-C2</vt:lpstr>
      <vt:lpstr>Pág.7-C3</vt:lpstr>
      <vt:lpstr>Pág.8-G1</vt:lpstr>
      <vt:lpstr>Pág.9-G2</vt:lpstr>
      <vt:lpstr>Pag.10-G3 </vt:lpstr>
      <vt:lpstr>Pág.11-C4 </vt:lpstr>
      <vt:lpstr>Pág.12-C5 </vt:lpstr>
      <vt:lpstr>Pág.13-C6 </vt:lpstr>
      <vt:lpstr>Pág.14-G4</vt:lpstr>
      <vt:lpstr>Pág.15-G5</vt:lpstr>
      <vt:lpstr>Pág.16-G6</vt:lpstr>
      <vt:lpstr>Pág.17-G7</vt:lpstr>
      <vt:lpstr>Pág.18-C7</vt:lpstr>
      <vt:lpstr>Pág 19-C8</vt:lpstr>
      <vt:lpstr>Pág 20-C9</vt:lpstr>
      <vt:lpstr>Pág 21-C10</vt:lpstr>
      <vt:lpstr>Pág.22-C11 </vt:lpstr>
      <vt:lpstr>Pág.23-C12</vt:lpstr>
      <vt:lpstr>Pág.24-C13</vt:lpstr>
      <vt:lpstr>Pág.25-C14 </vt:lpstr>
      <vt:lpstr>Pág 26-C15</vt:lpstr>
      <vt:lpstr>Pág 27-C16</vt:lpstr>
      <vt:lpstr>Pág.28-C17 </vt:lpstr>
      <vt:lpstr>Pág.29-C18 </vt:lpstr>
      <vt:lpstr>Pág.30-C19 </vt:lpstr>
      <vt:lpstr>Pág.31-G8 </vt:lpstr>
      <vt:lpstr>Pág.32-C20  </vt:lpstr>
      <vt:lpstr>Pág.33-G9  </vt:lpstr>
      <vt:lpstr>Pág.34-C21</vt:lpstr>
      <vt:lpstr>Pág.35-C22</vt:lpstr>
      <vt:lpstr>Pág.36-C23</vt:lpstr>
      <vt:lpstr>Hoja1</vt:lpstr>
      <vt:lpstr>Indice!Área_de_impresión</vt:lpstr>
      <vt:lpstr>'Introducción '!Área_de_impresión</vt:lpstr>
      <vt:lpstr>'Pág 19-C8'!Área_de_impresión</vt:lpstr>
      <vt:lpstr>'Pág 20-C9'!Área_de_impresión</vt:lpstr>
      <vt:lpstr>'Pág 21-C10'!Área_de_impresión</vt:lpstr>
      <vt:lpstr>'Pág 26-C15'!Área_de_impresión</vt:lpstr>
      <vt:lpstr>'Pág 27-C16'!Área_de_impresión</vt:lpstr>
      <vt:lpstr>'Pag.10-G3 '!Área_de_impresión</vt:lpstr>
      <vt:lpstr>'Pág.11-C4 '!Área_de_impresión</vt:lpstr>
      <vt:lpstr>'Pág.12-C5 '!Área_de_impresión</vt:lpstr>
      <vt:lpstr>'Pág.13-C6 '!Área_de_impresión</vt:lpstr>
      <vt:lpstr>'Pág.14-G4'!Área_de_impresión</vt:lpstr>
      <vt:lpstr>'Pág.15-G5'!Área_de_impresión</vt:lpstr>
      <vt:lpstr>'Pág.16-G6'!Área_de_impresión</vt:lpstr>
      <vt:lpstr>'Pág.17-G7'!Área_de_impresión</vt:lpstr>
      <vt:lpstr>'Pág.18-C7'!Área_de_impresión</vt:lpstr>
      <vt:lpstr>'Pág.22-C11 '!Área_de_impresión</vt:lpstr>
      <vt:lpstr>'Pág.23-C12'!Área_de_impresión</vt:lpstr>
      <vt:lpstr>'Pág.24-C13'!Área_de_impresión</vt:lpstr>
      <vt:lpstr>'Pág.25-C14 '!Área_de_impresión</vt:lpstr>
      <vt:lpstr>'Pág.28-C17 '!Área_de_impresión</vt:lpstr>
      <vt:lpstr>'Pág.29-C18 '!Área_de_impresión</vt:lpstr>
      <vt:lpstr>'Pág.30-C19 '!Área_de_impresión</vt:lpstr>
      <vt:lpstr>'Pág.31-G8 '!Área_de_impresión</vt:lpstr>
      <vt:lpstr>'Pág.32-C20  '!Área_de_impresión</vt:lpstr>
      <vt:lpstr>'Pág.33-G9  '!Área_de_impresión</vt:lpstr>
      <vt:lpstr>'Pág.34-C21'!Área_de_impresión</vt:lpstr>
      <vt:lpstr>'Pág.35-C22'!Área_de_impresión</vt:lpstr>
      <vt:lpstr>'Pág.36-C23'!Área_de_impresión</vt:lpstr>
      <vt:lpstr>'Pág.5-C1'!Área_de_impresión</vt:lpstr>
      <vt:lpstr>'Pág.6-C2'!Área_de_impresión</vt:lpstr>
      <vt:lpstr>'Pág.7-C3'!Área_de_impresión</vt:lpstr>
      <vt:lpstr>'Pág.8-G1'!Área_de_impresión</vt:lpstr>
      <vt:lpstr>'Pág.9-G2'!Área_de_impresión</vt:lpstr>
      <vt:lpstr>Indice!Print_Area</vt:lpstr>
      <vt:lpstr>'Introducción '!Print_Area</vt:lpstr>
      <vt:lpstr>'Pág 19-C8'!Print_Area</vt:lpstr>
      <vt:lpstr>'Pág 20-C9'!Print_Area</vt:lpstr>
      <vt:lpstr>'Pág 21-C10'!Print_Area</vt:lpstr>
      <vt:lpstr>'Pág 26-C15'!Print_Area</vt:lpstr>
      <vt:lpstr>'Pág 27-C16'!Print_Area</vt:lpstr>
      <vt:lpstr>'Pag.10-G3 '!Print_Area</vt:lpstr>
      <vt:lpstr>'Pág.11-C4 '!Print_Area</vt:lpstr>
      <vt:lpstr>'Pág.12-C5 '!Print_Area</vt:lpstr>
      <vt:lpstr>'Pág.13-C6 '!Print_Area</vt:lpstr>
      <vt:lpstr>'Pág.14-G4'!Print_Area</vt:lpstr>
      <vt:lpstr>'Pág.15-G5'!Print_Area</vt:lpstr>
      <vt:lpstr>'Pág.16-G6'!Print_Area</vt:lpstr>
      <vt:lpstr>'Pág.17-G7'!Print_Area</vt:lpstr>
      <vt:lpstr>'Pág.18-C7'!Print_Area</vt:lpstr>
      <vt:lpstr>'Pág.22-C11 '!Print_Area</vt:lpstr>
      <vt:lpstr>'Pág.23-C12'!Print_Area</vt:lpstr>
      <vt:lpstr>'Pág.24-C13'!Print_Area</vt:lpstr>
      <vt:lpstr>'Pág.25-C14 '!Print_Area</vt:lpstr>
      <vt:lpstr>'Pág.28-C17 '!Print_Area</vt:lpstr>
      <vt:lpstr>'Pág.29-C18 '!Print_Area</vt:lpstr>
      <vt:lpstr>'Pág.30-C19 '!Print_Area</vt:lpstr>
      <vt:lpstr>'Pág.33-G9  '!Print_Area</vt:lpstr>
      <vt:lpstr>'Pág.5-C1'!Print_Area</vt:lpstr>
      <vt:lpstr>'Pág.6-C2'!Print_Area</vt:lpstr>
      <vt:lpstr>'Pág.7-C3'!Print_Area</vt:lpstr>
      <vt:lpstr>'Pág.8-G1'!Print_Area</vt:lpstr>
      <vt:lpstr>'Pág.9-G2'!Print_Area</vt:lpstr>
      <vt:lpstr>Portada!Print_Area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Ivonne López Tapia</dc:creator>
  <cp:keywords/>
  <dc:description/>
  <cp:lastModifiedBy>Carolina del Rosario Buzzetti Horta</cp:lastModifiedBy>
  <cp:revision/>
  <dcterms:created xsi:type="dcterms:W3CDTF">2008-09-03T13:25:47Z</dcterms:created>
  <dcterms:modified xsi:type="dcterms:W3CDTF">2024-06-28T17:48:11Z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0x0101009E3AAB5BF138114B9E2D87B64FCA5C4D</vt:lpwstr>
  </property>
</Properties>
</file>