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9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ofuentes\Downloads\"/>
    </mc:Choice>
  </mc:AlternateContent>
  <xr:revisionPtr revIDLastSave="0" documentId="8_{436758DC-B3CB-4C9B-A9D6-2BF56AB7B2FC}" xr6:coauthVersionLast="47" xr6:coauthVersionMax="47" xr10:uidLastSave="{00000000-0000-0000-0000-000000000000}"/>
  <bookViews>
    <workbookView xWindow="-28920" yWindow="-120" windowWidth="29040" windowHeight="15840" tabRatio="865" firstSheet="22" activeTab="34" xr2:uid="{00000000-000D-0000-FFFF-FFFF00000000}"/>
  </bookViews>
  <sheets>
    <sheet name="Portada" sheetId="37" r:id="rId1"/>
    <sheet name="Introducción " sheetId="160" r:id="rId2"/>
    <sheet name="Indice" sheetId="53" r:id="rId3"/>
    <sheet name="Pág.5-C1" sheetId="9" r:id="rId4"/>
    <sheet name="Pág.6-C2" sheetId="64" r:id="rId5"/>
    <sheet name="Pág.7-C3" sheetId="65" r:id="rId6"/>
    <sheet name="Pág.8-G1" sheetId="131" r:id="rId7"/>
    <sheet name="Pág.9-G2" sheetId="135" r:id="rId8"/>
    <sheet name="Pag.10-G3 " sheetId="136" r:id="rId9"/>
    <sheet name="Pág.11-C4 " sheetId="125" r:id="rId10"/>
    <sheet name="Pág.12-C5 " sheetId="162" r:id="rId11"/>
    <sheet name="Pág.13-C6 " sheetId="164" r:id="rId12"/>
    <sheet name="Pág.14-G4" sheetId="165" r:id="rId13"/>
    <sheet name="Pág.15-G5" sheetId="166" r:id="rId14"/>
    <sheet name="Pág.16-G6" sheetId="167" r:id="rId15"/>
    <sheet name="Pág.17-G7" sheetId="168" r:id="rId16"/>
    <sheet name="Pág.18-C7" sheetId="27" r:id="rId17"/>
    <sheet name="Pág 19-C8" sheetId="161" r:id="rId18"/>
    <sheet name="Pág 20-C9" sheetId="180" r:id="rId19"/>
    <sheet name="Pág 21-C10" sheetId="181" r:id="rId20"/>
    <sheet name="Pág.22-C11 " sheetId="154" r:id="rId21"/>
    <sheet name="Pág.23-C12" sheetId="155" r:id="rId22"/>
    <sheet name="Pág.24-C13" sheetId="112" r:id="rId23"/>
    <sheet name="Pág.25-C14 " sheetId="157" r:id="rId24"/>
    <sheet name="Pág 26-C15" sheetId="183" r:id="rId25"/>
    <sheet name="Pág 27-C16" sheetId="184" r:id="rId26"/>
    <sheet name="Pág.28-C17 " sheetId="159" r:id="rId27"/>
    <sheet name="Pág.29-C18 " sheetId="158" r:id="rId28"/>
    <sheet name="Pág.30-C19 " sheetId="151" r:id="rId29"/>
    <sheet name="Pág.31-G8 " sheetId="178" r:id="rId30"/>
    <sheet name="Pág.32-C20  " sheetId="179" r:id="rId31"/>
    <sheet name="Pág.33-G9  " sheetId="173" r:id="rId32"/>
    <sheet name="Pág.34-C21" sheetId="175" r:id="rId33"/>
    <sheet name="Pág.35-C22" sheetId="176" r:id="rId34"/>
    <sheet name="Pág.36-C23" sheetId="185" r:id="rId35"/>
    <sheet name="Hoja1" sheetId="119" state="hidden" r:id="rId36"/>
  </sheets>
  <definedNames>
    <definedName name="_xlnm.Print_Area" localSheetId="2">Indice!$A$1:$C$48</definedName>
    <definedName name="_xlnm.Print_Area" localSheetId="1">'Introducción '!$A$1:$H$47</definedName>
    <definedName name="_xlnm.Print_Area" localSheetId="17">'Pág 19-C8'!$A$1:$I$51</definedName>
    <definedName name="_xlnm.Print_Area" localSheetId="18">'Pág 20-C9'!$A$1:$I$47</definedName>
    <definedName name="_xlnm.Print_Area" localSheetId="19">'Pág 21-C10'!$A$1:$I$38</definedName>
    <definedName name="_xlnm.Print_Area" localSheetId="24">'Pág 26-C15'!$A$1:$I$44</definedName>
    <definedName name="_xlnm.Print_Area" localSheetId="25">'Pág 27-C16'!$A$1:$I$45</definedName>
    <definedName name="_xlnm.Print_Area" localSheetId="8">'Pag.10-G3 '!$A$1:$B$31</definedName>
    <definedName name="_xlnm.Print_Area" localSheetId="9">'Pág.11-C4 '!$A$1:$G$67</definedName>
    <definedName name="_xlnm.Print_Area" localSheetId="10">'Pág.12-C5 '!$A$1:$J$53</definedName>
    <definedName name="_xlnm.Print_Area" localSheetId="11">'Pág.13-C6 '!$A$1:$J$53</definedName>
    <definedName name="_xlnm.Print_Area" localSheetId="12">'Pág.14-G4'!$A$1:$A$28</definedName>
    <definedName name="_xlnm.Print_Area" localSheetId="13">'Pág.15-G5'!$A$1:$A$29</definedName>
    <definedName name="_xlnm.Print_Area" localSheetId="14">'Pág.16-G6'!$A$1:$A$28</definedName>
    <definedName name="_xlnm.Print_Area" localSheetId="15">'Pág.17-G7'!$A$1:$B$34</definedName>
    <definedName name="_xlnm.Print_Area" localSheetId="16">'Pág.18-C7'!$A$1:$M$20</definedName>
    <definedName name="_xlnm.Print_Area" localSheetId="20">'Pág.22-C11 '!$A$1:$I$28</definedName>
    <definedName name="_xlnm.Print_Area" localSheetId="21">'Pág.23-C12'!$A$1:$I$43</definedName>
    <definedName name="_xlnm.Print_Area" localSheetId="22">'Pág.24-C13'!$A$1:$M$18</definedName>
    <definedName name="_xlnm.Print_Area" localSheetId="23">'Pág.25-C14 '!$A$1:$I$31</definedName>
    <definedName name="_xlnm.Print_Area" localSheetId="26">'Pág.28-C17 '!$A$1:$I$33</definedName>
    <definedName name="_xlnm.Print_Area" localSheetId="27">'Pág.29-C18 '!$A$1:$I$16</definedName>
    <definedName name="_xlnm.Print_Area" localSheetId="28">'Pág.30-C19 '!$A$1:$M$14</definedName>
    <definedName name="_xlnm.Print_Area" localSheetId="29">'Pág.31-G8 '!$A$1:$A$26</definedName>
    <definedName name="_xlnm.Print_Area" localSheetId="30">'Pág.32-C20  '!$A$1:$I$61</definedName>
    <definedName name="_xlnm.Print_Area" localSheetId="31">'Pág.33-G9  '!$A$1:$A$30</definedName>
    <definedName name="_xlnm.Print_Area" localSheetId="32">'Pág.34-C21'!$A$1:$K$52</definedName>
    <definedName name="_xlnm.Print_Area" localSheetId="33">'Pág.35-C22'!$A$1:$K$53</definedName>
    <definedName name="_xlnm.Print_Area" localSheetId="34">'Pág.36-C23'!$A$1:$G$30</definedName>
    <definedName name="_xlnm.Print_Area" localSheetId="3">'Pág.5-C1'!$A$1:$E$47</definedName>
    <definedName name="_xlnm.Print_Area" localSheetId="4">'Pág.6-C2'!$A$1:$K$66</definedName>
    <definedName name="_xlnm.Print_Area" localSheetId="5">'Pág.7-C3'!$A$1:$K$67</definedName>
    <definedName name="_xlnm.Print_Area" localSheetId="6">'Pág.8-G1'!$A$1:$B$28</definedName>
    <definedName name="_xlnm.Print_Area" localSheetId="7">'Pág.9-G2'!$A$1:$A$27</definedName>
    <definedName name="Print_Area" localSheetId="2">Indice!$A$1:$C$48</definedName>
    <definedName name="Print_Area" localSheetId="1">'Introducción '!$A$1:$H$50</definedName>
    <definedName name="Print_Area" localSheetId="17">'Pág 19-C8'!$A$1:$I$50</definedName>
    <definedName name="Print_Area" localSheetId="18">'Pág 20-C9'!$A$1:$I$46</definedName>
    <definedName name="Print_Area" localSheetId="19">'Pág 21-C10'!$A$1:$I$36</definedName>
    <definedName name="Print_Area" localSheetId="24">'Pág 26-C15'!$A$1:$I$43</definedName>
    <definedName name="Print_Area" localSheetId="25">'Pág 27-C16'!$A$1:$I$44</definedName>
    <definedName name="Print_Area" localSheetId="8">'Pag.10-G3 '!$A$1:$B$29</definedName>
    <definedName name="Print_Area" localSheetId="9">'Pág.11-C4 '!$A$1:$G$67</definedName>
    <definedName name="Print_Area" localSheetId="10">'Pág.12-C5 '!$A$1:$J$53</definedName>
    <definedName name="Print_Area" localSheetId="11">'Pág.13-C6 '!$A$1:$J$53</definedName>
    <definedName name="Print_Area" localSheetId="12">'Pág.14-G4'!$A$1:$A$28</definedName>
    <definedName name="Print_Area" localSheetId="13">'Pág.15-G5'!$A$1:$A$29</definedName>
    <definedName name="Print_Area" localSheetId="14">'Pág.16-G6'!$A$1:$A$27</definedName>
    <definedName name="Print_Area" localSheetId="15">'Pág.17-G7'!$A$1:$A$28</definedName>
    <definedName name="Print_Area" localSheetId="16">'Pág.18-C7'!$A$1:$M$20</definedName>
    <definedName name="Print_Area" localSheetId="20">'Pág.22-C11 '!$A$1:$I$28</definedName>
    <definedName name="Print_Area" localSheetId="21">'Pág.23-C12'!$A$1:$I$43</definedName>
    <definedName name="Print_Area" localSheetId="22">'Pág.24-C13'!$A$1:$M$18</definedName>
    <definedName name="Print_Area" localSheetId="23">'Pág.25-C14 '!$A$1:$I$31</definedName>
    <definedName name="Print_Area" localSheetId="26">'Pág.28-C17 '!$A$1:$I$33</definedName>
    <definedName name="Print_Area" localSheetId="27">'Pág.29-C18 '!$A$1:$I$16</definedName>
    <definedName name="Print_Area" localSheetId="28">'Pág.30-C19 '!$A$1:$M$14</definedName>
    <definedName name="Print_Area" localSheetId="31">'Pág.33-G9  '!$A$1:$A$30</definedName>
    <definedName name="Print_Area" localSheetId="3">'Pág.5-C1'!$A$1:$E$47</definedName>
    <definedName name="Print_Area" localSheetId="4">'Pág.6-C2'!$A$1:$K$66</definedName>
    <definedName name="Print_Area" localSheetId="5">'Pág.7-C3'!$A$1:$K$67</definedName>
    <definedName name="Print_Area" localSheetId="6">'Pág.8-G1'!$A$1:$B$29</definedName>
    <definedName name="Print_Area" localSheetId="7">'Pág.9-G2'!$A$1:$A$27</definedName>
    <definedName name="Print_Area" localSheetId="0">Portada!$A$1:$H$80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79" l="1"/>
  <c r="I43" i="179"/>
  <c r="I44" i="179"/>
  <c r="I45" i="179"/>
  <c r="I46" i="179"/>
  <c r="AS15" i="178"/>
  <c r="C12" i="64"/>
  <c r="C42" i="9" l="1"/>
  <c r="B42" i="9"/>
  <c r="C33" i="9"/>
  <c r="B33" i="9"/>
  <c r="I47" i="176"/>
  <c r="I49" i="176" s="1"/>
  <c r="G51" i="176"/>
  <c r="G50" i="176"/>
  <c r="G49" i="176"/>
  <c r="G48" i="176"/>
  <c r="G47" i="176"/>
  <c r="F51" i="176"/>
  <c r="F50" i="176"/>
  <c r="F49" i="176"/>
  <c r="F48" i="176"/>
  <c r="F47" i="176"/>
  <c r="J51" i="176"/>
  <c r="I51" i="176"/>
  <c r="J50" i="176"/>
  <c r="I50" i="176"/>
  <c r="J48" i="176"/>
  <c r="J49" i="176" s="1"/>
  <c r="I48" i="176"/>
  <c r="J47" i="176"/>
  <c r="C49" i="176"/>
  <c r="C50" i="176"/>
  <c r="C51" i="176"/>
  <c r="D51" i="176"/>
  <c r="D50" i="176"/>
  <c r="C48" i="176"/>
  <c r="D48" i="176"/>
  <c r="D47" i="176"/>
  <c r="C47" i="176"/>
  <c r="K46" i="176"/>
  <c r="H46" i="176"/>
  <c r="E46" i="176"/>
  <c r="K47" i="175"/>
  <c r="K46" i="175"/>
  <c r="J50" i="175"/>
  <c r="J49" i="175"/>
  <c r="J48" i="175"/>
  <c r="J47" i="175"/>
  <c r="J46" i="175"/>
  <c r="I50" i="175"/>
  <c r="I49" i="175"/>
  <c r="I48" i="175"/>
  <c r="I47" i="175"/>
  <c r="I46" i="175"/>
  <c r="G50" i="175"/>
  <c r="F50" i="175"/>
  <c r="G49" i="175"/>
  <c r="F49" i="175"/>
  <c r="G47" i="175"/>
  <c r="G48" i="175" s="1"/>
  <c r="F47" i="175"/>
  <c r="F48" i="175" s="1"/>
  <c r="G46" i="175"/>
  <c r="F46" i="175"/>
  <c r="C48" i="175"/>
  <c r="C49" i="175"/>
  <c r="D50" i="175"/>
  <c r="C50" i="175"/>
  <c r="D49" i="175"/>
  <c r="D47" i="175"/>
  <c r="C47" i="175"/>
  <c r="D46" i="175"/>
  <c r="C46" i="175"/>
  <c r="K45" i="175"/>
  <c r="H45" i="175"/>
  <c r="E45" i="175"/>
  <c r="F41" i="183"/>
  <c r="B12" i="9" l="1"/>
  <c r="B11" i="9"/>
  <c r="B10" i="9"/>
  <c r="C12" i="9"/>
  <c r="C11" i="9"/>
  <c r="C10" i="9"/>
  <c r="J51" i="164" l="1"/>
  <c r="J50" i="164"/>
  <c r="J49" i="164"/>
  <c r="C11" i="164"/>
  <c r="C12" i="164"/>
  <c r="G51" i="164"/>
  <c r="I51" i="164"/>
  <c r="D51" i="164"/>
  <c r="E51" i="164"/>
  <c r="F51" i="164"/>
  <c r="H51" i="164"/>
  <c r="C51" i="164"/>
  <c r="D50" i="164"/>
  <c r="E50" i="164"/>
  <c r="F50" i="164"/>
  <c r="G50" i="164"/>
  <c r="H50" i="164"/>
  <c r="I50" i="164"/>
  <c r="C50" i="164"/>
  <c r="F12" i="164"/>
  <c r="J11" i="164"/>
  <c r="D11" i="164"/>
  <c r="E11" i="164"/>
  <c r="F11" i="164"/>
  <c r="G11" i="164"/>
  <c r="H11" i="164"/>
  <c r="I11" i="164"/>
  <c r="D11" i="162"/>
  <c r="D12" i="162"/>
  <c r="J11" i="162"/>
  <c r="J12" i="162"/>
  <c r="E12" i="162"/>
  <c r="F12" i="162"/>
  <c r="G12" i="162"/>
  <c r="H12" i="162"/>
  <c r="I12" i="162"/>
  <c r="C12" i="162"/>
  <c r="E11" i="162"/>
  <c r="F11" i="162"/>
  <c r="G11" i="162"/>
  <c r="H11" i="162"/>
  <c r="I11" i="162"/>
  <c r="C11" i="162"/>
  <c r="C49" i="164" l="1"/>
  <c r="J50" i="162"/>
  <c r="J51" i="162"/>
  <c r="D51" i="162"/>
  <c r="E51" i="162"/>
  <c r="F51" i="162"/>
  <c r="G51" i="162"/>
  <c r="H51" i="162"/>
  <c r="I51" i="162"/>
  <c r="C51" i="162"/>
  <c r="D52" i="162"/>
  <c r="E52" i="162"/>
  <c r="F52" i="162"/>
  <c r="G52" i="162"/>
  <c r="H52" i="162"/>
  <c r="I52" i="162"/>
  <c r="J52" i="162"/>
  <c r="C52" i="162"/>
  <c r="C50" i="162"/>
  <c r="E61" i="125"/>
  <c r="F62" i="125"/>
  <c r="D62" i="125"/>
  <c r="C62" i="125"/>
  <c r="F63" i="125"/>
  <c r="C63" i="125"/>
  <c r="D63" i="125"/>
  <c r="C12" i="125"/>
  <c r="C64" i="125" s="1"/>
  <c r="C11" i="125"/>
  <c r="AE95" i="136"/>
  <c r="AE14" i="135"/>
  <c r="C65" i="65"/>
  <c r="C63" i="65"/>
  <c r="C64" i="65"/>
  <c r="E11" i="65"/>
  <c r="C11" i="65"/>
  <c r="H65" i="65"/>
  <c r="I65" i="65"/>
  <c r="J65" i="65"/>
  <c r="D65" i="65"/>
  <c r="E65" i="65"/>
  <c r="F65" i="65"/>
  <c r="G65" i="65"/>
  <c r="K65" i="65"/>
  <c r="D64" i="65"/>
  <c r="E64" i="65"/>
  <c r="F64" i="65"/>
  <c r="G64" i="65"/>
  <c r="H64" i="65"/>
  <c r="I64" i="65"/>
  <c r="J64" i="65"/>
  <c r="K64" i="65"/>
  <c r="C12" i="65"/>
  <c r="K11" i="65"/>
  <c r="D11" i="65"/>
  <c r="F11" i="65"/>
  <c r="G11" i="65"/>
  <c r="H11" i="65"/>
  <c r="I11" i="65"/>
  <c r="J11" i="65"/>
  <c r="G62" i="64"/>
  <c r="H64" i="64"/>
  <c r="C64" i="64"/>
  <c r="J64" i="64"/>
  <c r="D64" i="64"/>
  <c r="E64" i="64"/>
  <c r="F64" i="64"/>
  <c r="G64" i="64"/>
  <c r="I64" i="64"/>
  <c r="K64" i="64"/>
  <c r="C63" i="64"/>
  <c r="C62" i="64"/>
  <c r="C11" i="64"/>
  <c r="D11" i="64"/>
  <c r="E11" i="64"/>
  <c r="F11" i="64"/>
  <c r="G11" i="64"/>
  <c r="H11" i="64"/>
  <c r="I11" i="64"/>
  <c r="J11" i="64"/>
  <c r="K11" i="64"/>
  <c r="J62" i="64"/>
  <c r="J63" i="64"/>
  <c r="D63" i="64"/>
  <c r="E63" i="64"/>
  <c r="F63" i="64"/>
  <c r="G63" i="64"/>
  <c r="H63" i="64"/>
  <c r="I63" i="64"/>
  <c r="K63" i="64"/>
  <c r="D44" i="9"/>
  <c r="D43" i="9"/>
  <c r="D39" i="9"/>
  <c r="D38" i="9"/>
  <c r="D35" i="9"/>
  <c r="D34" i="9"/>
  <c r="D30" i="9"/>
  <c r="D29" i="9"/>
  <c r="D24" i="9"/>
  <c r="D22" i="9"/>
  <c r="D18" i="9"/>
  <c r="D17" i="9"/>
  <c r="D16" i="9"/>
  <c r="D12" i="9"/>
  <c r="D11" i="9"/>
  <c r="D10" i="9"/>
  <c r="D9" i="9"/>
  <c r="C37" i="9" l="1"/>
  <c r="D37" i="9" s="1"/>
  <c r="B37" i="9"/>
  <c r="C28" i="9"/>
  <c r="D28" i="9" s="1"/>
  <c r="B28" i="9"/>
  <c r="D49" i="176" l="1"/>
  <c r="K45" i="176"/>
  <c r="H45" i="176"/>
  <c r="E45" i="176"/>
  <c r="E7" i="175"/>
  <c r="D48" i="175"/>
  <c r="E46" i="175"/>
  <c r="K44" i="175"/>
  <c r="H44" i="175"/>
  <c r="E44" i="175"/>
  <c r="H58" i="179"/>
  <c r="I38" i="179"/>
  <c r="I39" i="179"/>
  <c r="I40" i="179"/>
  <c r="I41" i="179"/>
  <c r="E22" i="155" l="1"/>
  <c r="D12" i="164"/>
  <c r="E12" i="164"/>
  <c r="G12" i="164"/>
  <c r="H12" i="164"/>
  <c r="I12" i="164"/>
  <c r="J12" i="164"/>
  <c r="G61" i="125" l="1"/>
  <c r="E59" i="125"/>
  <c r="G59" i="125"/>
  <c r="K12" i="112"/>
  <c r="G22" i="185"/>
  <c r="E44" i="9"/>
  <c r="E43" i="9"/>
  <c r="E34" i="9"/>
  <c r="E35" i="9"/>
  <c r="K14" i="27"/>
  <c r="K44" i="176" l="1"/>
  <c r="H44" i="176"/>
  <c r="E44" i="176"/>
  <c r="K43" i="175"/>
  <c r="H43" i="175"/>
  <c r="E43" i="175"/>
  <c r="I31" i="179"/>
  <c r="I32" i="179"/>
  <c r="I33" i="179"/>
  <c r="I34" i="179"/>
  <c r="I35" i="179"/>
  <c r="I36" i="179"/>
  <c r="I37" i="179"/>
  <c r="D18" i="159" l="1"/>
  <c r="D40" i="183"/>
  <c r="D19" i="183"/>
  <c r="D11" i="183"/>
  <c r="D6" i="9" l="1"/>
  <c r="K43" i="176"/>
  <c r="K42" i="176"/>
  <c r="K41" i="176"/>
  <c r="K40" i="176"/>
  <c r="K39" i="176"/>
  <c r="K38" i="176"/>
  <c r="K36" i="176"/>
  <c r="K35" i="176"/>
  <c r="K34" i="176"/>
  <c r="K33" i="176"/>
  <c r="K32" i="176"/>
  <c r="K31" i="176"/>
  <c r="K30" i="176"/>
  <c r="K29" i="176"/>
  <c r="K28" i="176"/>
  <c r="K27" i="176"/>
  <c r="K26" i="176"/>
  <c r="K25" i="176"/>
  <c r="K23" i="176"/>
  <c r="K22" i="176"/>
  <c r="K21" i="176"/>
  <c r="K20" i="176"/>
  <c r="K19" i="176"/>
  <c r="K18" i="176"/>
  <c r="K17" i="176"/>
  <c r="K16" i="176"/>
  <c r="K15" i="176"/>
  <c r="K14" i="176"/>
  <c r="K13" i="176"/>
  <c r="K12" i="176"/>
  <c r="K7" i="176"/>
  <c r="H43" i="176"/>
  <c r="H42" i="176"/>
  <c r="H41" i="176"/>
  <c r="H40" i="176"/>
  <c r="H39" i="176"/>
  <c r="H38" i="176"/>
  <c r="H36" i="176"/>
  <c r="H35" i="176"/>
  <c r="H34" i="176"/>
  <c r="H33" i="176"/>
  <c r="H32" i="176"/>
  <c r="H31" i="176"/>
  <c r="H30" i="176"/>
  <c r="H29" i="176"/>
  <c r="H28" i="176"/>
  <c r="H27" i="176"/>
  <c r="H26" i="176"/>
  <c r="H25" i="176"/>
  <c r="H23" i="176"/>
  <c r="H22" i="176"/>
  <c r="H21" i="176"/>
  <c r="H20" i="176"/>
  <c r="H19" i="176"/>
  <c r="H18" i="176"/>
  <c r="H17" i="176"/>
  <c r="H16" i="176"/>
  <c r="H15" i="176"/>
  <c r="H14" i="176"/>
  <c r="H13" i="176"/>
  <c r="H12" i="176"/>
  <c r="H7" i="176"/>
  <c r="E25" i="176"/>
  <c r="E26" i="176"/>
  <c r="E27" i="176"/>
  <c r="E28" i="176"/>
  <c r="E29" i="176"/>
  <c r="E30" i="176"/>
  <c r="E31" i="176"/>
  <c r="E32" i="176"/>
  <c r="E33" i="176"/>
  <c r="E34" i="176"/>
  <c r="E35" i="176"/>
  <c r="E36" i="176"/>
  <c r="E38" i="176"/>
  <c r="E39" i="176"/>
  <c r="E40" i="176"/>
  <c r="E41" i="176"/>
  <c r="E42" i="176"/>
  <c r="E43" i="176"/>
  <c r="E13" i="176"/>
  <c r="E14" i="176"/>
  <c r="E15" i="176"/>
  <c r="E16" i="176"/>
  <c r="E17" i="176"/>
  <c r="E18" i="176"/>
  <c r="E19" i="176"/>
  <c r="E20" i="176"/>
  <c r="E21" i="176"/>
  <c r="E22" i="176"/>
  <c r="E23" i="176"/>
  <c r="E12" i="176"/>
  <c r="E7" i="176"/>
  <c r="K47" i="176"/>
  <c r="H47" i="176"/>
  <c r="H46" i="175"/>
  <c r="K42" i="175"/>
  <c r="K41" i="175"/>
  <c r="K40" i="175"/>
  <c r="K39" i="175"/>
  <c r="K38" i="175"/>
  <c r="K37" i="175"/>
  <c r="K35" i="175"/>
  <c r="K34" i="175"/>
  <c r="K33" i="175"/>
  <c r="K32" i="175"/>
  <c r="K31" i="175"/>
  <c r="K30" i="175"/>
  <c r="K29" i="175"/>
  <c r="K28" i="175"/>
  <c r="K27" i="175"/>
  <c r="K26" i="175"/>
  <c r="K25" i="175"/>
  <c r="K24" i="175"/>
  <c r="K22" i="175"/>
  <c r="K21" i="175"/>
  <c r="K20" i="175"/>
  <c r="K19" i="175"/>
  <c r="K18" i="175"/>
  <c r="K17" i="175"/>
  <c r="K16" i="175"/>
  <c r="K15" i="175"/>
  <c r="K14" i="175"/>
  <c r="K13" i="175"/>
  <c r="K12" i="175"/>
  <c r="K11" i="175"/>
  <c r="K7" i="175"/>
  <c r="H42" i="175"/>
  <c r="H41" i="175"/>
  <c r="H40" i="175"/>
  <c r="H39" i="175"/>
  <c r="H38" i="175"/>
  <c r="H37" i="175"/>
  <c r="H35" i="175"/>
  <c r="H34" i="175"/>
  <c r="H33" i="175"/>
  <c r="H32" i="175"/>
  <c r="H31" i="175"/>
  <c r="H30" i="175"/>
  <c r="H29" i="175"/>
  <c r="H28" i="175"/>
  <c r="H27" i="175"/>
  <c r="H26" i="175"/>
  <c r="H25" i="175"/>
  <c r="H24" i="175"/>
  <c r="H22" i="175"/>
  <c r="H21" i="175"/>
  <c r="H20" i="175"/>
  <c r="H19" i="175"/>
  <c r="H18" i="175"/>
  <c r="H17" i="175"/>
  <c r="H16" i="175"/>
  <c r="H15" i="175"/>
  <c r="H14" i="175"/>
  <c r="H13" i="175"/>
  <c r="H12" i="175"/>
  <c r="H11" i="175"/>
  <c r="H7" i="175"/>
  <c r="E42" i="175"/>
  <c r="E25" i="175"/>
  <c r="E26" i="175"/>
  <c r="E27" i="175"/>
  <c r="E28" i="175"/>
  <c r="E29" i="175"/>
  <c r="E30" i="175"/>
  <c r="E31" i="175"/>
  <c r="E32" i="175"/>
  <c r="E33" i="175"/>
  <c r="E34" i="175"/>
  <c r="E35" i="175"/>
  <c r="E37" i="175"/>
  <c r="E38" i="175"/>
  <c r="E39" i="175"/>
  <c r="E40" i="175"/>
  <c r="E41" i="175"/>
  <c r="E24" i="175"/>
  <c r="E12" i="175"/>
  <c r="E13" i="175"/>
  <c r="E14" i="175"/>
  <c r="E15" i="175"/>
  <c r="E16" i="175"/>
  <c r="E17" i="175"/>
  <c r="E18" i="175"/>
  <c r="E19" i="175"/>
  <c r="E20" i="175"/>
  <c r="E21" i="175"/>
  <c r="E22" i="175"/>
  <c r="E11" i="175"/>
  <c r="G5" i="125"/>
  <c r="E47" i="175"/>
  <c r="I29" i="179"/>
  <c r="I30" i="179"/>
  <c r="E12" i="151"/>
  <c r="F12" i="151"/>
  <c r="F13" i="151" s="1"/>
  <c r="G12" i="151"/>
  <c r="G13" i="151" s="1"/>
  <c r="H12" i="151"/>
  <c r="H13" i="151" s="1"/>
  <c r="I12" i="151"/>
  <c r="J12" i="151"/>
  <c r="K12" i="151"/>
  <c r="K13" i="151" s="1"/>
  <c r="L12" i="151"/>
  <c r="L13" i="151" s="1"/>
  <c r="M12" i="151"/>
  <c r="D12" i="151"/>
  <c r="G10" i="151"/>
  <c r="E10" i="151"/>
  <c r="F10" i="151"/>
  <c r="H10" i="151"/>
  <c r="I10" i="151"/>
  <c r="J10" i="151"/>
  <c r="K10" i="151"/>
  <c r="L10" i="151"/>
  <c r="M10" i="151"/>
  <c r="D10" i="151"/>
  <c r="E47" i="176" l="1"/>
  <c r="E48" i="176"/>
  <c r="H48" i="176"/>
  <c r="K48" i="176"/>
  <c r="I13" i="151"/>
  <c r="J13" i="151"/>
  <c r="M13" i="151"/>
  <c r="D13" i="151"/>
  <c r="E13" i="151"/>
  <c r="H47" i="175"/>
  <c r="D15" i="9" l="1"/>
  <c r="K15" i="27"/>
  <c r="I26" i="179" l="1"/>
  <c r="I27" i="179"/>
  <c r="I28" i="179"/>
  <c r="D13" i="158"/>
  <c r="D9" i="158"/>
  <c r="D30" i="159"/>
  <c r="D8" i="159"/>
  <c r="D41" i="184"/>
  <c r="D33" i="184"/>
  <c r="D26" i="184"/>
  <c r="D19" i="184"/>
  <c r="D33" i="183"/>
  <c r="D26" i="183"/>
  <c r="D28" i="157"/>
  <c r="D20" i="157"/>
  <c r="D16" i="157"/>
  <c r="D22" i="155"/>
  <c r="D34" i="155"/>
  <c r="D40" i="155"/>
  <c r="D18" i="154"/>
  <c r="D25" i="154"/>
  <c r="D27" i="181"/>
  <c r="D22" i="181"/>
  <c r="D43" i="180"/>
  <c r="D16" i="180"/>
  <c r="D14" i="158" l="1"/>
  <c r="D41" i="183"/>
  <c r="D41" i="155"/>
  <c r="G58" i="179"/>
  <c r="I5" i="179"/>
  <c r="I24" i="179"/>
  <c r="I25" i="179"/>
  <c r="I22" i="179"/>
  <c r="I23" i="179"/>
  <c r="AS4" i="178"/>
  <c r="AS5" i="178"/>
  <c r="AS6" i="178"/>
  <c r="AS7" i="178"/>
  <c r="AS8" i="178"/>
  <c r="AS9" i="178"/>
  <c r="AS10" i="178"/>
  <c r="AS11" i="178"/>
  <c r="AS12" i="178"/>
  <c r="AS13" i="178"/>
  <c r="AS14" i="178"/>
  <c r="AS3" i="178"/>
  <c r="D31" i="159"/>
  <c r="F11" i="184"/>
  <c r="H28" i="157"/>
  <c r="I22" i="155"/>
  <c r="D9" i="154"/>
  <c r="D26" i="154" s="1"/>
  <c r="G17" i="181"/>
  <c r="G22" i="181"/>
  <c r="G27" i="181"/>
  <c r="D27" i="180"/>
  <c r="D47" i="161"/>
  <c r="D25" i="161" l="1"/>
  <c r="D50" i="162" l="1"/>
  <c r="G55" i="125" l="1"/>
  <c r="E55" i="125"/>
  <c r="AH13" i="135"/>
  <c r="AH12" i="135"/>
  <c r="AB12" i="135"/>
  <c r="AC12" i="135"/>
  <c r="AD12" i="135"/>
  <c r="AE12" i="135"/>
  <c r="AF12" i="135"/>
  <c r="AG12" i="135"/>
  <c r="AB13" i="135"/>
  <c r="AC13" i="135"/>
  <c r="AD13" i="135"/>
  <c r="AE13" i="135"/>
  <c r="AF13" i="135"/>
  <c r="AG13" i="135"/>
  <c r="D12" i="64"/>
  <c r="E12" i="64"/>
  <c r="F12" i="64"/>
  <c r="G12" i="64"/>
  <c r="H12" i="64"/>
  <c r="I12" i="64"/>
  <c r="J12" i="64"/>
  <c r="K12" i="64"/>
  <c r="I18" i="179" l="1"/>
  <c r="I19" i="179"/>
  <c r="I20" i="179"/>
  <c r="I21" i="179"/>
  <c r="D49" i="164" l="1"/>
  <c r="H50" i="162"/>
  <c r="E50" i="162"/>
  <c r="F50" i="162"/>
  <c r="G50" i="162"/>
  <c r="I50" i="162"/>
  <c r="E54" i="125"/>
  <c r="G54" i="125"/>
  <c r="B12" i="125"/>
  <c r="AE89" i="136"/>
  <c r="D12" i="65"/>
  <c r="D8" i="9" s="1"/>
  <c r="E12" i="65"/>
  <c r="D7" i="9" s="1"/>
  <c r="F12" i="65"/>
  <c r="G12" i="65"/>
  <c r="G63" i="65" s="1"/>
  <c r="H12" i="65"/>
  <c r="I12" i="65"/>
  <c r="J12" i="65"/>
  <c r="K12" i="65"/>
  <c r="K63" i="65" s="1"/>
  <c r="B12" i="65"/>
  <c r="J9" i="176" l="1"/>
  <c r="I9" i="176"/>
  <c r="G9" i="176"/>
  <c r="F9" i="176"/>
  <c r="D9" i="176"/>
  <c r="C9" i="176"/>
  <c r="G9" i="175"/>
  <c r="D8" i="175"/>
  <c r="D9" i="175"/>
  <c r="J9" i="175"/>
  <c r="I9" i="175"/>
  <c r="F9" i="175"/>
  <c r="C9" i="175"/>
  <c r="E9" i="175" s="1"/>
  <c r="C8" i="175"/>
  <c r="I6" i="179"/>
  <c r="I8" i="179"/>
  <c r="I9" i="179"/>
  <c r="I10" i="179"/>
  <c r="I11" i="179"/>
  <c r="I12" i="179"/>
  <c r="I13" i="179"/>
  <c r="I14" i="179"/>
  <c r="I15" i="179"/>
  <c r="I16" i="179"/>
  <c r="I17" i="179"/>
  <c r="I7" i="179"/>
  <c r="B58" i="179"/>
  <c r="K9" i="176" l="1"/>
  <c r="E8" i="175"/>
  <c r="K9" i="175"/>
  <c r="E9" i="176"/>
  <c r="H9" i="176"/>
  <c r="H9" i="175"/>
  <c r="AE88" i="136"/>
  <c r="L18" i="27" l="1"/>
  <c r="K18" i="27"/>
  <c r="L12" i="27"/>
  <c r="K12" i="27"/>
  <c r="D11" i="184"/>
  <c r="D42" i="184" s="1"/>
  <c r="M12" i="27" l="1"/>
  <c r="L12" i="112"/>
  <c r="M12" i="112" s="1"/>
  <c r="K14" i="112"/>
  <c r="L14" i="112"/>
  <c r="M14" i="112" s="1"/>
  <c r="E34" i="155"/>
  <c r="F34" i="155"/>
  <c r="G34" i="155"/>
  <c r="H34" i="155"/>
  <c r="I34" i="155"/>
  <c r="K6" i="27" l="1"/>
  <c r="G9" i="125" l="1"/>
  <c r="E9" i="125"/>
  <c r="AE90" i="136"/>
  <c r="AE91" i="136"/>
  <c r="AE92" i="136"/>
  <c r="AE93" i="136"/>
  <c r="AE94" i="136"/>
  <c r="AE96" i="136"/>
  <c r="AE97" i="136"/>
  <c r="AE98" i="136"/>
  <c r="AE99" i="136"/>
  <c r="E8" i="125"/>
  <c r="E7" i="125"/>
  <c r="G8" i="125"/>
  <c r="G7" i="125"/>
  <c r="AE4" i="136"/>
  <c r="D62" i="64"/>
  <c r="E62" i="64"/>
  <c r="F62" i="64"/>
  <c r="H62" i="64"/>
  <c r="I62" i="64"/>
  <c r="K62" i="64"/>
  <c r="L16" i="112"/>
  <c r="K16" i="112"/>
  <c r="M16" i="112" l="1"/>
  <c r="D8" i="176"/>
  <c r="F8" i="176"/>
  <c r="G8" i="176"/>
  <c r="I8" i="176"/>
  <c r="J8" i="176"/>
  <c r="K8" i="176" s="1"/>
  <c r="C8" i="176"/>
  <c r="F8" i="175"/>
  <c r="H8" i="175" s="1"/>
  <c r="G8" i="175"/>
  <c r="I8" i="175"/>
  <c r="J8" i="175"/>
  <c r="AQ15" i="178"/>
  <c r="AR15" i="178"/>
  <c r="H5" i="158"/>
  <c r="G4" i="158"/>
  <c r="E30" i="159"/>
  <c r="F30" i="159"/>
  <c r="C31" i="9" s="1"/>
  <c r="G30" i="159"/>
  <c r="H30" i="159"/>
  <c r="I30" i="159"/>
  <c r="E18" i="159"/>
  <c r="F18" i="159"/>
  <c r="G18" i="159"/>
  <c r="H18" i="159"/>
  <c r="I18" i="159"/>
  <c r="I5" i="159"/>
  <c r="H5" i="159"/>
  <c r="G4" i="159"/>
  <c r="I5" i="184"/>
  <c r="H5" i="184"/>
  <c r="G4" i="184"/>
  <c r="I5" i="183"/>
  <c r="H5" i="183"/>
  <c r="G4" i="183"/>
  <c r="I5" i="157"/>
  <c r="G4" i="157"/>
  <c r="E5" i="157"/>
  <c r="H5" i="157" s="1"/>
  <c r="I5" i="155"/>
  <c r="H5" i="155"/>
  <c r="G4" i="155"/>
  <c r="I5" i="154"/>
  <c r="H5" i="154"/>
  <c r="G4" i="154"/>
  <c r="I5" i="181"/>
  <c r="H5" i="181"/>
  <c r="G4" i="181"/>
  <c r="I5" i="180"/>
  <c r="H5" i="180"/>
  <c r="G4" i="180"/>
  <c r="AE87" i="136"/>
  <c r="E8" i="176" l="1"/>
  <c r="H8" i="176"/>
  <c r="K8" i="175"/>
  <c r="L6" i="112"/>
  <c r="AE85" i="136" l="1"/>
  <c r="AE86" i="136"/>
  <c r="AE84" i="136" l="1"/>
  <c r="E27" i="181"/>
  <c r="F27" i="181"/>
  <c r="H27" i="181"/>
  <c r="I27" i="181"/>
  <c r="AE83" i="136" l="1"/>
  <c r="G28" i="157"/>
  <c r="D33" i="181"/>
  <c r="L14" i="27"/>
  <c r="M14" i="27" s="1"/>
  <c r="L15" i="27"/>
  <c r="M15" i="27" s="1"/>
  <c r="K13" i="27"/>
  <c r="K11" i="27"/>
  <c r="K9" i="27"/>
  <c r="G16" i="157" l="1"/>
  <c r="AE82" i="136"/>
  <c r="F16" i="157" l="1"/>
  <c r="E24" i="9"/>
  <c r="E25" i="161"/>
  <c r="F25" i="161"/>
  <c r="G25" i="161"/>
  <c r="H25" i="161"/>
  <c r="I25" i="161"/>
  <c r="D12" i="161"/>
  <c r="G45" i="125"/>
  <c r="E45" i="125"/>
  <c r="AE81" i="136"/>
  <c r="L11" i="112"/>
  <c r="K10" i="112"/>
  <c r="K11" i="112"/>
  <c r="M11" i="112" l="1"/>
  <c r="E42" i="125" l="1"/>
  <c r="E44" i="125"/>
  <c r="G42" i="125"/>
  <c r="G44" i="125"/>
  <c r="AE80" i="136"/>
  <c r="E49" i="164"/>
  <c r="F49" i="164"/>
  <c r="G49" i="164"/>
  <c r="H49" i="164"/>
  <c r="I49" i="164"/>
  <c r="AE79" i="136" l="1"/>
  <c r="G43" i="125"/>
  <c r="E43" i="125"/>
  <c r="AE78" i="136" l="1"/>
  <c r="D63" i="65" l="1"/>
  <c r="K6" i="112"/>
  <c r="C58" i="179"/>
  <c r="D58" i="179"/>
  <c r="E58" i="179"/>
  <c r="F58" i="179"/>
  <c r="I41" i="184"/>
  <c r="H41" i="184"/>
  <c r="G41" i="184"/>
  <c r="F41" i="184"/>
  <c r="E41" i="184"/>
  <c r="I33" i="184"/>
  <c r="H33" i="184"/>
  <c r="G33" i="184"/>
  <c r="F33" i="184"/>
  <c r="E33" i="184"/>
  <c r="I26" i="184"/>
  <c r="H26" i="184"/>
  <c r="G26" i="184"/>
  <c r="F26" i="184"/>
  <c r="E26" i="184"/>
  <c r="I19" i="184"/>
  <c r="H19" i="184"/>
  <c r="G19" i="184"/>
  <c r="F19" i="184"/>
  <c r="E19" i="184"/>
  <c r="I11" i="184"/>
  <c r="H11" i="184"/>
  <c r="G11" i="184"/>
  <c r="E11" i="184"/>
  <c r="H4" i="184"/>
  <c r="A3" i="184"/>
  <c r="I40" i="183"/>
  <c r="H40" i="183"/>
  <c r="G40" i="183"/>
  <c r="F40" i="183"/>
  <c r="E40" i="183"/>
  <c r="I33" i="183"/>
  <c r="H33" i="183"/>
  <c r="G33" i="183"/>
  <c r="F33" i="183"/>
  <c r="E33" i="183"/>
  <c r="I26" i="183"/>
  <c r="H26" i="183"/>
  <c r="G26" i="183"/>
  <c r="F26" i="183"/>
  <c r="E26" i="183"/>
  <c r="I19" i="183"/>
  <c r="H19" i="183"/>
  <c r="G19" i="183"/>
  <c r="F19" i="183"/>
  <c r="E19" i="183"/>
  <c r="I11" i="183"/>
  <c r="H11" i="183"/>
  <c r="G11" i="183"/>
  <c r="F11" i="183"/>
  <c r="C62" i="183" s="1"/>
  <c r="E11" i="183"/>
  <c r="H4" i="183"/>
  <c r="A3" i="183"/>
  <c r="E9" i="181"/>
  <c r="F9" i="181"/>
  <c r="G9" i="181"/>
  <c r="H9" i="181"/>
  <c r="I9" i="181"/>
  <c r="D9" i="181"/>
  <c r="E16" i="180"/>
  <c r="F16" i="180"/>
  <c r="G16" i="180"/>
  <c r="H16" i="180"/>
  <c r="I16" i="180"/>
  <c r="I33" i="181"/>
  <c r="H33" i="181"/>
  <c r="G33" i="181"/>
  <c r="F33" i="181"/>
  <c r="E33" i="181"/>
  <c r="I22" i="181"/>
  <c r="H22" i="181"/>
  <c r="F22" i="181"/>
  <c r="E22" i="181"/>
  <c r="I17" i="181"/>
  <c r="H17" i="181"/>
  <c r="F17" i="181"/>
  <c r="E17" i="181"/>
  <c r="D17" i="181"/>
  <c r="H4" i="181"/>
  <c r="A3" i="181"/>
  <c r="I43" i="180"/>
  <c r="H43" i="180"/>
  <c r="G43" i="180"/>
  <c r="F43" i="180"/>
  <c r="E43" i="180"/>
  <c r="I38" i="180"/>
  <c r="H38" i="180"/>
  <c r="G38" i="180"/>
  <c r="F38" i="180"/>
  <c r="E38" i="180"/>
  <c r="D38" i="180"/>
  <c r="I34" i="180"/>
  <c r="H34" i="180"/>
  <c r="G34" i="180"/>
  <c r="F34" i="180"/>
  <c r="E34" i="180"/>
  <c r="D34" i="180"/>
  <c r="I27" i="180"/>
  <c r="H27" i="180"/>
  <c r="G27" i="180"/>
  <c r="F27" i="180"/>
  <c r="E27" i="180"/>
  <c r="H4" i="180"/>
  <c r="A3" i="180"/>
  <c r="G41" i="125"/>
  <c r="E41" i="125"/>
  <c r="AE77" i="136"/>
  <c r="C62" i="184" l="1"/>
  <c r="B62" i="184"/>
  <c r="B62" i="183"/>
  <c r="C66" i="181"/>
  <c r="B66" i="181"/>
  <c r="D34" i="181"/>
  <c r="B67" i="180"/>
  <c r="C67" i="180"/>
  <c r="D44" i="180"/>
  <c r="H41" i="183"/>
  <c r="I41" i="183"/>
  <c r="E41" i="183"/>
  <c r="G41" i="183"/>
  <c r="G44" i="180"/>
  <c r="H44" i="180"/>
  <c r="E44" i="180"/>
  <c r="F44" i="180"/>
  <c r="I44" i="180"/>
  <c r="I42" i="184"/>
  <c r="E42" i="184"/>
  <c r="H42" i="184"/>
  <c r="G42" i="184"/>
  <c r="F42" i="184"/>
  <c r="F34" i="181"/>
  <c r="G34" i="181"/>
  <c r="H34" i="181"/>
  <c r="E34" i="181"/>
  <c r="I34" i="181"/>
  <c r="E9" i="158"/>
  <c r="F9" i="158"/>
  <c r="G9" i="158"/>
  <c r="H9" i="158"/>
  <c r="I9" i="158"/>
  <c r="G38" i="125" l="1"/>
  <c r="G39" i="125"/>
  <c r="E38" i="125"/>
  <c r="E39" i="125"/>
  <c r="AE76" i="136"/>
  <c r="AP3" i="178" l="1"/>
  <c r="AE75" i="136" l="1"/>
  <c r="L13" i="27"/>
  <c r="M13" i="27" s="1"/>
  <c r="L7" i="27"/>
  <c r="K7" i="27"/>
  <c r="L8" i="27"/>
  <c r="K8" i="27"/>
  <c r="L9" i="27"/>
  <c r="M9" i="27" s="1"/>
  <c r="L10" i="27"/>
  <c r="K10" i="27"/>
  <c r="L11" i="27"/>
  <c r="M11" i="27" s="1"/>
  <c r="G37" i="125"/>
  <c r="E37" i="125"/>
  <c r="AE74" i="136"/>
  <c r="E13" i="158"/>
  <c r="E14" i="158" s="1"/>
  <c r="F13" i="158"/>
  <c r="F14" i="158" s="1"/>
  <c r="G13" i="158"/>
  <c r="G14" i="158" s="1"/>
  <c r="H13" i="158"/>
  <c r="H14" i="158" s="1"/>
  <c r="I13" i="158"/>
  <c r="I14" i="158" s="1"/>
  <c r="E7" i="157"/>
  <c r="E16" i="157"/>
  <c r="B63" i="157" s="1"/>
  <c r="E20" i="157"/>
  <c r="E28" i="157"/>
  <c r="D7" i="157"/>
  <c r="D29" i="157" s="1"/>
  <c r="E25" i="154"/>
  <c r="B40" i="9" s="1"/>
  <c r="F25" i="154"/>
  <c r="C40" i="9" s="1"/>
  <c r="G25" i="154"/>
  <c r="H25" i="154"/>
  <c r="I25" i="154"/>
  <c r="E18" i="154"/>
  <c r="F18" i="154"/>
  <c r="G18" i="154"/>
  <c r="H18" i="154"/>
  <c r="I18" i="154"/>
  <c r="E9" i="154"/>
  <c r="F9" i="154"/>
  <c r="G9" i="154"/>
  <c r="H9" i="154"/>
  <c r="I9" i="154"/>
  <c r="D34" i="161"/>
  <c r="D48" i="161" s="1"/>
  <c r="E47" i="161"/>
  <c r="B68" i="161" s="1"/>
  <c r="F47" i="161"/>
  <c r="G47" i="161"/>
  <c r="H47" i="161"/>
  <c r="I47" i="161"/>
  <c r="E34" i="161"/>
  <c r="B67" i="161" s="1"/>
  <c r="F34" i="161"/>
  <c r="C67" i="161" s="1"/>
  <c r="G34" i="161"/>
  <c r="H34" i="161"/>
  <c r="I34" i="161"/>
  <c r="E12" i="161"/>
  <c r="F12" i="161"/>
  <c r="G12" i="161"/>
  <c r="H12" i="161"/>
  <c r="I12" i="161"/>
  <c r="G36" i="125"/>
  <c r="E36" i="125"/>
  <c r="AE73" i="136"/>
  <c r="E34" i="125"/>
  <c r="E35" i="125"/>
  <c r="G34" i="125"/>
  <c r="G35" i="125"/>
  <c r="AE72" i="136"/>
  <c r="AE71" i="136"/>
  <c r="G33" i="125"/>
  <c r="E33" i="125"/>
  <c r="AE70" i="136"/>
  <c r="G32" i="125"/>
  <c r="E29" i="125"/>
  <c r="E30" i="125"/>
  <c r="E31" i="125"/>
  <c r="E32" i="125"/>
  <c r="AE69" i="136"/>
  <c r="F28" i="157"/>
  <c r="C63" i="157" s="1"/>
  <c r="I28" i="157"/>
  <c r="G31" i="125"/>
  <c r="AE68" i="136"/>
  <c r="E8" i="159"/>
  <c r="F8" i="159"/>
  <c r="G8" i="159"/>
  <c r="H8" i="159"/>
  <c r="I8" i="159"/>
  <c r="F20" i="157"/>
  <c r="G20" i="157"/>
  <c r="H20" i="157"/>
  <c r="I20" i="157"/>
  <c r="I7" i="157"/>
  <c r="I16" i="157"/>
  <c r="H16" i="157"/>
  <c r="F7" i="157"/>
  <c r="G7" i="157"/>
  <c r="H7" i="157"/>
  <c r="J25" i="154"/>
  <c r="E40" i="155"/>
  <c r="F40" i="155"/>
  <c r="G40" i="155"/>
  <c r="H40" i="155"/>
  <c r="I40" i="155"/>
  <c r="F22" i="155"/>
  <c r="G22" i="155"/>
  <c r="H22" i="155"/>
  <c r="G29" i="125"/>
  <c r="G30" i="125"/>
  <c r="AE67" i="136"/>
  <c r="AE66" i="136"/>
  <c r="K16" i="27"/>
  <c r="K17" i="27"/>
  <c r="AE65" i="136"/>
  <c r="L17" i="27"/>
  <c r="G26" i="125"/>
  <c r="E25" i="125"/>
  <c r="E26" i="125"/>
  <c r="G6" i="125"/>
  <c r="E6" i="125"/>
  <c r="AE64" i="136"/>
  <c r="AP15" i="178"/>
  <c r="AO15" i="178"/>
  <c r="AN15" i="178"/>
  <c r="AM15" i="178"/>
  <c r="AL15" i="178"/>
  <c r="AK15" i="178"/>
  <c r="AI15" i="178"/>
  <c r="AH15" i="178"/>
  <c r="AG15" i="178"/>
  <c r="AF15" i="178"/>
  <c r="AE15" i="178"/>
  <c r="AD15" i="178"/>
  <c r="AC15" i="178"/>
  <c r="AB15" i="178"/>
  <c r="G25" i="125"/>
  <c r="K9" i="112"/>
  <c r="L9" i="112"/>
  <c r="L10" i="112"/>
  <c r="M10" i="112" s="1"/>
  <c r="G23" i="125"/>
  <c r="G24" i="125"/>
  <c r="E23" i="125"/>
  <c r="E24" i="125"/>
  <c r="J9" i="154"/>
  <c r="G22" i="125"/>
  <c r="E22" i="125"/>
  <c r="G15" i="125"/>
  <c r="G16" i="125"/>
  <c r="G17" i="125"/>
  <c r="G18" i="125"/>
  <c r="G19" i="125"/>
  <c r="G20" i="125"/>
  <c r="G21" i="125"/>
  <c r="E15" i="125"/>
  <c r="E16" i="125"/>
  <c r="E17" i="125"/>
  <c r="E18" i="125"/>
  <c r="E19" i="125"/>
  <c r="E20" i="125"/>
  <c r="E21" i="125"/>
  <c r="E38" i="9"/>
  <c r="F12" i="125"/>
  <c r="F11" i="125"/>
  <c r="D12" i="125"/>
  <c r="D11" i="125"/>
  <c r="E7" i="9"/>
  <c r="E5" i="125"/>
  <c r="AE52" i="136"/>
  <c r="AE53" i="136"/>
  <c r="AE54" i="136"/>
  <c r="AE55" i="136"/>
  <c r="AE56" i="136"/>
  <c r="AE57" i="136"/>
  <c r="AE58" i="136"/>
  <c r="AE59" i="136"/>
  <c r="AE60" i="136"/>
  <c r="AE61" i="136"/>
  <c r="AE62" i="136"/>
  <c r="AE63" i="136"/>
  <c r="AE51" i="136"/>
  <c r="K7" i="112"/>
  <c r="K8" i="112"/>
  <c r="L8" i="112"/>
  <c r="AE50" i="136"/>
  <c r="AE49" i="136"/>
  <c r="AE5" i="136"/>
  <c r="AE47" i="136"/>
  <c r="AE6" i="136"/>
  <c r="AE7" i="136"/>
  <c r="AE8" i="136"/>
  <c r="AE9" i="136"/>
  <c r="AE10" i="136"/>
  <c r="AE11" i="136"/>
  <c r="AE12" i="136"/>
  <c r="AE13" i="136"/>
  <c r="AE14" i="136"/>
  <c r="AE15" i="136"/>
  <c r="AE16" i="136"/>
  <c r="AE17" i="136"/>
  <c r="AE18" i="136"/>
  <c r="AE19" i="136"/>
  <c r="AE20" i="136"/>
  <c r="AE21" i="136"/>
  <c r="AE22" i="136"/>
  <c r="AE23" i="136"/>
  <c r="AE24" i="136"/>
  <c r="AE25" i="136"/>
  <c r="AE26" i="136"/>
  <c r="AE27" i="136"/>
  <c r="AE28" i="136"/>
  <c r="AE29" i="136"/>
  <c r="AE30" i="136"/>
  <c r="AE31" i="136"/>
  <c r="AE32" i="136"/>
  <c r="AE33" i="136"/>
  <c r="AE34" i="136"/>
  <c r="AE35" i="136"/>
  <c r="AE36" i="136"/>
  <c r="AE37" i="136"/>
  <c r="AE38" i="136"/>
  <c r="AE39" i="136"/>
  <c r="AE40" i="136"/>
  <c r="AE41" i="136"/>
  <c r="AE42" i="136"/>
  <c r="AE43" i="136"/>
  <c r="AE44" i="136"/>
  <c r="AE45" i="136"/>
  <c r="AE46" i="136"/>
  <c r="AE48" i="136"/>
  <c r="L7" i="112"/>
  <c r="L6" i="27"/>
  <c r="F63" i="65"/>
  <c r="E63" i="65"/>
  <c r="H63" i="65"/>
  <c r="I63" i="65"/>
  <c r="J63" i="65"/>
  <c r="E10" i="9"/>
  <c r="G4" i="112"/>
  <c r="E9" i="9"/>
  <c r="E12" i="9"/>
  <c r="E11" i="9"/>
  <c r="E15" i="9"/>
  <c r="AA5" i="135"/>
  <c r="AA6" i="135" s="1"/>
  <c r="AA7" i="135" s="1"/>
  <c r="AA8" i="135" s="1"/>
  <c r="AA9" i="135" s="1"/>
  <c r="AA10" i="135" s="1"/>
  <c r="AA11" i="135" s="1"/>
  <c r="AA12" i="135" s="1"/>
  <c r="AA13" i="135" s="1"/>
  <c r="L16" i="27"/>
  <c r="E18" i="9"/>
  <c r="E17" i="9"/>
  <c r="E16" i="9"/>
  <c r="B12" i="164"/>
  <c r="B12" i="64"/>
  <c r="I5" i="158"/>
  <c r="H4" i="155"/>
  <c r="L6" i="151"/>
  <c r="H4" i="158"/>
  <c r="H4" i="159"/>
  <c r="A3" i="157"/>
  <c r="A3" i="159" s="1"/>
  <c r="A3" i="158" s="1"/>
  <c r="H4" i="157"/>
  <c r="F4" i="112"/>
  <c r="K4" i="112"/>
  <c r="G5" i="112"/>
  <c r="K5" i="112" s="1"/>
  <c r="H5" i="112"/>
  <c r="L5" i="112" s="1"/>
  <c r="I5" i="112"/>
  <c r="M5" i="112"/>
  <c r="A3" i="155"/>
  <c r="H4" i="154"/>
  <c r="A3" i="161"/>
  <c r="H4" i="161"/>
  <c r="G4" i="27"/>
  <c r="K4" i="27" s="1"/>
  <c r="E22" i="9"/>
  <c r="E29" i="9"/>
  <c r="E30" i="9"/>
  <c r="E39" i="9"/>
  <c r="E8" i="9"/>
  <c r="E28" i="9"/>
  <c r="B62" i="157" l="1"/>
  <c r="C62" i="157"/>
  <c r="D40" i="9"/>
  <c r="C68" i="161"/>
  <c r="G12" i="125"/>
  <c r="F64" i="125"/>
  <c r="I26" i="154"/>
  <c r="H26" i="154"/>
  <c r="E12" i="125"/>
  <c r="F48" i="161"/>
  <c r="E48" i="161"/>
  <c r="G26" i="154"/>
  <c r="F26" i="154"/>
  <c r="E26" i="154"/>
  <c r="E37" i="9"/>
  <c r="G31" i="159"/>
  <c r="I31" i="159"/>
  <c r="H31" i="159"/>
  <c r="H48" i="161"/>
  <c r="F31" i="159"/>
  <c r="B31" i="9"/>
  <c r="D31" i="9" s="1"/>
  <c r="E31" i="159"/>
  <c r="I48" i="161"/>
  <c r="G29" i="157"/>
  <c r="E29" i="157"/>
  <c r="G48" i="161"/>
  <c r="D64" i="125"/>
  <c r="F29" i="157"/>
  <c r="H29" i="157"/>
  <c r="E52" i="125"/>
  <c r="G52" i="125"/>
  <c r="E40" i="9"/>
  <c r="M10" i="27"/>
  <c r="M9" i="112"/>
  <c r="AH14" i="135"/>
  <c r="AB14" i="135"/>
  <c r="M17" i="27"/>
  <c r="I29" i="157"/>
  <c r="G41" i="155"/>
  <c r="M7" i="112"/>
  <c r="M16" i="27"/>
  <c r="M8" i="27"/>
  <c r="M6" i="27"/>
  <c r="M18" i="27"/>
  <c r="M7" i="27"/>
  <c r="E28" i="125"/>
  <c r="G28" i="125"/>
  <c r="M6" i="112"/>
  <c r="M8" i="112"/>
  <c r="E41" i="155"/>
  <c r="H41" i="155"/>
  <c r="F41" i="155"/>
  <c r="I41" i="155"/>
  <c r="J26" i="154"/>
  <c r="AD14" i="135"/>
  <c r="AC14" i="135"/>
  <c r="AG14" i="135"/>
  <c r="AF14" i="135"/>
  <c r="G11" i="125"/>
  <c r="E11" i="125"/>
  <c r="D33" i="9" l="1"/>
  <c r="E33" i="9" s="1"/>
  <c r="D42" i="9"/>
  <c r="E42" i="9" s="1"/>
  <c r="E31" i="9"/>
  <c r="E6" i="9"/>
</calcChain>
</file>

<file path=xl/sharedStrings.xml><?xml version="1.0" encoding="utf-8"?>
<sst xmlns="http://schemas.openxmlformats.org/spreadsheetml/2006/main" count="1741" uniqueCount="509">
  <si>
    <t xml:space="preserve">       Boletín de carne bovina</t>
  </si>
  <si>
    <t>Boletín carne bovina: tendencias de producción, precios y comercio exterior</t>
  </si>
  <si>
    <t xml:space="preserve">                              </t>
  </si>
  <si>
    <t>Oscar Fuentes Molina</t>
  </si>
  <si>
    <t>Gabriel Peralta Chávez</t>
  </si>
  <si>
    <t>Publicación de la Oficina de Estudios y Políticas Agrarias (Odepa)</t>
  </si>
  <si>
    <t>del Ministerio de Agricultura, Gobierno de Chile</t>
  </si>
  <si>
    <t xml:space="preserve">Directora y Representante Legal </t>
  </si>
  <si>
    <t xml:space="preserve">Andrea García Lizama </t>
  </si>
  <si>
    <t>Se puede reproducir total o parcialmente citando la fuente</t>
  </si>
  <si>
    <t>Teatinos 40, piso 8. Santiago, Chile</t>
  </si>
  <si>
    <t>Teléfono :(56- 2) 23973000</t>
  </si>
  <si>
    <t>Fax :(56- 2) 23973111</t>
  </si>
  <si>
    <t xml:space="preserve">www.odepa.gob.cl  </t>
  </si>
  <si>
    <t>Febrero 2021</t>
  </si>
  <si>
    <t>Contenido</t>
  </si>
  <si>
    <t>Cuadro</t>
  </si>
  <si>
    <t>Descripción</t>
  </si>
  <si>
    <t>Página</t>
  </si>
  <si>
    <t>Resumen de indicadores del sector carne</t>
  </si>
  <si>
    <t>Beneficio de bovinos en mataderos. Número de cabezas. Periodo 2018 - 2023</t>
  </si>
  <si>
    <t>Beneficio de bovino en mataderos. Toneladas de carne en vara. Periodo 2018 - 2023</t>
  </si>
  <si>
    <t>Precios promedio de novillo gordo a productor Región Metropolitana a  Región de Aysén. Periodo 2018- 2023</t>
  </si>
  <si>
    <t>Pesos nominales s/iva</t>
  </si>
  <si>
    <t>Precios promedio de novillo gordo a productor Región Metropolitana a Región de Aysén. Periodo 2018 - 2023</t>
  </si>
  <si>
    <t>Exportaciones de carne de bovino por destino</t>
  </si>
  <si>
    <t>Exportaciones de carne de bovino por principales productos y destinos</t>
  </si>
  <si>
    <t>Exportaciones de carne de bovino refrigerada por principales productos y destinos</t>
  </si>
  <si>
    <t>Exportaciones de carne de bovino congelada por principales productos y destinos</t>
  </si>
  <si>
    <t>Exportaciones de subproductos bovinos por tipo y destinos</t>
  </si>
  <si>
    <t>Exportaciones de cuero por productos y destino</t>
  </si>
  <si>
    <t>Importaciones de carne de bovino por origen</t>
  </si>
  <si>
    <t>Importaciones de carne de bovino por productos y origen</t>
  </si>
  <si>
    <t>Importaciones de carne de bovino refrigerada por principales productos y destinos</t>
  </si>
  <si>
    <t>Importaciones de carne de bovino congelada por principales productos y destinos</t>
  </si>
  <si>
    <t>Importaciones de subproductos bovinos por tipo y origen</t>
  </si>
  <si>
    <t>Importaciones de cueros por tipos y origen</t>
  </si>
  <si>
    <t>Exportación de animales en pie</t>
  </si>
  <si>
    <t>Importaciones semanales de carne bovina (toneladas)</t>
  </si>
  <si>
    <t>Precio a consumidor promedio mensual de Huachalomo, Lomo Liso y Posta Rosada en carnicerías y</t>
  </si>
  <si>
    <t>supermercados  de la Región Metropolitana ($ / kilo nominales con IVA)</t>
  </si>
  <si>
    <t xml:space="preserve">Precio a consumidor promedio mensual de Huachalomo, Lomo Liso y Posta Rosada en sector Oriente y </t>
  </si>
  <si>
    <t>Poniente de la Región Metropolitana ($ / kilo nominales con IVA)</t>
  </si>
  <si>
    <t>Disponibilidad aparente de carnes por habitante. Periodo 2001 - 2022</t>
  </si>
  <si>
    <t>Gráfico</t>
  </si>
  <si>
    <t>Cuadro 1</t>
  </si>
  <si>
    <t xml:space="preserve"> Resumen de indicadores del sector carne</t>
  </si>
  <si>
    <t>Producción  (ton)</t>
  </si>
  <si>
    <t>Acumulado</t>
  </si>
  <si>
    <t>% variación</t>
  </si>
  <si>
    <t>Tendencia</t>
  </si>
  <si>
    <t xml:space="preserve">Carne de bovino total </t>
  </si>
  <si>
    <t>Carne de vaca</t>
  </si>
  <si>
    <t>Carne de novillo</t>
  </si>
  <si>
    <t>Carne de cerdo total</t>
  </si>
  <si>
    <t>Carne de ave total</t>
  </si>
  <si>
    <t>Carne de ave broiler</t>
  </si>
  <si>
    <t>Carne de pavo</t>
  </si>
  <si>
    <t>Precios/kilo</t>
  </si>
  <si>
    <t>Promedio</t>
  </si>
  <si>
    <t>Novillo gordo*</t>
  </si>
  <si>
    <t>Novillo engorda*</t>
  </si>
  <si>
    <t>Vaca gorda*</t>
  </si>
  <si>
    <t>Ternero*</t>
  </si>
  <si>
    <t>Maíz</t>
  </si>
  <si>
    <t>Precio internacional (USD/ton) Maíz Yellow N° 2, FOB Golfo, USA</t>
  </si>
  <si>
    <t>Soya</t>
  </si>
  <si>
    <t>Precio internacional (USD/ton) Poroto de soja Yellow N° 2, FOB Chicago, USA - Futuro</t>
  </si>
  <si>
    <t>Comercio exterior</t>
  </si>
  <si>
    <t>Cantidad (ton)</t>
  </si>
  <si>
    <t>Importaciones:</t>
  </si>
  <si>
    <t>Carne de bovino total</t>
  </si>
  <si>
    <t>Carne de cerdo y despojos</t>
  </si>
  <si>
    <t>Carne de ave</t>
  </si>
  <si>
    <t xml:space="preserve">Hamburguesas </t>
  </si>
  <si>
    <t>Equivalencia carne en vara:</t>
  </si>
  <si>
    <t>Carne de bovino total**</t>
  </si>
  <si>
    <t>Carne de cerdo**</t>
  </si>
  <si>
    <t>Carne de ave**</t>
  </si>
  <si>
    <t>Exportaciones:</t>
  </si>
  <si>
    <t xml:space="preserve">Carne de bovino </t>
  </si>
  <si>
    <t>Fuente: elaborado con antecedentes de INE, Reuters, Cotrisa, Odepa y estimaciones técnicas.</t>
  </si>
  <si>
    <t>*Presenta la cantidad de carne comercializada medida como toneladas de carne en vara. Para la conversión de los productos deshuesados a su símil con hueso se les aplicó un factor de conversión particular para la carne de bovino, cerdo y ave.</t>
  </si>
  <si>
    <t xml:space="preserve">* Precio promedio nacional Afech A.G. </t>
  </si>
  <si>
    <t>Cuadro 2</t>
  </si>
  <si>
    <t>Beneficio de bovinos en mataderos</t>
  </si>
  <si>
    <t>Número de cabezas. Periodo 2018 - 2023</t>
  </si>
  <si>
    <t>Año</t>
  </si>
  <si>
    <t>Mes</t>
  </si>
  <si>
    <t>Total</t>
  </si>
  <si>
    <t>Novillos</t>
  </si>
  <si>
    <t>Total vacas</t>
  </si>
  <si>
    <t>Vacas gordas</t>
  </si>
  <si>
    <t>Vacas carnaza</t>
  </si>
  <si>
    <t>Bueyes</t>
  </si>
  <si>
    <t>Toros y torunos</t>
  </si>
  <si>
    <t>Vaquillas</t>
  </si>
  <si>
    <t>Terneros y terneras</t>
  </si>
  <si>
    <t>2022 (p)</t>
  </si>
  <si>
    <t>2023 (p)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</si>
  <si>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</si>
  <si>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</si>
  <si>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</si>
  <si>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</si>
  <si>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</si>
  <si>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</si>
  <si>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</si>
  <si>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</si>
  <si>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</si>
  <si>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</si>
  <si>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</si>
  <si>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</si>
  <si>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 mensual (%)</t>
  </si>
  <si>
    <t>Fuente: elaborado por Odepa con información INE.</t>
  </si>
  <si>
    <t>Nota: (p) indica cifras provisorias.  * Cifras rectificadas en relación con el boletín anterior</t>
  </si>
  <si>
    <t>Cuadro 3</t>
  </si>
  <si>
    <t>Toneladas de carne en vara. Periodo 2018 - 2023</t>
  </si>
  <si>
    <t>Producción mensual de carne bovina (toneladas en vara)</t>
  </si>
  <si>
    <t>Producción</t>
  </si>
  <si>
    <t>Ene 16</t>
  </si>
  <si>
    <t>Feb 16</t>
  </si>
  <si>
    <t>Mar 16</t>
  </si>
  <si>
    <t>Abr 16</t>
  </si>
  <si>
    <t>May 16</t>
  </si>
  <si>
    <t>Jun 16</t>
  </si>
  <si>
    <t>Jul 16</t>
  </si>
  <si>
    <t>Ago 16</t>
  </si>
  <si>
    <t>Sep 16</t>
  </si>
  <si>
    <t>Oct 16</t>
  </si>
  <si>
    <t>Nov 16</t>
  </si>
  <si>
    <t>Dic 16</t>
  </si>
  <si>
    <t>Ene 17</t>
  </si>
  <si>
    <t>Feb 17</t>
  </si>
  <si>
    <t>Mar 17</t>
  </si>
  <si>
    <t>Abr  17</t>
  </si>
  <si>
    <t>May 17</t>
  </si>
  <si>
    <t>Jun 17</t>
  </si>
  <si>
    <t>Jul 17</t>
  </si>
  <si>
    <t>Ago 17</t>
  </si>
  <si>
    <t>Sep 17</t>
  </si>
  <si>
    <t>Oct 17</t>
  </si>
  <si>
    <t>Nov 17</t>
  </si>
  <si>
    <t>Dic 17</t>
  </si>
  <si>
    <t>Ene 18</t>
  </si>
  <si>
    <t>Feb 18</t>
  </si>
  <si>
    <t>Mar 18</t>
  </si>
  <si>
    <t>Abr 18</t>
  </si>
  <si>
    <t>May 18</t>
  </si>
  <si>
    <t>Jun 18</t>
  </si>
  <si>
    <t>Jul 18</t>
  </si>
  <si>
    <t>Ago 18</t>
  </si>
  <si>
    <t>Sep 18</t>
  </si>
  <si>
    <t>Oct 18</t>
  </si>
  <si>
    <t>Nov 18</t>
  </si>
  <si>
    <t>Dic 18</t>
  </si>
  <si>
    <t>Ene 19</t>
  </si>
  <si>
    <t>Feb 19</t>
  </si>
  <si>
    <t>Mar 19</t>
  </si>
  <si>
    <t>Abr 19</t>
  </si>
  <si>
    <t>May 19</t>
  </si>
  <si>
    <t>Jun 19</t>
  </si>
  <si>
    <t>Jul 19</t>
  </si>
  <si>
    <t>Ago 19</t>
  </si>
  <si>
    <t>Sep 19</t>
  </si>
  <si>
    <t>Oct 19</t>
  </si>
  <si>
    <t>Nov 19</t>
  </si>
  <si>
    <t>Dic 19</t>
  </si>
  <si>
    <t>Ene 20</t>
  </si>
  <si>
    <t>Feb 20</t>
  </si>
  <si>
    <t>Mar 20</t>
  </si>
  <si>
    <t>Abr 20</t>
  </si>
  <si>
    <t>May 20</t>
  </si>
  <si>
    <t>Jun 20</t>
  </si>
  <si>
    <t>Jul 20</t>
  </si>
  <si>
    <t>Ago 20</t>
  </si>
  <si>
    <t>Sep 20</t>
  </si>
  <si>
    <t>Oct 20</t>
  </si>
  <si>
    <t>Nov 20</t>
  </si>
  <si>
    <t>Dic 20</t>
  </si>
  <si>
    <t>Ene 21</t>
  </si>
  <si>
    <t>Feb 21</t>
  </si>
  <si>
    <t>Mar 21</t>
  </si>
  <si>
    <t>Abr 21</t>
  </si>
  <si>
    <t>May 21</t>
  </si>
  <si>
    <t>Jun 21</t>
  </si>
  <si>
    <t>Jul 21</t>
  </si>
  <si>
    <t>Ago 21</t>
  </si>
  <si>
    <t>Sep 21</t>
  </si>
  <si>
    <t>Oct 21</t>
  </si>
  <si>
    <t>Nov 21</t>
  </si>
  <si>
    <t>Dic 21</t>
  </si>
  <si>
    <t>Ene 22</t>
  </si>
  <si>
    <t>Feb 22</t>
  </si>
  <si>
    <t>Mar 22</t>
  </si>
  <si>
    <t>Abr 22</t>
  </si>
  <si>
    <t>May 22</t>
  </si>
  <si>
    <t>Jun 22</t>
  </si>
  <si>
    <t>Jul 22</t>
  </si>
  <si>
    <t>Ago 22</t>
  </si>
  <si>
    <t>Sep 22</t>
  </si>
  <si>
    <t>Oct 22</t>
  </si>
  <si>
    <t>Nov 22</t>
  </si>
  <si>
    <t>Dic 22</t>
  </si>
  <si>
    <t>Ene 23</t>
  </si>
  <si>
    <t>Feb 23</t>
  </si>
  <si>
    <t>Mar 23</t>
  </si>
  <si>
    <t>Abr 23</t>
  </si>
  <si>
    <t>May 23</t>
  </si>
  <si>
    <t>Jun 23</t>
  </si>
  <si>
    <t>Jul 23</t>
  </si>
  <si>
    <t>Ago 23</t>
  </si>
  <si>
    <t>Sep 23</t>
  </si>
  <si>
    <t>Oct 23</t>
  </si>
  <si>
    <t>Nov 23</t>
  </si>
  <si>
    <t>Dic 23</t>
  </si>
  <si>
    <t>Período</t>
  </si>
  <si>
    <r>
      <t xml:space="preserve">Beneficio de ganado bovino </t>
    </r>
    <r>
      <rPr>
        <sz val="10"/>
        <color indexed="56"/>
        <rFont val="Arial"/>
        <family val="2"/>
      </rPr>
      <t>(animales)</t>
    </r>
  </si>
  <si>
    <t>Bovinos</t>
  </si>
  <si>
    <t>Vacas</t>
  </si>
  <si>
    <t>Toros</t>
  </si>
  <si>
    <t>Terneros</t>
  </si>
  <si>
    <r>
      <t xml:space="preserve">Beneficio de ganado bovino </t>
    </r>
    <r>
      <rPr>
        <sz val="10"/>
        <color indexed="56"/>
        <rFont val="Arial"/>
        <family val="2"/>
      </rPr>
      <t>(toneladas de carne en vara)</t>
    </r>
  </si>
  <si>
    <t>Peso promedio por categoría</t>
  </si>
  <si>
    <t xml:space="preserve"> </t>
  </si>
  <si>
    <t>Beneficio de animales (número de cabezas)</t>
  </si>
  <si>
    <t>Vacas + Vaquillas</t>
  </si>
  <si>
    <t>Novillo</t>
  </si>
  <si>
    <t xml:space="preserve">Ene 17 </t>
  </si>
  <si>
    <t>Abr 17</t>
  </si>
  <si>
    <t>2018 (p)</t>
  </si>
  <si>
    <t>Dic19</t>
  </si>
  <si>
    <t>Cuadro 4</t>
  </si>
  <si>
    <t>Porcentaje de hembras faenadas respecto al número total de animales faenados</t>
  </si>
  <si>
    <r>
      <t>Total vacas</t>
    </r>
    <r>
      <rPr>
        <b/>
        <vertAlign val="superscript"/>
        <sz val="10"/>
        <rFont val="Arial"/>
        <family val="2"/>
      </rPr>
      <t>(1)</t>
    </r>
  </si>
  <si>
    <t>Participación (%)</t>
  </si>
  <si>
    <t xml:space="preserve">Nota: (p) indica cifras provisorias.  * Cifras rectificadas en relación con el boletín anterior    </t>
  </si>
  <si>
    <t xml:space="preserve">(1) Incluye vacas gordas y vacas de carnaza. </t>
  </si>
  <si>
    <t>Cuadro 5</t>
  </si>
  <si>
    <t>Precios promedios de novillo gordo a productor Región de Metropolitana a Región de Aysén. Período 2018 - 2023</t>
  </si>
  <si>
    <t>(Pesos nominales sin IVA)</t>
  </si>
  <si>
    <t>Nacional</t>
  </si>
  <si>
    <t>Metropolitana</t>
  </si>
  <si>
    <t>Maule</t>
  </si>
  <si>
    <t>Bío Bío</t>
  </si>
  <si>
    <t>La Araucanía</t>
  </si>
  <si>
    <t xml:space="preserve">Los Ríos </t>
  </si>
  <si>
    <t>Los Lagos</t>
  </si>
  <si>
    <t>Aysén</t>
  </si>
  <si>
    <t>Fuente: elaborado por Odepa con información Afech A.G.</t>
  </si>
  <si>
    <t>Cuadro 6</t>
  </si>
  <si>
    <t>Precios medios de novillo gordo a productor Región Metropolitana a Región de Aysén. Período 2018 - 2023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</si>
  <si>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Afech A.G.</t>
    </r>
  </si>
  <si>
    <t>$novillo gordo Osorno</t>
  </si>
  <si>
    <t>Ago  16</t>
  </si>
  <si>
    <t>Ago  17</t>
  </si>
  <si>
    <t>año</t>
  </si>
  <si>
    <t>mes</t>
  </si>
  <si>
    <t>$</t>
  </si>
  <si>
    <t>Novillo gordo</t>
  </si>
  <si>
    <t>Novillo engorda</t>
  </si>
  <si>
    <t>Vaca gorda</t>
  </si>
  <si>
    <t>Vaca engorda</t>
  </si>
  <si>
    <t>Vaca carnaza</t>
  </si>
  <si>
    <t>Vaquilla gorda</t>
  </si>
  <si>
    <t>Vaquilla engorda</t>
  </si>
  <si>
    <t>Terneras</t>
  </si>
  <si>
    <t>Caballos</t>
  </si>
  <si>
    <t>Cerdos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</si>
  <si>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</si>
  <si>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</si>
  <si>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</si>
  <si>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</si>
  <si>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</si>
  <si>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</si>
  <si>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</si>
  <si>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</si>
  <si>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</si>
  <si>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</si>
  <si>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</si>
  <si>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</si>
  <si>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</si>
  <si>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Cuadro 7</t>
  </si>
  <si>
    <t xml:space="preserve"> Exportaciones de carne de bovino por destino</t>
  </si>
  <si>
    <t>País de destino</t>
  </si>
  <si>
    <t>Cantidad (toneladas)</t>
  </si>
  <si>
    <t>Valor (miles de USD FOB)</t>
  </si>
  <si>
    <t>USD/tonelada</t>
  </si>
  <si>
    <t>Var. 23/22 (%)</t>
  </si>
  <si>
    <t>Part. 2023 (%)</t>
  </si>
  <si>
    <t>China</t>
  </si>
  <si>
    <t>Colombia</t>
  </si>
  <si>
    <t>España</t>
  </si>
  <si>
    <t>Canadá</t>
  </si>
  <si>
    <t>Cuba</t>
  </si>
  <si>
    <t>Corea del Sur</t>
  </si>
  <si>
    <t>Reino Unido</t>
  </si>
  <si>
    <t>Costa Rica</t>
  </si>
  <si>
    <t>Holanda</t>
  </si>
  <si>
    <t>Suiza</t>
  </si>
  <si>
    <t>SUB - TOTAL</t>
  </si>
  <si>
    <t>OTROS PAÍSES</t>
  </si>
  <si>
    <t>TOTAL</t>
  </si>
  <si>
    <t>Fuente: elaborado por Odepa con registros del Servicio Nacional de Aduanas.</t>
  </si>
  <si>
    <t>Nota: cifras sujetas a actualizaciones.</t>
  </si>
  <si>
    <t>Cuadro 8</t>
  </si>
  <si>
    <t>Código</t>
  </si>
  <si>
    <t>Producto</t>
  </si>
  <si>
    <t>Valor (miles USD FOB)</t>
  </si>
  <si>
    <t> 02012000</t>
  </si>
  <si>
    <t>Carne bovina en trozos sin deshuesar, fresca o refrigerada</t>
  </si>
  <si>
    <t>Grecia</t>
  </si>
  <si>
    <t>Países Bajos</t>
  </si>
  <si>
    <t>Alemania</t>
  </si>
  <si>
    <t>Francia</t>
  </si>
  <si>
    <t>Subtotal</t>
  </si>
  <si>
    <t> 02013000</t>
  </si>
  <si>
    <t>Carne bovina deshuesada fresca o refrigerada (total)</t>
  </si>
  <si>
    <t>Italia</t>
  </si>
  <si>
    <t>Dinamarca</t>
  </si>
  <si>
    <t>Estados Unidos</t>
  </si>
  <si>
    <t> 02022000</t>
  </si>
  <si>
    <t>Carne bovina los demás cortes (trozos) sin deshuesar, congeladas</t>
  </si>
  <si>
    <t>Japón</t>
  </si>
  <si>
    <t>Perú</t>
  </si>
  <si>
    <t> 02023000</t>
  </si>
  <si>
    <t>Carne bovina deshuesada congelada (total)</t>
  </si>
  <si>
    <t>Hong Kong</t>
  </si>
  <si>
    <t>Total general</t>
  </si>
  <si>
    <t>Fuente: elaborado por Odepa con información del Servicio Nacional de Aduanas.</t>
  </si>
  <si>
    <t xml:space="preserve">Nota: cifras sujetas a actualizaciones. </t>
  </si>
  <si>
    <t>ac 2022</t>
  </si>
  <si>
    <t>ac 2023</t>
  </si>
  <si>
    <t>con hueso</t>
  </si>
  <si>
    <t>deshuesada</t>
  </si>
  <si>
    <t>Cuadro 9</t>
  </si>
  <si>
    <t> 02013010</t>
  </si>
  <si>
    <t>Carne bovina, filete, deshuesada fresca o refrigerada</t>
  </si>
  <si>
    <t> 02013020</t>
  </si>
  <si>
    <t>Carne bovina, lomo, deshuesada fresca o refrigerada</t>
  </si>
  <si>
    <t> 02013030</t>
  </si>
  <si>
    <t>Carne bovina, asiento, deshuesada fresca o refrigerada</t>
  </si>
  <si>
    <t> 02013040</t>
  </si>
  <si>
    <t>Carne bovina, posta, deshuesada fresca o refrigerada</t>
  </si>
  <si>
    <t> 02013050</t>
  </si>
  <si>
    <t>Carne bovina, huachalomo y sobrecostilla, deshuesada fresca o refrigerada</t>
  </si>
  <si>
    <t>Cuadro 10</t>
  </si>
  <si>
    <t> 02023010</t>
  </si>
  <si>
    <t>Carne bovina, filete, deshuesada congelada</t>
  </si>
  <si>
    <t> 02023020</t>
  </si>
  <si>
    <t>Carne bovina, lomo, deshuesada congelada</t>
  </si>
  <si>
    <t> 02023030</t>
  </si>
  <si>
    <t>Carne bovina, asiento, deshuesada congelada</t>
  </si>
  <si>
    <t> 02023040</t>
  </si>
  <si>
    <t>Carne bovina, posta, deshuesada congelada</t>
  </si>
  <si>
    <t> 02023050</t>
  </si>
  <si>
    <t>Carne bovina, huachalomo y sobrecostilla, deshuesada congelada</t>
  </si>
  <si>
    <t>Cuadro 11</t>
  </si>
  <si>
    <t> 02062100</t>
  </si>
  <si>
    <t>Despojos comestibles, lenguas de bovinos congeladas</t>
  </si>
  <si>
    <t> 02062900</t>
  </si>
  <si>
    <t>Los demás despojos comestibles de bovinos, congelados</t>
  </si>
  <si>
    <t>México</t>
  </si>
  <si>
    <t>Australia</t>
  </si>
  <si>
    <t>Ecuador</t>
  </si>
  <si>
    <t> 16025000</t>
  </si>
  <si>
    <t>Las demás preparaciones de bovinos, incluidas las mezclas</t>
  </si>
  <si>
    <t>Senegal</t>
  </si>
  <si>
    <t>Paraguay</t>
  </si>
  <si>
    <t>Cuadro 12</t>
  </si>
  <si>
    <t>Chile. Exportaciones de cuero por productos y destino</t>
  </si>
  <si>
    <t> 41015000</t>
  </si>
  <si>
    <t>Cueros y pieles enteras, en bruto, de bovinos y equinos de peso unitario &gt; a 16 kg</t>
  </si>
  <si>
    <t>Turquía</t>
  </si>
  <si>
    <t>Tailandia</t>
  </si>
  <si>
    <t>Portugal</t>
  </si>
  <si>
    <t>Croacia</t>
  </si>
  <si>
    <t>Indonesia</t>
  </si>
  <si>
    <t>Lituania</t>
  </si>
  <si>
    <t>Filipinas</t>
  </si>
  <si>
    <t> 41041100</t>
  </si>
  <si>
    <r>
      <t xml:space="preserve">Cueros y pieles curtidos de bovinos o equinos, en estado húmedo (incluido el </t>
    </r>
    <r>
      <rPr>
        <i/>
        <sz val="10"/>
        <rFont val="Arial"/>
        <family val="2"/>
      </rPr>
      <t>wet blue</t>
    </r>
    <r>
      <rPr>
        <sz val="10"/>
        <rFont val="Arial"/>
        <family val="2"/>
      </rPr>
      <t>, plena flor sin dividir; divididos con la flor)</t>
    </r>
  </si>
  <si>
    <t>Taiwán</t>
  </si>
  <si>
    <t>Haití</t>
  </si>
  <si>
    <t>India</t>
  </si>
  <si>
    <t> 41041900</t>
  </si>
  <si>
    <r>
      <t xml:space="preserve">Los demás cueros y pieles curtidos de bovinos o equinos, en estado húmedo (incluido el </t>
    </r>
    <r>
      <rPr>
        <i/>
        <sz val="10"/>
        <rFont val="Arial"/>
        <family val="2"/>
      </rPr>
      <t>wet blue</t>
    </r>
    <r>
      <rPr>
        <sz val="10"/>
        <rFont val="Arial"/>
        <family val="2"/>
      </rPr>
      <t>)</t>
    </r>
  </si>
  <si>
    <t>Vietnam</t>
  </si>
  <si>
    <t>Cuadro 13</t>
  </si>
  <si>
    <t xml:space="preserve"> Importaciones de carne de bovino por origen</t>
  </si>
  <si>
    <t>País de origen</t>
  </si>
  <si>
    <t>Valor (miles de USD CIF)</t>
  </si>
  <si>
    <t xml:space="preserve"> USD/tonelada</t>
  </si>
  <si>
    <t>Brasil</t>
  </si>
  <si>
    <t>Argentina</t>
  </si>
  <si>
    <t>Uruguay</t>
  </si>
  <si>
    <t xml:space="preserve">Nota: cifras sujetas a ajustes y actualizaciones. </t>
  </si>
  <si>
    <t>Cuadro 14</t>
  </si>
  <si>
    <t>Valor (miles USD CIF)</t>
  </si>
  <si>
    <t>Carne bovina deshuesada, fresca o refrigerada (total)</t>
  </si>
  <si>
    <t>Carne bovina, los demás cortes (trozos) sin deshuesar, congelada</t>
  </si>
  <si>
    <t>Cuadro 15</t>
  </si>
  <si>
    <t>Cuadro 16</t>
  </si>
  <si>
    <t>Cuadro 17</t>
  </si>
  <si>
    <t xml:space="preserve"> Importaciones de subproductos bovinos por tipo y origen</t>
  </si>
  <si>
    <t> 02062200</t>
  </si>
  <si>
    <t>Despojos comestibles, hígados de bovinos congelados</t>
  </si>
  <si>
    <t>Suecia</t>
  </si>
  <si>
    <t>Nueva Zelanda</t>
  </si>
  <si>
    <t>Bélgica</t>
  </si>
  <si>
    <t xml:space="preserve">Nota: cifras sujetas a actualización. </t>
  </si>
  <si>
    <t>Cuadro 18</t>
  </si>
  <si>
    <t>Bolivia</t>
  </si>
  <si>
    <t>Cuadro 19</t>
  </si>
  <si>
    <t xml:space="preserve"> Exportación de animales en pie</t>
  </si>
  <si>
    <t>Pais de destino</t>
  </si>
  <si>
    <t>Número de Cabezas</t>
  </si>
  <si>
    <t>VALOR (MILES DE US$ FOB)</t>
  </si>
  <si>
    <t>Totales</t>
  </si>
  <si>
    <t>01022900</t>
  </si>
  <si>
    <t>01022100</t>
  </si>
  <si>
    <t>Bovinos domésticos reproductores de raza pura, vivos (desde 2012)</t>
  </si>
  <si>
    <t>Fuente: elaborado por Odepa con información del Servicio Nacional de Aduanas e INE.</t>
  </si>
  <si>
    <t>Importaciones mensuales de carne de bovino (toneladas)</t>
  </si>
  <si>
    <t>Var. (%)</t>
  </si>
  <si>
    <t>Cuadro 20</t>
  </si>
  <si>
    <t>Semana</t>
  </si>
  <si>
    <t>2023*</t>
  </si>
  <si>
    <t>Var sem (%)</t>
  </si>
  <si>
    <t>Fuente: elaborado por Odepa con información de Aduanas</t>
  </si>
  <si>
    <t>Precio internacional del novillo vivo (USD/KILO)</t>
  </si>
  <si>
    <t>Brasil Rio Grande do Sul</t>
  </si>
  <si>
    <r>
      <t>Brasil S</t>
    </r>
    <r>
      <rPr>
        <b/>
        <sz val="10"/>
        <rFont val="Calibri"/>
        <family val="2"/>
      </rPr>
      <t>ã</t>
    </r>
    <r>
      <rPr>
        <b/>
        <sz val="10"/>
        <rFont val="Arial"/>
        <family val="2"/>
      </rPr>
      <t>o Paulo</t>
    </r>
  </si>
  <si>
    <t>Chile</t>
  </si>
  <si>
    <t>Brasil São Paulo</t>
  </si>
  <si>
    <t>Cuadro 21</t>
  </si>
  <si>
    <t>Precio a consumidor promedio mensual de Huachalomo, Lomo Liso y Posta Rosada en carnicerías y supermercados de la Región Metropolitana</t>
  </si>
  <si>
    <t>($ / kilo nominales con IVA)</t>
  </si>
  <si>
    <t>Huachalomo</t>
  </si>
  <si>
    <t>Lomo Liso</t>
  </si>
  <si>
    <t>Posta Rosada</t>
  </si>
  <si>
    <t>Carnícería</t>
  </si>
  <si>
    <t>Supermercado</t>
  </si>
  <si>
    <t>Variación Car./Sup. (%)</t>
  </si>
  <si>
    <t>Variación acumulada</t>
  </si>
  <si>
    <t>Fuente: elaborado por Odepa con información de precios mensuales</t>
  </si>
  <si>
    <t>Para mayor información visite el link https://reportes.odepa.gob.cl/#/noticias-mercado/precios-consumidor</t>
  </si>
  <si>
    <t>Cuadro 22</t>
  </si>
  <si>
    <t>Precio a consumidor promedio mensual de Huachalomo, Lomo Liso y Posta Rosada en sector Oriente y Poniente de la Región Metropolitana</t>
  </si>
  <si>
    <t>Oriente</t>
  </si>
  <si>
    <t>Poniente</t>
  </si>
  <si>
    <t>Variación Pon./Ori. (%)</t>
  </si>
  <si>
    <t>Cuadro 23</t>
  </si>
  <si>
    <t xml:space="preserve"> Disponibilidad aparente de carnes por habitante </t>
  </si>
  <si>
    <t>Período 2001-2022</t>
  </si>
  <si>
    <t>(Kilos)</t>
  </si>
  <si>
    <t>Bovino</t>
  </si>
  <si>
    <t>Ovino</t>
  </si>
  <si>
    <t>Porcino</t>
  </si>
  <si>
    <t>Aves</t>
  </si>
  <si>
    <t>Otras</t>
  </si>
  <si>
    <t>2022*</t>
  </si>
  <si>
    <r>
      <t xml:space="preserve">Nota: otras carnes comprende equino y caprino. La estimación no considera cambios de </t>
    </r>
    <r>
      <rPr>
        <i/>
        <sz val="10"/>
        <rFont val="Arial"/>
        <family val="2"/>
      </rPr>
      <t>stock</t>
    </r>
    <r>
      <rPr>
        <sz val="10"/>
        <rFont val="Arial"/>
        <family val="2"/>
      </rPr>
      <t>, por lo cual las cifras de disponibilidad aparente son sólo aproximadas. Corresponden a kilos netos, con o sin hueso, salvo en el caso de la carne bovina, en que se ha efectuado la equivalencia a carne en vara.</t>
    </r>
  </si>
  <si>
    <t>* A partir del 2022 hubo un cambio en la metodología de estimación de la disponibilidad aparente, aplicando factores de conversión a los productos deshuesados a su símil con hueso para la carne de los principales rubros pecuarios: bovinos, cerdos y aves.</t>
  </si>
  <si>
    <t>Ene - ago</t>
  </si>
  <si>
    <t>Ene-ago</t>
  </si>
  <si>
    <t>Los demás bovinos domésticos, vivos (desde 2012)</t>
  </si>
  <si>
    <t>Octubre 2023</t>
  </si>
  <si>
    <t xml:space="preserve"> Información a agosto 2023 para beneficio y producción</t>
  </si>
  <si>
    <t>Información a septiembre 2023 para comercio exterior y precios</t>
  </si>
  <si>
    <t>Porcentaje de hembras faenadas respecto al número total de animales faenado. Periodo ene 2018 - ago 2023</t>
  </si>
  <si>
    <t>Pesos reales s/iva (IPC septiembre 2023)</t>
  </si>
  <si>
    <t>Producción mensual de carne bovina. Período enero 2019 - agosto 2023. Toneladas en vara</t>
  </si>
  <si>
    <t>Peso promedio por cateogoría. Agosto 2023</t>
  </si>
  <si>
    <t xml:space="preserve">Beneficio de novillos y vacas y vaquillas. Periodo ene 2020- ago 2023. Número de cabezas </t>
  </si>
  <si>
    <t xml:space="preserve">Precio promedio del novillo gordo a productor Región de Los Lagos. Periodo sep 2020 - sep 2023. Pesos nominales s/iva </t>
  </si>
  <si>
    <t>Precio promedio de novillo gordo a productor Región de Los Lagos. Periodo sep 2020 - sep 2023. Pesos reales sep 2023</t>
  </si>
  <si>
    <t>Precio nominal promedio nacional del ganado bovino para faena. Periodo sep 2020 - sep 2023. Pesos por kilo vivo</t>
  </si>
  <si>
    <t>Precio nominal promedio nacional del ganado bovino para engorda y crianza. Periodo sep 2020 - sep 2023. Pesos por kilo vivo</t>
  </si>
  <si>
    <t>Importaciones mensuales de carne bovina. Periodo enero 2020 - septiembre 2023. Toneladas</t>
  </si>
  <si>
    <t>Ene 2023 - Sep 2023</t>
  </si>
  <si>
    <t xml:space="preserve"> Ene-ago 2022</t>
  </si>
  <si>
    <t xml:space="preserve"> Ene-ago 2023</t>
  </si>
  <si>
    <t>Ene-sep 2022</t>
  </si>
  <si>
    <t>Ene-sep 2023</t>
  </si>
  <si>
    <t>Ene- sep 2022</t>
  </si>
  <si>
    <t>Ene - sep 2023</t>
  </si>
  <si>
    <t>Ene - sep 2022</t>
  </si>
  <si>
    <t>Ene-sep</t>
  </si>
  <si>
    <t>Variación ene-ago 2023 / ene-ago 2022 (%)</t>
  </si>
  <si>
    <t>Variación ago. 2023 / ago. 2022 (%)</t>
  </si>
  <si>
    <t>Variación ene - ago 2023 / ene - ago 2022(%)</t>
  </si>
  <si>
    <t>agosto</t>
  </si>
  <si>
    <t>Periodo ene 2018 - ago 2023</t>
  </si>
  <si>
    <t>Variación ago 2023/ ago 2022 (%)</t>
  </si>
  <si>
    <t>Variación acumulada ene-ago (%)</t>
  </si>
  <si>
    <t>Variación ene-sep 2023 /ene-sep 2022 (%)</t>
  </si>
  <si>
    <t>Variación sep 23/ sep 22 (%)</t>
  </si>
  <si>
    <t>(Pesos reales de septiembre 2023 sin IVA)</t>
  </si>
  <si>
    <t>Variación ene - sep 2023 / ene - sep 2022 (%)</t>
  </si>
  <si>
    <t>Variación sep 23 / sep 22 (%)</t>
  </si>
  <si>
    <t>Ene - sep</t>
  </si>
  <si>
    <t>Pesos reales de sep 2023</t>
  </si>
  <si>
    <t>Precios reales de sep 2023</t>
  </si>
  <si>
    <t>Promedio ene - sep 2022</t>
  </si>
  <si>
    <t>Promedio ene - sep 2023</t>
  </si>
  <si>
    <t>Variación sep 2023 /sep 2022 (%)</t>
  </si>
  <si>
    <t>Variación sep.2023 /sep.2022 (%)</t>
  </si>
  <si>
    <t>* Datos hasta el 21 de octubre 2023</t>
  </si>
  <si>
    <t>Precios mensuales del novillo vivo en países del Mercosur y Chile. Periodo sep 2019 - sep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</si>
</sst>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#,##0.0"/>
    <numFmt numFmtId="168" formatCode="#0.00"/>
    <numFmt numFmtId="169" formatCode="0.0%"/>
    <numFmt numFmtId="170" formatCode="_(* #,##0_);_(* \(#,##0\);_(* &quot;-&quot;_);_(@_)"/>
    <numFmt numFmtId="171" formatCode="0.0"/>
    <numFmt numFmtId="172" formatCode="#,##0.0000"/>
    <numFmt numFmtId="173" formatCode="#,##0.000"/>
    <numFmt numFmtId="174" formatCode="0.0000"/>
    <numFmt numFmtId="175" formatCode="0.000"/>
    <numFmt numFmtId="176" formatCode="#0.0"/>
    <numFmt numFmtId="177" formatCode="#,##0.00000"/>
    <numFmt numFmtId="178" formatCode="[$-10C0A]#,##0;\-#,##0"/>
    <numFmt numFmtId="179" formatCode="[$-10C0A]#,##0"/>
    <numFmt numFmtId="180" formatCode="#,##0.0000000"/>
    <numFmt numFmtId="181" formatCode="[$-10C0A]#,##0.0"/>
  </numFmts>
  <fonts count="111">
    <font>
      <sz val="10"/>
      <name val="Arial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b/>
      <sz val="10"/>
      <name val="Verdana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ntique Olive Roman"/>
      <family val="2"/>
    </font>
    <font>
      <sz val="11"/>
      <color indexed="8"/>
      <name val="Arial"/>
      <family val="2"/>
    </font>
    <font>
      <sz val="10"/>
      <name val="Verdana"/>
      <family val="2"/>
    </font>
    <font>
      <u/>
      <sz val="7.5"/>
      <color indexed="12"/>
      <name val="Arial"/>
      <family val="2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3F3F76"/>
      <name val="Trebuchet MS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9C0006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8"/>
      <color theme="3"/>
      <name val="Trebuchet MS"/>
      <family val="2"/>
      <scheme val="major"/>
    </font>
    <font>
      <sz val="18"/>
      <color theme="3"/>
      <name val="Trebuchet MS"/>
      <family val="2"/>
      <scheme val="major"/>
    </font>
    <font>
      <b/>
      <sz val="11"/>
      <color theme="1"/>
      <name val="Trebuchet MS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0"/>
      <color theme="3"/>
      <name val="Arial"/>
      <family val="2"/>
    </font>
    <font>
      <sz val="11"/>
      <color theme="1"/>
      <name val="Myriad Pro"/>
      <family val="2"/>
    </font>
    <font>
      <sz val="16"/>
      <color rgb="FF0070C0"/>
      <name val="Verdana"/>
      <family val="2"/>
    </font>
    <font>
      <b/>
      <sz val="11"/>
      <color theme="1"/>
      <name val="Myriad Pro"/>
      <family val="2"/>
    </font>
    <font>
      <sz val="10"/>
      <color rgb="FF333333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Myriad Pro"/>
      <family val="2"/>
    </font>
    <font>
      <b/>
      <sz val="10"/>
      <color rgb="FF000000"/>
      <name val="Arial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3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indexed="8"/>
      <name val="Trebuchet MS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Arial"/>
      <family val="2"/>
    </font>
    <font>
      <sz val="8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 tint="-0.499984740745262"/>
      </bottom>
      <diagonal/>
    </border>
    <border>
      <left/>
      <right style="thin">
        <color rgb="FF000000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rgb="FF000000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theme="0" tint="-0.499984740745262"/>
      </bottom>
      <diagonal/>
    </border>
    <border>
      <left/>
      <right style="medium">
        <color rgb="FF000000"/>
      </right>
      <top/>
      <bottom style="medium">
        <color theme="0" tint="-0.499984740745262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theme="0" tint="-0.499984740745262"/>
      </top>
      <bottom/>
      <diagonal/>
    </border>
    <border>
      <left/>
      <right style="medium">
        <color rgb="FF000000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theme="0" tint="-0.499984740745262"/>
      </bottom>
      <diagonal/>
    </border>
    <border>
      <left/>
      <right/>
      <top style="medium">
        <color rgb="FF000000"/>
      </top>
      <bottom style="medium">
        <color theme="0" tint="-0.499984740745262"/>
      </bottom>
      <diagonal/>
    </border>
    <border>
      <left/>
      <right style="medium">
        <color rgb="FF000000"/>
      </right>
      <top style="medium">
        <color rgb="FF000000"/>
      </top>
      <bottom style="medium">
        <color theme="0" tint="-0.499984740745262"/>
      </bottom>
      <diagonal/>
    </border>
    <border>
      <left style="medium">
        <color rgb="FF000000"/>
      </left>
      <right/>
      <top style="medium">
        <color theme="0" tint="-0.34998626667073579"/>
      </top>
      <bottom/>
      <diagonal/>
    </border>
    <border>
      <left/>
      <right style="medium">
        <color rgb="FF000000"/>
      </right>
      <top style="medium">
        <color theme="0" tint="-0.34998626667073579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000000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/>
      <diagonal/>
    </border>
    <border>
      <left style="thin">
        <color theme="1"/>
      </left>
      <right style="thin">
        <color indexed="64"/>
      </right>
      <top style="thin">
        <color rgb="FF000000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theme="1"/>
      </left>
      <right/>
      <top/>
      <bottom style="thin">
        <color rgb="FF000000"/>
      </bottom>
      <diagonal/>
    </border>
  </borders>
  <cellStyleXfs count="700">
    <xf numFmtId="0" fontId="0" fillId="0" borderId="0"/>
    <xf numFmtId="0" fontId="12" fillId="2" borderId="0" applyNumberFormat="0" applyBorder="0" applyAlignment="0" applyProtection="0"/>
    <xf numFmtId="0" fontId="54" fillId="24" borderId="0" applyNumberFormat="0" applyBorder="0" applyAlignment="0" applyProtection="0"/>
    <xf numFmtId="0" fontId="12" fillId="2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2" fillId="2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4" fillId="25" borderId="0" applyNumberFormat="0" applyBorder="0" applyAlignment="0" applyProtection="0"/>
    <xf numFmtId="0" fontId="12" fillId="3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2" fillId="3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54" fillId="26" borderId="0" applyNumberFormat="0" applyBorder="0" applyAlignment="0" applyProtection="0"/>
    <xf numFmtId="0" fontId="12" fillId="4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2" fillId="4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4" fillId="27" borderId="0" applyNumberFormat="0" applyBorder="0" applyAlignment="0" applyProtection="0"/>
    <xf numFmtId="0" fontId="12" fillId="5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2" fillId="5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4" fillId="28" borderId="0" applyNumberFormat="0" applyBorder="0" applyAlignment="0" applyProtection="0"/>
    <xf numFmtId="0" fontId="12" fillId="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2" fillId="6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4" fillId="29" borderId="0" applyNumberFormat="0" applyBorder="0" applyAlignment="0" applyProtection="0"/>
    <xf numFmtId="0" fontId="12" fillId="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2" fillId="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4" fillId="30" borderId="0" applyNumberFormat="0" applyBorder="0" applyAlignment="0" applyProtection="0"/>
    <xf numFmtId="0" fontId="12" fillId="8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12" fillId="8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4" fillId="31" borderId="0" applyNumberFormat="0" applyBorder="0" applyAlignment="0" applyProtection="0"/>
    <xf numFmtId="0" fontId="12" fillId="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2" fillId="9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4" fillId="32" borderId="0" applyNumberFormat="0" applyBorder="0" applyAlignment="0" applyProtection="0"/>
    <xf numFmtId="0" fontId="12" fillId="1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2" fillId="10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54" fillId="33" borderId="0" applyNumberFormat="0" applyBorder="0" applyAlignment="0" applyProtection="0"/>
    <xf numFmtId="0" fontId="12" fillId="5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12" fillId="5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54" fillId="34" borderId="0" applyNumberFormat="0" applyBorder="0" applyAlignment="0" applyProtection="0"/>
    <xf numFmtId="0" fontId="12" fillId="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2" fillId="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54" fillId="35" borderId="0" applyNumberFormat="0" applyBorder="0" applyAlignment="0" applyProtection="0"/>
    <xf numFmtId="0" fontId="12" fillId="1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2" fillId="11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55" fillId="36" borderId="0" applyNumberFormat="0" applyBorder="0" applyAlignment="0" applyProtection="0"/>
    <xf numFmtId="0" fontId="13" fillId="12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3" fillId="12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4" fillId="36" borderId="0" applyNumberFormat="0" applyBorder="0" applyAlignment="0" applyProtection="0"/>
    <xf numFmtId="0" fontId="13" fillId="9" borderId="0" applyNumberFormat="0" applyBorder="0" applyAlignment="0" applyProtection="0"/>
    <xf numFmtId="0" fontId="55" fillId="37" borderId="0" applyNumberFormat="0" applyBorder="0" applyAlignment="0" applyProtection="0"/>
    <xf numFmtId="0" fontId="13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3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4" fillId="37" borderId="0" applyNumberFormat="0" applyBorder="0" applyAlignment="0" applyProtection="0"/>
    <xf numFmtId="0" fontId="13" fillId="10" borderId="0" applyNumberFormat="0" applyBorder="0" applyAlignment="0" applyProtection="0"/>
    <xf numFmtId="0" fontId="55" fillId="38" borderId="0" applyNumberFormat="0" applyBorder="0" applyAlignment="0" applyProtection="0"/>
    <xf numFmtId="0" fontId="13" fillId="10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3" fillId="10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4" fillId="38" borderId="0" applyNumberFormat="0" applyBorder="0" applyAlignment="0" applyProtection="0"/>
    <xf numFmtId="0" fontId="13" fillId="13" borderId="0" applyNumberFormat="0" applyBorder="0" applyAlignment="0" applyProtection="0"/>
    <xf numFmtId="0" fontId="55" fillId="39" borderId="0" applyNumberFormat="0" applyBorder="0" applyAlignment="0" applyProtection="0"/>
    <xf numFmtId="0" fontId="13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3" fillId="13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4" fillId="39" borderId="0" applyNumberFormat="0" applyBorder="0" applyAlignment="0" applyProtection="0"/>
    <xf numFmtId="0" fontId="13" fillId="14" borderId="0" applyNumberFormat="0" applyBorder="0" applyAlignment="0" applyProtection="0"/>
    <xf numFmtId="0" fontId="55" fillId="40" borderId="0" applyNumberFormat="0" applyBorder="0" applyAlignment="0" applyProtection="0"/>
    <xf numFmtId="0" fontId="13" fillId="1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3" fillId="1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55" fillId="41" borderId="0" applyNumberFormat="0" applyBorder="0" applyAlignment="0" applyProtection="0"/>
    <xf numFmtId="0" fontId="13" fillId="1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3" fillId="1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4" fillId="41" borderId="0" applyNumberFormat="0" applyBorder="0" applyAlignment="0" applyProtection="0"/>
    <xf numFmtId="0" fontId="56" fillId="42" borderId="0" applyNumberFormat="0" applyBorder="0" applyAlignment="0" applyProtection="0"/>
    <xf numFmtId="0" fontId="14" fillId="4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4" fillId="4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6" fillId="42" borderId="0" applyNumberFormat="0" applyBorder="0" applyAlignment="0" applyProtection="0"/>
    <xf numFmtId="0" fontId="15" fillId="16" borderId="1" applyNumberFormat="0" applyAlignment="0" applyProtection="0"/>
    <xf numFmtId="0" fontId="57" fillId="43" borderId="39" applyNumberFormat="0" applyAlignment="0" applyProtection="0"/>
    <xf numFmtId="0" fontId="15" fillId="16" borderId="1" applyNumberFormat="0" applyAlignment="0" applyProtection="0"/>
    <xf numFmtId="0" fontId="57" fillId="43" borderId="39" applyNumberFormat="0" applyAlignment="0" applyProtection="0"/>
    <xf numFmtId="0" fontId="57" fillId="43" borderId="39" applyNumberFormat="0" applyAlignment="0" applyProtection="0"/>
    <xf numFmtId="0" fontId="57" fillId="43" borderId="39" applyNumberFormat="0" applyAlignment="0" applyProtection="0"/>
    <xf numFmtId="0" fontId="15" fillId="16" borderId="1" applyNumberFormat="0" applyAlignment="0" applyProtection="0"/>
    <xf numFmtId="0" fontId="57" fillId="43" borderId="39" applyNumberFormat="0" applyAlignment="0" applyProtection="0"/>
    <xf numFmtId="0" fontId="57" fillId="43" borderId="39" applyNumberFormat="0" applyAlignment="0" applyProtection="0"/>
    <xf numFmtId="0" fontId="57" fillId="43" borderId="39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58" fillId="44" borderId="40" applyNumberFormat="0" applyAlignment="0" applyProtection="0"/>
    <xf numFmtId="0" fontId="16" fillId="17" borderId="2" applyNumberFormat="0" applyAlignment="0" applyProtection="0"/>
    <xf numFmtId="0" fontId="58" fillId="44" borderId="40" applyNumberFormat="0" applyAlignment="0" applyProtection="0"/>
    <xf numFmtId="0" fontId="58" fillId="44" borderId="40" applyNumberFormat="0" applyAlignment="0" applyProtection="0"/>
    <xf numFmtId="0" fontId="58" fillId="44" borderId="40" applyNumberFormat="0" applyAlignment="0" applyProtection="0"/>
    <xf numFmtId="0" fontId="16" fillId="17" borderId="2" applyNumberFormat="0" applyAlignment="0" applyProtection="0"/>
    <xf numFmtId="0" fontId="58" fillId="44" borderId="40" applyNumberFormat="0" applyAlignment="0" applyProtection="0"/>
    <xf numFmtId="0" fontId="58" fillId="44" borderId="40" applyNumberFormat="0" applyAlignment="0" applyProtection="0"/>
    <xf numFmtId="0" fontId="58" fillId="44" borderId="40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59" fillId="0" borderId="41" applyNumberFormat="0" applyFill="0" applyAlignment="0" applyProtection="0"/>
    <xf numFmtId="0" fontId="17" fillId="0" borderId="3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17" fillId="0" borderId="3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59" fillId="0" borderId="41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60" fillId="0" borderId="42" applyNumberFormat="0" applyFill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55" fillId="45" borderId="0" applyNumberFormat="0" applyBorder="0" applyAlignment="0" applyProtection="0"/>
    <xf numFmtId="0" fontId="13" fillId="18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3" fillId="18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55" fillId="46" borderId="0" applyNumberFormat="0" applyBorder="0" applyAlignment="0" applyProtection="0"/>
    <xf numFmtId="0" fontId="13" fillId="19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3" fillId="19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55" fillId="47" borderId="0" applyNumberFormat="0" applyBorder="0" applyAlignment="0" applyProtection="0"/>
    <xf numFmtId="0" fontId="13" fillId="2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3" fillId="20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55" fillId="48" borderId="0" applyNumberFormat="0" applyBorder="0" applyAlignment="0" applyProtection="0"/>
    <xf numFmtId="0" fontId="13" fillId="1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3" fillId="13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55" fillId="49" borderId="0" applyNumberFormat="0" applyBorder="0" applyAlignment="0" applyProtection="0"/>
    <xf numFmtId="0" fontId="13" fillId="14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3" fillId="14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55" fillId="50" borderId="0" applyNumberFormat="0" applyBorder="0" applyAlignment="0" applyProtection="0"/>
    <xf numFmtId="0" fontId="13" fillId="2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3" fillId="2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62" fillId="51" borderId="39" applyNumberFormat="0" applyAlignment="0" applyProtection="0"/>
    <xf numFmtId="0" fontId="19" fillId="7" borderId="1" applyNumberFormat="0" applyAlignment="0" applyProtection="0"/>
    <xf numFmtId="0" fontId="62" fillId="51" borderId="39" applyNumberFormat="0" applyAlignment="0" applyProtection="0"/>
    <xf numFmtId="0" fontId="62" fillId="51" borderId="39" applyNumberFormat="0" applyAlignment="0" applyProtection="0"/>
    <xf numFmtId="0" fontId="62" fillId="51" borderId="39" applyNumberFormat="0" applyAlignment="0" applyProtection="0"/>
    <xf numFmtId="0" fontId="19" fillId="7" borderId="1" applyNumberFormat="0" applyAlignment="0" applyProtection="0"/>
    <xf numFmtId="0" fontId="62" fillId="51" borderId="39" applyNumberFormat="0" applyAlignment="0" applyProtection="0"/>
    <xf numFmtId="0" fontId="62" fillId="51" borderId="39" applyNumberFormat="0" applyAlignment="0" applyProtection="0"/>
    <xf numFmtId="0" fontId="62" fillId="51" borderId="39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65" fillId="52" borderId="0" applyNumberFormat="0" applyBorder="0" applyAlignment="0" applyProtection="0"/>
    <xf numFmtId="0" fontId="20" fillId="3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20" fillId="3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1" fillId="22" borderId="0" applyNumberFormat="0" applyBorder="0" applyAlignment="0" applyProtection="0"/>
    <xf numFmtId="0" fontId="66" fillId="53" borderId="0" applyNumberFormat="0" applyBorder="0" applyAlignment="0" applyProtection="0"/>
    <xf numFmtId="0" fontId="21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21" fillId="22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66" fillId="5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67" fillId="5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>
      <alignment wrapText="1"/>
    </xf>
    <xf numFmtId="0" fontId="54" fillId="0" borderId="0"/>
    <xf numFmtId="0" fontId="54" fillId="0" borderId="0"/>
    <xf numFmtId="0" fontId="54" fillId="0" borderId="0"/>
    <xf numFmtId="0" fontId="9" fillId="0" borderId="0">
      <alignment wrapText="1"/>
    </xf>
    <xf numFmtId="0" fontId="54" fillId="0" borderId="0"/>
    <xf numFmtId="0" fontId="54" fillId="0" borderId="0"/>
    <xf numFmtId="0" fontId="49" fillId="0" borderId="0">
      <alignment wrapText="1"/>
    </xf>
    <xf numFmtId="0" fontId="10" fillId="0" borderId="0"/>
    <xf numFmtId="0" fontId="8" fillId="23" borderId="5" applyNumberFormat="0" applyFont="0" applyAlignment="0" applyProtection="0"/>
    <xf numFmtId="0" fontId="54" fillId="54" borderId="43" applyNumberFormat="0" applyFont="0" applyAlignment="0" applyProtection="0"/>
    <xf numFmtId="0" fontId="9" fillId="23" borderId="5" applyNumberFormat="0" applyFont="0" applyAlignment="0" applyProtection="0"/>
    <xf numFmtId="0" fontId="54" fillId="54" borderId="43" applyNumberFormat="0" applyFont="0" applyAlignment="0" applyProtection="0"/>
    <xf numFmtId="0" fontId="54" fillId="54" borderId="43" applyNumberFormat="0" applyFont="0" applyAlignment="0" applyProtection="0"/>
    <xf numFmtId="0" fontId="54" fillId="54" borderId="43" applyNumberFormat="0" applyFont="0" applyAlignment="0" applyProtection="0"/>
    <xf numFmtId="0" fontId="9" fillId="23" borderId="5" applyNumberFormat="0" applyFont="0" applyAlignment="0" applyProtection="0"/>
    <xf numFmtId="0" fontId="54" fillId="54" borderId="43" applyNumberFormat="0" applyFont="0" applyAlignment="0" applyProtection="0"/>
    <xf numFmtId="0" fontId="54" fillId="54" borderId="43" applyNumberFormat="0" applyFont="0" applyAlignment="0" applyProtection="0"/>
    <xf numFmtId="0" fontId="54" fillId="54" borderId="43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0" fontId="42" fillId="23" borderId="5" applyNumberFormat="0" applyFont="0" applyAlignment="0" applyProtection="0"/>
    <xf numFmtId="0" fontId="9" fillId="23" borderId="5" applyNumberFormat="0" applyFont="0" applyAlignment="0" applyProtection="0"/>
    <xf numFmtId="0" fontId="9" fillId="23" borderId="5" applyNumberFormat="0" applyFont="0" applyAlignment="0" applyProtection="0"/>
    <xf numFmtId="9" fontId="4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16" borderId="6" applyNumberFormat="0" applyAlignment="0" applyProtection="0"/>
    <xf numFmtId="0" fontId="68" fillId="43" borderId="44" applyNumberFormat="0" applyAlignment="0" applyProtection="0"/>
    <xf numFmtId="0" fontId="22" fillId="16" borderId="6" applyNumberFormat="0" applyAlignment="0" applyProtection="0"/>
    <xf numFmtId="0" fontId="68" fillId="43" borderId="44" applyNumberFormat="0" applyAlignment="0" applyProtection="0"/>
    <xf numFmtId="0" fontId="68" fillId="43" borderId="44" applyNumberFormat="0" applyAlignment="0" applyProtection="0"/>
    <xf numFmtId="0" fontId="68" fillId="43" borderId="44" applyNumberFormat="0" applyAlignment="0" applyProtection="0"/>
    <xf numFmtId="0" fontId="22" fillId="16" borderId="6" applyNumberFormat="0" applyAlignment="0" applyProtection="0"/>
    <xf numFmtId="0" fontId="68" fillId="43" borderId="44" applyNumberFormat="0" applyAlignment="0" applyProtection="0"/>
    <xf numFmtId="0" fontId="68" fillId="43" borderId="44" applyNumberFormat="0" applyAlignment="0" applyProtection="0"/>
    <xf numFmtId="0" fontId="68" fillId="43" borderId="44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42" applyNumberFormat="0" applyFill="0" applyAlignment="0" applyProtection="0"/>
    <xf numFmtId="0" fontId="26" fillId="0" borderId="4" applyNumberFormat="0" applyFill="0" applyAlignment="0" applyProtection="0"/>
    <xf numFmtId="0" fontId="60" fillId="0" borderId="42" applyNumberFormat="0" applyFill="0" applyAlignment="0" applyProtection="0"/>
    <xf numFmtId="0" fontId="60" fillId="0" borderId="42" applyNumberFormat="0" applyFill="0" applyAlignment="0" applyProtection="0"/>
    <xf numFmtId="0" fontId="60" fillId="0" borderId="42" applyNumberFormat="0" applyFill="0" applyAlignment="0" applyProtection="0"/>
    <xf numFmtId="0" fontId="26" fillId="0" borderId="4" applyNumberFormat="0" applyFill="0" applyAlignment="0" applyProtection="0"/>
    <xf numFmtId="0" fontId="60" fillId="0" borderId="42" applyNumberFormat="0" applyFill="0" applyAlignment="0" applyProtection="0"/>
    <xf numFmtId="0" fontId="60" fillId="0" borderId="42" applyNumberFormat="0" applyFill="0" applyAlignment="0" applyProtection="0"/>
    <xf numFmtId="0" fontId="60" fillId="0" borderId="42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71" fillId="0" borderId="45" applyNumberFormat="0" applyFill="0" applyAlignment="0" applyProtection="0"/>
    <xf numFmtId="0" fontId="27" fillId="0" borderId="7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27" fillId="0" borderId="7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71" fillId="0" borderId="45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61" fillId="0" borderId="46" applyNumberFormat="0" applyFill="0" applyAlignment="0" applyProtection="0"/>
    <xf numFmtId="0" fontId="18" fillId="0" borderId="8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18" fillId="0" borderId="8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74" fillId="0" borderId="47" applyNumberFormat="0" applyFill="0" applyAlignment="0" applyProtection="0"/>
    <xf numFmtId="0" fontId="28" fillId="0" borderId="9" applyNumberFormat="0" applyFill="0" applyAlignment="0" applyProtection="0"/>
    <xf numFmtId="0" fontId="74" fillId="0" borderId="47" applyNumberFormat="0" applyFill="0" applyAlignment="0" applyProtection="0"/>
    <xf numFmtId="0" fontId="74" fillId="0" borderId="47" applyNumberFormat="0" applyFill="0" applyAlignment="0" applyProtection="0"/>
    <xf numFmtId="0" fontId="74" fillId="0" borderId="47" applyNumberFormat="0" applyFill="0" applyAlignment="0" applyProtection="0"/>
    <xf numFmtId="0" fontId="28" fillId="0" borderId="9" applyNumberFormat="0" applyFill="0" applyAlignment="0" applyProtection="0"/>
    <xf numFmtId="0" fontId="74" fillId="0" borderId="47" applyNumberFormat="0" applyFill="0" applyAlignment="0" applyProtection="0"/>
    <xf numFmtId="0" fontId="74" fillId="0" borderId="47" applyNumberFormat="0" applyFill="0" applyAlignment="0" applyProtection="0"/>
    <xf numFmtId="0" fontId="74" fillId="0" borderId="47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9" fontId="8" fillId="0" borderId="0" applyFont="0" applyFill="0" applyBorder="0" applyAlignment="0" applyProtection="0"/>
    <xf numFmtId="0" fontId="7" fillId="0" borderId="0"/>
    <xf numFmtId="0" fontId="8" fillId="0" borderId="0"/>
    <xf numFmtId="0" fontId="60" fillId="0" borderId="42" applyNumberFormat="0" applyFill="0" applyAlignment="0" applyProtection="0"/>
    <xf numFmtId="0" fontId="56" fillId="42" borderId="0" applyNumberFormat="0" applyBorder="0" applyAlignment="0" applyProtection="0"/>
    <xf numFmtId="0" fontId="6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54" borderId="43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3" fillId="54" borderId="43" applyNumberFormat="0" applyFont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104" fillId="0" borderId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41" borderId="0" applyNumberFormat="0" applyBorder="0" applyAlignment="0" applyProtection="0"/>
    <xf numFmtId="0" fontId="2" fillId="0" borderId="0"/>
    <xf numFmtId="0" fontId="2" fillId="54" borderId="43" applyNumberFormat="0" applyFont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41" borderId="0" applyNumberFormat="0" applyBorder="0" applyAlignment="0" applyProtection="0"/>
    <xf numFmtId="0" fontId="1" fillId="0" borderId="0"/>
    <xf numFmtId="41" fontId="108" fillId="0" borderId="0" applyFont="0" applyFill="0" applyBorder="0" applyAlignment="0" applyProtection="0"/>
  </cellStyleXfs>
  <cellXfs count="1201">
    <xf numFmtId="0" fontId="0" fillId="0" borderId="0" xfId="0"/>
    <xf numFmtId="0" fontId="75" fillId="0" borderId="0" xfId="0" applyFont="1"/>
    <xf numFmtId="0" fontId="0" fillId="55" borderId="0" xfId="0" applyFill="1"/>
    <xf numFmtId="0" fontId="34" fillId="0" borderId="0" xfId="0" applyFont="1"/>
    <xf numFmtId="0" fontId="11" fillId="55" borderId="0" xfId="398" applyFill="1" applyAlignment="1" applyProtection="1"/>
    <xf numFmtId="0" fontId="30" fillId="55" borderId="0" xfId="498" applyFont="1" applyFill="1" applyAlignment="1">
      <alignment horizontal="center"/>
    </xf>
    <xf numFmtId="3" fontId="0" fillId="0" borderId="0" xfId="0" applyNumberFormat="1"/>
    <xf numFmtId="0" fontId="9" fillId="0" borderId="10" xfId="483" applyBorder="1" applyAlignment="1">
      <alignment horizontal="center"/>
    </xf>
    <xf numFmtId="0" fontId="77" fillId="55" borderId="0" xfId="0" applyFont="1" applyFill="1"/>
    <xf numFmtId="0" fontId="78" fillId="55" borderId="0" xfId="0" applyFont="1" applyFill="1"/>
    <xf numFmtId="0" fontId="79" fillId="55" borderId="0" xfId="0" applyFont="1" applyFill="1" applyAlignment="1">
      <alignment horizontal="center"/>
    </xf>
    <xf numFmtId="17" fontId="79" fillId="55" borderId="0" xfId="0" quotePrefix="1" applyNumberFormat="1" applyFont="1" applyFill="1" applyAlignment="1">
      <alignment horizontal="center"/>
    </xf>
    <xf numFmtId="0" fontId="80" fillId="55" borderId="0" xfId="0" applyFont="1" applyFill="1" applyAlignment="1">
      <alignment horizontal="left" indent="15"/>
    </xf>
    <xf numFmtId="0" fontId="81" fillId="55" borderId="0" xfId="0" applyFont="1" applyFill="1" applyAlignment="1">
      <alignment horizontal="center"/>
    </xf>
    <xf numFmtId="0" fontId="82" fillId="55" borderId="0" xfId="0" applyFont="1" applyFill="1"/>
    <xf numFmtId="0" fontId="77" fillId="55" borderId="0" xfId="0" quotePrefix="1" applyFont="1" applyFill="1"/>
    <xf numFmtId="0" fontId="9" fillId="0" borderId="0" xfId="483"/>
    <xf numFmtId="0" fontId="9" fillId="0" borderId="0" xfId="483" applyAlignment="1">
      <alignment horizontal="center"/>
    </xf>
    <xf numFmtId="167" fontId="9" fillId="0" borderId="0" xfId="483" applyNumberFormat="1"/>
    <xf numFmtId="3" fontId="9" fillId="0" borderId="0" xfId="483" applyNumberFormat="1" applyAlignment="1">
      <alignment horizontal="right"/>
    </xf>
    <xf numFmtId="0" fontId="9" fillId="55" borderId="0" xfId="483" applyFill="1"/>
    <xf numFmtId="0" fontId="9" fillId="0" borderId="11" xfId="483" applyBorder="1"/>
    <xf numFmtId="0" fontId="9" fillId="0" borderId="10" xfId="483" applyBorder="1"/>
    <xf numFmtId="0" fontId="35" fillId="55" borderId="0" xfId="483" applyFont="1" applyFill="1"/>
    <xf numFmtId="0" fontId="31" fillId="55" borderId="0" xfId="483" applyFont="1" applyFill="1" applyAlignment="1">
      <alignment vertical="center"/>
    </xf>
    <xf numFmtId="0" fontId="33" fillId="55" borderId="0" xfId="483" applyFont="1" applyFill="1" applyAlignment="1">
      <alignment horizontal="center" vertical="center"/>
    </xf>
    <xf numFmtId="0" fontId="31" fillId="55" borderId="0" xfId="483" applyFont="1" applyFill="1"/>
    <xf numFmtId="0" fontId="33" fillId="55" borderId="0" xfId="483" applyFont="1" applyFill="1" applyAlignment="1">
      <alignment horizontal="center"/>
    </xf>
    <xf numFmtId="167" fontId="9" fillId="0" borderId="0" xfId="483" applyNumberFormat="1" applyAlignment="1">
      <alignment horizontal="right"/>
    </xf>
    <xf numFmtId="0" fontId="9" fillId="55" borderId="0" xfId="483" applyFill="1" applyAlignment="1">
      <alignment horizontal="center" vertical="center"/>
    </xf>
    <xf numFmtId="0" fontId="83" fillId="0" borderId="0" xfId="483" applyFont="1"/>
    <xf numFmtId="0" fontId="84" fillId="55" borderId="0" xfId="498" applyFont="1" applyFill="1" applyAlignment="1">
      <alignment horizontal="center"/>
    </xf>
    <xf numFmtId="0" fontId="84" fillId="55" borderId="0" xfId="498" applyFont="1" applyFill="1" applyAlignment="1">
      <alignment horizontal="right"/>
    </xf>
    <xf numFmtId="0" fontId="85" fillId="55" borderId="0" xfId="398" applyFont="1" applyFill="1" applyAlignment="1" applyProtection="1"/>
    <xf numFmtId="0" fontId="11" fillId="55" borderId="0" xfId="398" applyFill="1" applyBorder="1" applyAlignment="1" applyProtection="1">
      <alignment horizontal="right"/>
    </xf>
    <xf numFmtId="3" fontId="9" fillId="0" borderId="0" xfId="483" applyNumberFormat="1"/>
    <xf numFmtId="0" fontId="9" fillId="55" borderId="0" xfId="483" applyFill="1" applyAlignment="1">
      <alignment horizontal="left" indent="1"/>
    </xf>
    <xf numFmtId="0" fontId="9" fillId="55" borderId="0" xfId="483" applyFill="1" applyAlignment="1">
      <alignment horizontal="right" indent="1"/>
    </xf>
    <xf numFmtId="3" fontId="9" fillId="55" borderId="0" xfId="483" applyNumberFormat="1" applyFill="1" applyAlignment="1">
      <alignment horizontal="right" indent="1"/>
    </xf>
    <xf numFmtId="3" fontId="9" fillId="55" borderId="0" xfId="483" applyNumberFormat="1" applyFill="1" applyAlignment="1">
      <alignment horizontal="left" indent="1"/>
    </xf>
    <xf numFmtId="2" fontId="9" fillId="55" borderId="0" xfId="483" applyNumberFormat="1" applyFill="1"/>
    <xf numFmtId="0" fontId="30" fillId="0" borderId="0" xfId="483" applyFont="1"/>
    <xf numFmtId="0" fontId="30" fillId="55" borderId="0" xfId="483" applyFont="1" applyFill="1"/>
    <xf numFmtId="167" fontId="9" fillId="55" borderId="0" xfId="483" applyNumberFormat="1" applyFill="1" applyAlignment="1">
      <alignment horizontal="right" indent="1"/>
    </xf>
    <xf numFmtId="2" fontId="30" fillId="55" borderId="0" xfId="483" applyNumberFormat="1" applyFont="1" applyFill="1" applyAlignment="1">
      <alignment horizontal="right" indent="1"/>
    </xf>
    <xf numFmtId="171" fontId="9" fillId="55" borderId="0" xfId="483" applyNumberFormat="1" applyFill="1"/>
    <xf numFmtId="3" fontId="9" fillId="55" borderId="0" xfId="483" applyNumberFormat="1" applyFill="1"/>
    <xf numFmtId="0" fontId="30" fillId="55" borderId="48" xfId="483" applyFont="1" applyFill="1" applyBorder="1" applyAlignment="1">
      <alignment horizontal="center" vertical="center" wrapText="1"/>
    </xf>
    <xf numFmtId="0" fontId="9" fillId="0" borderId="0" xfId="483" applyAlignment="1">
      <alignment vertical="center"/>
    </xf>
    <xf numFmtId="0" fontId="9" fillId="55" borderId="0" xfId="483" applyFill="1" applyAlignment="1">
      <alignment vertical="center"/>
    </xf>
    <xf numFmtId="0" fontId="86" fillId="0" borderId="0" xfId="483" applyFont="1"/>
    <xf numFmtId="0" fontId="86" fillId="55" borderId="0" xfId="483" applyFont="1" applyFill="1"/>
    <xf numFmtId="0" fontId="75" fillId="0" borderId="0" xfId="483" applyFont="1"/>
    <xf numFmtId="0" fontId="75" fillId="55" borderId="0" xfId="483" applyFont="1" applyFill="1"/>
    <xf numFmtId="0" fontId="75" fillId="55" borderId="0" xfId="483" applyFont="1" applyFill="1" applyAlignment="1">
      <alignment horizontal="left" indent="2"/>
    </xf>
    <xf numFmtId="3" fontId="86" fillId="0" borderId="0" xfId="483" applyNumberFormat="1" applyFont="1"/>
    <xf numFmtId="3" fontId="87" fillId="0" borderId="10" xfId="483" applyNumberFormat="1" applyFont="1" applyBorder="1" applyAlignment="1">
      <alignment horizontal="left"/>
    </xf>
    <xf numFmtId="3" fontId="87" fillId="0" borderId="13" xfId="483" applyNumberFormat="1" applyFont="1" applyBorder="1" applyAlignment="1">
      <alignment horizontal="right"/>
    </xf>
    <xf numFmtId="3" fontId="87" fillId="0" borderId="0" xfId="483" applyNumberFormat="1" applyFont="1" applyAlignment="1">
      <alignment horizontal="right"/>
    </xf>
    <xf numFmtId="0" fontId="86" fillId="0" borderId="10" xfId="483" applyFont="1" applyBorder="1" applyAlignment="1">
      <alignment horizontal="left"/>
    </xf>
    <xf numFmtId="0" fontId="88" fillId="55" borderId="11" xfId="483" applyFont="1" applyFill="1" applyBorder="1" applyAlignment="1">
      <alignment horizontal="left"/>
    </xf>
    <xf numFmtId="0" fontId="89" fillId="55" borderId="0" xfId="483" applyFont="1" applyFill="1" applyAlignment="1">
      <alignment horizontal="center"/>
    </xf>
    <xf numFmtId="0" fontId="88" fillId="0" borderId="10" xfId="483" applyFont="1" applyBorder="1" applyAlignment="1">
      <alignment vertical="center"/>
    </xf>
    <xf numFmtId="0" fontId="86" fillId="0" borderId="10" xfId="483" applyFont="1" applyBorder="1"/>
    <xf numFmtId="0" fontId="9" fillId="0" borderId="11" xfId="483" applyBorder="1" applyAlignment="1">
      <alignment horizontal="center"/>
    </xf>
    <xf numFmtId="0" fontId="76" fillId="55" borderId="0" xfId="483" applyFont="1" applyFill="1" applyAlignment="1">
      <alignment horizontal="center" vertical="center"/>
    </xf>
    <xf numFmtId="1" fontId="9" fillId="55" borderId="0" xfId="483" applyNumberFormat="1" applyFill="1"/>
    <xf numFmtId="0" fontId="30" fillId="0" borderId="0" xfId="483" applyFont="1" applyAlignment="1">
      <alignment horizontal="center"/>
    </xf>
    <xf numFmtId="167" fontId="86" fillId="0" borderId="0" xfId="483" applyNumberFormat="1" applyFont="1"/>
    <xf numFmtId="0" fontId="9" fillId="0" borderId="0" xfId="483" applyAlignment="1">
      <alignment horizontal="left" wrapText="1"/>
    </xf>
    <xf numFmtId="3" fontId="87" fillId="0" borderId="0" xfId="483" applyNumberFormat="1" applyFont="1" applyAlignment="1">
      <alignment horizontal="center"/>
    </xf>
    <xf numFmtId="3" fontId="87" fillId="0" borderId="13" xfId="483" applyNumberFormat="1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34" fillId="55" borderId="0" xfId="0" applyFont="1" applyFill="1"/>
    <xf numFmtId="1" fontId="9" fillId="55" borderId="0" xfId="483" applyNumberFormat="1" applyFill="1" applyAlignment="1">
      <alignment vertical="center"/>
    </xf>
    <xf numFmtId="0" fontId="0" fillId="0" borderId="0" xfId="0" applyAlignment="1">
      <alignment vertical="center"/>
    </xf>
    <xf numFmtId="17" fontId="92" fillId="55" borderId="0" xfId="0" applyNumberFormat="1" applyFont="1" applyFill="1"/>
    <xf numFmtId="0" fontId="92" fillId="55" borderId="0" xfId="0" applyFont="1" applyFill="1"/>
    <xf numFmtId="176" fontId="30" fillId="55" borderId="49" xfId="483" applyNumberFormat="1" applyFont="1" applyFill="1" applyBorder="1" applyAlignment="1">
      <alignment horizontal="right" indent="1"/>
    </xf>
    <xf numFmtId="0" fontId="93" fillId="0" borderId="0" xfId="0" applyFont="1" applyAlignment="1">
      <alignment horizontal="center"/>
    </xf>
    <xf numFmtId="0" fontId="93" fillId="0" borderId="0" xfId="0" applyFont="1" applyAlignment="1">
      <alignment horizontal="center" wrapText="1"/>
    </xf>
    <xf numFmtId="175" fontId="9" fillId="55" borderId="0" xfId="483" applyNumberFormat="1" applyFill="1"/>
    <xf numFmtId="169" fontId="9" fillId="55" borderId="0" xfId="483" applyNumberFormat="1" applyFill="1"/>
    <xf numFmtId="2" fontId="9" fillId="0" borderId="0" xfId="483" applyNumberFormat="1"/>
    <xf numFmtId="0" fontId="34" fillId="0" borderId="0" xfId="483" applyFont="1"/>
    <xf numFmtId="167" fontId="9" fillId="55" borderId="0" xfId="483" applyNumberFormat="1" applyFill="1"/>
    <xf numFmtId="0" fontId="38" fillId="55" borderId="0" xfId="483" applyFont="1" applyFill="1"/>
    <xf numFmtId="0" fontId="38" fillId="0" borderId="0" xfId="483" applyFont="1"/>
    <xf numFmtId="0" fontId="9" fillId="0" borderId="10" xfId="483" quotePrefix="1" applyBorder="1"/>
    <xf numFmtId="0" fontId="94" fillId="55" borderId="0" xfId="0" applyFont="1" applyFill="1"/>
    <xf numFmtId="0" fontId="30" fillId="55" borderId="50" xfId="483" applyFont="1" applyFill="1" applyBorder="1" applyAlignment="1">
      <alignment horizontal="center" vertical="center" wrapText="1"/>
    </xf>
    <xf numFmtId="0" fontId="30" fillId="55" borderId="51" xfId="483" applyFont="1" applyFill="1" applyBorder="1" applyAlignment="1">
      <alignment horizontal="center" vertical="center" wrapText="1"/>
    </xf>
    <xf numFmtId="0" fontId="9" fillId="55" borderId="12" xfId="483" applyFill="1" applyBorder="1" applyAlignment="1">
      <alignment horizontal="left" indent="1"/>
    </xf>
    <xf numFmtId="0" fontId="9" fillId="55" borderId="19" xfId="483" applyFill="1" applyBorder="1" applyAlignment="1">
      <alignment horizontal="left" indent="1"/>
    </xf>
    <xf numFmtId="2" fontId="9" fillId="55" borderId="19" xfId="483" applyNumberFormat="1" applyFill="1" applyBorder="1"/>
    <xf numFmtId="2" fontId="9" fillId="55" borderId="20" xfId="483" applyNumberFormat="1" applyFill="1" applyBorder="1"/>
    <xf numFmtId="0" fontId="9" fillId="55" borderId="17" xfId="483" applyFill="1" applyBorder="1"/>
    <xf numFmtId="10" fontId="9" fillId="55" borderId="17" xfId="483" applyNumberFormat="1" applyFill="1" applyBorder="1" applyAlignment="1">
      <alignment horizontal="right" indent="1"/>
    </xf>
    <xf numFmtId="0" fontId="93" fillId="0" borderId="0" xfId="483" applyFont="1" applyAlignment="1">
      <alignment horizontal="center"/>
    </xf>
    <xf numFmtId="0" fontId="93" fillId="0" borderId="0" xfId="483" applyFont="1" applyAlignment="1">
      <alignment horizontal="center" wrapText="1"/>
    </xf>
    <xf numFmtId="0" fontId="9" fillId="0" borderId="0" xfId="483" applyAlignment="1">
      <alignment horizontal="right"/>
    </xf>
    <xf numFmtId="0" fontId="77" fillId="55" borderId="0" xfId="0" applyFont="1" applyFill="1" applyAlignment="1">
      <alignment horizontal="center"/>
    </xf>
    <xf numFmtId="172" fontId="9" fillId="55" borderId="0" xfId="483" applyNumberFormat="1" applyFill="1"/>
    <xf numFmtId="0" fontId="47" fillId="0" borderId="0" xfId="0" applyFont="1"/>
    <xf numFmtId="177" fontId="9" fillId="55" borderId="0" xfId="483" applyNumberFormat="1" applyFill="1"/>
    <xf numFmtId="173" fontId="9" fillId="55" borderId="0" xfId="483" applyNumberFormat="1" applyFill="1"/>
    <xf numFmtId="0" fontId="30" fillId="55" borderId="0" xfId="483" applyFont="1" applyFill="1" applyAlignment="1">
      <alignment horizontal="center" vertical="center" wrapText="1"/>
    </xf>
    <xf numFmtId="174" fontId="9" fillId="55" borderId="0" xfId="483" applyNumberFormat="1" applyFill="1"/>
    <xf numFmtId="0" fontId="89" fillId="0" borderId="0" xfId="483" applyFont="1" applyAlignment="1">
      <alignment horizontal="center"/>
    </xf>
    <xf numFmtId="0" fontId="33" fillId="0" borderId="0" xfId="483" applyFont="1" applyAlignment="1">
      <alignment horizontal="center" vertical="center"/>
    </xf>
    <xf numFmtId="0" fontId="75" fillId="55" borderId="0" xfId="483" applyFont="1" applyFill="1" applyAlignment="1">
      <alignment horizontal="left" indent="6"/>
    </xf>
    <xf numFmtId="0" fontId="75" fillId="0" borderId="0" xfId="483" applyFont="1" applyAlignment="1">
      <alignment horizontal="left" indent="6"/>
    </xf>
    <xf numFmtId="1" fontId="39" fillId="55" borderId="10" xfId="483" applyNumberFormat="1" applyFont="1" applyFill="1" applyBorder="1"/>
    <xf numFmtId="0" fontId="39" fillId="55" borderId="0" xfId="483" applyFont="1" applyFill="1"/>
    <xf numFmtId="3" fontId="39" fillId="55" borderId="0" xfId="483" applyNumberFormat="1" applyFont="1" applyFill="1"/>
    <xf numFmtId="1" fontId="39" fillId="55" borderId="11" xfId="483" applyNumberFormat="1" applyFont="1" applyFill="1" applyBorder="1"/>
    <xf numFmtId="17" fontId="38" fillId="55" borderId="10" xfId="483" quotePrefix="1" applyNumberFormat="1" applyFont="1" applyFill="1" applyBorder="1" applyAlignment="1">
      <alignment horizontal="center"/>
    </xf>
    <xf numFmtId="17" fontId="38" fillId="55" borderId="11" xfId="483" quotePrefix="1" applyNumberFormat="1" applyFont="1" applyFill="1" applyBorder="1" applyAlignment="1">
      <alignment horizontal="center"/>
    </xf>
    <xf numFmtId="49" fontId="30" fillId="0" borderId="0" xfId="483" applyNumberFormat="1" applyFont="1" applyAlignment="1">
      <alignment horizontal="center"/>
    </xf>
    <xf numFmtId="0" fontId="37" fillId="55" borderId="0" xfId="483" applyFont="1" applyFill="1"/>
    <xf numFmtId="49" fontId="30" fillId="0" borderId="0" xfId="483" applyNumberFormat="1" applyFont="1"/>
    <xf numFmtId="167" fontId="83" fillId="0" borderId="0" xfId="483" applyNumberFormat="1" applyFont="1"/>
    <xf numFmtId="0" fontId="29" fillId="0" borderId="0" xfId="483" applyFont="1" applyAlignment="1">
      <alignment horizontal="left"/>
    </xf>
    <xf numFmtId="0" fontId="9" fillId="55" borderId="12" xfId="483" applyFill="1" applyBorder="1" applyAlignment="1">
      <alignment horizontal="right"/>
    </xf>
    <xf numFmtId="0" fontId="36" fillId="0" borderId="0" xfId="0" applyFont="1"/>
    <xf numFmtId="1" fontId="0" fillId="0" borderId="0" xfId="0" applyNumberFormat="1"/>
    <xf numFmtId="0" fontId="9" fillId="0" borderId="10" xfId="483" quotePrefix="1" applyBorder="1" applyAlignment="1">
      <alignment horizontal="center"/>
    </xf>
    <xf numFmtId="0" fontId="9" fillId="0" borderId="11" xfId="483" quotePrefix="1" applyBorder="1" applyAlignment="1">
      <alignment horizontal="center"/>
    </xf>
    <xf numFmtId="167" fontId="30" fillId="55" borderId="0" xfId="483" applyNumberFormat="1" applyFont="1" applyFill="1"/>
    <xf numFmtId="0" fontId="9" fillId="55" borderId="0" xfId="483" applyFill="1" applyAlignment="1">
      <alignment wrapText="1"/>
    </xf>
    <xf numFmtId="167" fontId="9" fillId="55" borderId="0" xfId="483" applyNumberFormat="1" applyFill="1" applyAlignment="1">
      <alignment vertical="center" wrapText="1"/>
    </xf>
    <xf numFmtId="167" fontId="9" fillId="55" borderId="10" xfId="483" applyNumberFormat="1" applyFill="1" applyBorder="1" applyAlignment="1">
      <alignment vertical="center" wrapText="1"/>
    </xf>
    <xf numFmtId="4" fontId="50" fillId="55" borderId="0" xfId="483" applyNumberFormat="1" applyFont="1" applyFill="1"/>
    <xf numFmtId="167" fontId="30" fillId="55" borderId="53" xfId="483" applyNumberFormat="1" applyFont="1" applyFill="1" applyBorder="1" applyAlignment="1">
      <alignment vertical="center" wrapText="1"/>
    </xf>
    <xf numFmtId="0" fontId="9" fillId="0" borderId="0" xfId="483" applyAlignment="1">
      <alignment vertical="center" wrapText="1"/>
    </xf>
    <xf numFmtId="0" fontId="9" fillId="0" borderId="0" xfId="483" applyAlignment="1">
      <alignment horizontal="left" indent="1"/>
    </xf>
    <xf numFmtId="0" fontId="9" fillId="58" borderId="0" xfId="483" applyFill="1"/>
    <xf numFmtId="0" fontId="34" fillId="0" borderId="0" xfId="483" applyFont="1" applyAlignment="1">
      <alignment vertical="center"/>
    </xf>
    <xf numFmtId="167" fontId="30" fillId="55" borderId="54" xfId="483" applyNumberFormat="1" applyFont="1" applyFill="1" applyBorder="1" applyAlignment="1">
      <alignment vertical="center" wrapText="1"/>
    </xf>
    <xf numFmtId="0" fontId="9" fillId="0" borderId="0" xfId="483" quotePrefix="1"/>
    <xf numFmtId="0" fontId="83" fillId="55" borderId="0" xfId="483" applyFont="1" applyFill="1"/>
    <xf numFmtId="0" fontId="96" fillId="0" borderId="0" xfId="0" applyFont="1" applyAlignment="1">
      <alignment horizontal="left"/>
    </xf>
    <xf numFmtId="3" fontId="0" fillId="0" borderId="0" xfId="0" applyNumberFormat="1" applyAlignment="1">
      <alignment horizontal="center" vertical="center"/>
    </xf>
    <xf numFmtId="0" fontId="38" fillId="55" borderId="58" xfId="0" applyFont="1" applyFill="1" applyBorder="1" applyAlignment="1">
      <alignment horizontal="center" vertical="center" wrapText="1"/>
    </xf>
    <xf numFmtId="167" fontId="38" fillId="55" borderId="56" xfId="0" applyNumberFormat="1" applyFont="1" applyFill="1" applyBorder="1" applyAlignment="1">
      <alignment horizontal="center" vertical="center" wrapText="1"/>
    </xf>
    <xf numFmtId="167" fontId="9" fillId="55" borderId="28" xfId="483" applyNumberFormat="1" applyFill="1" applyBorder="1" applyAlignment="1">
      <alignment vertical="center" wrapText="1"/>
    </xf>
    <xf numFmtId="3" fontId="38" fillId="55" borderId="56" xfId="0" applyNumberFormat="1" applyFont="1" applyFill="1" applyBorder="1" applyAlignment="1">
      <alignment horizontal="right" vertical="center" wrapText="1"/>
    </xf>
    <xf numFmtId="3" fontId="38" fillId="55" borderId="56" xfId="0" applyNumberFormat="1" applyFont="1" applyFill="1" applyBorder="1"/>
    <xf numFmtId="167" fontId="9" fillId="55" borderId="15" xfId="483" applyNumberFormat="1" applyFill="1" applyBorder="1" applyAlignment="1">
      <alignment vertical="center" wrapText="1"/>
    </xf>
    <xf numFmtId="4" fontId="9" fillId="55" borderId="0" xfId="483" applyNumberFormat="1" applyFill="1"/>
    <xf numFmtId="167" fontId="38" fillId="0" borderId="52" xfId="0" applyNumberFormat="1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9" fillId="55" borderId="12" xfId="483" applyFill="1" applyBorder="1" applyAlignment="1">
      <alignment horizontal="center"/>
    </xf>
    <xf numFmtId="167" fontId="30" fillId="55" borderId="17" xfId="483" applyNumberFormat="1" applyFont="1" applyFill="1" applyBorder="1" applyAlignment="1">
      <alignment horizontal="center"/>
    </xf>
    <xf numFmtId="167" fontId="9" fillId="55" borderId="17" xfId="483" applyNumberFormat="1" applyFill="1" applyBorder="1" applyAlignment="1">
      <alignment horizontal="center"/>
    </xf>
    <xf numFmtId="0" fontId="9" fillId="55" borderId="12" xfId="483" applyFill="1" applyBorder="1"/>
    <xf numFmtId="10" fontId="9" fillId="55" borderId="17" xfId="483" applyNumberFormat="1" applyFill="1" applyBorder="1"/>
    <xf numFmtId="0" fontId="9" fillId="55" borderId="18" xfId="483" applyFill="1" applyBorder="1"/>
    <xf numFmtId="0" fontId="9" fillId="55" borderId="19" xfId="483" applyFill="1" applyBorder="1"/>
    <xf numFmtId="0" fontId="9" fillId="55" borderId="20" xfId="483" applyFill="1" applyBorder="1"/>
    <xf numFmtId="37" fontId="9" fillId="58" borderId="10" xfId="483" quotePrefix="1" applyNumberFormat="1" applyFill="1" applyBorder="1" applyAlignment="1">
      <alignment horizontal="center"/>
    </xf>
    <xf numFmtId="37" fontId="9" fillId="58" borderId="11" xfId="483" quotePrefix="1" applyNumberFormat="1" applyFill="1" applyBorder="1" applyAlignment="1">
      <alignment horizontal="center"/>
    </xf>
    <xf numFmtId="0" fontId="9" fillId="58" borderId="10" xfId="483" applyFill="1" applyBorder="1"/>
    <xf numFmtId="3" fontId="9" fillId="58" borderId="10" xfId="483" applyNumberFormat="1" applyFill="1" applyBorder="1"/>
    <xf numFmtId="0" fontId="9" fillId="58" borderId="11" xfId="483" applyFill="1" applyBorder="1"/>
    <xf numFmtId="3" fontId="9" fillId="58" borderId="11" xfId="483" applyNumberFormat="1" applyFill="1" applyBorder="1"/>
    <xf numFmtId="17" fontId="9" fillId="58" borderId="10" xfId="483" quotePrefix="1" applyNumberFormat="1" applyFill="1" applyBorder="1" applyAlignment="1">
      <alignment horizontal="center"/>
    </xf>
    <xf numFmtId="3" fontId="9" fillId="58" borderId="13" xfId="483" applyNumberFormat="1" applyFill="1" applyBorder="1"/>
    <xf numFmtId="0" fontId="9" fillId="58" borderId="15" xfId="483" applyFill="1" applyBorder="1"/>
    <xf numFmtId="0" fontId="9" fillId="58" borderId="14" xfId="483" applyFill="1" applyBorder="1"/>
    <xf numFmtId="3" fontId="87" fillId="0" borderId="11" xfId="483" applyNumberFormat="1" applyFont="1" applyBorder="1" applyAlignment="1">
      <alignment horizontal="left"/>
    </xf>
    <xf numFmtId="178" fontId="51" fillId="0" borderId="108" xfId="0" applyNumberFormat="1" applyFont="1" applyBorder="1" applyAlignment="1" applyProtection="1">
      <alignment horizontal="right" vertical="top" wrapText="1" readingOrder="1"/>
      <protection locked="0"/>
    </xf>
    <xf numFmtId="3" fontId="38" fillId="0" borderId="16" xfId="483" applyNumberFormat="1" applyFont="1" applyBorder="1" applyAlignment="1">
      <alignment horizontal="right"/>
    </xf>
    <xf numFmtId="3" fontId="9" fillId="0" borderId="10" xfId="483" applyNumberFormat="1" applyBorder="1"/>
    <xf numFmtId="3" fontId="9" fillId="0" borderId="11" xfId="483" applyNumberFormat="1" applyBorder="1"/>
    <xf numFmtId="3" fontId="9" fillId="0" borderId="13" xfId="483" applyNumberFormat="1" applyBorder="1"/>
    <xf numFmtId="3" fontId="9" fillId="0" borderId="16" xfId="483" applyNumberFormat="1" applyBorder="1"/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17" fontId="9" fillId="0" borderId="10" xfId="483" quotePrefix="1" applyNumberFormat="1" applyBorder="1"/>
    <xf numFmtId="0" fontId="9" fillId="0" borderId="11" xfId="483" quotePrefix="1" applyBorder="1"/>
    <xf numFmtId="0" fontId="38" fillId="55" borderId="15" xfId="483" applyFont="1" applyFill="1" applyBorder="1"/>
    <xf numFmtId="0" fontId="38" fillId="55" borderId="14" xfId="483" applyFont="1" applyFill="1" applyBorder="1"/>
    <xf numFmtId="0" fontId="38" fillId="55" borderId="10" xfId="483" applyFont="1" applyFill="1" applyBorder="1"/>
    <xf numFmtId="1" fontId="39" fillId="55" borderId="0" xfId="483" applyNumberFormat="1" applyFont="1" applyFill="1"/>
    <xf numFmtId="1" fontId="39" fillId="55" borderId="13" xfId="483" applyNumberFormat="1" applyFont="1" applyFill="1" applyBorder="1"/>
    <xf numFmtId="0" fontId="38" fillId="55" borderId="11" xfId="483" applyFont="1" applyFill="1" applyBorder="1"/>
    <xf numFmtId="17" fontId="9" fillId="0" borderId="11" xfId="483" quotePrefix="1" applyNumberFormat="1" applyBorder="1"/>
    <xf numFmtId="2" fontId="9" fillId="0" borderId="10" xfId="483" applyNumberFormat="1" applyBorder="1"/>
    <xf numFmtId="2" fontId="9" fillId="0" borderId="11" xfId="483" applyNumberFormat="1" applyBorder="1"/>
    <xf numFmtId="0" fontId="0" fillId="60" borderId="0" xfId="0" applyFill="1"/>
    <xf numFmtId="0" fontId="8" fillId="55" borderId="0" xfId="483" applyFont="1" applyFill="1"/>
    <xf numFmtId="167" fontId="75" fillId="55" borderId="13" xfId="0" applyNumberFormat="1" applyFont="1" applyFill="1" applyBorder="1" applyAlignment="1">
      <alignment horizontal="center"/>
    </xf>
    <xf numFmtId="0" fontId="76" fillId="55" borderId="111" xfId="0" applyFont="1" applyFill="1" applyBorder="1" applyAlignment="1">
      <alignment horizontal="left"/>
    </xf>
    <xf numFmtId="0" fontId="75" fillId="55" borderId="111" xfId="0" applyFont="1" applyFill="1" applyBorder="1" applyAlignment="1">
      <alignment horizontal="left"/>
    </xf>
    <xf numFmtId="3" fontId="76" fillId="55" borderId="115" xfId="0" applyNumberFormat="1" applyFont="1" applyFill="1" applyBorder="1" applyAlignment="1">
      <alignment horizontal="center"/>
    </xf>
    <xf numFmtId="3" fontId="76" fillId="55" borderId="113" xfId="0" applyNumberFormat="1" applyFont="1" applyFill="1" applyBorder="1" applyAlignment="1">
      <alignment horizontal="center"/>
    </xf>
    <xf numFmtId="167" fontId="75" fillId="55" borderId="116" xfId="0" applyNumberFormat="1" applyFont="1" applyFill="1" applyBorder="1" applyAlignment="1">
      <alignment horizontal="center"/>
    </xf>
    <xf numFmtId="3" fontId="76" fillId="55" borderId="118" xfId="0" applyNumberFormat="1" applyFont="1" applyFill="1" applyBorder="1" applyAlignment="1">
      <alignment horizontal="center"/>
    </xf>
    <xf numFmtId="3" fontId="76" fillId="0" borderId="119" xfId="0" applyNumberFormat="1" applyFont="1" applyBorder="1" applyAlignment="1">
      <alignment horizontal="center"/>
    </xf>
    <xf numFmtId="3" fontId="75" fillId="0" borderId="119" xfId="0" applyNumberFormat="1" applyFont="1" applyBorder="1" applyAlignment="1">
      <alignment horizontal="center"/>
    </xf>
    <xf numFmtId="3" fontId="75" fillId="55" borderId="118" xfId="0" applyNumberFormat="1" applyFont="1" applyFill="1" applyBorder="1" applyAlignment="1">
      <alignment horizontal="center"/>
    </xf>
    <xf numFmtId="3" fontId="75" fillId="0" borderId="114" xfId="0" applyNumberFormat="1" applyFont="1" applyBorder="1" applyAlignment="1">
      <alignment horizontal="center"/>
    </xf>
    <xf numFmtId="3" fontId="75" fillId="55" borderId="119" xfId="0" applyNumberFormat="1" applyFont="1" applyFill="1" applyBorder="1" applyAlignment="1">
      <alignment horizontal="center"/>
    </xf>
    <xf numFmtId="3" fontId="75" fillId="0" borderId="112" xfId="0" applyNumberFormat="1" applyFont="1" applyBorder="1" applyAlignment="1">
      <alignment horizontal="center"/>
    </xf>
    <xf numFmtId="0" fontId="75" fillId="0" borderId="111" xfId="0" applyFont="1" applyBorder="1" applyAlignment="1">
      <alignment horizontal="left"/>
    </xf>
    <xf numFmtId="167" fontId="76" fillId="0" borderId="121" xfId="0" applyNumberFormat="1" applyFont="1" applyBorder="1" applyAlignment="1">
      <alignment horizontal="center"/>
    </xf>
    <xf numFmtId="3" fontId="76" fillId="0" borderId="114" xfId="0" applyNumberFormat="1" applyFont="1" applyBorder="1" applyAlignment="1">
      <alignment horizontal="center"/>
    </xf>
    <xf numFmtId="3" fontId="76" fillId="0" borderId="110" xfId="0" applyNumberFormat="1" applyFont="1" applyBorder="1" applyAlignment="1">
      <alignment horizontal="center"/>
    </xf>
    <xf numFmtId="167" fontId="75" fillId="0" borderId="117" xfId="0" applyNumberFormat="1" applyFont="1" applyBorder="1" applyAlignment="1">
      <alignment horizontal="center"/>
    </xf>
    <xf numFmtId="0" fontId="8" fillId="55" borderId="0" xfId="498" applyFont="1" applyFill="1"/>
    <xf numFmtId="0" fontId="8" fillId="55" borderId="12" xfId="483" applyFont="1" applyFill="1" applyBorder="1" applyAlignment="1">
      <alignment horizontal="right"/>
    </xf>
    <xf numFmtId="0" fontId="8" fillId="0" borderId="0" xfId="483" quotePrefix="1" applyFont="1"/>
    <xf numFmtId="0" fontId="83" fillId="56" borderId="10" xfId="483" applyFont="1" applyFill="1" applyBorder="1"/>
    <xf numFmtId="3" fontId="83" fillId="56" borderId="13" xfId="483" applyNumberFormat="1" applyFont="1" applyFill="1" applyBorder="1" applyAlignment="1">
      <alignment horizontal="right" vertical="center" wrapText="1"/>
    </xf>
    <xf numFmtId="0" fontId="83" fillId="56" borderId="11" xfId="483" applyFont="1" applyFill="1" applyBorder="1"/>
    <xf numFmtId="3" fontId="83" fillId="56" borderId="16" xfId="483" applyNumberFormat="1" applyFont="1" applyFill="1" applyBorder="1" applyAlignment="1">
      <alignment horizontal="right" vertical="center" wrapText="1"/>
    </xf>
    <xf numFmtId="0" fontId="8" fillId="0" borderId="10" xfId="483" quotePrefix="1" applyFont="1" applyBorder="1"/>
    <xf numFmtId="0" fontId="8" fillId="0" borderId="11" xfId="483" quotePrefix="1" applyFont="1" applyBorder="1"/>
    <xf numFmtId="17" fontId="8" fillId="0" borderId="10" xfId="483" quotePrefix="1" applyNumberFormat="1" applyFont="1" applyBorder="1"/>
    <xf numFmtId="17" fontId="8" fillId="0" borderId="11" xfId="483" quotePrefix="1" applyNumberFormat="1" applyFont="1" applyBorder="1"/>
    <xf numFmtId="37" fontId="8" fillId="58" borderId="10" xfId="483" quotePrefix="1" applyNumberFormat="1" applyFont="1" applyFill="1" applyBorder="1" applyAlignment="1">
      <alignment horizontal="center"/>
    </xf>
    <xf numFmtId="17" fontId="9" fillId="0" borderId="10" xfId="483" applyNumberFormat="1" applyBorder="1" applyAlignment="1">
      <alignment horizontal="center"/>
    </xf>
    <xf numFmtId="3" fontId="38" fillId="0" borderId="56" xfId="0" applyNumberFormat="1" applyFont="1" applyBorder="1" applyAlignment="1">
      <alignment vertical="center" wrapText="1"/>
    </xf>
    <xf numFmtId="167" fontId="38" fillId="0" borderId="71" xfId="0" applyNumberFormat="1" applyFont="1" applyBorder="1" applyAlignment="1">
      <alignment horizontal="center" vertical="center" wrapText="1"/>
    </xf>
    <xf numFmtId="0" fontId="0" fillId="0" borderId="0" xfId="0" quotePrefix="1"/>
    <xf numFmtId="0" fontId="9" fillId="55" borderId="0" xfId="483" quotePrefix="1" applyFill="1"/>
    <xf numFmtId="0" fontId="8" fillId="55" borderId="0" xfId="653" applyFill="1"/>
    <xf numFmtId="0" fontId="8" fillId="0" borderId="0" xfId="653" applyAlignment="1">
      <alignment horizontal="justify"/>
    </xf>
    <xf numFmtId="0" fontId="8" fillId="0" borderId="0" xfId="653"/>
    <xf numFmtId="0" fontId="8" fillId="0" borderId="10" xfId="653" applyBorder="1" applyAlignment="1">
      <alignment horizontal="center"/>
    </xf>
    <xf numFmtId="3" fontId="75" fillId="0" borderId="10" xfId="653" applyNumberFormat="1" applyFont="1" applyBorder="1"/>
    <xf numFmtId="3" fontId="75" fillId="56" borderId="10" xfId="653" applyNumberFormat="1" applyFont="1" applyFill="1" applyBorder="1"/>
    <xf numFmtId="0" fontId="75" fillId="0" borderId="0" xfId="653" applyFont="1"/>
    <xf numFmtId="3" fontId="8" fillId="0" borderId="0" xfId="653" applyNumberFormat="1"/>
    <xf numFmtId="0" fontId="8" fillId="0" borderId="0" xfId="653" applyAlignment="1">
      <alignment horizontal="center"/>
    </xf>
    <xf numFmtId="3" fontId="8" fillId="0" borderId="0" xfId="653" applyNumberFormat="1" applyAlignment="1">
      <alignment horizontal="center"/>
    </xf>
    <xf numFmtId="0" fontId="10" fillId="56" borderId="0" xfId="653" applyFont="1" applyFill="1"/>
    <xf numFmtId="0" fontId="32" fillId="56" borderId="0" xfId="653" applyFont="1" applyFill="1"/>
    <xf numFmtId="0" fontId="8" fillId="56" borderId="0" xfId="653" applyFill="1"/>
    <xf numFmtId="0" fontId="0" fillId="0" borderId="24" xfId="0" applyBorder="1"/>
    <xf numFmtId="167" fontId="30" fillId="55" borderId="17" xfId="483" applyNumberFormat="1" applyFont="1" applyFill="1" applyBorder="1"/>
    <xf numFmtId="0" fontId="9" fillId="55" borderId="19" xfId="483" applyFill="1" applyBorder="1" applyAlignment="1">
      <alignment vertical="center" wrapText="1"/>
    </xf>
    <xf numFmtId="167" fontId="9" fillId="55" borderId="19" xfId="483" applyNumberFormat="1" applyFill="1" applyBorder="1"/>
    <xf numFmtId="167" fontId="9" fillId="55" borderId="20" xfId="483" applyNumberFormat="1" applyFill="1" applyBorder="1"/>
    <xf numFmtId="167" fontId="30" fillId="55" borderId="125" xfId="483" applyNumberFormat="1" applyFont="1" applyFill="1" applyBorder="1" applyAlignment="1">
      <alignment vertical="center" wrapText="1"/>
    </xf>
    <xf numFmtId="1" fontId="38" fillId="55" borderId="10" xfId="483" applyNumberFormat="1" applyFont="1" applyFill="1" applyBorder="1"/>
    <xf numFmtId="3" fontId="39" fillId="55" borderId="10" xfId="483" applyNumberFormat="1" applyFont="1" applyFill="1" applyBorder="1"/>
    <xf numFmtId="3" fontId="39" fillId="55" borderId="11" xfId="483" applyNumberFormat="1" applyFont="1" applyFill="1" applyBorder="1"/>
    <xf numFmtId="3" fontId="38" fillId="55" borderId="10" xfId="483" applyNumberFormat="1" applyFont="1" applyFill="1" applyBorder="1"/>
    <xf numFmtId="176" fontId="30" fillId="55" borderId="19" xfId="483" applyNumberFormat="1" applyFont="1" applyFill="1" applyBorder="1" applyAlignment="1">
      <alignment horizontal="right" indent="1"/>
    </xf>
    <xf numFmtId="167" fontId="30" fillId="55" borderId="136" xfId="483" applyNumberFormat="1" applyFont="1" applyFill="1" applyBorder="1"/>
    <xf numFmtId="167" fontId="30" fillId="55" borderId="138" xfId="483" applyNumberFormat="1" applyFont="1" applyFill="1" applyBorder="1" applyAlignment="1">
      <alignment vertical="center" wrapText="1"/>
    </xf>
    <xf numFmtId="167" fontId="30" fillId="55" borderId="139" xfId="483" applyNumberFormat="1" applyFont="1" applyFill="1" applyBorder="1" applyAlignment="1">
      <alignment vertical="center" wrapText="1"/>
    </xf>
    <xf numFmtId="3" fontId="30" fillId="0" borderId="138" xfId="483" applyNumberFormat="1" applyFont="1" applyBorder="1" applyAlignment="1">
      <alignment horizontal="right" vertical="center"/>
    </xf>
    <xf numFmtId="167" fontId="76" fillId="55" borderId="120" xfId="0" applyNumberFormat="1" applyFont="1" applyFill="1" applyBorder="1" applyAlignment="1">
      <alignment horizontal="center"/>
    </xf>
    <xf numFmtId="167" fontId="75" fillId="55" borderId="17" xfId="0" applyNumberFormat="1" applyFont="1" applyFill="1" applyBorder="1" applyAlignment="1">
      <alignment horizontal="center"/>
    </xf>
    <xf numFmtId="0" fontId="30" fillId="55" borderId="12" xfId="630" applyFont="1" applyFill="1" applyBorder="1" applyAlignment="1">
      <alignment horizontal="center" vertical="center"/>
    </xf>
    <xf numFmtId="0" fontId="8" fillId="55" borderId="12" xfId="630" applyFill="1" applyBorder="1" applyAlignment="1">
      <alignment horizontal="center" vertical="center"/>
    </xf>
    <xf numFmtId="0" fontId="8" fillId="55" borderId="12" xfId="0" applyFont="1" applyFill="1" applyBorder="1" applyAlignment="1">
      <alignment horizontal="center" vertical="top"/>
    </xf>
    <xf numFmtId="167" fontId="30" fillId="55" borderId="144" xfId="483" applyNumberFormat="1" applyFont="1" applyFill="1" applyBorder="1" applyAlignment="1">
      <alignment vertical="center" wrapText="1"/>
    </xf>
    <xf numFmtId="167" fontId="30" fillId="55" borderId="145" xfId="483" applyNumberFormat="1" applyFont="1" applyFill="1" applyBorder="1" applyAlignment="1">
      <alignment vertical="center" wrapText="1"/>
    </xf>
    <xf numFmtId="167" fontId="30" fillId="55" borderId="152" xfId="483" applyNumberFormat="1" applyFont="1" applyFill="1" applyBorder="1"/>
    <xf numFmtId="167" fontId="30" fillId="55" borderId="150" xfId="483" applyNumberFormat="1" applyFont="1" applyFill="1" applyBorder="1"/>
    <xf numFmtId="167" fontId="30" fillId="55" borderId="153" xfId="483" applyNumberFormat="1" applyFont="1" applyFill="1" applyBorder="1" applyAlignment="1">
      <alignment vertical="center" wrapText="1"/>
    </xf>
    <xf numFmtId="167" fontId="30" fillId="55" borderId="154" xfId="483" applyNumberFormat="1" applyFont="1" applyFill="1" applyBorder="1" applyAlignment="1">
      <alignment vertical="center" wrapText="1"/>
    </xf>
    <xf numFmtId="167" fontId="30" fillId="55" borderId="148" xfId="483" applyNumberFormat="1" applyFont="1" applyFill="1" applyBorder="1" applyAlignment="1">
      <alignment vertical="center" wrapText="1"/>
    </xf>
    <xf numFmtId="167" fontId="30" fillId="55" borderId="135" xfId="483" applyNumberFormat="1" applyFont="1" applyFill="1" applyBorder="1" applyAlignment="1">
      <alignment vertical="center" wrapText="1"/>
    </xf>
    <xf numFmtId="0" fontId="30" fillId="55" borderId="147" xfId="630" applyFont="1" applyFill="1" applyBorder="1" applyAlignment="1">
      <alignment horizontal="center" vertical="center"/>
    </xf>
    <xf numFmtId="0" fontId="30" fillId="55" borderId="151" xfId="630" applyFont="1" applyFill="1" applyBorder="1" applyAlignment="1">
      <alignment horizontal="center" vertical="center"/>
    </xf>
    <xf numFmtId="0" fontId="30" fillId="55" borderId="148" xfId="630" applyFont="1" applyFill="1" applyBorder="1" applyAlignment="1">
      <alignment horizontal="center" vertical="center"/>
    </xf>
    <xf numFmtId="167" fontId="76" fillId="55" borderId="20" xfId="0" applyNumberFormat="1" applyFont="1" applyFill="1" applyBorder="1" applyAlignment="1">
      <alignment horizontal="center"/>
    </xf>
    <xf numFmtId="0" fontId="30" fillId="55" borderId="12" xfId="483" applyFont="1" applyFill="1" applyBorder="1" applyAlignment="1">
      <alignment horizontal="left" indent="1"/>
    </xf>
    <xf numFmtId="0" fontId="9" fillId="55" borderId="109" xfId="483" applyFill="1" applyBorder="1" applyAlignment="1">
      <alignment horizontal="left" indent="1"/>
    </xf>
    <xf numFmtId="176" fontId="30" fillId="55" borderId="109" xfId="483" applyNumberFormat="1" applyFont="1" applyFill="1" applyBorder="1" applyAlignment="1">
      <alignment horizontal="center"/>
    </xf>
    <xf numFmtId="176" fontId="30" fillId="55" borderId="83" xfId="483" applyNumberFormat="1" applyFont="1" applyFill="1" applyBorder="1" applyAlignment="1">
      <alignment horizontal="center"/>
    </xf>
    <xf numFmtId="176" fontId="30" fillId="55" borderId="17" xfId="483" applyNumberFormat="1" applyFont="1" applyFill="1" applyBorder="1" applyAlignment="1">
      <alignment horizontal="right" indent="1"/>
    </xf>
    <xf numFmtId="176" fontId="30" fillId="55" borderId="20" xfId="483" applyNumberFormat="1" applyFont="1" applyFill="1" applyBorder="1" applyAlignment="1">
      <alignment horizontal="right" indent="1"/>
    </xf>
    <xf numFmtId="167" fontId="30" fillId="55" borderId="162" xfId="483" applyNumberFormat="1" applyFont="1" applyFill="1" applyBorder="1" applyAlignment="1">
      <alignment vertical="center" wrapText="1"/>
    </xf>
    <xf numFmtId="0" fontId="76" fillId="55" borderId="167" xfId="0" applyFont="1" applyFill="1" applyBorder="1" applyAlignment="1">
      <alignment horizontal="left"/>
    </xf>
    <xf numFmtId="3" fontId="76" fillId="55" borderId="168" xfId="0" applyNumberFormat="1" applyFont="1" applyFill="1" applyBorder="1" applyAlignment="1">
      <alignment horizontal="center"/>
    </xf>
    <xf numFmtId="167" fontId="76" fillId="55" borderId="169" xfId="0" applyNumberFormat="1" applyFont="1" applyFill="1" applyBorder="1" applyAlignment="1">
      <alignment horizontal="center"/>
    </xf>
    <xf numFmtId="0" fontId="8" fillId="55" borderId="155" xfId="630" applyFill="1" applyBorder="1" applyAlignment="1">
      <alignment horizontal="center" vertical="center"/>
    </xf>
    <xf numFmtId="0" fontId="8" fillId="55" borderId="29" xfId="630" applyFill="1" applyBorder="1" applyAlignment="1">
      <alignment horizontal="center" vertical="center"/>
    </xf>
    <xf numFmtId="0" fontId="8" fillId="55" borderId="29" xfId="0" applyFont="1" applyFill="1" applyBorder="1" applyAlignment="1">
      <alignment horizontal="center" vertical="top"/>
    </xf>
    <xf numFmtId="177" fontId="8" fillId="55" borderId="0" xfId="483" applyNumberFormat="1" applyFont="1" applyFill="1"/>
    <xf numFmtId="0" fontId="0" fillId="0" borderId="166" xfId="0" applyBorder="1"/>
    <xf numFmtId="0" fontId="30" fillId="0" borderId="166" xfId="0" applyFont="1" applyBorder="1"/>
    <xf numFmtId="0" fontId="76" fillId="55" borderId="18" xfId="0" applyFont="1" applyFill="1" applyBorder="1" applyAlignment="1">
      <alignment horizontal="left"/>
    </xf>
    <xf numFmtId="3" fontId="76" fillId="55" borderId="19" xfId="0" applyNumberFormat="1" applyFont="1" applyFill="1" applyBorder="1" applyAlignment="1">
      <alignment horizontal="center"/>
    </xf>
    <xf numFmtId="167" fontId="30" fillId="55" borderId="137" xfId="483" applyNumberFormat="1" applyFont="1" applyFill="1" applyBorder="1"/>
    <xf numFmtId="0" fontId="8" fillId="0" borderId="18" xfId="653" applyBorder="1"/>
    <xf numFmtId="0" fontId="8" fillId="0" borderId="19" xfId="653" applyBorder="1"/>
    <xf numFmtId="0" fontId="8" fillId="0" borderId="20" xfId="653" applyBorder="1"/>
    <xf numFmtId="3" fontId="30" fillId="0" borderId="137" xfId="483" applyNumberFormat="1" applyFont="1" applyBorder="1" applyAlignment="1">
      <alignment horizontal="right" vertical="center"/>
    </xf>
    <xf numFmtId="0" fontId="8" fillId="55" borderId="0" xfId="498" applyFont="1" applyFill="1" applyAlignment="1">
      <alignment horizontal="center" vertical="center"/>
    </xf>
    <xf numFmtId="0" fontId="30" fillId="55" borderId="151" xfId="498" applyFont="1" applyFill="1" applyBorder="1" applyAlignment="1">
      <alignment horizontal="center" vertical="center"/>
    </xf>
    <xf numFmtId="0" fontId="30" fillId="55" borderId="151" xfId="498" applyFont="1" applyFill="1" applyBorder="1"/>
    <xf numFmtId="0" fontId="30" fillId="55" borderId="151" xfId="498" applyFont="1" applyFill="1" applyBorder="1" applyAlignment="1">
      <alignment horizontal="center"/>
    </xf>
    <xf numFmtId="0" fontId="8" fillId="55" borderId="0" xfId="498" applyFont="1" applyFill="1" applyAlignment="1">
      <alignment horizontal="center"/>
    </xf>
    <xf numFmtId="0" fontId="8" fillId="55" borderId="0" xfId="498" quotePrefix="1" applyFont="1" applyFill="1" applyAlignment="1">
      <alignment horizontal="center"/>
    </xf>
    <xf numFmtId="0" fontId="8" fillId="55" borderId="0" xfId="498" applyFont="1" applyFill="1" applyAlignment="1">
      <alignment horizontal="right"/>
    </xf>
    <xf numFmtId="0" fontId="30" fillId="55" borderId="151" xfId="498" applyFont="1" applyFill="1" applyBorder="1" applyAlignment="1">
      <alignment horizontal="right"/>
    </xf>
    <xf numFmtId="167" fontId="8" fillId="0" borderId="0" xfId="417" applyNumberFormat="1" applyFont="1" applyBorder="1" applyProtection="1"/>
    <xf numFmtId="0" fontId="30" fillId="58" borderId="149" xfId="483" applyFont="1" applyFill="1" applyBorder="1" applyAlignment="1">
      <alignment horizontal="center"/>
    </xf>
    <xf numFmtId="0" fontId="9" fillId="58" borderId="149" xfId="483" applyFill="1" applyBorder="1" applyAlignment="1">
      <alignment horizontal="center"/>
    </xf>
    <xf numFmtId="17" fontId="9" fillId="58" borderId="149" xfId="483" quotePrefix="1" applyNumberFormat="1" applyFill="1" applyBorder="1" applyAlignment="1">
      <alignment horizontal="center"/>
    </xf>
    <xf numFmtId="3" fontId="9" fillId="58" borderId="149" xfId="483" applyNumberFormat="1" applyFill="1" applyBorder="1"/>
    <xf numFmtId="37" fontId="9" fillId="58" borderId="149" xfId="483" quotePrefix="1" applyNumberFormat="1" applyFill="1" applyBorder="1" applyAlignment="1">
      <alignment horizontal="center"/>
    </xf>
    <xf numFmtId="3" fontId="9" fillId="58" borderId="156" xfId="483" applyNumberFormat="1" applyFill="1" applyBorder="1"/>
    <xf numFmtId="37" fontId="8" fillId="58" borderId="149" xfId="483" quotePrefix="1" applyNumberFormat="1" applyFont="1" applyFill="1" applyBorder="1" applyAlignment="1">
      <alignment horizontal="center"/>
    </xf>
    <xf numFmtId="0" fontId="90" fillId="0" borderId="149" xfId="483" applyFont="1" applyBorder="1" applyAlignment="1">
      <alignment horizontal="center"/>
    </xf>
    <xf numFmtId="3" fontId="38" fillId="0" borderId="151" xfId="483" applyNumberFormat="1" applyFont="1" applyBorder="1" applyAlignment="1">
      <alignment horizontal="right"/>
    </xf>
    <xf numFmtId="3" fontId="38" fillId="0" borderId="148" xfId="483" applyNumberFormat="1" applyFont="1" applyBorder="1" applyAlignment="1">
      <alignment horizontal="right"/>
    </xf>
    <xf numFmtId="3" fontId="38" fillId="0" borderId="109" xfId="483" applyNumberFormat="1" applyFont="1" applyBorder="1" applyAlignment="1">
      <alignment horizontal="right"/>
    </xf>
    <xf numFmtId="0" fontId="30" fillId="0" borderId="149" xfId="483" applyFont="1" applyBorder="1" applyAlignment="1">
      <alignment horizontal="center"/>
    </xf>
    <xf numFmtId="0" fontId="30" fillId="0" borderId="156" xfId="483" applyFont="1" applyBorder="1" applyAlignment="1">
      <alignment horizontal="center"/>
    </xf>
    <xf numFmtId="0" fontId="9" fillId="0" borderId="149" xfId="483" applyBorder="1" applyAlignment="1">
      <alignment horizontal="center"/>
    </xf>
    <xf numFmtId="0" fontId="9" fillId="0" borderId="149" xfId="483" quotePrefix="1" applyBorder="1" applyAlignment="1">
      <alignment horizontal="center"/>
    </xf>
    <xf numFmtId="3" fontId="9" fillId="0" borderId="156" xfId="483" applyNumberFormat="1" applyBorder="1"/>
    <xf numFmtId="3" fontId="9" fillId="0" borderId="149" xfId="483" applyNumberFormat="1" applyBorder="1"/>
    <xf numFmtId="0" fontId="8" fillId="0" borderId="149" xfId="483" quotePrefix="1" applyFont="1" applyBorder="1" applyAlignment="1">
      <alignment horizontal="center"/>
    </xf>
    <xf numFmtId="3" fontId="9" fillId="55" borderId="149" xfId="483" applyNumberFormat="1" applyFill="1" applyBorder="1"/>
    <xf numFmtId="169" fontId="8" fillId="55" borderId="0" xfId="628" applyNumberFormat="1" applyFont="1" applyFill="1"/>
    <xf numFmtId="0" fontId="9" fillId="0" borderId="149" xfId="483" applyBorder="1"/>
    <xf numFmtId="0" fontId="9" fillId="0" borderId="157" xfId="483" applyBorder="1"/>
    <xf numFmtId="0" fontId="9" fillId="0" borderId="157" xfId="483" quotePrefix="1" applyBorder="1"/>
    <xf numFmtId="4" fontId="12" fillId="0" borderId="149" xfId="0" applyNumberFormat="1" applyFont="1" applyBorder="1" applyAlignment="1">
      <alignment horizontal="right" vertical="center" wrapText="1"/>
    </xf>
    <xf numFmtId="0" fontId="9" fillId="0" borderId="109" xfId="483" quotePrefix="1" applyBorder="1"/>
    <xf numFmtId="0" fontId="8" fillId="0" borderId="157" xfId="483" quotePrefix="1" applyFont="1" applyBorder="1"/>
    <xf numFmtId="0" fontId="8" fillId="0" borderId="109" xfId="483" quotePrefix="1" applyFont="1" applyBorder="1"/>
    <xf numFmtId="0" fontId="9" fillId="0" borderId="148" xfId="483" applyBorder="1"/>
    <xf numFmtId="0" fontId="83" fillId="56" borderId="149" xfId="483" applyFont="1" applyFill="1" applyBorder="1"/>
    <xf numFmtId="3" fontId="83" fillId="56" borderId="156" xfId="483" applyNumberFormat="1" applyFont="1" applyFill="1" applyBorder="1" applyAlignment="1">
      <alignment horizontal="right" vertical="center" wrapText="1"/>
    </xf>
    <xf numFmtId="0" fontId="9" fillId="0" borderId="149" xfId="483" quotePrefix="1" applyBorder="1"/>
    <xf numFmtId="0" fontId="8" fillId="0" borderId="149" xfId="483" quotePrefix="1" applyFont="1" applyBorder="1"/>
    <xf numFmtId="0" fontId="37" fillId="55" borderId="149" xfId="483" applyFont="1" applyFill="1" applyBorder="1" applyAlignment="1">
      <alignment horizontal="center"/>
    </xf>
    <xf numFmtId="0" fontId="38" fillId="55" borderId="158" xfId="483" applyFont="1" applyFill="1" applyBorder="1"/>
    <xf numFmtId="17" fontId="38" fillId="55" borderId="149" xfId="483" quotePrefix="1" applyNumberFormat="1" applyFont="1" applyFill="1" applyBorder="1" applyAlignment="1">
      <alignment horizontal="center"/>
    </xf>
    <xf numFmtId="1" fontId="39" fillId="55" borderId="149" xfId="483" applyNumberFormat="1" applyFont="1" applyFill="1" applyBorder="1"/>
    <xf numFmtId="0" fontId="38" fillId="55" borderId="149" xfId="483" applyFont="1" applyFill="1" applyBorder="1"/>
    <xf numFmtId="3" fontId="39" fillId="55" borderId="149" xfId="483" applyNumberFormat="1" applyFont="1" applyFill="1" applyBorder="1"/>
    <xf numFmtId="1" fontId="39" fillId="55" borderId="156" xfId="483" applyNumberFormat="1" applyFont="1" applyFill="1" applyBorder="1"/>
    <xf numFmtId="2" fontId="9" fillId="0" borderId="149" xfId="483" applyNumberFormat="1" applyBorder="1"/>
    <xf numFmtId="17" fontId="9" fillId="0" borderId="149" xfId="483" quotePrefix="1" applyNumberFormat="1" applyBorder="1"/>
    <xf numFmtId="17" fontId="8" fillId="0" borderId="149" xfId="483" quotePrefix="1" applyNumberFormat="1" applyFont="1" applyBorder="1"/>
    <xf numFmtId="3" fontId="105" fillId="0" borderId="172" xfId="0" applyNumberFormat="1" applyFont="1" applyBorder="1" applyAlignment="1">
      <alignment horizontal="right" vertical="top" wrapText="1" readingOrder="1"/>
    </xf>
    <xf numFmtId="3" fontId="8" fillId="55" borderId="0" xfId="483" applyNumberFormat="1" applyFont="1" applyFill="1" applyAlignment="1">
      <alignment horizontal="left" indent="1"/>
    </xf>
    <xf numFmtId="10" fontId="9" fillId="55" borderId="0" xfId="483" applyNumberFormat="1" applyFill="1" applyAlignment="1">
      <alignment horizontal="right" indent="1"/>
    </xf>
    <xf numFmtId="176" fontId="30" fillId="55" borderId="0" xfId="483" applyNumberFormat="1" applyFont="1" applyFill="1" applyAlignment="1">
      <alignment horizontal="right" indent="1"/>
    </xf>
    <xf numFmtId="3" fontId="76" fillId="55" borderId="0" xfId="0" applyNumberFormat="1" applyFont="1" applyFill="1" applyAlignment="1">
      <alignment horizontal="center"/>
    </xf>
    <xf numFmtId="3" fontId="75" fillId="55" borderId="0" xfId="0" applyNumberFormat="1" applyFont="1" applyFill="1" applyAlignment="1">
      <alignment horizontal="center"/>
    </xf>
    <xf numFmtId="17" fontId="37" fillId="57" borderId="64" xfId="0" applyNumberFormat="1" applyFont="1" applyFill="1" applyBorder="1" applyAlignment="1">
      <alignment horizontal="center" vertical="center" wrapText="1"/>
    </xf>
    <xf numFmtId="3" fontId="38" fillId="55" borderId="61" xfId="0" applyNumberFormat="1" applyFont="1" applyFill="1" applyBorder="1" applyAlignment="1">
      <alignment vertical="center" wrapText="1"/>
    </xf>
    <xf numFmtId="167" fontId="38" fillId="55" borderId="57" xfId="0" applyNumberFormat="1" applyFont="1" applyFill="1" applyBorder="1" applyAlignment="1">
      <alignment horizontal="center" vertical="center" wrapText="1"/>
    </xf>
    <xf numFmtId="3" fontId="38" fillId="55" borderId="56" xfId="0" applyNumberFormat="1" applyFont="1" applyFill="1" applyBorder="1" applyAlignment="1">
      <alignment vertical="center" wrapText="1"/>
    </xf>
    <xf numFmtId="167" fontId="38" fillId="55" borderId="61" xfId="0" applyNumberFormat="1" applyFont="1" applyFill="1" applyBorder="1" applyAlignment="1">
      <alignment horizontal="center" vertical="center" wrapText="1"/>
    </xf>
    <xf numFmtId="3" fontId="38" fillId="55" borderId="64" xfId="0" applyNumberFormat="1" applyFont="1" applyFill="1" applyBorder="1" applyAlignment="1">
      <alignment vertical="center" wrapText="1"/>
    </xf>
    <xf numFmtId="167" fontId="38" fillId="55" borderId="64" xfId="0" applyNumberFormat="1" applyFont="1" applyFill="1" applyBorder="1" applyAlignment="1">
      <alignment horizontal="center" vertical="center" wrapText="1"/>
    </xf>
    <xf numFmtId="0" fontId="38" fillId="55" borderId="74" xfId="0" applyFont="1" applyFill="1" applyBorder="1" applyAlignment="1">
      <alignment horizontal="center" vertical="center" wrapText="1"/>
    </xf>
    <xf numFmtId="0" fontId="8" fillId="55" borderId="18" xfId="483" applyFont="1" applyFill="1" applyBorder="1" applyAlignment="1">
      <alignment horizontal="left" indent="1"/>
    </xf>
    <xf numFmtId="176" fontId="30" fillId="55" borderId="31" xfId="483" applyNumberFormat="1" applyFont="1" applyFill="1" applyBorder="1" applyAlignment="1">
      <alignment horizontal="center"/>
    </xf>
    <xf numFmtId="167" fontId="9" fillId="55" borderId="149" xfId="483" applyNumberFormat="1" applyFill="1" applyBorder="1" applyAlignment="1">
      <alignment vertical="center" wrapText="1"/>
    </xf>
    <xf numFmtId="167" fontId="9" fillId="55" borderId="173" xfId="483" applyNumberFormat="1" applyFill="1" applyBorder="1" applyAlignment="1">
      <alignment vertical="center" wrapText="1"/>
    </xf>
    <xf numFmtId="0" fontId="8" fillId="0" borderId="0" xfId="483" applyFont="1"/>
    <xf numFmtId="179" fontId="107" fillId="0" borderId="174" xfId="0" applyNumberFormat="1" applyFont="1" applyBorder="1" applyAlignment="1" applyProtection="1">
      <alignment horizontal="right" vertical="top" wrapText="1" readingOrder="1"/>
      <protection locked="0"/>
    </xf>
    <xf numFmtId="0" fontId="30" fillId="55" borderId="148" xfId="483" applyFont="1" applyFill="1" applyBorder="1" applyAlignment="1">
      <alignment horizontal="center" vertical="center"/>
    </xf>
    <xf numFmtId="0" fontId="30" fillId="55" borderId="148" xfId="0" applyFont="1" applyFill="1" applyBorder="1" applyAlignment="1">
      <alignment horizontal="center" vertical="center"/>
    </xf>
    <xf numFmtId="0" fontId="9" fillId="55" borderId="19" xfId="483" applyFill="1" applyBorder="1" applyAlignment="1">
      <alignment wrapText="1"/>
    </xf>
    <xf numFmtId="172" fontId="9" fillId="55" borderId="19" xfId="483" applyNumberFormat="1" applyFill="1" applyBorder="1"/>
    <xf numFmtId="173" fontId="9" fillId="55" borderId="19" xfId="483" applyNumberFormat="1" applyFill="1" applyBorder="1"/>
    <xf numFmtId="173" fontId="9" fillId="55" borderId="20" xfId="483" applyNumberFormat="1" applyFill="1" applyBorder="1"/>
    <xf numFmtId="0" fontId="30" fillId="0" borderId="148" xfId="483" applyFont="1" applyBorder="1" applyAlignment="1">
      <alignment horizontal="center" vertical="center"/>
    </xf>
    <xf numFmtId="0" fontId="30" fillId="55" borderId="12" xfId="483" applyFont="1" applyFill="1" applyBorder="1" applyAlignment="1">
      <alignment horizontal="center"/>
    </xf>
    <xf numFmtId="0" fontId="30" fillId="55" borderId="11" xfId="483" applyFont="1" applyFill="1" applyBorder="1" applyAlignment="1">
      <alignment horizontal="center" vertical="center"/>
    </xf>
    <xf numFmtId="167" fontId="30" fillId="55" borderId="179" xfId="483" applyNumberFormat="1" applyFont="1" applyFill="1" applyBorder="1"/>
    <xf numFmtId="167" fontId="30" fillId="55" borderId="179" xfId="483" quotePrefix="1" applyNumberFormat="1" applyFont="1" applyFill="1" applyBorder="1"/>
    <xf numFmtId="167" fontId="30" fillId="55" borderId="179" xfId="483" applyNumberFormat="1" applyFont="1" applyFill="1" applyBorder="1" applyAlignment="1">
      <alignment vertical="center" wrapText="1"/>
    </xf>
    <xf numFmtId="0" fontId="9" fillId="55" borderId="18" xfId="483" applyFill="1" applyBorder="1" applyAlignment="1">
      <alignment horizontal="left" vertical="center"/>
    </xf>
    <xf numFmtId="0" fontId="9" fillId="55" borderId="19" xfId="483" applyFill="1" applyBorder="1" applyAlignment="1">
      <alignment horizontal="left" vertical="center"/>
    </xf>
    <xf numFmtId="0" fontId="9" fillId="55" borderId="20" xfId="483" applyFill="1" applyBorder="1" applyAlignment="1">
      <alignment horizontal="left" vertical="center"/>
    </xf>
    <xf numFmtId="0" fontId="9" fillId="55" borderId="12" xfId="483" applyFill="1" applyBorder="1" applyAlignment="1">
      <alignment horizontal="left"/>
    </xf>
    <xf numFmtId="0" fontId="9" fillId="55" borderId="17" xfId="483" applyFill="1" applyBorder="1" applyAlignment="1">
      <alignment horizontal="left"/>
    </xf>
    <xf numFmtId="0" fontId="30" fillId="0" borderId="181" xfId="483" applyFont="1" applyBorder="1" applyAlignment="1">
      <alignment horizontal="center" vertical="center"/>
    </xf>
    <xf numFmtId="0" fontId="9" fillId="55" borderId="0" xfId="483" applyFill="1" applyAlignment="1">
      <alignment horizontal="left"/>
    </xf>
    <xf numFmtId="0" fontId="30" fillId="55" borderId="181" xfId="483" applyFont="1" applyFill="1" applyBorder="1" applyAlignment="1">
      <alignment horizontal="center" vertical="center"/>
    </xf>
    <xf numFmtId="167" fontId="30" fillId="55" borderId="181" xfId="483" applyNumberFormat="1" applyFont="1" applyFill="1" applyBorder="1" applyAlignment="1">
      <alignment vertical="center" wrapText="1"/>
    </xf>
    <xf numFmtId="167" fontId="30" fillId="55" borderId="137" xfId="483" applyNumberFormat="1" applyFont="1" applyFill="1" applyBorder="1" applyAlignment="1">
      <alignment vertical="center" wrapText="1"/>
    </xf>
    <xf numFmtId="167" fontId="30" fillId="55" borderId="181" xfId="483" applyNumberFormat="1" applyFont="1" applyFill="1" applyBorder="1" applyAlignment="1">
      <alignment horizontal="right" vertical="center" wrapText="1"/>
    </xf>
    <xf numFmtId="167" fontId="30" fillId="55" borderId="181" xfId="483" applyNumberFormat="1" applyFont="1" applyFill="1" applyBorder="1" applyAlignment="1">
      <alignment horizontal="right" vertical="center"/>
    </xf>
    <xf numFmtId="167" fontId="30" fillId="55" borderId="181" xfId="483" applyNumberFormat="1" applyFont="1" applyFill="1" applyBorder="1"/>
    <xf numFmtId="167" fontId="30" fillId="55" borderId="181" xfId="483" quotePrefix="1" applyNumberFormat="1" applyFont="1" applyFill="1" applyBorder="1"/>
    <xf numFmtId="167" fontId="30" fillId="55" borderId="187" xfId="483" applyNumberFormat="1" applyFont="1" applyFill="1" applyBorder="1" applyAlignment="1">
      <alignment vertical="center" wrapText="1"/>
    </xf>
    <xf numFmtId="0" fontId="97" fillId="0" borderId="173" xfId="0" applyFont="1" applyBorder="1" applyAlignment="1">
      <alignment horizontal="center" vertical="center"/>
    </xf>
    <xf numFmtId="0" fontId="97" fillId="0" borderId="149" xfId="0" applyFont="1" applyBorder="1" applyAlignment="1">
      <alignment horizontal="center" vertical="center"/>
    </xf>
    <xf numFmtId="0" fontId="97" fillId="0" borderId="156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37" fontId="8" fillId="56" borderId="149" xfId="483" quotePrefix="1" applyNumberFormat="1" applyFont="1" applyFill="1" applyBorder="1" applyAlignment="1">
      <alignment horizontal="center"/>
    </xf>
    <xf numFmtId="3" fontId="0" fillId="0" borderId="194" xfId="0" applyNumberFormat="1" applyBorder="1"/>
    <xf numFmtId="0" fontId="0" fillId="0" borderId="194" xfId="0" applyBorder="1" applyAlignment="1">
      <alignment horizontal="center" vertical="center"/>
    </xf>
    <xf numFmtId="0" fontId="0" fillId="0" borderId="194" xfId="0" applyBorder="1"/>
    <xf numFmtId="181" fontId="9" fillId="58" borderId="11" xfId="483" applyNumberFormat="1" applyFill="1" applyBorder="1"/>
    <xf numFmtId="37" fontId="8" fillId="56" borderId="194" xfId="483" quotePrefix="1" applyNumberFormat="1" applyFont="1" applyFill="1" applyBorder="1" applyAlignment="1">
      <alignment horizontal="center"/>
    </xf>
    <xf numFmtId="37" fontId="8" fillId="58" borderId="158" xfId="483" quotePrefix="1" applyNumberFormat="1" applyFont="1" applyFill="1" applyBorder="1" applyAlignment="1">
      <alignment horizontal="center"/>
    </xf>
    <xf numFmtId="181" fontId="9" fillId="58" borderId="10" xfId="483" applyNumberFormat="1" applyFill="1" applyBorder="1"/>
    <xf numFmtId="181" fontId="9" fillId="58" borderId="149" xfId="483" applyNumberFormat="1" applyFill="1" applyBorder="1"/>
    <xf numFmtId="0" fontId="9" fillId="0" borderId="158" xfId="483" applyBorder="1"/>
    <xf numFmtId="17" fontId="9" fillId="0" borderId="149" xfId="483" applyNumberFormat="1" applyBorder="1" applyAlignment="1">
      <alignment horizontal="center"/>
    </xf>
    <xf numFmtId="0" fontId="9" fillId="0" borderId="15" xfId="483" applyBorder="1"/>
    <xf numFmtId="0" fontId="9" fillId="0" borderId="13" xfId="483" applyBorder="1"/>
    <xf numFmtId="0" fontId="9" fillId="0" borderId="14" xfId="483" applyBorder="1"/>
    <xf numFmtId="17" fontId="9" fillId="0" borderId="11" xfId="483" applyNumberFormat="1" applyBorder="1" applyAlignment="1">
      <alignment horizontal="center"/>
    </xf>
    <xf numFmtId="3" fontId="9" fillId="0" borderId="148" xfId="483" applyNumberFormat="1" applyBorder="1"/>
    <xf numFmtId="17" fontId="9" fillId="0" borderId="194" xfId="483" applyNumberFormat="1" applyBorder="1" applyAlignment="1">
      <alignment horizontal="center"/>
    </xf>
    <xf numFmtId="0" fontId="83" fillId="61" borderId="10" xfId="483" applyFont="1" applyFill="1" applyBorder="1"/>
    <xf numFmtId="0" fontId="83" fillId="0" borderId="10" xfId="483" applyFont="1" applyBorder="1"/>
    <xf numFmtId="4" fontId="0" fillId="0" borderId="194" xfId="0" applyNumberFormat="1" applyBorder="1" applyAlignment="1">
      <alignment wrapText="1"/>
    </xf>
    <xf numFmtId="0" fontId="9" fillId="0" borderId="161" xfId="483" applyBorder="1"/>
    <xf numFmtId="0" fontId="9" fillId="0" borderId="161" xfId="483" quotePrefix="1" applyBorder="1"/>
    <xf numFmtId="4" fontId="0" fillId="0" borderId="138" xfId="0" applyNumberFormat="1" applyBorder="1" applyAlignment="1">
      <alignment wrapText="1"/>
    </xf>
    <xf numFmtId="3" fontId="38" fillId="55" borderId="149" xfId="483" applyNumberFormat="1" applyFont="1" applyFill="1" applyBorder="1"/>
    <xf numFmtId="3" fontId="39" fillId="55" borderId="13" xfId="483" applyNumberFormat="1" applyFont="1" applyFill="1" applyBorder="1"/>
    <xf numFmtId="3" fontId="38" fillId="55" borderId="11" xfId="483" applyNumberFormat="1" applyFont="1" applyFill="1" applyBorder="1"/>
    <xf numFmtId="167" fontId="30" fillId="0" borderId="53" xfId="483" applyNumberFormat="1" applyFont="1" applyBorder="1" applyAlignment="1">
      <alignment vertical="center" wrapText="1"/>
    </xf>
    <xf numFmtId="167" fontId="0" fillId="55" borderId="28" xfId="483" applyNumberFormat="1" applyFont="1" applyFill="1" applyBorder="1" applyAlignment="1">
      <alignment vertical="center" wrapText="1"/>
    </xf>
    <xf numFmtId="167" fontId="0" fillId="55" borderId="10" xfId="483" applyNumberFormat="1" applyFont="1" applyFill="1" applyBorder="1" applyAlignment="1">
      <alignment vertical="center" wrapText="1"/>
    </xf>
    <xf numFmtId="167" fontId="0" fillId="55" borderId="173" xfId="483" applyNumberFormat="1" applyFont="1" applyFill="1" applyBorder="1" applyAlignment="1">
      <alignment vertical="center" wrapText="1"/>
    </xf>
    <xf numFmtId="167" fontId="0" fillId="55" borderId="149" xfId="483" applyNumberFormat="1" applyFont="1" applyFill="1" applyBorder="1" applyAlignment="1">
      <alignment vertical="center" wrapText="1"/>
    </xf>
    <xf numFmtId="167" fontId="0" fillId="55" borderId="34" xfId="483" applyNumberFormat="1" applyFont="1" applyFill="1" applyBorder="1" applyAlignment="1">
      <alignment vertical="center" wrapText="1"/>
    </xf>
    <xf numFmtId="167" fontId="0" fillId="55" borderId="11" xfId="483" applyNumberFormat="1" applyFont="1" applyFill="1" applyBorder="1" applyAlignment="1">
      <alignment vertical="center" wrapText="1"/>
    </xf>
    <xf numFmtId="3" fontId="75" fillId="0" borderId="194" xfId="495" applyNumberFormat="1" applyFont="1" applyBorder="1" applyAlignment="1">
      <alignment horizontal="right" vertical="center"/>
    </xf>
    <xf numFmtId="3" fontId="75" fillId="55" borderId="194" xfId="495" applyNumberFormat="1" applyFont="1" applyFill="1" applyBorder="1" applyAlignment="1">
      <alignment horizontal="right" vertical="center"/>
    </xf>
    <xf numFmtId="0" fontId="30" fillId="0" borderId="181" xfId="653" applyFont="1" applyBorder="1" applyAlignment="1">
      <alignment horizontal="center" wrapText="1"/>
    </xf>
    <xf numFmtId="41" fontId="76" fillId="0" borderId="194" xfId="699" applyFont="1" applyBorder="1" applyAlignment="1">
      <alignment horizontal="right" vertical="center"/>
    </xf>
    <xf numFmtId="41" fontId="75" fillId="0" borderId="194" xfId="699" applyFont="1" applyBorder="1" applyAlignment="1">
      <alignment horizontal="right" vertical="center"/>
    </xf>
    <xf numFmtId="41" fontId="30" fillId="0" borderId="194" xfId="699" applyFont="1" applyBorder="1"/>
    <xf numFmtId="0" fontId="30" fillId="0" borderId="194" xfId="0" applyFont="1" applyBorder="1" applyAlignment="1">
      <alignment horizontal="center"/>
    </xf>
    <xf numFmtId="3" fontId="76" fillId="0" borderId="195" xfId="0" applyNumberFormat="1" applyFont="1" applyBorder="1" applyAlignment="1">
      <alignment horizontal="center"/>
    </xf>
    <xf numFmtId="3" fontId="75" fillId="0" borderId="196" xfId="0" applyNumberFormat="1" applyFont="1" applyBorder="1" applyAlignment="1">
      <alignment horizontal="center"/>
    </xf>
    <xf numFmtId="3" fontId="76" fillId="0" borderId="196" xfId="0" applyNumberFormat="1" applyFont="1" applyBorder="1" applyAlignment="1">
      <alignment horizontal="center"/>
    </xf>
    <xf numFmtId="0" fontId="30" fillId="58" borderId="194" xfId="483" applyFont="1" applyFill="1" applyBorder="1" applyAlignment="1">
      <alignment horizontal="center"/>
    </xf>
    <xf numFmtId="0" fontId="88" fillId="55" borderId="194" xfId="483" applyFont="1" applyFill="1" applyBorder="1" applyAlignment="1">
      <alignment horizontal="left"/>
    </xf>
    <xf numFmtId="3" fontId="87" fillId="0" borderId="194" xfId="483" applyNumberFormat="1" applyFont="1" applyBorder="1" applyAlignment="1">
      <alignment horizontal="left"/>
    </xf>
    <xf numFmtId="178" fontId="51" fillId="0" borderId="197" xfId="0" applyNumberFormat="1" applyFont="1" applyBorder="1" applyAlignment="1" applyProtection="1">
      <alignment horizontal="right" vertical="top" wrapText="1" readingOrder="1"/>
      <protection locked="0"/>
    </xf>
    <xf numFmtId="178" fontId="51" fillId="0" borderId="198" xfId="0" applyNumberFormat="1" applyFont="1" applyBorder="1" applyAlignment="1" applyProtection="1">
      <alignment horizontal="right" vertical="top" wrapText="1" readingOrder="1"/>
      <protection locked="0"/>
    </xf>
    <xf numFmtId="0" fontId="9" fillId="0" borderId="194" xfId="483" applyBorder="1"/>
    <xf numFmtId="0" fontId="30" fillId="55" borderId="194" xfId="0" applyFont="1" applyFill="1" applyBorder="1" applyAlignment="1">
      <alignment horizontal="center" vertical="center"/>
    </xf>
    <xf numFmtId="0" fontId="30" fillId="0" borderId="194" xfId="0" applyFont="1" applyBorder="1" applyAlignment="1">
      <alignment horizontal="center" vertical="center"/>
    </xf>
    <xf numFmtId="0" fontId="30" fillId="0" borderId="181" xfId="0" applyFont="1" applyBorder="1" applyAlignment="1">
      <alignment horizontal="center" vertical="center"/>
    </xf>
    <xf numFmtId="0" fontId="30" fillId="55" borderId="194" xfId="0" applyFont="1" applyFill="1" applyBorder="1" applyAlignment="1">
      <alignment vertical="center"/>
    </xf>
    <xf numFmtId="0" fontId="30" fillId="0" borderId="194" xfId="483" applyFont="1" applyBorder="1" applyAlignment="1">
      <alignment horizontal="center" vertical="center"/>
    </xf>
    <xf numFmtId="167" fontId="30" fillId="55" borderId="194" xfId="483" applyNumberFormat="1" applyFont="1" applyFill="1" applyBorder="1" applyAlignment="1">
      <alignment vertical="center" wrapText="1"/>
    </xf>
    <xf numFmtId="0" fontId="30" fillId="55" borderId="194" xfId="483" applyFont="1" applyFill="1" applyBorder="1" applyAlignment="1">
      <alignment horizontal="center" vertical="center"/>
    </xf>
    <xf numFmtId="0" fontId="30" fillId="55" borderId="194" xfId="483" applyFont="1" applyFill="1" applyBorder="1" applyAlignment="1">
      <alignment vertical="center"/>
    </xf>
    <xf numFmtId="3" fontId="9" fillId="55" borderId="194" xfId="483" applyNumberFormat="1" applyFill="1" applyBorder="1" applyAlignment="1">
      <alignment horizontal="right" vertical="center"/>
    </xf>
    <xf numFmtId="167" fontId="9" fillId="55" borderId="181" xfId="483" applyNumberFormat="1" applyFill="1" applyBorder="1" applyAlignment="1">
      <alignment horizontal="center" vertical="center"/>
    </xf>
    <xf numFmtId="3" fontId="30" fillId="0" borderId="194" xfId="0" applyNumberFormat="1" applyFont="1" applyBorder="1"/>
    <xf numFmtId="3" fontId="30" fillId="55" borderId="194" xfId="483" applyNumberFormat="1" applyFont="1" applyFill="1" applyBorder="1" applyAlignment="1">
      <alignment horizontal="right" vertical="center"/>
    </xf>
    <xf numFmtId="167" fontId="30" fillId="55" borderId="181" xfId="483" applyNumberFormat="1" applyFont="1" applyFill="1" applyBorder="1" applyAlignment="1">
      <alignment horizontal="center" vertical="center"/>
    </xf>
    <xf numFmtId="167" fontId="30" fillId="55" borderId="194" xfId="483" applyNumberFormat="1" applyFont="1" applyFill="1" applyBorder="1" applyAlignment="1">
      <alignment horizontal="right" vertical="center" wrapText="1"/>
    </xf>
    <xf numFmtId="167" fontId="30" fillId="55" borderId="194" xfId="483" applyNumberFormat="1" applyFont="1" applyFill="1" applyBorder="1" applyAlignment="1">
      <alignment horizontal="right" vertical="center"/>
    </xf>
    <xf numFmtId="0" fontId="30" fillId="0" borderId="194" xfId="653" applyFont="1" applyBorder="1" applyAlignment="1">
      <alignment horizontal="center"/>
    </xf>
    <xf numFmtId="0" fontId="30" fillId="0" borderId="194" xfId="653" applyFont="1" applyBorder="1" applyAlignment="1">
      <alignment horizontal="center" vertical="center"/>
    </xf>
    <xf numFmtId="3" fontId="76" fillId="0" borderId="194" xfId="653" applyNumberFormat="1" applyFont="1" applyBorder="1"/>
    <xf numFmtId="0" fontId="30" fillId="55" borderId="194" xfId="630" applyFont="1" applyFill="1" applyBorder="1" applyAlignment="1">
      <alignment horizontal="center" vertical="center"/>
    </xf>
    <xf numFmtId="0" fontId="30" fillId="0" borderId="194" xfId="483" applyFont="1" applyBorder="1" applyAlignment="1">
      <alignment horizontal="center"/>
    </xf>
    <xf numFmtId="169" fontId="9" fillId="0" borderId="0" xfId="483" applyNumberFormat="1"/>
    <xf numFmtId="0" fontId="8" fillId="55" borderId="0" xfId="498" applyFont="1" applyFill="1" applyAlignment="1">
      <alignment horizontal="left"/>
    </xf>
    <xf numFmtId="169" fontId="30" fillId="55" borderId="0" xfId="628" applyNumberFormat="1" applyFont="1" applyFill="1"/>
    <xf numFmtId="179" fontId="0" fillId="55" borderId="0" xfId="483" applyNumberFormat="1" applyFont="1" applyFill="1" applyAlignment="1">
      <alignment horizontal="right" indent="1"/>
    </xf>
    <xf numFmtId="172" fontId="0" fillId="55" borderId="0" xfId="483" applyNumberFormat="1" applyFont="1" applyFill="1"/>
    <xf numFmtId="173" fontId="0" fillId="55" borderId="0" xfId="483" applyNumberFormat="1" applyFont="1" applyFill="1"/>
    <xf numFmtId="171" fontId="0" fillId="56" borderId="13" xfId="483" applyNumberFormat="1" applyFont="1" applyFill="1" applyBorder="1"/>
    <xf numFmtId="3" fontId="0" fillId="0" borderId="156" xfId="483" applyNumberFormat="1" applyFont="1" applyBorder="1"/>
    <xf numFmtId="0" fontId="0" fillId="55" borderId="12" xfId="483" applyFont="1" applyFill="1" applyBorder="1" applyAlignment="1">
      <alignment horizontal="right"/>
    </xf>
    <xf numFmtId="167" fontId="0" fillId="55" borderId="17" xfId="483" applyNumberFormat="1" applyFont="1" applyFill="1" applyBorder="1" applyAlignment="1">
      <alignment horizontal="center"/>
    </xf>
    <xf numFmtId="0" fontId="0" fillId="55" borderId="18" xfId="483" applyFont="1" applyFill="1" applyBorder="1"/>
    <xf numFmtId="0" fontId="75" fillId="55" borderId="10" xfId="0" applyFont="1" applyFill="1" applyBorder="1" applyAlignment="1">
      <alignment horizontal="left"/>
    </xf>
    <xf numFmtId="171" fontId="9" fillId="56" borderId="13" xfId="483" applyNumberFormat="1" applyFill="1" applyBorder="1"/>
    <xf numFmtId="3" fontId="0" fillId="0" borderId="194" xfId="483" applyNumberFormat="1" applyFont="1" applyBorder="1"/>
    <xf numFmtId="9" fontId="75" fillId="0" borderId="10" xfId="628" applyFont="1" applyBorder="1"/>
    <xf numFmtId="0" fontId="76" fillId="0" borderId="157" xfId="0" applyFont="1" applyBorder="1"/>
    <xf numFmtId="3" fontId="76" fillId="0" borderId="158" xfId="0" applyNumberFormat="1" applyFont="1" applyBorder="1" applyAlignment="1">
      <alignment horizontal="center"/>
    </xf>
    <xf numFmtId="3" fontId="76" fillId="0" borderId="157" xfId="0" applyNumberFormat="1" applyFont="1" applyBorder="1" applyAlignment="1">
      <alignment horizontal="center"/>
    </xf>
    <xf numFmtId="167" fontId="76" fillId="0" borderId="156" xfId="0" applyNumberFormat="1" applyFont="1" applyBorder="1" applyAlignment="1">
      <alignment horizontal="center"/>
    </xf>
    <xf numFmtId="3" fontId="76" fillId="0" borderId="15" xfId="0" applyNumberFormat="1" applyFont="1" applyBorder="1" applyAlignment="1">
      <alignment horizontal="center"/>
    </xf>
    <xf numFmtId="3" fontId="76" fillId="0" borderId="0" xfId="0" applyNumberFormat="1" applyFont="1" applyAlignment="1">
      <alignment horizontal="center"/>
    </xf>
    <xf numFmtId="167" fontId="76" fillId="0" borderId="13" xfId="0" applyNumberFormat="1" applyFont="1" applyBorder="1" applyAlignment="1">
      <alignment horizontal="center"/>
    </xf>
    <xf numFmtId="167" fontId="76" fillId="0" borderId="15" xfId="0" applyNumberFormat="1" applyFont="1" applyBorder="1" applyAlignment="1">
      <alignment horizontal="center"/>
    </xf>
    <xf numFmtId="167" fontId="76" fillId="0" borderId="0" xfId="0" applyNumberFormat="1" applyFont="1" applyAlignment="1">
      <alignment horizontal="center"/>
    </xf>
    <xf numFmtId="0" fontId="76" fillId="0" borderId="19" xfId="0" applyFont="1" applyBorder="1"/>
    <xf numFmtId="171" fontId="76" fillId="0" borderId="140" xfId="0" applyNumberFormat="1" applyFont="1" applyBorder="1" applyAlignment="1">
      <alignment horizontal="center" vertical="center"/>
    </xf>
    <xf numFmtId="171" fontId="76" fillId="0" borderId="19" xfId="0" applyNumberFormat="1" applyFont="1" applyBorder="1" applyAlignment="1">
      <alignment horizontal="center" vertical="center"/>
    </xf>
    <xf numFmtId="167" fontId="76" fillId="0" borderId="141" xfId="0" applyNumberFormat="1" applyFont="1" applyBorder="1" applyAlignment="1">
      <alignment horizontal="center"/>
    </xf>
    <xf numFmtId="0" fontId="76" fillId="0" borderId="12" xfId="0" applyFont="1" applyBorder="1" applyAlignment="1">
      <alignment horizontal="left"/>
    </xf>
    <xf numFmtId="0" fontId="76" fillId="0" borderId="13" xfId="0" applyFont="1" applyBorder="1" applyAlignment="1">
      <alignment horizontal="left"/>
    </xf>
    <xf numFmtId="167" fontId="76" fillId="0" borderId="17" xfId="0" applyNumberFormat="1" applyFont="1" applyBorder="1" applyAlignment="1">
      <alignment horizontal="center"/>
    </xf>
    <xf numFmtId="0" fontId="76" fillId="0" borderId="29" xfId="0" applyFont="1" applyBorder="1"/>
    <xf numFmtId="3" fontId="76" fillId="0" borderId="10" xfId="0" applyNumberFormat="1" applyFont="1" applyBorder="1" applyAlignment="1">
      <alignment horizontal="center"/>
    </xf>
    <xf numFmtId="0" fontId="76" fillId="0" borderId="142" xfId="0" applyFont="1" applyBorder="1"/>
    <xf numFmtId="171" fontId="76" fillId="0" borderId="161" xfId="0" applyNumberFormat="1" applyFont="1" applyBorder="1" applyAlignment="1">
      <alignment horizontal="center" vertical="center"/>
    </xf>
    <xf numFmtId="171" fontId="76" fillId="0" borderId="141" xfId="0" applyNumberFormat="1" applyFont="1" applyBorder="1" applyAlignment="1">
      <alignment horizontal="center" vertical="center"/>
    </xf>
    <xf numFmtId="0" fontId="76" fillId="0" borderId="20" xfId="0" applyFont="1" applyBorder="1"/>
    <xf numFmtId="167" fontId="38" fillId="0" borderId="201" xfId="0" applyNumberFormat="1" applyFont="1" applyBorder="1" applyAlignment="1">
      <alignment horizontal="center" vertical="center" wrapText="1"/>
    </xf>
    <xf numFmtId="167" fontId="38" fillId="0" borderId="204" xfId="0" applyNumberFormat="1" applyFont="1" applyBorder="1" applyAlignment="1">
      <alignment horizontal="center" vertical="center" wrapText="1"/>
    </xf>
    <xf numFmtId="167" fontId="38" fillId="0" borderId="205" xfId="0" applyNumberFormat="1" applyFont="1" applyBorder="1" applyAlignment="1">
      <alignment horizontal="center" vertical="center" wrapText="1"/>
    </xf>
    <xf numFmtId="0" fontId="30" fillId="55" borderId="31" xfId="483" applyFont="1" applyFill="1" applyBorder="1" applyAlignment="1">
      <alignment horizontal="center" vertical="center" wrapText="1"/>
    </xf>
    <xf numFmtId="0" fontId="30" fillId="55" borderId="77" xfId="483" applyFont="1" applyFill="1" applyBorder="1" applyAlignment="1">
      <alignment horizontal="center" vertical="center" wrapText="1"/>
    </xf>
    <xf numFmtId="3" fontId="8" fillId="55" borderId="81" xfId="483" applyNumberFormat="1" applyFont="1" applyFill="1" applyBorder="1" applyAlignment="1">
      <alignment horizontal="left" indent="1"/>
    </xf>
    <xf numFmtId="179" fontId="0" fillId="55" borderId="81" xfId="483" applyNumberFormat="1" applyFont="1" applyFill="1" applyBorder="1" applyAlignment="1">
      <alignment horizontal="right" indent="1"/>
    </xf>
    <xf numFmtId="3" fontId="0" fillId="55" borderId="81" xfId="483" applyNumberFormat="1" applyFont="1" applyFill="1" applyBorder="1" applyAlignment="1">
      <alignment horizontal="right" indent="1"/>
    </xf>
    <xf numFmtId="3" fontId="9" fillId="0" borderId="194" xfId="483" applyNumberFormat="1" applyBorder="1" applyAlignment="1">
      <alignment horizontal="right" vertical="center"/>
    </xf>
    <xf numFmtId="167" fontId="9" fillId="0" borderId="181" xfId="483" applyNumberFormat="1" applyBorder="1" applyAlignment="1">
      <alignment horizontal="center" vertical="center"/>
    </xf>
    <xf numFmtId="3" fontId="30" fillId="55" borderId="0" xfId="483" applyNumberFormat="1" applyFont="1" applyFill="1" applyAlignment="1">
      <alignment horizontal="right" indent="1"/>
    </xf>
    <xf numFmtId="3" fontId="30" fillId="55" borderId="0" xfId="483" applyNumberFormat="1" applyFont="1" applyFill="1" applyAlignment="1">
      <alignment horizontal="left" indent="1"/>
    </xf>
    <xf numFmtId="0" fontId="30" fillId="55" borderId="0" xfId="483" applyFont="1" applyFill="1" applyAlignment="1">
      <alignment horizontal="left" indent="1"/>
    </xf>
    <xf numFmtId="3" fontId="0" fillId="55" borderId="0" xfId="483" applyNumberFormat="1" applyFont="1" applyFill="1" applyAlignment="1">
      <alignment horizontal="right" indent="1"/>
    </xf>
    <xf numFmtId="167" fontId="30" fillId="55" borderId="0" xfId="483" applyNumberFormat="1" applyFont="1" applyFill="1" applyAlignment="1">
      <alignment horizontal="center"/>
    </xf>
    <xf numFmtId="3" fontId="30" fillId="55" borderId="0" xfId="483" applyNumberFormat="1" applyFont="1" applyFill="1"/>
    <xf numFmtId="167" fontId="9" fillId="55" borderId="0" xfId="483" applyNumberFormat="1" applyFill="1" applyAlignment="1">
      <alignment horizontal="center"/>
    </xf>
    <xf numFmtId="167" fontId="0" fillId="55" borderId="0" xfId="483" applyNumberFormat="1" applyFont="1" applyFill="1" applyAlignment="1">
      <alignment horizontal="center"/>
    </xf>
    <xf numFmtId="176" fontId="30" fillId="55" borderId="206" xfId="483" applyNumberFormat="1" applyFont="1" applyFill="1" applyBorder="1" applyAlignment="1">
      <alignment horizontal="right" indent="1"/>
    </xf>
    <xf numFmtId="167" fontId="30" fillId="0" borderId="125" xfId="483" applyNumberFormat="1" applyFont="1" applyBorder="1" applyAlignment="1">
      <alignment vertical="center" wrapText="1"/>
    </xf>
    <xf numFmtId="1" fontId="0" fillId="55" borderId="0" xfId="483" applyNumberFormat="1" applyFont="1" applyFill="1"/>
    <xf numFmtId="0" fontId="0" fillId="55" borderId="0" xfId="483" applyFont="1" applyFill="1"/>
    <xf numFmtId="0" fontId="0" fillId="0" borderId="0" xfId="483" applyFont="1"/>
    <xf numFmtId="3" fontId="38" fillId="0" borderId="56" xfId="0" applyNumberFormat="1" applyFont="1" applyBorder="1" applyAlignment="1">
      <alignment horizontal="right" vertical="center" wrapText="1"/>
    </xf>
    <xf numFmtId="3" fontId="38" fillId="0" borderId="203" xfId="0" applyNumberFormat="1" applyFont="1" applyBorder="1" applyAlignment="1">
      <alignment horizontal="right" vertical="center" wrapText="1"/>
    </xf>
    <xf numFmtId="3" fontId="95" fillId="0" borderId="194" xfId="0" applyNumberFormat="1" applyFont="1" applyBorder="1" applyAlignment="1">
      <alignment vertical="center"/>
    </xf>
    <xf numFmtId="3" fontId="30" fillId="0" borderId="166" xfId="0" applyNumberFormat="1" applyFont="1" applyBorder="1"/>
    <xf numFmtId="3" fontId="97" fillId="0" borderId="167" xfId="0" applyNumberFormat="1" applyFont="1" applyBorder="1" applyAlignment="1">
      <alignment horizontal="right" vertical="center"/>
    </xf>
    <xf numFmtId="3" fontId="97" fillId="0" borderId="209" xfId="0" applyNumberFormat="1" applyFont="1" applyBorder="1" applyAlignment="1">
      <alignment horizontal="right" vertical="center"/>
    </xf>
    <xf numFmtId="3" fontId="97" fillId="0" borderId="210" xfId="0" applyNumberFormat="1" applyFont="1" applyBorder="1" applyAlignment="1">
      <alignment horizontal="right" vertical="center"/>
    </xf>
    <xf numFmtId="0" fontId="0" fillId="0" borderId="10" xfId="0" applyBorder="1"/>
    <xf numFmtId="3" fontId="30" fillId="0" borderId="148" xfId="0" applyNumberFormat="1" applyFont="1" applyBorder="1"/>
    <xf numFmtId="3" fontId="30" fillId="0" borderId="156" xfId="0" applyNumberFormat="1" applyFont="1" applyBorder="1"/>
    <xf numFmtId="3" fontId="30" fillId="0" borderId="26" xfId="0" applyNumberFormat="1" applyFont="1" applyBorder="1"/>
    <xf numFmtId="3" fontId="30" fillId="0" borderId="135" xfId="0" applyNumberFormat="1" applyFont="1" applyBorder="1"/>
    <xf numFmtId="3" fontId="95" fillId="55" borderId="33" xfId="0" applyNumberFormat="1" applyFont="1" applyFill="1" applyBorder="1" applyAlignment="1">
      <alignment horizontal="right" vertical="center"/>
    </xf>
    <xf numFmtId="3" fontId="95" fillId="55" borderId="21" xfId="0" applyNumberFormat="1" applyFont="1" applyFill="1" applyBorder="1" applyAlignment="1">
      <alignment horizontal="right" vertical="center"/>
    </xf>
    <xf numFmtId="3" fontId="95" fillId="55" borderId="33" xfId="0" applyNumberFormat="1" applyFont="1" applyFill="1" applyBorder="1" applyAlignment="1">
      <alignment vertical="center"/>
    </xf>
    <xf numFmtId="3" fontId="95" fillId="55" borderId="22" xfId="0" applyNumberFormat="1" applyFont="1" applyFill="1" applyBorder="1" applyAlignment="1">
      <alignment vertical="center"/>
    </xf>
    <xf numFmtId="3" fontId="95" fillId="55" borderId="10" xfId="0" applyNumberFormat="1" applyFont="1" applyFill="1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148" xfId="0" applyBorder="1" applyAlignment="1">
      <alignment vertical="center"/>
    </xf>
    <xf numFmtId="0" fontId="0" fillId="0" borderId="150" xfId="0" applyBorder="1" applyAlignment="1">
      <alignment vertical="center"/>
    </xf>
    <xf numFmtId="0" fontId="0" fillId="0" borderId="194" xfId="0" applyBorder="1" applyAlignment="1">
      <alignment vertical="center"/>
    </xf>
    <xf numFmtId="41" fontId="0" fillId="0" borderId="194" xfId="699" applyFont="1" applyBorder="1" applyAlignment="1">
      <alignment vertical="center"/>
    </xf>
    <xf numFmtId="3" fontId="0" fillId="0" borderId="181" xfId="0" applyNumberFormat="1" applyBorder="1" applyAlignment="1">
      <alignment vertical="center"/>
    </xf>
    <xf numFmtId="9" fontId="0" fillId="60" borderId="0" xfId="628" applyFont="1" applyFill="1"/>
    <xf numFmtId="3" fontId="75" fillId="55" borderId="15" xfId="0" applyNumberFormat="1" applyFont="1" applyFill="1" applyBorder="1" applyAlignment="1">
      <alignment horizontal="center"/>
    </xf>
    <xf numFmtId="169" fontId="0" fillId="60" borderId="0" xfId="628" applyNumberFormat="1" applyFont="1" applyFill="1"/>
    <xf numFmtId="167" fontId="75" fillId="55" borderId="120" xfId="0" applyNumberFormat="1" applyFont="1" applyFill="1" applyBorder="1" applyAlignment="1">
      <alignment horizontal="center"/>
    </xf>
    <xf numFmtId="3" fontId="12" fillId="55" borderId="0" xfId="0" applyNumberFormat="1" applyFont="1" applyFill="1" applyAlignment="1">
      <alignment horizontal="center" vertical="center" wrapText="1"/>
    </xf>
    <xf numFmtId="4" fontId="48" fillId="0" borderId="0" xfId="0" applyNumberFormat="1" applyFont="1"/>
    <xf numFmtId="0" fontId="95" fillId="0" borderId="24" xfId="0" applyFont="1" applyBorder="1" applyAlignment="1">
      <alignment vertical="center"/>
    </xf>
    <xf numFmtId="0" fontId="95" fillId="0" borderId="33" xfId="0" applyFont="1" applyBorder="1" applyAlignment="1">
      <alignment vertical="center"/>
    </xf>
    <xf numFmtId="0" fontId="30" fillId="55" borderId="150" xfId="630" applyFont="1" applyFill="1" applyBorder="1" applyAlignment="1">
      <alignment horizontal="center" vertical="center"/>
    </xf>
    <xf numFmtId="167" fontId="76" fillId="0" borderId="211" xfId="0" applyNumberFormat="1" applyFont="1" applyBorder="1" applyAlignment="1">
      <alignment horizontal="center"/>
    </xf>
    <xf numFmtId="167" fontId="75" fillId="0" borderId="212" xfId="0" applyNumberFormat="1" applyFont="1" applyBorder="1" applyAlignment="1">
      <alignment horizontal="center"/>
    </xf>
    <xf numFmtId="167" fontId="75" fillId="55" borderId="213" xfId="0" applyNumberFormat="1" applyFont="1" applyFill="1" applyBorder="1" applyAlignment="1">
      <alignment horizontal="center"/>
    </xf>
    <xf numFmtId="167" fontId="76" fillId="0" borderId="160" xfId="0" applyNumberFormat="1" applyFont="1" applyBorder="1" applyAlignment="1">
      <alignment horizontal="center"/>
    </xf>
    <xf numFmtId="0" fontId="83" fillId="61" borderId="11" xfId="483" applyFont="1" applyFill="1" applyBorder="1"/>
    <xf numFmtId="0" fontId="83" fillId="61" borderId="109" xfId="483" quotePrefix="1" applyFont="1" applyFill="1" applyBorder="1"/>
    <xf numFmtId="0" fontId="83" fillId="61" borderId="149" xfId="483" applyFont="1" applyFill="1" applyBorder="1"/>
    <xf numFmtId="0" fontId="83" fillId="0" borderId="11" xfId="483" applyFont="1" applyBorder="1"/>
    <xf numFmtId="9" fontId="8" fillId="0" borderId="0" xfId="628" applyFont="1"/>
    <xf numFmtId="0" fontId="8" fillId="0" borderId="12" xfId="0" applyFont="1" applyBorder="1"/>
    <xf numFmtId="0" fontId="8" fillId="0" borderId="155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95" fillId="0" borderId="166" xfId="0" applyFont="1" applyBorder="1" applyAlignment="1">
      <alignment vertical="center"/>
    </xf>
    <xf numFmtId="0" fontId="95" fillId="0" borderId="194" xfId="0" applyFont="1" applyBorder="1" applyAlignment="1">
      <alignment horizontal="center" vertical="center"/>
    </xf>
    <xf numFmtId="0" fontId="95" fillId="0" borderId="181" xfId="0" applyFont="1" applyBorder="1" applyAlignment="1">
      <alignment horizontal="center" vertical="center" wrapText="1"/>
    </xf>
    <xf numFmtId="3" fontId="0" fillId="55" borderId="0" xfId="483" applyNumberFormat="1" applyFont="1" applyFill="1" applyAlignment="1">
      <alignment horizontal="left" indent="1"/>
    </xf>
    <xf numFmtId="167" fontId="75" fillId="0" borderId="181" xfId="495" applyNumberFormat="1" applyFont="1" applyBorder="1" applyAlignment="1">
      <alignment horizontal="center" vertical="center"/>
    </xf>
    <xf numFmtId="167" fontId="76" fillId="0" borderId="181" xfId="495" applyNumberFormat="1" applyFont="1" applyBorder="1" applyAlignment="1">
      <alignment horizontal="center" vertical="center"/>
    </xf>
    <xf numFmtId="0" fontId="30" fillId="0" borderId="149" xfId="0" applyFont="1" applyBorder="1" applyAlignment="1">
      <alignment vertical="center"/>
    </xf>
    <xf numFmtId="0" fontId="0" fillId="55" borderId="21" xfId="0" applyFill="1" applyBorder="1" applyAlignment="1">
      <alignment vertical="center"/>
    </xf>
    <xf numFmtId="0" fontId="0" fillId="55" borderId="32" xfId="0" applyFill="1" applyBorder="1" applyAlignment="1">
      <alignment vertical="center"/>
    </xf>
    <xf numFmtId="41" fontId="0" fillId="55" borderId="22" xfId="699" applyFont="1" applyFill="1" applyBorder="1" applyAlignment="1">
      <alignment vertical="center"/>
    </xf>
    <xf numFmtId="3" fontId="0" fillId="55" borderId="23" xfId="0" applyNumberFormat="1" applyFill="1" applyBorder="1" applyAlignment="1">
      <alignment vertical="center"/>
    </xf>
    <xf numFmtId="0" fontId="0" fillId="55" borderId="29" xfId="0" applyFill="1" applyBorder="1" applyAlignment="1">
      <alignment vertical="center"/>
    </xf>
    <xf numFmtId="0" fontId="0" fillId="55" borderId="13" xfId="0" applyFill="1" applyBorder="1" applyAlignment="1">
      <alignment vertical="center"/>
    </xf>
    <xf numFmtId="0" fontId="0" fillId="55" borderId="17" xfId="0" applyFill="1" applyBorder="1" applyAlignment="1">
      <alignment vertical="center"/>
    </xf>
    <xf numFmtId="0" fontId="0" fillId="55" borderId="10" xfId="0" applyFill="1" applyBorder="1" applyAlignment="1">
      <alignment vertical="center"/>
    </xf>
    <xf numFmtId="41" fontId="0" fillId="55" borderId="10" xfId="699" applyFont="1" applyFill="1" applyBorder="1" applyAlignment="1">
      <alignment vertical="center"/>
    </xf>
    <xf numFmtId="3" fontId="0" fillId="55" borderId="28" xfId="0" applyNumberFormat="1" applyFill="1" applyBorder="1" applyAlignment="1">
      <alignment vertical="center"/>
    </xf>
    <xf numFmtId="0" fontId="30" fillId="55" borderId="12" xfId="0" applyFont="1" applyFill="1" applyBorder="1" applyAlignment="1">
      <alignment horizontal="center"/>
    </xf>
    <xf numFmtId="167" fontId="76" fillId="55" borderId="214" xfId="0" applyNumberFormat="1" applyFont="1" applyFill="1" applyBorder="1" applyAlignment="1">
      <alignment horizontal="center"/>
    </xf>
    <xf numFmtId="0" fontId="0" fillId="55" borderId="12" xfId="0" applyFill="1" applyBorder="1" applyAlignment="1">
      <alignment horizontal="center" vertical="top"/>
    </xf>
    <xf numFmtId="167" fontId="75" fillId="55" borderId="214" xfId="0" applyNumberFormat="1" applyFont="1" applyFill="1" applyBorder="1" applyAlignment="1">
      <alignment horizontal="center"/>
    </xf>
    <xf numFmtId="0" fontId="76" fillId="0" borderId="159" xfId="0" applyFont="1" applyBorder="1"/>
    <xf numFmtId="0" fontId="76" fillId="0" borderId="12" xfId="0" applyFont="1" applyBorder="1"/>
    <xf numFmtId="0" fontId="76" fillId="0" borderId="0" xfId="0" applyFont="1"/>
    <xf numFmtId="0" fontId="76" fillId="0" borderId="18" xfId="0" applyFont="1" applyBorder="1"/>
    <xf numFmtId="167" fontId="76" fillId="0" borderId="20" xfId="0" applyNumberFormat="1" applyFont="1" applyBorder="1" applyAlignment="1">
      <alignment horizontal="center"/>
    </xf>
    <xf numFmtId="3" fontId="30" fillId="0" borderId="150" xfId="0" applyNumberFormat="1" applyFont="1" applyBorder="1"/>
    <xf numFmtId="3" fontId="30" fillId="0" borderId="160" xfId="0" applyNumberFormat="1" applyFont="1" applyBorder="1"/>
    <xf numFmtId="0" fontId="30" fillId="55" borderId="12" xfId="0" applyFont="1" applyFill="1" applyBorder="1" applyAlignment="1">
      <alignment horizontal="center" vertical="center"/>
    </xf>
    <xf numFmtId="0" fontId="30" fillId="55" borderId="0" xfId="0" applyFont="1" applyFill="1" applyAlignment="1">
      <alignment horizontal="center" vertical="center"/>
    </xf>
    <xf numFmtId="0" fontId="30" fillId="55" borderId="17" xfId="0" applyFont="1" applyFill="1" applyBorder="1" applyAlignment="1">
      <alignment horizontal="center" vertical="center"/>
    </xf>
    <xf numFmtId="0" fontId="37" fillId="62" borderId="65" xfId="0" applyFont="1" applyFill="1" applyBorder="1" applyAlignment="1">
      <alignment horizontal="center" vertical="center" wrapText="1"/>
    </xf>
    <xf numFmtId="0" fontId="37" fillId="62" borderId="63" xfId="0" applyFont="1" applyFill="1" applyBorder="1" applyAlignment="1">
      <alignment horizontal="center" vertical="center" wrapText="1"/>
    </xf>
    <xf numFmtId="17" fontId="37" fillId="62" borderId="64" xfId="0" quotePrefix="1" applyNumberFormat="1" applyFont="1" applyFill="1" applyBorder="1" applyAlignment="1">
      <alignment horizontal="center" vertical="center" wrapText="1"/>
    </xf>
    <xf numFmtId="3" fontId="38" fillId="0" borderId="64" xfId="0" applyNumberFormat="1" applyFont="1" applyBorder="1" applyAlignment="1">
      <alignment vertical="center" wrapText="1"/>
    </xf>
    <xf numFmtId="167" fontId="38" fillId="0" borderId="218" xfId="0" applyNumberFormat="1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17" fontId="37" fillId="62" borderId="220" xfId="0" quotePrefix="1" applyNumberFormat="1" applyFont="1" applyFill="1" applyBorder="1" applyAlignment="1">
      <alignment horizontal="center" vertical="center" wrapText="1"/>
    </xf>
    <xf numFmtId="0" fontId="37" fillId="59" borderId="200" xfId="0" applyFont="1" applyFill="1" applyBorder="1" applyAlignment="1">
      <alignment horizontal="center" vertical="center" wrapText="1"/>
    </xf>
    <xf numFmtId="0" fontId="37" fillId="59" borderId="63" xfId="0" applyFont="1" applyFill="1" applyBorder="1" applyAlignment="1">
      <alignment horizontal="center" vertical="center" wrapText="1"/>
    </xf>
    <xf numFmtId="17" fontId="37" fillId="59" borderId="64" xfId="0" quotePrefix="1" applyNumberFormat="1" applyFont="1" applyFill="1" applyBorder="1" applyAlignment="1">
      <alignment horizontal="center" vertical="center" wrapText="1"/>
    </xf>
    <xf numFmtId="0" fontId="37" fillId="62" borderId="65" xfId="0" applyFont="1" applyFill="1" applyBorder="1" applyAlignment="1">
      <alignment horizontal="left" vertical="center" wrapText="1" indent="1"/>
    </xf>
    <xf numFmtId="0" fontId="8" fillId="62" borderId="66" xfId="0" applyFont="1" applyFill="1" applyBorder="1"/>
    <xf numFmtId="0" fontId="37" fillId="62" borderId="67" xfId="0" applyFont="1" applyFill="1" applyBorder="1" applyAlignment="1">
      <alignment vertical="center" wrapText="1"/>
    </xf>
    <xf numFmtId="0" fontId="37" fillId="62" borderId="60" xfId="0" applyFont="1" applyFill="1" applyBorder="1" applyAlignment="1">
      <alignment horizontal="left" vertical="center" wrapText="1" indent="1"/>
    </xf>
    <xf numFmtId="3" fontId="38" fillId="62" borderId="56" xfId="0" applyNumberFormat="1" applyFont="1" applyFill="1" applyBorder="1" applyAlignment="1">
      <alignment horizontal="right" vertical="center" wrapText="1"/>
    </xf>
    <xf numFmtId="167" fontId="38" fillId="62" borderId="56" xfId="0" applyNumberFormat="1" applyFont="1" applyFill="1" applyBorder="1" applyAlignment="1">
      <alignment horizontal="center" vertical="center" wrapText="1"/>
    </xf>
    <xf numFmtId="0" fontId="38" fillId="62" borderId="68" xfId="0" applyFont="1" applyFill="1" applyBorder="1" applyAlignment="1">
      <alignment horizontal="right" vertical="center" wrapText="1"/>
    </xf>
    <xf numFmtId="0" fontId="8" fillId="55" borderId="0" xfId="483" applyFont="1" applyFill="1" applyAlignment="1">
      <alignment wrapText="1"/>
    </xf>
    <xf numFmtId="0" fontId="30" fillId="55" borderId="166" xfId="0" applyFont="1" applyFill="1" applyBorder="1" applyAlignment="1">
      <alignment horizontal="center" vertical="center" wrapText="1"/>
    </xf>
    <xf numFmtId="0" fontId="30" fillId="55" borderId="194" xfId="0" applyFont="1" applyFill="1" applyBorder="1" applyAlignment="1">
      <alignment horizontal="center" vertical="center" wrapText="1"/>
    </xf>
    <xf numFmtId="0" fontId="30" fillId="55" borderId="181" xfId="0" applyFont="1" applyFill="1" applyBorder="1" applyAlignment="1">
      <alignment horizontal="center" vertical="center" wrapText="1"/>
    </xf>
    <xf numFmtId="0" fontId="8" fillId="55" borderId="166" xfId="0" applyFont="1" applyFill="1" applyBorder="1" applyAlignment="1">
      <alignment horizontal="center" vertical="center" wrapText="1"/>
    </xf>
    <xf numFmtId="171" fontId="8" fillId="55" borderId="194" xfId="0" applyNumberFormat="1" applyFont="1" applyFill="1" applyBorder="1" applyAlignment="1">
      <alignment horizontal="center" vertical="center" wrapText="1"/>
    </xf>
    <xf numFmtId="171" fontId="8" fillId="55" borderId="181" xfId="0" applyNumberFormat="1" applyFont="1" applyFill="1" applyBorder="1" applyAlignment="1">
      <alignment horizontal="center" vertical="center" wrapText="1"/>
    </xf>
    <xf numFmtId="0" fontId="83" fillId="0" borderId="0" xfId="0" applyFont="1"/>
    <xf numFmtId="171" fontId="8" fillId="55" borderId="194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/>
    <xf numFmtId="0" fontId="11" fillId="55" borderId="0" xfId="398" quotePrefix="1" applyFill="1" applyBorder="1" applyAlignment="1" applyProtection="1">
      <alignment horizontal="right"/>
    </xf>
    <xf numFmtId="41" fontId="8" fillId="55" borderId="0" xfId="699" applyFont="1" applyFill="1"/>
    <xf numFmtId="41" fontId="8" fillId="55" borderId="0" xfId="699" applyFont="1" applyFill="1" applyAlignment="1">
      <alignment wrapText="1"/>
    </xf>
    <xf numFmtId="167" fontId="0" fillId="55" borderId="181" xfId="483" applyNumberFormat="1" applyFont="1" applyFill="1" applyBorder="1" applyAlignment="1">
      <alignment horizontal="center" vertical="center"/>
    </xf>
    <xf numFmtId="0" fontId="30" fillId="55" borderId="147" xfId="0" applyFont="1" applyFill="1" applyBorder="1" applyAlignment="1">
      <alignment vertical="center"/>
    </xf>
    <xf numFmtId="3" fontId="0" fillId="0" borderId="11" xfId="0" applyNumberFormat="1" applyBorder="1"/>
    <xf numFmtId="0" fontId="30" fillId="55" borderId="228" xfId="483" applyFont="1" applyFill="1" applyBorder="1" applyAlignment="1">
      <alignment horizontal="center"/>
    </xf>
    <xf numFmtId="0" fontId="30" fillId="55" borderId="226" xfId="483" applyFont="1" applyFill="1" applyBorder="1" applyAlignment="1">
      <alignment horizontal="center" vertical="center" wrapText="1"/>
    </xf>
    <xf numFmtId="0" fontId="30" fillId="55" borderId="227" xfId="483" applyFont="1" applyFill="1" applyBorder="1" applyAlignment="1">
      <alignment horizontal="center" vertical="center" wrapText="1"/>
    </xf>
    <xf numFmtId="3" fontId="30" fillId="55" borderId="229" xfId="483" applyNumberFormat="1" applyFont="1" applyFill="1" applyBorder="1" applyAlignment="1">
      <alignment horizontal="right" indent="1"/>
    </xf>
    <xf numFmtId="167" fontId="9" fillId="55" borderId="229" xfId="483" applyNumberFormat="1" applyFill="1" applyBorder="1" applyAlignment="1">
      <alignment horizontal="right" indent="1"/>
    </xf>
    <xf numFmtId="179" fontId="0" fillId="55" borderId="229" xfId="483" applyNumberFormat="1" applyFont="1" applyFill="1" applyBorder="1" applyAlignment="1">
      <alignment horizontal="right" indent="1"/>
    </xf>
    <xf numFmtId="0" fontId="8" fillId="55" borderId="228" xfId="0" applyFont="1" applyFill="1" applyBorder="1" applyAlignment="1">
      <alignment horizontal="right"/>
    </xf>
    <xf numFmtId="0" fontId="9" fillId="55" borderId="228" xfId="483" applyFill="1" applyBorder="1" applyAlignment="1">
      <alignment horizontal="right"/>
    </xf>
    <xf numFmtId="3" fontId="9" fillId="55" borderId="229" xfId="483" applyNumberFormat="1" applyFill="1" applyBorder="1" applyAlignment="1">
      <alignment horizontal="right" indent="1"/>
    </xf>
    <xf numFmtId="0" fontId="8" fillId="55" borderId="228" xfId="0" applyFont="1" applyFill="1" applyBorder="1" applyAlignment="1">
      <alignment horizontal="center"/>
    </xf>
    <xf numFmtId="179" fontId="9" fillId="55" borderId="229" xfId="483" applyNumberFormat="1" applyFill="1" applyBorder="1" applyAlignment="1">
      <alignment horizontal="right" indent="1"/>
    </xf>
    <xf numFmtId="0" fontId="0" fillId="55" borderId="228" xfId="0" applyFill="1" applyBorder="1" applyAlignment="1">
      <alignment horizontal="center"/>
    </xf>
    <xf numFmtId="0" fontId="8" fillId="55" borderId="230" xfId="0" applyFont="1" applyFill="1" applyBorder="1" applyAlignment="1">
      <alignment horizontal="center"/>
    </xf>
    <xf numFmtId="179" fontId="0" fillId="55" borderId="231" xfId="483" applyNumberFormat="1" applyFont="1" applyFill="1" applyBorder="1" applyAlignment="1">
      <alignment horizontal="right" indent="1"/>
    </xf>
    <xf numFmtId="0" fontId="30" fillId="55" borderId="228" xfId="483" applyFont="1" applyFill="1" applyBorder="1" applyAlignment="1">
      <alignment horizontal="left" indent="1"/>
    </xf>
    <xf numFmtId="176" fontId="30" fillId="55" borderId="229" xfId="483" applyNumberFormat="1" applyFont="1" applyFill="1" applyBorder="1" applyAlignment="1">
      <alignment horizontal="right" indent="1"/>
    </xf>
    <xf numFmtId="0" fontId="9" fillId="55" borderId="228" xfId="483" applyFill="1" applyBorder="1" applyAlignment="1">
      <alignment horizontal="left" indent="1"/>
    </xf>
    <xf numFmtId="10" fontId="9" fillId="55" borderId="229" xfId="483" applyNumberFormat="1" applyFill="1" applyBorder="1" applyAlignment="1">
      <alignment horizontal="right" indent="1"/>
    </xf>
    <xf numFmtId="0" fontId="9" fillId="55" borderId="233" xfId="483" applyFill="1" applyBorder="1" applyAlignment="1">
      <alignment horizontal="left" indent="1"/>
    </xf>
    <xf numFmtId="0" fontId="9" fillId="55" borderId="234" xfId="483" applyFill="1" applyBorder="1" applyAlignment="1">
      <alignment horizontal="left" indent="1"/>
    </xf>
    <xf numFmtId="2" fontId="9" fillId="55" borderId="234" xfId="483" applyNumberFormat="1" applyFill="1" applyBorder="1"/>
    <xf numFmtId="2" fontId="9" fillId="55" borderId="235" xfId="483" applyNumberFormat="1" applyFill="1" applyBorder="1"/>
    <xf numFmtId="0" fontId="30" fillId="55" borderId="236" xfId="483" applyFont="1" applyFill="1" applyBorder="1" applyAlignment="1">
      <alignment horizontal="center" vertical="center" wrapText="1"/>
    </xf>
    <xf numFmtId="0" fontId="30" fillId="55" borderId="237" xfId="483" applyFont="1" applyFill="1" applyBorder="1" applyAlignment="1">
      <alignment horizontal="center" vertical="center" wrapText="1"/>
    </xf>
    <xf numFmtId="0" fontId="9" fillId="55" borderId="229" xfId="483" applyFill="1" applyBorder="1"/>
    <xf numFmtId="3" fontId="0" fillId="55" borderId="229" xfId="483" applyNumberFormat="1" applyFont="1" applyFill="1" applyBorder="1" applyAlignment="1">
      <alignment horizontal="right" indent="1"/>
    </xf>
    <xf numFmtId="173" fontId="9" fillId="55" borderId="229" xfId="483" applyNumberFormat="1" applyFill="1" applyBorder="1" applyAlignment="1">
      <alignment horizontal="right" indent="1"/>
    </xf>
    <xf numFmtId="0" fontId="0" fillId="55" borderId="228" xfId="0" applyFill="1" applyBorder="1" applyAlignment="1">
      <alignment horizontal="center" vertical="center"/>
    </xf>
    <xf numFmtId="0" fontId="8" fillId="55" borderId="228" xfId="0" applyFont="1" applyFill="1" applyBorder="1" applyAlignment="1">
      <alignment horizontal="center" vertical="center"/>
    </xf>
    <xf numFmtId="0" fontId="8" fillId="55" borderId="230" xfId="0" applyFont="1" applyFill="1" applyBorder="1" applyAlignment="1">
      <alignment horizontal="center" vertical="center"/>
    </xf>
    <xf numFmtId="3" fontId="0" fillId="55" borderId="231" xfId="483" applyNumberFormat="1" applyFont="1" applyFill="1" applyBorder="1" applyAlignment="1">
      <alignment horizontal="right" indent="1"/>
    </xf>
    <xf numFmtId="169" fontId="9" fillId="55" borderId="0" xfId="628" applyNumberFormat="1" applyFont="1" applyFill="1"/>
    <xf numFmtId="169" fontId="9" fillId="55" borderId="0" xfId="628" applyNumberFormat="1" applyFont="1" applyFill="1" applyAlignment="1">
      <alignment horizontal="right" indent="1"/>
    </xf>
    <xf numFmtId="0" fontId="0" fillId="0" borderId="12" xfId="0" applyBorder="1"/>
    <xf numFmtId="3" fontId="30" fillId="55" borderId="0" xfId="656" applyNumberFormat="1" applyFont="1" applyFill="1" applyAlignment="1">
      <alignment horizontal="right" vertical="center"/>
    </xf>
    <xf numFmtId="0" fontId="0" fillId="55" borderId="11" xfId="0" applyFill="1" applyBorder="1" applyAlignment="1">
      <alignment horizontal="center" vertical="top"/>
    </xf>
    <xf numFmtId="0" fontId="8" fillId="55" borderId="24" xfId="0" applyFont="1" applyFill="1" applyBorder="1" applyAlignment="1">
      <alignment horizontal="center" vertical="top"/>
    </xf>
    <xf numFmtId="169" fontId="0" fillId="0" borderId="0" xfId="628" applyNumberFormat="1" applyFont="1"/>
    <xf numFmtId="0" fontId="38" fillId="0" borderId="55" xfId="0" applyFont="1" applyBorder="1" applyAlignment="1">
      <alignment horizontal="left" vertical="center" wrapText="1" indent="2"/>
    </xf>
    <xf numFmtId="0" fontId="38" fillId="0" borderId="59" xfId="0" applyFont="1" applyBorder="1" applyAlignment="1">
      <alignment horizontal="left" vertical="center" wrapText="1" indent="2"/>
    </xf>
    <xf numFmtId="0" fontId="38" fillId="0" borderId="60" xfId="0" applyFont="1" applyBorder="1" applyAlignment="1">
      <alignment horizontal="left" vertical="center" wrapText="1" indent="2"/>
    </xf>
    <xf numFmtId="0" fontId="38" fillId="0" borderId="62" xfId="0" applyFont="1" applyBorder="1" applyAlignment="1">
      <alignment horizontal="left" vertical="center" wrapText="1" indent="2"/>
    </xf>
    <xf numFmtId="0" fontId="38" fillId="0" borderId="70" xfId="0" applyFont="1" applyBorder="1" applyAlignment="1">
      <alignment horizontal="left" vertical="center" wrapText="1" indent="2"/>
    </xf>
    <xf numFmtId="0" fontId="38" fillId="0" borderId="217" xfId="0" applyFont="1" applyBorder="1" applyAlignment="1">
      <alignment horizontal="left" vertical="center" wrapText="1" indent="2"/>
    </xf>
    <xf numFmtId="0" fontId="38" fillId="0" borderId="202" xfId="0" applyFont="1" applyBorder="1" applyAlignment="1">
      <alignment horizontal="left" vertical="center" wrapText="1" indent="1"/>
    </xf>
    <xf numFmtId="4" fontId="0" fillId="0" borderId="238" xfId="0" applyNumberFormat="1" applyBorder="1" applyAlignment="1">
      <alignment wrapText="1"/>
    </xf>
    <xf numFmtId="0" fontId="8" fillId="0" borderId="13" xfId="483" quotePrefix="1" applyFont="1" applyBorder="1"/>
    <xf numFmtId="0" fontId="8" fillId="0" borderId="16" xfId="483" quotePrefix="1" applyFont="1" applyBorder="1"/>
    <xf numFmtId="3" fontId="30" fillId="0" borderId="194" xfId="699" applyNumberFormat="1" applyFont="1" applyBorder="1"/>
    <xf numFmtId="4" fontId="0" fillId="0" borderId="194" xfId="0" applyNumberFormat="1" applyBorder="1" applyAlignment="1">
      <alignment horizontal="center" vertical="center"/>
    </xf>
    <xf numFmtId="0" fontId="9" fillId="0" borderId="194" xfId="483" applyBorder="1" applyAlignment="1">
      <alignment horizontal="right" vertical="center"/>
    </xf>
    <xf numFmtId="0" fontId="8" fillId="0" borderId="12" xfId="483" applyFont="1" applyBorder="1"/>
    <xf numFmtId="0" fontId="9" fillId="0" borderId="149" xfId="483" applyBorder="1" applyAlignment="1">
      <alignment horizontal="center" vertical="center" wrapText="1"/>
    </xf>
    <xf numFmtId="0" fontId="8" fillId="0" borderId="159" xfId="0" applyFont="1" applyBorder="1"/>
    <xf numFmtId="171" fontId="9" fillId="55" borderId="10" xfId="483" applyNumberFormat="1" applyFill="1" applyBorder="1" applyAlignment="1">
      <alignment vertical="center" wrapText="1"/>
    </xf>
    <xf numFmtId="171" fontId="9" fillId="55" borderId="28" xfId="483" applyNumberFormat="1" applyFill="1" applyBorder="1" applyAlignment="1">
      <alignment vertical="center" wrapText="1"/>
    </xf>
    <xf numFmtId="0" fontId="9" fillId="0" borderId="29" xfId="483" applyBorder="1" applyAlignment="1">
      <alignment vertical="center" wrapText="1"/>
    </xf>
    <xf numFmtId="0" fontId="8" fillId="0" borderId="12" xfId="483" applyFont="1" applyBorder="1" applyAlignment="1">
      <alignment vertical="center" wrapText="1"/>
    </xf>
    <xf numFmtId="0" fontId="8" fillId="0" borderId="29" xfId="483" applyFont="1" applyBorder="1" applyAlignment="1">
      <alignment vertical="center" wrapText="1"/>
    </xf>
    <xf numFmtId="0" fontId="8" fillId="0" borderId="38" xfId="0" applyFont="1" applyBorder="1"/>
    <xf numFmtId="0" fontId="9" fillId="0" borderId="155" xfId="483" applyBorder="1" applyAlignment="1">
      <alignment vertical="center" wrapText="1"/>
    </xf>
    <xf numFmtId="3" fontId="38" fillId="0" borderId="61" xfId="0" applyNumberFormat="1" applyFont="1" applyBorder="1"/>
    <xf numFmtId="3" fontId="38" fillId="0" borderId="56" xfId="0" applyNumberFormat="1" applyFont="1" applyBorder="1"/>
    <xf numFmtId="167" fontId="38" fillId="0" borderId="56" xfId="0" applyNumberFormat="1" applyFont="1" applyBorder="1" applyAlignment="1">
      <alignment horizontal="center" vertical="center" wrapText="1"/>
    </xf>
    <xf numFmtId="0" fontId="109" fillId="0" borderId="65" xfId="0" applyFont="1" applyBorder="1" applyAlignment="1">
      <alignment horizontal="left" vertical="center" wrapText="1" indent="2"/>
    </xf>
    <xf numFmtId="3" fontId="38" fillId="0" borderId="61" xfId="0" applyNumberFormat="1" applyFont="1" applyBorder="1" applyAlignment="1">
      <alignment horizontal="right" vertical="center" wrapText="1"/>
    </xf>
    <xf numFmtId="167" fontId="38" fillId="0" borderId="61" xfId="0" applyNumberFormat="1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41" fontId="75" fillId="0" borderId="10" xfId="653" applyNumberFormat="1" applyFont="1" applyBorder="1"/>
    <xf numFmtId="9" fontId="76" fillId="0" borderId="194" xfId="628" applyFont="1" applyBorder="1"/>
    <xf numFmtId="3" fontId="8" fillId="55" borderId="0" xfId="0" applyNumberFormat="1" applyFont="1" applyFill="1" applyAlignment="1">
      <alignment horizontal="center"/>
    </xf>
    <xf numFmtId="0" fontId="79" fillId="55" borderId="0" xfId="0" applyFont="1" applyFill="1" applyAlignment="1">
      <alignment horizontal="center"/>
    </xf>
    <xf numFmtId="0" fontId="81" fillId="55" borderId="0" xfId="0" applyFont="1" applyFill="1" applyAlignment="1">
      <alignment horizontal="center"/>
    </xf>
    <xf numFmtId="0" fontId="45" fillId="55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98" fillId="55" borderId="0" xfId="0" applyFont="1" applyFill="1" applyAlignment="1">
      <alignment horizontal="left"/>
    </xf>
    <xf numFmtId="0" fontId="99" fillId="55" borderId="0" xfId="0" applyFont="1" applyFill="1" applyAlignment="1">
      <alignment horizontal="left"/>
    </xf>
    <xf numFmtId="0" fontId="52" fillId="55" borderId="0" xfId="0" applyFont="1" applyFill="1" applyAlignment="1">
      <alignment horizontal="center"/>
    </xf>
    <xf numFmtId="0" fontId="94" fillId="55" borderId="0" xfId="0" applyFont="1" applyFill="1" applyAlignment="1">
      <alignment horizontal="center"/>
    </xf>
    <xf numFmtId="17" fontId="77" fillId="55" borderId="0" xfId="0" quotePrefix="1" applyNumberFormat="1" applyFont="1" applyFill="1" applyAlignment="1">
      <alignment horizontal="center"/>
    </xf>
    <xf numFmtId="0" fontId="77" fillId="55" borderId="0" xfId="0" applyFont="1" applyFill="1" applyAlignment="1">
      <alignment horizontal="center"/>
    </xf>
    <xf numFmtId="0" fontId="30" fillId="55" borderId="0" xfId="498" applyFont="1" applyFill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7" fillId="59" borderId="79" xfId="0" applyFont="1" applyFill="1" applyBorder="1" applyAlignment="1">
      <alignment horizontal="center" vertical="center" wrapText="1"/>
    </xf>
    <xf numFmtId="0" fontId="37" fillId="59" borderId="62" xfId="0" applyFont="1" applyFill="1" applyBorder="1" applyAlignment="1">
      <alignment horizontal="center" vertical="center" wrapText="1"/>
    </xf>
    <xf numFmtId="0" fontId="37" fillId="57" borderId="67" xfId="0" applyFont="1" applyFill="1" applyBorder="1" applyAlignment="1">
      <alignment horizontal="center" vertical="center" wrapText="1"/>
    </xf>
    <xf numFmtId="0" fontId="37" fillId="57" borderId="74" xfId="0" applyFont="1" applyFill="1" applyBorder="1" applyAlignment="1">
      <alignment horizontal="center" vertical="center" wrapText="1"/>
    </xf>
    <xf numFmtId="0" fontId="37" fillId="57" borderId="66" xfId="0" applyFont="1" applyFill="1" applyBorder="1" applyAlignment="1">
      <alignment horizontal="center" vertical="center" wrapText="1"/>
    </xf>
    <xf numFmtId="17" fontId="34" fillId="0" borderId="12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7" fillId="57" borderId="72" xfId="0" applyFont="1" applyFill="1" applyBorder="1" applyAlignment="1">
      <alignment horizontal="center" vertical="center" wrapText="1"/>
    </xf>
    <xf numFmtId="0" fontId="37" fillId="57" borderId="73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vertical="distributed" wrapText="1"/>
    </xf>
    <xf numFmtId="0" fontId="38" fillId="0" borderId="19" xfId="0" applyFont="1" applyBorder="1" applyAlignment="1">
      <alignment vertical="distributed" wrapText="1"/>
    </xf>
    <xf numFmtId="0" fontId="38" fillId="0" borderId="20" xfId="0" applyFont="1" applyBorder="1" applyAlignment="1">
      <alignment vertical="distributed" wrapText="1"/>
    </xf>
    <xf numFmtId="0" fontId="38" fillId="0" borderId="76" xfId="0" applyFont="1" applyBorder="1" applyAlignment="1">
      <alignment vertical="distributed" wrapText="1"/>
    </xf>
    <xf numFmtId="0" fontId="38" fillId="0" borderId="77" xfId="0" applyFont="1" applyBorder="1" applyAlignment="1">
      <alignment vertical="distributed" wrapText="1"/>
    </xf>
    <xf numFmtId="0" fontId="38" fillId="0" borderId="78" xfId="0" applyFont="1" applyBorder="1" applyAlignment="1">
      <alignment vertical="distributed" wrapText="1"/>
    </xf>
    <xf numFmtId="0" fontId="37" fillId="59" borderId="170" xfId="0" applyFont="1" applyFill="1" applyBorder="1" applyAlignment="1">
      <alignment horizontal="center" vertical="center" wrapText="1"/>
    </xf>
    <xf numFmtId="0" fontId="37" fillId="59" borderId="73" xfId="0" applyFont="1" applyFill="1" applyBorder="1" applyAlignment="1">
      <alignment horizontal="center" vertical="center" wrapText="1"/>
    </xf>
    <xf numFmtId="0" fontId="37" fillId="62" borderId="216" xfId="0" applyFont="1" applyFill="1" applyBorder="1" applyAlignment="1">
      <alignment horizontal="center" vertical="center" wrapText="1"/>
    </xf>
    <xf numFmtId="0" fontId="37" fillId="62" borderId="219" xfId="0" applyFont="1" applyFill="1" applyBorder="1" applyAlignment="1">
      <alignment horizontal="center" vertical="center" wrapText="1"/>
    </xf>
    <xf numFmtId="0" fontId="37" fillId="62" borderId="215" xfId="0" applyFont="1" applyFill="1" applyBorder="1" applyAlignment="1">
      <alignment horizontal="center" vertical="center" wrapText="1"/>
    </xf>
    <xf numFmtId="0" fontId="37" fillId="62" borderId="57" xfId="0" applyFont="1" applyFill="1" applyBorder="1" applyAlignment="1">
      <alignment horizontal="center" vertical="center" wrapText="1"/>
    </xf>
    <xf numFmtId="0" fontId="37" fillId="62" borderId="12" xfId="0" applyFont="1" applyFill="1" applyBorder="1" applyAlignment="1">
      <alignment horizontal="center" vertical="center" wrapText="1"/>
    </xf>
    <xf numFmtId="0" fontId="37" fillId="62" borderId="8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distributed"/>
    </xf>
    <xf numFmtId="0" fontId="38" fillId="0" borderId="0" xfId="0" applyFont="1" applyAlignment="1">
      <alignment horizontal="left" vertical="distributed"/>
    </xf>
    <xf numFmtId="0" fontId="38" fillId="0" borderId="17" xfId="0" applyFont="1" applyBorder="1" applyAlignment="1">
      <alignment horizontal="left" vertical="distributed"/>
    </xf>
    <xf numFmtId="0" fontId="37" fillId="62" borderId="171" xfId="0" applyFont="1" applyFill="1" applyBorder="1" applyAlignment="1">
      <alignment horizontal="center" vertical="center" wrapText="1"/>
    </xf>
    <xf numFmtId="0" fontId="37" fillId="62" borderId="170" xfId="0" applyFont="1" applyFill="1" applyBorder="1" applyAlignment="1">
      <alignment horizontal="center" vertical="center" wrapText="1"/>
    </xf>
    <xf numFmtId="0" fontId="37" fillId="62" borderId="73" xfId="0" applyFont="1" applyFill="1" applyBorder="1" applyAlignment="1">
      <alignment horizontal="center" vertical="center" wrapText="1"/>
    </xf>
    <xf numFmtId="0" fontId="37" fillId="59" borderId="171" xfId="0" applyFont="1" applyFill="1" applyBorder="1" applyAlignment="1">
      <alignment horizontal="center" vertical="center" wrapText="1"/>
    </xf>
    <xf numFmtId="0" fontId="37" fillId="59" borderId="57" xfId="0" applyFont="1" applyFill="1" applyBorder="1" applyAlignment="1">
      <alignment horizontal="center" vertical="center" wrapText="1"/>
    </xf>
    <xf numFmtId="0" fontId="37" fillId="62" borderId="58" xfId="0" applyFont="1" applyFill="1" applyBorder="1" applyAlignment="1">
      <alignment horizontal="center" vertical="center" wrapText="1"/>
    </xf>
    <xf numFmtId="0" fontId="37" fillId="62" borderId="74" xfId="0" applyFont="1" applyFill="1" applyBorder="1" applyAlignment="1">
      <alignment horizontal="center" vertical="center" wrapText="1"/>
    </xf>
    <xf numFmtId="0" fontId="37" fillId="59" borderId="199" xfId="0" applyFont="1" applyFill="1" applyBorder="1" applyAlignment="1">
      <alignment horizontal="center" vertical="center" wrapText="1"/>
    </xf>
    <xf numFmtId="0" fontId="37" fillId="59" borderId="75" xfId="0" applyFont="1" applyFill="1" applyBorder="1" applyAlignment="1">
      <alignment horizontal="center" vertical="center" wrapText="1"/>
    </xf>
    <xf numFmtId="0" fontId="37" fillId="55" borderId="12" xfId="0" applyFont="1" applyFill="1" applyBorder="1" applyAlignment="1">
      <alignment horizontal="left" vertical="center" wrapText="1"/>
    </xf>
    <xf numFmtId="0" fontId="37" fillId="55" borderId="0" xfId="0" applyFont="1" applyFill="1" applyAlignment="1">
      <alignment horizontal="left" vertical="center" wrapText="1"/>
    </xf>
    <xf numFmtId="0" fontId="37" fillId="55" borderId="17" xfId="0" applyFont="1" applyFill="1" applyBorder="1" applyAlignment="1">
      <alignment horizontal="left" vertical="center" wrapText="1"/>
    </xf>
    <xf numFmtId="0" fontId="38" fillId="55" borderId="0" xfId="0" applyFont="1" applyFill="1" applyAlignment="1">
      <alignment horizontal="left" vertical="center" wrapText="1"/>
    </xf>
    <xf numFmtId="0" fontId="38" fillId="55" borderId="17" xfId="0" applyFont="1" applyFill="1" applyBorder="1" applyAlignment="1">
      <alignment horizontal="left" vertical="center" wrapText="1"/>
    </xf>
    <xf numFmtId="0" fontId="30" fillId="55" borderId="232" xfId="483" applyFont="1" applyFill="1" applyBorder="1" applyAlignment="1">
      <alignment horizontal="left" indent="1"/>
    </xf>
    <xf numFmtId="168" fontId="30" fillId="55" borderId="19" xfId="483" applyNumberFormat="1" applyFont="1" applyFill="1" applyBorder="1" applyAlignment="1">
      <alignment horizontal="left" indent="1"/>
    </xf>
    <xf numFmtId="0" fontId="30" fillId="55" borderId="228" xfId="483" applyFont="1" applyFill="1" applyBorder="1" applyAlignment="1">
      <alignment horizontal="left" indent="1"/>
    </xf>
    <xf numFmtId="0" fontId="30" fillId="55" borderId="228" xfId="483" applyFont="1" applyFill="1" applyBorder="1" applyAlignment="1">
      <alignment horizontal="center"/>
    </xf>
    <xf numFmtId="0" fontId="30" fillId="55" borderId="0" xfId="483" applyFont="1" applyFill="1" applyAlignment="1">
      <alignment horizontal="center"/>
    </xf>
    <xf numFmtId="0" fontId="30" fillId="55" borderId="229" xfId="483" applyFont="1" applyFill="1" applyBorder="1" applyAlignment="1">
      <alignment horizontal="center"/>
    </xf>
    <xf numFmtId="0" fontId="30" fillId="0" borderId="223" xfId="483" applyFont="1" applyBorder="1" applyAlignment="1">
      <alignment horizontal="center" vertical="center"/>
    </xf>
    <xf numFmtId="0" fontId="30" fillId="0" borderId="224" xfId="483" applyFont="1" applyBorder="1" applyAlignment="1">
      <alignment horizontal="center" vertical="center"/>
    </xf>
    <xf numFmtId="0" fontId="30" fillId="0" borderId="225" xfId="483" applyFont="1" applyBorder="1" applyAlignment="1">
      <alignment horizontal="center" vertical="center"/>
    </xf>
    <xf numFmtId="0" fontId="9" fillId="0" borderId="0" xfId="483" applyAlignment="1">
      <alignment horizontal="left" vertical="center" wrapText="1"/>
    </xf>
    <xf numFmtId="0" fontId="30" fillId="55" borderId="226" xfId="483" applyFont="1" applyFill="1" applyBorder="1" applyAlignment="1">
      <alignment horizontal="center" vertical="center"/>
    </xf>
    <xf numFmtId="0" fontId="30" fillId="55" borderId="31" xfId="483" applyFont="1" applyFill="1" applyBorder="1" applyAlignment="1">
      <alignment horizontal="center" vertical="center"/>
    </xf>
    <xf numFmtId="0" fontId="30" fillId="55" borderId="227" xfId="483" applyFont="1" applyFill="1" applyBorder="1" applyAlignment="1">
      <alignment horizontal="center" vertical="center"/>
    </xf>
    <xf numFmtId="0" fontId="30" fillId="0" borderId="228" xfId="483" applyFont="1" applyBorder="1" applyAlignment="1">
      <alignment horizontal="center" vertical="center"/>
    </xf>
    <xf numFmtId="0" fontId="30" fillId="0" borderId="0" xfId="483" applyFont="1" applyAlignment="1">
      <alignment horizontal="center" vertical="center"/>
    </xf>
    <xf numFmtId="0" fontId="30" fillId="0" borderId="229" xfId="483" applyFont="1" applyBorder="1" applyAlignment="1">
      <alignment horizontal="center" vertical="center"/>
    </xf>
    <xf numFmtId="0" fontId="76" fillId="58" borderId="147" xfId="483" applyFont="1" applyFill="1" applyBorder="1" applyAlignment="1">
      <alignment horizontal="center"/>
    </xf>
    <xf numFmtId="0" fontId="76" fillId="58" borderId="151" xfId="483" applyFont="1" applyFill="1" applyBorder="1" applyAlignment="1">
      <alignment horizontal="center"/>
    </xf>
    <xf numFmtId="0" fontId="76" fillId="58" borderId="148" xfId="483" applyFont="1" applyFill="1" applyBorder="1" applyAlignment="1">
      <alignment horizontal="center"/>
    </xf>
    <xf numFmtId="0" fontId="9" fillId="0" borderId="194" xfId="483" applyBorder="1" applyAlignment="1">
      <alignment horizontal="center"/>
    </xf>
    <xf numFmtId="0" fontId="90" fillId="0" borderId="157" xfId="483" applyFont="1" applyBorder="1" applyAlignment="1">
      <alignment horizontal="center"/>
    </xf>
    <xf numFmtId="0" fontId="90" fillId="0" borderId="156" xfId="483" applyFont="1" applyBorder="1" applyAlignment="1">
      <alignment horizontal="center"/>
    </xf>
    <xf numFmtId="0" fontId="90" fillId="0" borderId="15" xfId="483" applyFont="1" applyBorder="1" applyAlignment="1">
      <alignment horizontal="center"/>
    </xf>
    <xf numFmtId="0" fontId="90" fillId="0" borderId="0" xfId="483" applyFont="1" applyAlignment="1">
      <alignment horizontal="center"/>
    </xf>
    <xf numFmtId="0" fontId="90" fillId="0" borderId="13" xfId="483" applyFont="1" applyBorder="1" applyAlignment="1">
      <alignment horizontal="center"/>
    </xf>
    <xf numFmtId="0" fontId="30" fillId="0" borderId="147" xfId="483" applyFont="1" applyBorder="1" applyAlignment="1">
      <alignment horizontal="center"/>
    </xf>
    <xf numFmtId="0" fontId="30" fillId="0" borderId="151" xfId="483" applyFont="1" applyBorder="1" applyAlignment="1">
      <alignment horizontal="center"/>
    </xf>
    <xf numFmtId="0" fontId="30" fillId="0" borderId="148" xfId="483" applyFont="1" applyBorder="1" applyAlignment="1">
      <alignment horizontal="center"/>
    </xf>
    <xf numFmtId="0" fontId="30" fillId="55" borderId="82" xfId="483" applyFont="1" applyFill="1" applyBorder="1" applyAlignment="1">
      <alignment horizontal="left" indent="1"/>
    </xf>
    <xf numFmtId="0" fontId="30" fillId="55" borderId="49" xfId="483" applyFont="1" applyFill="1" applyBorder="1" applyAlignment="1">
      <alignment horizontal="left" indent="1"/>
    </xf>
    <xf numFmtId="0" fontId="30" fillId="55" borderId="18" xfId="483" applyFont="1" applyFill="1" applyBorder="1" applyAlignment="1">
      <alignment horizontal="left" indent="1"/>
    </xf>
    <xf numFmtId="0" fontId="30" fillId="0" borderId="30" xfId="483" applyFont="1" applyBorder="1" applyAlignment="1">
      <alignment horizontal="center" vertical="center"/>
    </xf>
    <xf numFmtId="0" fontId="30" fillId="0" borderId="31" xfId="483" applyFont="1" applyBorder="1" applyAlignment="1">
      <alignment horizontal="center" vertical="center"/>
    </xf>
    <xf numFmtId="0" fontId="30" fillId="0" borderId="32" xfId="483" applyFont="1" applyBorder="1" applyAlignment="1">
      <alignment horizontal="center" vertical="center"/>
    </xf>
    <xf numFmtId="0" fontId="30" fillId="55" borderId="12" xfId="483" applyFont="1" applyFill="1" applyBorder="1" applyAlignment="1">
      <alignment horizontal="center" vertical="center"/>
    </xf>
    <xf numFmtId="0" fontId="30" fillId="55" borderId="0" xfId="483" applyFont="1" applyFill="1" applyAlignment="1">
      <alignment horizontal="center" vertical="center"/>
    </xf>
    <xf numFmtId="0" fontId="30" fillId="55" borderId="17" xfId="483" applyFont="1" applyFill="1" applyBorder="1" applyAlignment="1">
      <alignment horizontal="center" vertical="center"/>
    </xf>
    <xf numFmtId="17" fontId="30" fillId="55" borderId="80" xfId="483" quotePrefix="1" applyNumberFormat="1" applyFont="1" applyFill="1" applyBorder="1" applyAlignment="1">
      <alignment horizontal="center"/>
    </xf>
    <xf numFmtId="0" fontId="30" fillId="55" borderId="81" xfId="483" applyFont="1" applyFill="1" applyBorder="1" applyAlignment="1">
      <alignment horizontal="center"/>
    </xf>
    <xf numFmtId="0" fontId="30" fillId="55" borderId="84" xfId="483" applyFont="1" applyFill="1" applyBorder="1" applyAlignment="1">
      <alignment horizontal="center"/>
    </xf>
    <xf numFmtId="0" fontId="30" fillId="55" borderId="30" xfId="483" applyFont="1" applyFill="1" applyBorder="1" applyAlignment="1">
      <alignment horizontal="center" vertical="center"/>
    </xf>
    <xf numFmtId="0" fontId="30" fillId="55" borderId="32" xfId="483" applyFont="1" applyFill="1" applyBorder="1" applyAlignment="1">
      <alignment horizontal="center" vertical="center"/>
    </xf>
    <xf numFmtId="0" fontId="30" fillId="55" borderId="80" xfId="483" applyFont="1" applyFill="1" applyBorder="1" applyAlignment="1">
      <alignment horizontal="center"/>
    </xf>
    <xf numFmtId="0" fontId="9" fillId="55" borderId="83" xfId="483" applyFill="1" applyBorder="1" applyAlignment="1">
      <alignment horizontal="left" indent="1"/>
    </xf>
    <xf numFmtId="0" fontId="9" fillId="55" borderId="31" xfId="483" applyFill="1" applyBorder="1" applyAlignment="1">
      <alignment horizontal="left" indent="1"/>
    </xf>
    <xf numFmtId="0" fontId="37" fillId="55" borderId="0" xfId="483" applyFont="1" applyFill="1" applyAlignment="1">
      <alignment horizontal="center"/>
    </xf>
    <xf numFmtId="0" fontId="29" fillId="0" borderId="0" xfId="483" applyFont="1" applyAlignment="1">
      <alignment horizontal="left"/>
    </xf>
    <xf numFmtId="0" fontId="9" fillId="0" borderId="0" xfId="483" applyAlignment="1">
      <alignment horizontal="center"/>
    </xf>
    <xf numFmtId="0" fontId="76" fillId="55" borderId="30" xfId="0" applyFont="1" applyFill="1" applyBorder="1" applyAlignment="1">
      <alignment horizontal="center"/>
    </xf>
    <xf numFmtId="0" fontId="76" fillId="55" borderId="31" xfId="0" applyFont="1" applyFill="1" applyBorder="1" applyAlignment="1">
      <alignment horizontal="center"/>
    </xf>
    <xf numFmtId="0" fontId="76" fillId="55" borderId="32" xfId="0" applyFont="1" applyFill="1" applyBorder="1" applyAlignment="1">
      <alignment horizontal="center"/>
    </xf>
    <xf numFmtId="0" fontId="30" fillId="0" borderId="194" xfId="0" applyFont="1" applyBorder="1" applyAlignment="1">
      <alignment horizontal="center" vertical="center"/>
    </xf>
    <xf numFmtId="0" fontId="30" fillId="0" borderId="181" xfId="0" applyFont="1" applyBorder="1" applyAlignment="1">
      <alignment horizontal="center" vertical="center"/>
    </xf>
    <xf numFmtId="0" fontId="30" fillId="0" borderId="147" xfId="0" applyFont="1" applyBorder="1" applyAlignment="1">
      <alignment horizontal="center" vertical="center"/>
    </xf>
    <xf numFmtId="0" fontId="30" fillId="0" borderId="151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30" fillId="55" borderId="166" xfId="0" applyFont="1" applyFill="1" applyBorder="1" applyAlignment="1">
      <alignment horizontal="center" vertical="center"/>
    </xf>
    <xf numFmtId="0" fontId="30" fillId="55" borderId="27" xfId="0" applyFont="1" applyFill="1" applyBorder="1" applyAlignment="1">
      <alignment horizontal="center" vertical="center"/>
    </xf>
    <xf numFmtId="0" fontId="30" fillId="55" borderId="149" xfId="0" applyFont="1" applyFill="1" applyBorder="1" applyAlignment="1">
      <alignment horizontal="center" vertical="center"/>
    </xf>
    <xf numFmtId="0" fontId="30" fillId="55" borderId="194" xfId="0" applyFont="1" applyFill="1" applyBorder="1" applyAlignment="1">
      <alignment horizontal="center" vertical="center"/>
    </xf>
    <xf numFmtId="0" fontId="8" fillId="55" borderId="166" xfId="0" applyFont="1" applyFill="1" applyBorder="1" applyAlignment="1">
      <alignment horizontal="left"/>
    </xf>
    <xf numFmtId="0" fontId="8" fillId="55" borderId="194" xfId="0" applyFont="1" applyFill="1" applyBorder="1" applyAlignment="1">
      <alignment horizontal="left"/>
    </xf>
    <xf numFmtId="0" fontId="8" fillId="55" borderId="181" xfId="0" applyFont="1" applyFill="1" applyBorder="1" applyAlignment="1">
      <alignment horizontal="left"/>
    </xf>
    <xf numFmtId="0" fontId="8" fillId="55" borderId="25" xfId="0" applyFont="1" applyFill="1" applyBorder="1" applyAlignment="1">
      <alignment horizontal="left" vertical="center"/>
    </xf>
    <xf numFmtId="0" fontId="8" fillId="55" borderId="122" xfId="0" applyFont="1" applyFill="1" applyBorder="1" applyAlignment="1">
      <alignment horizontal="left" vertical="center"/>
    </xf>
    <xf numFmtId="0" fontId="8" fillId="55" borderId="123" xfId="0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30" fillId="55" borderId="11" xfId="0" applyFont="1" applyFill="1" applyBorder="1" applyAlignment="1">
      <alignment horizontal="center" vertical="center"/>
    </xf>
    <xf numFmtId="0" fontId="30" fillId="55" borderId="147" xfId="0" applyFont="1" applyFill="1" applyBorder="1" applyAlignment="1">
      <alignment horizontal="center" vertical="center"/>
    </xf>
    <xf numFmtId="0" fontId="30" fillId="55" borderId="151" xfId="0" applyFont="1" applyFill="1" applyBorder="1" applyAlignment="1">
      <alignment horizontal="center" vertical="center"/>
    </xf>
    <xf numFmtId="0" fontId="30" fillId="55" borderId="148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34" fillId="55" borderId="0" xfId="0" applyFont="1" applyFill="1"/>
    <xf numFmtId="0" fontId="30" fillId="55" borderId="27" xfId="483" applyFont="1" applyFill="1" applyBorder="1" applyAlignment="1">
      <alignment horizontal="center"/>
    </xf>
    <xf numFmtId="0" fontId="30" fillId="55" borderId="151" xfId="483" applyFont="1" applyFill="1" applyBorder="1" applyAlignment="1">
      <alignment horizontal="center"/>
    </xf>
    <xf numFmtId="0" fontId="30" fillId="55" borderId="148" xfId="483" applyFont="1" applyFill="1" applyBorder="1" applyAlignment="1">
      <alignment horizontal="center"/>
    </xf>
    <xf numFmtId="0" fontId="30" fillId="55" borderId="25" xfId="483" applyFont="1" applyFill="1" applyBorder="1" applyAlignment="1">
      <alignment horizontal="center"/>
    </xf>
    <xf numFmtId="0" fontId="30" fillId="55" borderId="122" xfId="483" applyFont="1" applyFill="1" applyBorder="1" applyAlignment="1">
      <alignment horizontal="center"/>
    </xf>
    <xf numFmtId="0" fontId="30" fillId="55" borderId="135" xfId="483" applyFont="1" applyFill="1" applyBorder="1" applyAlignment="1">
      <alignment horizontal="center"/>
    </xf>
    <xf numFmtId="0" fontId="9" fillId="55" borderId="18" xfId="483" applyFill="1" applyBorder="1" applyAlignment="1">
      <alignment horizontal="left" vertical="center"/>
    </xf>
    <xf numFmtId="0" fontId="9" fillId="55" borderId="19" xfId="483" applyFill="1" applyBorder="1" applyAlignment="1">
      <alignment horizontal="left" vertical="center"/>
    </xf>
    <xf numFmtId="0" fontId="9" fillId="55" borderId="20" xfId="483" applyFill="1" applyBorder="1" applyAlignment="1">
      <alignment horizontal="left" vertical="center"/>
    </xf>
    <xf numFmtId="0" fontId="30" fillId="0" borderId="27" xfId="483" applyFont="1" applyBorder="1" applyAlignment="1">
      <alignment horizontal="center"/>
    </xf>
    <xf numFmtId="0" fontId="8" fillId="0" borderId="149" xfId="483" applyFont="1" applyBorder="1" applyAlignment="1">
      <alignment horizontal="center" vertical="center" wrapText="1"/>
    </xf>
    <xf numFmtId="0" fontId="8" fillId="0" borderId="10" xfId="483" applyFont="1" applyBorder="1" applyAlignment="1">
      <alignment horizontal="center" vertical="center" wrapText="1"/>
    </xf>
    <xf numFmtId="0" fontId="9" fillId="0" borderId="149" xfId="483" applyBorder="1" applyAlignment="1">
      <alignment horizontal="center" vertical="center" wrapText="1"/>
    </xf>
    <xf numFmtId="0" fontId="9" fillId="0" borderId="10" xfId="483" applyBorder="1" applyAlignment="1">
      <alignment horizontal="center" vertical="center" wrapText="1"/>
    </xf>
    <xf numFmtId="0" fontId="8" fillId="0" borderId="153" xfId="483" applyFont="1" applyBorder="1" applyAlignment="1">
      <alignment horizontal="center" vertical="center" wrapText="1"/>
    </xf>
    <xf numFmtId="0" fontId="8" fillId="0" borderId="69" xfId="483" applyFont="1" applyBorder="1" applyAlignment="1">
      <alignment horizontal="center" vertical="center" wrapText="1"/>
    </xf>
    <xf numFmtId="0" fontId="9" fillId="0" borderId="146" xfId="483" applyBorder="1" applyAlignment="1">
      <alignment horizontal="center" vertical="center" wrapText="1"/>
    </xf>
    <xf numFmtId="0" fontId="9" fillId="0" borderId="87" xfId="483" applyBorder="1" applyAlignment="1">
      <alignment horizontal="center" vertical="center" wrapText="1"/>
    </xf>
    <xf numFmtId="0" fontId="8" fillId="0" borderId="11" xfId="483" applyFont="1" applyBorder="1" applyAlignment="1">
      <alignment horizontal="center" vertical="center" wrapText="1"/>
    </xf>
    <xf numFmtId="0" fontId="9" fillId="0" borderId="11" xfId="483" applyBorder="1" applyAlignment="1">
      <alignment horizontal="center" vertical="center" wrapText="1"/>
    </xf>
    <xf numFmtId="0" fontId="30" fillId="55" borderId="131" xfId="483" applyFont="1" applyFill="1" applyBorder="1" applyAlignment="1">
      <alignment horizontal="center" vertical="center" wrapText="1"/>
    </xf>
    <xf numFmtId="0" fontId="30" fillId="55" borderId="92" xfId="483" applyFont="1" applyFill="1" applyBorder="1" applyAlignment="1">
      <alignment horizontal="center" vertical="center" wrapText="1"/>
    </xf>
    <xf numFmtId="0" fontId="30" fillId="55" borderId="124" xfId="483" applyFont="1" applyFill="1" applyBorder="1" applyAlignment="1">
      <alignment horizontal="center" vertical="center" wrapText="1"/>
    </xf>
    <xf numFmtId="0" fontId="30" fillId="55" borderId="132" xfId="483" applyFont="1" applyFill="1" applyBorder="1" applyAlignment="1">
      <alignment horizontal="center" vertical="center" wrapText="1"/>
    </xf>
    <xf numFmtId="0" fontId="30" fillId="55" borderId="69" xfId="483" applyFont="1" applyFill="1" applyBorder="1" applyAlignment="1">
      <alignment horizontal="center" vertical="center" wrapText="1"/>
    </xf>
    <xf numFmtId="0" fontId="30" fillId="55" borderId="85" xfId="483" applyFont="1" applyFill="1" applyBorder="1" applyAlignment="1">
      <alignment horizontal="center" vertical="center" wrapText="1"/>
    </xf>
    <xf numFmtId="0" fontId="30" fillId="55" borderId="133" xfId="483" applyFont="1" applyFill="1" applyBorder="1" applyAlignment="1">
      <alignment horizontal="center" vertical="center"/>
    </xf>
    <xf numFmtId="0" fontId="30" fillId="55" borderId="36" xfId="483" applyFont="1" applyFill="1" applyBorder="1" applyAlignment="1">
      <alignment horizontal="center" vertical="center"/>
    </xf>
    <xf numFmtId="0" fontId="30" fillId="55" borderId="134" xfId="483" applyFont="1" applyFill="1" applyBorder="1" applyAlignment="1">
      <alignment horizontal="center" vertical="center"/>
    </xf>
    <xf numFmtId="0" fontId="30" fillId="55" borderId="37" xfId="483" applyFont="1" applyFill="1" applyBorder="1" applyAlignment="1">
      <alignment horizontal="center" vertical="center"/>
    </xf>
    <xf numFmtId="0" fontId="30" fillId="0" borderId="146" xfId="483" applyFont="1" applyBorder="1" applyAlignment="1">
      <alignment horizontal="center" vertical="center"/>
    </xf>
    <xf numFmtId="0" fontId="30" fillId="0" borderId="86" xfId="483" applyFont="1" applyBorder="1" applyAlignment="1">
      <alignment horizontal="center" vertical="center"/>
    </xf>
    <xf numFmtId="0" fontId="30" fillId="0" borderId="147" xfId="483" applyFont="1" applyBorder="1" applyAlignment="1">
      <alignment horizontal="center" vertical="center"/>
    </xf>
    <xf numFmtId="0" fontId="30" fillId="0" borderId="150" xfId="483" applyFont="1" applyBorder="1" applyAlignment="1">
      <alignment horizontal="center" vertical="center"/>
    </xf>
    <xf numFmtId="0" fontId="30" fillId="0" borderId="148" xfId="483" applyFont="1" applyBorder="1" applyAlignment="1">
      <alignment horizontal="center" vertical="center"/>
    </xf>
    <xf numFmtId="0" fontId="30" fillId="0" borderId="149" xfId="483" applyFont="1" applyBorder="1" applyAlignment="1">
      <alignment horizontal="center" vertical="center"/>
    </xf>
    <xf numFmtId="0" fontId="30" fillId="0" borderId="11" xfId="483" applyFont="1" applyBorder="1" applyAlignment="1">
      <alignment horizontal="center" vertical="center"/>
    </xf>
    <xf numFmtId="0" fontId="9" fillId="55" borderId="12" xfId="483" applyFill="1" applyBorder="1" applyAlignment="1">
      <alignment horizontal="left" vertical="center"/>
    </xf>
    <xf numFmtId="0" fontId="9" fillId="55" borderId="0" xfId="483" applyFill="1" applyAlignment="1">
      <alignment horizontal="left" vertical="center"/>
    </xf>
    <xf numFmtId="0" fontId="9" fillId="55" borderId="17" xfId="483" applyFill="1" applyBorder="1" applyAlignment="1">
      <alignment horizontal="left" vertical="center"/>
    </xf>
    <xf numFmtId="0" fontId="8" fillId="0" borderId="146" xfId="483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/>
    </xf>
    <xf numFmtId="0" fontId="30" fillId="0" borderId="151" xfId="0" applyFont="1" applyBorder="1" applyAlignment="1">
      <alignment horizontal="center"/>
    </xf>
    <xf numFmtId="0" fontId="30" fillId="0" borderId="148" xfId="0" applyFont="1" applyBorder="1" applyAlignment="1">
      <alignment horizontal="center"/>
    </xf>
    <xf numFmtId="0" fontId="30" fillId="55" borderId="91" xfId="483" applyFont="1" applyFill="1" applyBorder="1" applyAlignment="1">
      <alignment horizontal="center" vertical="center" wrapText="1"/>
    </xf>
    <xf numFmtId="0" fontId="8" fillId="0" borderId="87" xfId="483" applyFont="1" applyBorder="1" applyAlignment="1">
      <alignment horizontal="center" vertical="center" wrapText="1"/>
    </xf>
    <xf numFmtId="0" fontId="30" fillId="55" borderId="26" xfId="483" applyFont="1" applyFill="1" applyBorder="1" applyAlignment="1">
      <alignment horizontal="center" vertical="center" wrapText="1"/>
    </xf>
    <xf numFmtId="0" fontId="30" fillId="55" borderId="138" xfId="483" applyFont="1" applyFill="1" applyBorder="1" applyAlignment="1">
      <alignment horizontal="center" vertical="center" wrapText="1"/>
    </xf>
    <xf numFmtId="0" fontId="30" fillId="55" borderId="136" xfId="483" applyFont="1" applyFill="1" applyBorder="1" applyAlignment="1">
      <alignment horizontal="center" vertical="center" wrapText="1"/>
    </xf>
    <xf numFmtId="0" fontId="9" fillId="0" borderId="178" xfId="483" applyBorder="1" applyAlignment="1">
      <alignment horizontal="center" vertical="center" wrapText="1"/>
    </xf>
    <xf numFmtId="0" fontId="30" fillId="0" borderId="166" xfId="483" applyFont="1" applyBorder="1" applyAlignment="1">
      <alignment horizontal="center" vertical="center" wrapText="1"/>
    </xf>
    <xf numFmtId="0" fontId="30" fillId="0" borderId="11" xfId="483" applyFont="1" applyBorder="1" applyAlignment="1">
      <alignment horizontal="center" vertical="center" wrapText="1"/>
    </xf>
    <xf numFmtId="0" fontId="30" fillId="0" borderId="27" xfId="483" applyFont="1" applyBorder="1" applyAlignment="1">
      <alignment horizontal="center" vertical="center" wrapText="1"/>
    </xf>
    <xf numFmtId="0" fontId="30" fillId="0" borderId="109" xfId="483" applyFont="1" applyBorder="1" applyAlignment="1">
      <alignment horizontal="center" vertical="center" wrapText="1"/>
    </xf>
    <xf numFmtId="0" fontId="30" fillId="0" borderId="16" xfId="483" applyFont="1" applyBorder="1" applyAlignment="1">
      <alignment horizontal="center" vertical="center" wrapText="1"/>
    </xf>
    <xf numFmtId="0" fontId="30" fillId="55" borderId="27" xfId="483" applyFont="1" applyFill="1" applyBorder="1" applyAlignment="1">
      <alignment horizontal="center" vertical="center" wrapText="1"/>
    </xf>
    <xf numFmtId="0" fontId="30" fillId="55" borderId="109" xfId="483" applyFont="1" applyFill="1" applyBorder="1" applyAlignment="1">
      <alignment horizontal="center" vertical="center" wrapText="1"/>
    </xf>
    <xf numFmtId="0" fontId="30" fillId="55" borderId="16" xfId="483" applyFont="1" applyFill="1" applyBorder="1" applyAlignment="1">
      <alignment horizontal="center" vertical="center" wrapText="1"/>
    </xf>
    <xf numFmtId="0" fontId="8" fillId="0" borderId="178" xfId="483" applyFont="1" applyBorder="1" applyAlignment="1">
      <alignment horizontal="center" vertical="center" wrapText="1"/>
    </xf>
    <xf numFmtId="0" fontId="30" fillId="55" borderId="149" xfId="483" applyFont="1" applyFill="1" applyBorder="1" applyAlignment="1">
      <alignment horizontal="center" vertical="center"/>
    </xf>
    <xf numFmtId="0" fontId="30" fillId="55" borderId="11" xfId="483" applyFont="1" applyFill="1" applyBorder="1" applyAlignment="1">
      <alignment horizontal="center" vertical="center"/>
    </xf>
    <xf numFmtId="0" fontId="30" fillId="55" borderId="33" xfId="483" applyFont="1" applyFill="1" applyBorder="1" applyAlignment="1">
      <alignment horizontal="center" vertical="center"/>
    </xf>
    <xf numFmtId="0" fontId="30" fillId="55" borderId="22" xfId="483" applyFont="1" applyFill="1" applyBorder="1" applyAlignment="1">
      <alignment horizontal="center" vertical="center"/>
    </xf>
    <xf numFmtId="0" fontId="30" fillId="55" borderId="23" xfId="483" applyFont="1" applyFill="1" applyBorder="1" applyAlignment="1">
      <alignment horizontal="center" vertical="center"/>
    </xf>
    <xf numFmtId="0" fontId="30" fillId="55" borderId="24" xfId="483" applyFont="1" applyFill="1" applyBorder="1" applyAlignment="1">
      <alignment horizontal="center" vertical="center"/>
    </xf>
    <xf numFmtId="0" fontId="30" fillId="55" borderId="34" xfId="483" applyFont="1" applyFill="1" applyBorder="1" applyAlignment="1">
      <alignment horizontal="center" vertical="center"/>
    </xf>
    <xf numFmtId="0" fontId="30" fillId="55" borderId="182" xfId="483" applyFont="1" applyFill="1" applyBorder="1" applyAlignment="1">
      <alignment horizontal="center" vertical="center" wrapText="1"/>
    </xf>
    <xf numFmtId="0" fontId="30" fillId="55" borderId="183" xfId="483" applyFont="1" applyFill="1" applyBorder="1" applyAlignment="1">
      <alignment horizontal="center" vertical="center" wrapText="1"/>
    </xf>
    <xf numFmtId="0" fontId="30" fillId="55" borderId="184" xfId="483" applyFont="1" applyFill="1" applyBorder="1" applyAlignment="1">
      <alignment horizontal="center" vertical="center" wrapText="1"/>
    </xf>
    <xf numFmtId="4" fontId="30" fillId="55" borderId="88" xfId="483" applyNumberFormat="1" applyFont="1" applyFill="1" applyBorder="1" applyAlignment="1">
      <alignment horizontal="center" vertical="center" wrapText="1"/>
    </xf>
    <xf numFmtId="4" fontId="30" fillId="55" borderId="89" xfId="483" applyNumberFormat="1" applyFont="1" applyFill="1" applyBorder="1" applyAlignment="1">
      <alignment horizontal="center" vertical="center" wrapText="1"/>
    </xf>
    <xf numFmtId="4" fontId="30" fillId="55" borderId="90" xfId="483" applyNumberFormat="1" applyFont="1" applyFill="1" applyBorder="1" applyAlignment="1">
      <alignment horizontal="center" vertical="center" wrapText="1"/>
    </xf>
    <xf numFmtId="0" fontId="30" fillId="55" borderId="194" xfId="483" applyFont="1" applyFill="1" applyBorder="1" applyAlignment="1">
      <alignment horizontal="center" vertical="center"/>
    </xf>
    <xf numFmtId="0" fontId="30" fillId="55" borderId="181" xfId="483" applyFont="1" applyFill="1" applyBorder="1" applyAlignment="1">
      <alignment horizontal="center" vertical="center"/>
    </xf>
    <xf numFmtId="0" fontId="30" fillId="55" borderId="147" xfId="483" applyFont="1" applyFill="1" applyBorder="1" applyAlignment="1">
      <alignment horizontal="center" vertical="center"/>
    </xf>
    <xf numFmtId="0" fontId="30" fillId="55" borderId="151" xfId="483" applyFont="1" applyFill="1" applyBorder="1" applyAlignment="1">
      <alignment horizontal="center" vertical="center"/>
    </xf>
    <xf numFmtId="0" fontId="30" fillId="55" borderId="150" xfId="483" applyFont="1" applyFill="1" applyBorder="1" applyAlignment="1">
      <alignment horizontal="center" vertical="center"/>
    </xf>
    <xf numFmtId="0" fontId="9" fillId="55" borderId="12" xfId="483" applyFill="1" applyBorder="1" applyAlignment="1">
      <alignment horizontal="left"/>
    </xf>
    <xf numFmtId="0" fontId="9" fillId="55" borderId="0" xfId="483" applyFill="1" applyAlignment="1">
      <alignment horizontal="left"/>
    </xf>
    <xf numFmtId="0" fontId="9" fillId="55" borderId="17" xfId="483" applyFill="1" applyBorder="1" applyAlignment="1">
      <alignment horizontal="left"/>
    </xf>
    <xf numFmtId="0" fontId="30" fillId="55" borderId="30" xfId="483" applyFont="1" applyFill="1" applyBorder="1" applyAlignment="1">
      <alignment horizontal="center"/>
    </xf>
    <xf numFmtId="0" fontId="30" fillId="55" borderId="31" xfId="483" applyFont="1" applyFill="1" applyBorder="1" applyAlignment="1">
      <alignment horizontal="center"/>
    </xf>
    <xf numFmtId="0" fontId="30" fillId="55" borderId="32" xfId="483" applyFont="1" applyFill="1" applyBorder="1" applyAlignment="1">
      <alignment horizontal="center"/>
    </xf>
    <xf numFmtId="0" fontId="30" fillId="55" borderId="175" xfId="483" applyFont="1" applyFill="1" applyBorder="1" applyAlignment="1">
      <alignment horizontal="center"/>
    </xf>
    <xf numFmtId="0" fontId="30" fillId="55" borderId="176" xfId="483" applyFont="1" applyFill="1" applyBorder="1" applyAlignment="1">
      <alignment horizontal="center"/>
    </xf>
    <xf numFmtId="0" fontId="30" fillId="55" borderId="177" xfId="483" applyFont="1" applyFill="1" applyBorder="1" applyAlignment="1">
      <alignment horizontal="center"/>
    </xf>
    <xf numFmtId="0" fontId="30" fillId="55" borderId="54" xfId="483" applyFont="1" applyFill="1" applyBorder="1" applyAlignment="1">
      <alignment horizontal="center" vertical="center" wrapText="1"/>
    </xf>
    <xf numFmtId="0" fontId="30" fillId="55" borderId="93" xfId="483" applyFont="1" applyFill="1" applyBorder="1" applyAlignment="1">
      <alignment horizontal="center" vertical="center" wrapText="1"/>
    </xf>
    <xf numFmtId="0" fontId="30" fillId="55" borderId="94" xfId="483" applyFont="1" applyFill="1" applyBorder="1" applyAlignment="1">
      <alignment horizontal="center" vertical="center" wrapText="1"/>
    </xf>
    <xf numFmtId="0" fontId="30" fillId="55" borderId="95" xfId="483" applyFont="1" applyFill="1" applyBorder="1" applyAlignment="1">
      <alignment horizontal="center" vertical="center" wrapText="1"/>
    </xf>
    <xf numFmtId="0" fontId="30" fillId="55" borderId="96" xfId="483" applyFont="1" applyFill="1" applyBorder="1" applyAlignment="1">
      <alignment horizontal="center" vertical="center" wrapText="1"/>
    </xf>
    <xf numFmtId="0" fontId="30" fillId="55" borderId="97" xfId="483" applyFont="1" applyFill="1" applyBorder="1" applyAlignment="1">
      <alignment horizontal="center" vertical="center" wrapText="1"/>
    </xf>
    <xf numFmtId="0" fontId="30" fillId="0" borderId="151" xfId="483" applyFont="1" applyBorder="1" applyAlignment="1">
      <alignment horizontal="center" vertical="center" wrapText="1"/>
    </xf>
    <xf numFmtId="0" fontId="30" fillId="0" borderId="148" xfId="483" applyFont="1" applyBorder="1" applyAlignment="1">
      <alignment horizontal="center" vertical="center" wrapText="1"/>
    </xf>
    <xf numFmtId="0" fontId="30" fillId="55" borderId="25" xfId="483" applyFont="1" applyFill="1" applyBorder="1" applyAlignment="1">
      <alignment horizontal="center" vertical="center" wrapText="1"/>
    </xf>
    <xf numFmtId="0" fontId="30" fillId="55" borderId="122" xfId="483" applyFont="1" applyFill="1" applyBorder="1" applyAlignment="1">
      <alignment horizontal="center" vertical="center" wrapText="1"/>
    </xf>
    <xf numFmtId="0" fontId="30" fillId="55" borderId="135" xfId="483" applyFont="1" applyFill="1" applyBorder="1" applyAlignment="1">
      <alignment horizontal="center" vertical="center" wrapText="1"/>
    </xf>
    <xf numFmtId="0" fontId="9" fillId="55" borderId="27" xfId="483" applyFill="1" applyBorder="1" applyAlignment="1">
      <alignment horizontal="left"/>
    </xf>
    <xf numFmtId="0" fontId="9" fillId="55" borderId="151" xfId="483" applyFill="1" applyBorder="1" applyAlignment="1">
      <alignment horizontal="left"/>
    </xf>
    <xf numFmtId="0" fontId="9" fillId="55" borderId="150" xfId="483" applyFill="1" applyBorder="1" applyAlignment="1">
      <alignment horizontal="left"/>
    </xf>
    <xf numFmtId="0" fontId="8" fillId="55" borderId="25" xfId="483" applyFont="1" applyFill="1" applyBorder="1" applyAlignment="1">
      <alignment horizontal="left" vertical="center"/>
    </xf>
    <xf numFmtId="0" fontId="9" fillId="55" borderId="122" xfId="483" applyFill="1" applyBorder="1" applyAlignment="1">
      <alignment horizontal="left" vertical="center"/>
    </xf>
    <xf numFmtId="0" fontId="9" fillId="55" borderId="123" xfId="483" applyFill="1" applyBorder="1" applyAlignment="1">
      <alignment horizontal="left" vertical="center"/>
    </xf>
    <xf numFmtId="0" fontId="76" fillId="55" borderId="33" xfId="483" applyFont="1" applyFill="1" applyBorder="1" applyAlignment="1">
      <alignment horizontal="center"/>
    </xf>
    <xf numFmtId="0" fontId="76" fillId="55" borderId="22" xfId="483" applyFont="1" applyFill="1" applyBorder="1" applyAlignment="1">
      <alignment horizontal="center"/>
    </xf>
    <xf numFmtId="0" fontId="76" fillId="55" borderId="23" xfId="483" applyFont="1" applyFill="1" applyBorder="1" applyAlignment="1">
      <alignment horizontal="center"/>
    </xf>
    <xf numFmtId="0" fontId="76" fillId="55" borderId="35" xfId="483" applyFont="1" applyFill="1" applyBorder="1" applyAlignment="1">
      <alignment horizontal="center"/>
    </xf>
    <xf numFmtId="0" fontId="76" fillId="55" borderId="36" xfId="483" applyFont="1" applyFill="1" applyBorder="1" applyAlignment="1">
      <alignment horizontal="center"/>
    </xf>
    <xf numFmtId="0" fontId="76" fillId="55" borderId="37" xfId="483" applyFont="1" applyFill="1" applyBorder="1" applyAlignment="1">
      <alignment horizontal="center"/>
    </xf>
    <xf numFmtId="0" fontId="30" fillId="55" borderId="166" xfId="483" applyFont="1" applyFill="1" applyBorder="1" applyAlignment="1">
      <alignment horizontal="center" vertical="center"/>
    </xf>
    <xf numFmtId="0" fontId="30" fillId="55" borderId="27" xfId="483" applyFont="1" applyFill="1" applyBorder="1" applyAlignment="1">
      <alignment horizontal="center" vertical="center"/>
    </xf>
    <xf numFmtId="0" fontId="30" fillId="55" borderId="221" xfId="483" applyFont="1" applyFill="1" applyBorder="1" applyAlignment="1">
      <alignment horizontal="center" vertical="center"/>
    </xf>
    <xf numFmtId="0" fontId="30" fillId="55" borderId="222" xfId="483" applyFont="1" applyFill="1" applyBorder="1" applyAlignment="1">
      <alignment horizontal="center" vertical="center"/>
    </xf>
    <xf numFmtId="0" fontId="30" fillId="55" borderId="148" xfId="483" applyFont="1" applyFill="1" applyBorder="1" applyAlignment="1">
      <alignment horizontal="center" vertical="center"/>
    </xf>
    <xf numFmtId="0" fontId="8" fillId="55" borderId="18" xfId="483" applyFont="1" applyFill="1" applyBorder="1" applyAlignment="1">
      <alignment horizontal="left" vertical="center"/>
    </xf>
    <xf numFmtId="0" fontId="30" fillId="0" borderId="194" xfId="483" applyFont="1" applyBorder="1" applyAlignment="1">
      <alignment horizontal="center" vertical="center" wrapText="1"/>
    </xf>
    <xf numFmtId="0" fontId="30" fillId="55" borderId="166" xfId="483" applyFont="1" applyFill="1" applyBorder="1" applyAlignment="1">
      <alignment horizontal="center" vertical="center" wrapText="1"/>
    </xf>
    <xf numFmtId="0" fontId="30" fillId="55" borderId="26" xfId="483" applyFont="1" applyFill="1" applyBorder="1" applyAlignment="1">
      <alignment horizontal="center" vertical="center"/>
    </xf>
    <xf numFmtId="0" fontId="30" fillId="55" borderId="138" xfId="483" applyFont="1" applyFill="1" applyBorder="1" applyAlignment="1">
      <alignment horizontal="center" vertical="center"/>
    </xf>
    <xf numFmtId="0" fontId="30" fillId="55" borderId="127" xfId="483" applyFont="1" applyFill="1" applyBorder="1" applyAlignment="1">
      <alignment horizontal="center" vertical="center" wrapText="1"/>
    </xf>
    <xf numFmtId="0" fontId="30" fillId="55" borderId="29" xfId="483" applyFont="1" applyFill="1" applyBorder="1" applyAlignment="1">
      <alignment horizontal="center" vertical="center" wrapText="1"/>
    </xf>
    <xf numFmtId="0" fontId="30" fillId="55" borderId="24" xfId="483" applyFont="1" applyFill="1" applyBorder="1" applyAlignment="1">
      <alignment horizontal="center" vertical="center" wrapText="1"/>
    </xf>
    <xf numFmtId="4" fontId="30" fillId="55" borderId="98" xfId="483" applyNumberFormat="1" applyFont="1" applyFill="1" applyBorder="1" applyAlignment="1">
      <alignment horizontal="center" vertical="center" wrapText="1"/>
    </xf>
    <xf numFmtId="0" fontId="30" fillId="55" borderId="99" xfId="483" applyFont="1" applyFill="1" applyBorder="1" applyAlignment="1">
      <alignment horizontal="center" vertical="center"/>
    </xf>
    <xf numFmtId="0" fontId="30" fillId="55" borderId="128" xfId="483" applyFont="1" applyFill="1" applyBorder="1" applyAlignment="1">
      <alignment horizontal="center" vertical="center"/>
    </xf>
    <xf numFmtId="0" fontId="30" fillId="0" borderId="151" xfId="483" applyFont="1" applyBorder="1" applyAlignment="1">
      <alignment horizontal="center" vertical="center"/>
    </xf>
    <xf numFmtId="0" fontId="95" fillId="0" borderId="153" xfId="483" applyFont="1" applyBorder="1" applyAlignment="1">
      <alignment horizontal="center" vertical="center" wrapText="1"/>
    </xf>
    <xf numFmtId="0" fontId="95" fillId="0" borderId="180" xfId="483" applyFont="1" applyBorder="1" applyAlignment="1">
      <alignment horizontal="center" vertical="center" wrapText="1"/>
    </xf>
    <xf numFmtId="0" fontId="9" fillId="0" borderId="153" xfId="483" applyBorder="1" applyAlignment="1">
      <alignment horizontal="center" vertical="center" wrapText="1"/>
    </xf>
    <xf numFmtId="0" fontId="30" fillId="0" borderId="100" xfId="483" applyFont="1" applyBorder="1" applyAlignment="1">
      <alignment horizontal="center" vertical="center" wrapText="1"/>
    </xf>
    <xf numFmtId="0" fontId="30" fillId="0" borderId="85" xfId="483" applyFont="1" applyBorder="1" applyAlignment="1">
      <alignment horizontal="center" vertical="center" wrapText="1"/>
    </xf>
    <xf numFmtId="0" fontId="36" fillId="55" borderId="30" xfId="483" applyFont="1" applyFill="1" applyBorder="1" applyAlignment="1">
      <alignment horizontal="center" vertical="center"/>
    </xf>
    <xf numFmtId="0" fontId="36" fillId="55" borderId="31" xfId="483" applyFont="1" applyFill="1" applyBorder="1" applyAlignment="1">
      <alignment horizontal="center" vertical="center"/>
    </xf>
    <xf numFmtId="0" fontId="36" fillId="55" borderId="32" xfId="483" applyFont="1" applyFill="1" applyBorder="1" applyAlignment="1">
      <alignment horizontal="center" vertical="center"/>
    </xf>
    <xf numFmtId="0" fontId="30" fillId="55" borderId="100" xfId="483" applyFont="1" applyFill="1" applyBorder="1" applyAlignment="1">
      <alignment horizontal="center" vertical="center" wrapText="1"/>
    </xf>
    <xf numFmtId="0" fontId="30" fillId="55" borderId="53" xfId="483" applyFont="1" applyFill="1" applyBorder="1" applyAlignment="1">
      <alignment horizontal="center" vertical="center" wrapText="1"/>
    </xf>
    <xf numFmtId="0" fontId="30" fillId="55" borderId="102" xfId="483" applyFont="1" applyFill="1" applyBorder="1" applyAlignment="1">
      <alignment horizontal="center" vertical="center" wrapText="1"/>
    </xf>
    <xf numFmtId="0" fontId="9" fillId="0" borderId="156" xfId="483" applyBorder="1" applyAlignment="1">
      <alignment horizontal="center" vertical="center" wrapText="1"/>
    </xf>
    <xf numFmtId="0" fontId="9" fillId="0" borderId="13" xfId="483" applyBorder="1" applyAlignment="1">
      <alignment horizontal="center" vertical="center" wrapText="1"/>
    </xf>
    <xf numFmtId="0" fontId="8" fillId="0" borderId="18" xfId="483" applyFont="1" applyBorder="1" applyAlignment="1">
      <alignment horizontal="left" vertical="center"/>
    </xf>
    <xf numFmtId="0" fontId="9" fillId="0" borderId="19" xfId="483" applyBorder="1" applyAlignment="1">
      <alignment horizontal="left" vertical="center"/>
    </xf>
    <xf numFmtId="0" fontId="9" fillId="0" borderId="20" xfId="483" applyBorder="1" applyAlignment="1">
      <alignment horizontal="left" vertical="center"/>
    </xf>
    <xf numFmtId="0" fontId="95" fillId="0" borderId="10" xfId="483" applyFont="1" applyBorder="1" applyAlignment="1">
      <alignment horizontal="center" vertical="center" wrapText="1"/>
    </xf>
    <xf numFmtId="0" fontId="30" fillId="55" borderId="101" xfId="483" applyFont="1" applyFill="1" applyBorder="1" applyAlignment="1">
      <alignment horizontal="center" vertical="center" wrapText="1"/>
    </xf>
    <xf numFmtId="0" fontId="30" fillId="55" borderId="143" xfId="483" applyFont="1" applyFill="1" applyBorder="1" applyAlignment="1">
      <alignment horizontal="center" vertical="center" wrapText="1"/>
    </xf>
    <xf numFmtId="0" fontId="30" fillId="55" borderId="139" xfId="483" applyFont="1" applyFill="1" applyBorder="1" applyAlignment="1">
      <alignment horizontal="center" vertical="center" wrapText="1"/>
    </xf>
    <xf numFmtId="0" fontId="36" fillId="55" borderId="129" xfId="483" applyFont="1" applyFill="1" applyBorder="1" applyAlignment="1">
      <alignment horizontal="center" vertical="center"/>
    </xf>
    <xf numFmtId="0" fontId="36" fillId="55" borderId="83" xfId="483" applyFont="1" applyFill="1" applyBorder="1" applyAlignment="1">
      <alignment horizontal="center" vertical="center"/>
    </xf>
    <xf numFmtId="0" fontId="36" fillId="55" borderId="130" xfId="483" applyFont="1" applyFill="1" applyBorder="1" applyAlignment="1">
      <alignment horizontal="center" vertical="center"/>
    </xf>
    <xf numFmtId="0" fontId="30" fillId="55" borderId="185" xfId="483" applyFont="1" applyFill="1" applyBorder="1" applyAlignment="1">
      <alignment horizontal="center" vertical="center" wrapText="1"/>
    </xf>
    <xf numFmtId="0" fontId="30" fillId="55" borderId="104" xfId="483" applyFont="1" applyFill="1" applyBorder="1" applyAlignment="1">
      <alignment horizontal="center" vertical="center" wrapText="1"/>
    </xf>
    <xf numFmtId="0" fontId="30" fillId="55" borderId="105" xfId="483" applyFont="1" applyFill="1" applyBorder="1" applyAlignment="1">
      <alignment horizontal="center" vertical="center" wrapText="1"/>
    </xf>
    <xf numFmtId="0" fontId="30" fillId="55" borderId="87" xfId="483" applyFont="1" applyFill="1" applyBorder="1" applyAlignment="1">
      <alignment horizontal="center" vertical="center" wrapText="1"/>
    </xf>
    <xf numFmtId="0" fontId="30" fillId="55" borderId="86" xfId="483" applyFont="1" applyFill="1" applyBorder="1" applyAlignment="1">
      <alignment horizontal="center" vertical="center" wrapText="1"/>
    </xf>
    <xf numFmtId="0" fontId="30" fillId="55" borderId="156" xfId="483" applyFont="1" applyFill="1" applyBorder="1" applyAlignment="1">
      <alignment horizontal="center" vertical="center"/>
    </xf>
    <xf numFmtId="0" fontId="30" fillId="55" borderId="158" xfId="483" applyFont="1" applyFill="1" applyBorder="1" applyAlignment="1">
      <alignment horizontal="center" vertical="center"/>
    </xf>
    <xf numFmtId="0" fontId="30" fillId="55" borderId="157" xfId="483" applyFont="1" applyFill="1" applyBorder="1" applyAlignment="1">
      <alignment horizontal="center" vertical="center"/>
    </xf>
    <xf numFmtId="0" fontId="9" fillId="55" borderId="188" xfId="483" applyFill="1" applyBorder="1" applyAlignment="1">
      <alignment horizontal="left" vertical="center"/>
    </xf>
    <xf numFmtId="0" fontId="9" fillId="55" borderId="103" xfId="483" applyFill="1" applyBorder="1" applyAlignment="1">
      <alignment horizontal="left" vertical="center"/>
    </xf>
    <xf numFmtId="0" fontId="9" fillId="55" borderId="189" xfId="483" applyFill="1" applyBorder="1" applyAlignment="1">
      <alignment horizontal="left" vertical="center"/>
    </xf>
    <xf numFmtId="0" fontId="30" fillId="55" borderId="186" xfId="483" applyFont="1" applyFill="1" applyBorder="1" applyAlignment="1">
      <alignment horizontal="center" vertical="center" wrapText="1"/>
    </xf>
    <xf numFmtId="0" fontId="30" fillId="55" borderId="106" xfId="483" applyFont="1" applyFill="1" applyBorder="1" applyAlignment="1">
      <alignment horizontal="center" vertical="center" wrapText="1"/>
    </xf>
    <xf numFmtId="0" fontId="30" fillId="55" borderId="107" xfId="483" applyFont="1" applyFill="1" applyBorder="1" applyAlignment="1">
      <alignment horizontal="center" vertical="center" wrapText="1"/>
    </xf>
    <xf numFmtId="0" fontId="30" fillId="0" borderId="159" xfId="483" applyFont="1" applyBorder="1" applyAlignment="1">
      <alignment horizontal="center" vertical="center" wrapText="1"/>
    </xf>
    <xf numFmtId="0" fontId="97" fillId="0" borderId="207" xfId="0" applyFont="1" applyBorder="1" applyAlignment="1">
      <alignment horizontal="center" vertical="center"/>
    </xf>
    <xf numFmtId="0" fontId="97" fillId="0" borderId="208" xfId="0" applyFont="1" applyBorder="1" applyAlignment="1">
      <alignment horizontal="center" vertical="center"/>
    </xf>
    <xf numFmtId="0" fontId="97" fillId="0" borderId="210" xfId="0" applyFont="1" applyBorder="1" applyAlignment="1">
      <alignment horizontal="center" vertical="center"/>
    </xf>
    <xf numFmtId="0" fontId="30" fillId="55" borderId="30" xfId="0" applyFont="1" applyFill="1" applyBorder="1" applyAlignment="1">
      <alignment horizontal="center" vertical="center"/>
    </xf>
    <xf numFmtId="0" fontId="30" fillId="55" borderId="31" xfId="0" applyFont="1" applyFill="1" applyBorder="1" applyAlignment="1">
      <alignment horizontal="center" vertical="center"/>
    </xf>
    <xf numFmtId="0" fontId="30" fillId="55" borderId="32" xfId="0" applyFont="1" applyFill="1" applyBorder="1" applyAlignment="1">
      <alignment horizontal="center" vertical="center"/>
    </xf>
    <xf numFmtId="0" fontId="30" fillId="55" borderId="12" xfId="0" applyFont="1" applyFill="1" applyBorder="1" applyAlignment="1">
      <alignment horizontal="center" vertical="center"/>
    </xf>
    <xf numFmtId="0" fontId="30" fillId="55" borderId="0" xfId="0" applyFont="1" applyFill="1" applyAlignment="1">
      <alignment horizontal="center" vertical="center"/>
    </xf>
    <xf numFmtId="0" fontId="30" fillId="55" borderId="17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8" fillId="55" borderId="207" xfId="0" applyFont="1" applyFill="1" applyBorder="1" applyAlignment="1">
      <alignment horizontal="left" vertical="center"/>
    </xf>
    <xf numFmtId="0" fontId="8" fillId="55" borderId="19" xfId="0" applyFont="1" applyFill="1" applyBorder="1" applyAlignment="1">
      <alignment horizontal="left" vertical="center"/>
    </xf>
    <xf numFmtId="0" fontId="8" fillId="55" borderId="20" xfId="0" applyFont="1" applyFill="1" applyBorder="1" applyAlignment="1">
      <alignment horizontal="left" vertical="center"/>
    </xf>
    <xf numFmtId="0" fontId="97" fillId="0" borderId="190" xfId="0" applyFont="1" applyBorder="1" applyAlignment="1">
      <alignment horizontal="center" vertical="center"/>
    </xf>
    <xf numFmtId="0" fontId="97" fillId="0" borderId="191" xfId="0" applyFont="1" applyBorder="1" applyAlignment="1">
      <alignment horizontal="center" vertical="center"/>
    </xf>
    <xf numFmtId="0" fontId="97" fillId="0" borderId="192" xfId="0" applyFont="1" applyBorder="1" applyAlignment="1">
      <alignment horizontal="center" vertical="center"/>
    </xf>
    <xf numFmtId="0" fontId="97" fillId="0" borderId="147" xfId="0" applyFont="1" applyBorder="1" applyAlignment="1">
      <alignment horizontal="center" vertical="center"/>
    </xf>
    <xf numFmtId="0" fontId="97" fillId="0" borderId="150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0" fontId="97" fillId="0" borderId="151" xfId="0" applyFont="1" applyBorder="1" applyAlignment="1">
      <alignment horizontal="center" vertical="center"/>
    </xf>
    <xf numFmtId="0" fontId="97" fillId="0" borderId="148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97" fillId="0" borderId="166" xfId="0" applyFont="1" applyBorder="1" applyAlignment="1">
      <alignment horizontal="center" vertical="center"/>
    </xf>
    <xf numFmtId="0" fontId="97" fillId="0" borderId="194" xfId="0" applyFont="1" applyBorder="1" applyAlignment="1">
      <alignment horizontal="center" vertical="center"/>
    </xf>
    <xf numFmtId="0" fontId="97" fillId="0" borderId="181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97" fillId="0" borderId="122" xfId="0" applyFont="1" applyBorder="1" applyAlignment="1">
      <alignment horizontal="center" vertical="center"/>
    </xf>
    <xf numFmtId="0" fontId="97" fillId="0" borderId="123" xfId="0" applyFont="1" applyBorder="1" applyAlignment="1">
      <alignment horizontal="center" vertical="center"/>
    </xf>
    <xf numFmtId="0" fontId="90" fillId="0" borderId="147" xfId="653" applyFont="1" applyBorder="1" applyAlignment="1">
      <alignment horizontal="center"/>
    </xf>
    <xf numFmtId="0" fontId="90" fillId="0" borderId="151" xfId="653" applyFont="1" applyBorder="1" applyAlignment="1">
      <alignment horizontal="center"/>
    </xf>
    <xf numFmtId="0" fontId="90" fillId="0" borderId="148" xfId="653" applyFont="1" applyBorder="1" applyAlignment="1">
      <alignment horizontal="center"/>
    </xf>
    <xf numFmtId="0" fontId="8" fillId="55" borderId="18" xfId="0" applyFont="1" applyFill="1" applyBorder="1" applyAlignment="1">
      <alignment horizontal="left"/>
    </xf>
    <xf numFmtId="0" fontId="8" fillId="55" borderId="19" xfId="0" applyFont="1" applyFill="1" applyBorder="1" applyAlignment="1">
      <alignment horizontal="left"/>
    </xf>
    <xf numFmtId="0" fontId="8" fillId="55" borderId="20" xfId="0" applyFont="1" applyFill="1" applyBorder="1" applyAlignment="1">
      <alignment horizontal="left"/>
    </xf>
    <xf numFmtId="0" fontId="30" fillId="55" borderId="194" xfId="630" applyFont="1" applyFill="1" applyBorder="1" applyAlignment="1">
      <alignment horizontal="center" vertical="center"/>
    </xf>
    <xf numFmtId="0" fontId="30" fillId="55" borderId="147" xfId="630" applyFont="1" applyFill="1" applyBorder="1" applyAlignment="1">
      <alignment horizontal="center" vertical="center"/>
    </xf>
    <xf numFmtId="0" fontId="30" fillId="55" borderId="181" xfId="630" applyFont="1" applyFill="1" applyBorder="1" applyAlignment="1">
      <alignment horizontal="center" vertical="center"/>
    </xf>
    <xf numFmtId="0" fontId="30" fillId="55" borderId="30" xfId="630" applyFont="1" applyFill="1" applyBorder="1" applyAlignment="1">
      <alignment horizontal="center"/>
    </xf>
    <xf numFmtId="0" fontId="30" fillId="55" borderId="31" xfId="630" applyFont="1" applyFill="1" applyBorder="1" applyAlignment="1">
      <alignment horizontal="center"/>
    </xf>
    <xf numFmtId="0" fontId="30" fillId="55" borderId="32" xfId="630" applyFont="1" applyFill="1" applyBorder="1" applyAlignment="1">
      <alignment horizontal="center"/>
    </xf>
    <xf numFmtId="0" fontId="30" fillId="55" borderId="163" xfId="630" applyFont="1" applyFill="1" applyBorder="1" applyAlignment="1">
      <alignment horizontal="center"/>
    </xf>
    <xf numFmtId="0" fontId="30" fillId="55" borderId="164" xfId="630" applyFont="1" applyFill="1" applyBorder="1" applyAlignment="1">
      <alignment horizontal="center"/>
    </xf>
    <xf numFmtId="0" fontId="30" fillId="55" borderId="193" xfId="630" applyFont="1" applyFill="1" applyBorder="1" applyAlignment="1">
      <alignment horizontal="center"/>
    </xf>
    <xf numFmtId="0" fontId="30" fillId="55" borderId="165" xfId="630" applyFont="1" applyFill="1" applyBorder="1" applyAlignment="1">
      <alignment horizontal="center"/>
    </xf>
    <xf numFmtId="0" fontId="30" fillId="55" borderId="166" xfId="630" applyFont="1" applyFill="1" applyBorder="1" applyAlignment="1">
      <alignment horizontal="center" vertical="center"/>
    </xf>
    <xf numFmtId="0" fontId="100" fillId="0" borderId="147" xfId="483" applyFont="1" applyBorder="1" applyAlignment="1">
      <alignment horizontal="center"/>
    </xf>
    <xf numFmtId="0" fontId="100" fillId="0" borderId="151" xfId="483" applyFont="1" applyBorder="1" applyAlignment="1">
      <alignment horizontal="center"/>
    </xf>
    <xf numFmtId="0" fontId="100" fillId="0" borderId="148" xfId="483" applyFont="1" applyBorder="1" applyAlignment="1">
      <alignment horizontal="center"/>
    </xf>
    <xf numFmtId="0" fontId="0" fillId="55" borderId="12" xfId="0" applyFill="1" applyBorder="1" applyAlignment="1">
      <alignment horizontal="left"/>
    </xf>
    <xf numFmtId="0" fontId="0" fillId="55" borderId="0" xfId="0" applyFill="1" applyAlignment="1">
      <alignment horizontal="left"/>
    </xf>
    <xf numFmtId="0" fontId="0" fillId="55" borderId="17" xfId="0" applyFill="1" applyBorder="1" applyAlignment="1">
      <alignment horizontal="left"/>
    </xf>
    <xf numFmtId="0" fontId="0" fillId="55" borderId="19" xfId="0" applyFill="1" applyBorder="1" applyAlignment="1">
      <alignment horizontal="left"/>
    </xf>
    <xf numFmtId="0" fontId="0" fillId="55" borderId="20" xfId="0" applyFill="1" applyBorder="1" applyAlignment="1">
      <alignment horizontal="left"/>
    </xf>
    <xf numFmtId="0" fontId="30" fillId="55" borderId="12" xfId="630" applyFont="1" applyFill="1" applyBorder="1" applyAlignment="1">
      <alignment horizontal="center"/>
    </xf>
    <xf numFmtId="0" fontId="30" fillId="55" borderId="0" xfId="630" applyFont="1" applyFill="1" applyAlignment="1">
      <alignment horizontal="center"/>
    </xf>
    <xf numFmtId="0" fontId="30" fillId="55" borderId="17" xfId="630" applyFont="1" applyFill="1" applyBorder="1" applyAlignment="1">
      <alignment horizontal="center"/>
    </xf>
    <xf numFmtId="0" fontId="30" fillId="55" borderId="38" xfId="630" applyFont="1" applyFill="1" applyBorder="1" applyAlignment="1">
      <alignment horizontal="center"/>
    </xf>
    <xf numFmtId="0" fontId="30" fillId="55" borderId="109" xfId="630" applyFont="1" applyFill="1" applyBorder="1" applyAlignment="1">
      <alignment horizontal="center"/>
    </xf>
    <xf numFmtId="0" fontId="30" fillId="55" borderId="126" xfId="630" applyFont="1" applyFill="1" applyBorder="1" applyAlignment="1">
      <alignment horizontal="center"/>
    </xf>
    <xf numFmtId="0" fontId="30" fillId="55" borderId="155" xfId="630" applyFont="1" applyFill="1" applyBorder="1" applyAlignment="1">
      <alignment horizontal="center" vertical="center"/>
    </xf>
    <xf numFmtId="0" fontId="30" fillId="55" borderId="29" xfId="630" applyFont="1" applyFill="1" applyBorder="1" applyAlignment="1">
      <alignment horizontal="center" vertical="center"/>
    </xf>
    <xf numFmtId="0" fontId="30" fillId="55" borderId="24" xfId="630" applyFont="1" applyFill="1" applyBorder="1" applyAlignment="1">
      <alignment horizontal="center" vertical="center"/>
    </xf>
    <xf numFmtId="0" fontId="30" fillId="55" borderId="149" xfId="630" applyFont="1" applyFill="1" applyBorder="1" applyAlignment="1">
      <alignment horizontal="center" vertical="center"/>
    </xf>
    <xf numFmtId="0" fontId="30" fillId="55" borderId="10" xfId="630" applyFont="1" applyFill="1" applyBorder="1" applyAlignment="1">
      <alignment horizontal="center" vertical="center"/>
    </xf>
    <xf numFmtId="0" fontId="30" fillId="55" borderId="11" xfId="630" applyFont="1" applyFill="1" applyBorder="1" applyAlignment="1">
      <alignment horizontal="center" vertical="center"/>
    </xf>
    <xf numFmtId="0" fontId="30" fillId="55" borderId="158" xfId="630" applyFont="1" applyFill="1" applyBorder="1" applyAlignment="1">
      <alignment horizontal="center" vertical="center"/>
    </xf>
    <xf numFmtId="0" fontId="30" fillId="55" borderId="157" xfId="630" applyFont="1" applyFill="1" applyBorder="1" applyAlignment="1">
      <alignment horizontal="center" vertical="center"/>
    </xf>
    <xf numFmtId="0" fontId="30" fillId="55" borderId="156" xfId="630" applyFont="1" applyFill="1" applyBorder="1" applyAlignment="1">
      <alignment horizontal="center" vertical="center"/>
    </xf>
    <xf numFmtId="0" fontId="30" fillId="55" borderId="14" xfId="630" applyFont="1" applyFill="1" applyBorder="1" applyAlignment="1">
      <alignment horizontal="center" vertical="center"/>
    </xf>
    <xf numFmtId="0" fontId="30" fillId="55" borderId="109" xfId="630" applyFont="1" applyFill="1" applyBorder="1" applyAlignment="1">
      <alignment horizontal="center" vertical="center"/>
    </xf>
    <xf numFmtId="0" fontId="30" fillId="55" borderId="16" xfId="630" applyFont="1" applyFill="1" applyBorder="1" applyAlignment="1">
      <alignment horizontal="center" vertical="center"/>
    </xf>
    <xf numFmtId="0" fontId="30" fillId="55" borderId="160" xfId="630" applyFont="1" applyFill="1" applyBorder="1" applyAlignment="1">
      <alignment horizontal="center" vertical="center"/>
    </xf>
    <xf numFmtId="0" fontId="30" fillId="55" borderId="126" xfId="63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76" fillId="0" borderId="159" xfId="0" applyFont="1" applyBorder="1" applyAlignment="1">
      <alignment horizontal="left"/>
    </xf>
    <xf numFmtId="0" fontId="76" fillId="0" borderId="156" xfId="0" applyFont="1" applyBorder="1" applyAlignment="1">
      <alignment horizontal="left"/>
    </xf>
    <xf numFmtId="0" fontId="76" fillId="0" borderId="12" xfId="0" applyFont="1" applyBorder="1" applyAlignment="1">
      <alignment horizontal="left"/>
    </xf>
    <xf numFmtId="0" fontId="76" fillId="0" borderId="13" xfId="0" applyFont="1" applyBorder="1" applyAlignment="1">
      <alignment horizontal="left"/>
    </xf>
    <xf numFmtId="0" fontId="8" fillId="55" borderId="18" xfId="0" applyFont="1" applyFill="1" applyBorder="1" applyAlignment="1">
      <alignment vertical="center"/>
    </xf>
    <xf numFmtId="0" fontId="8" fillId="55" borderId="19" xfId="0" applyFont="1" applyFill="1" applyBorder="1" applyAlignment="1">
      <alignment vertical="center"/>
    </xf>
    <xf numFmtId="0" fontId="8" fillId="55" borderId="20" xfId="0" applyFont="1" applyFill="1" applyBorder="1" applyAlignment="1">
      <alignment vertical="center"/>
    </xf>
    <xf numFmtId="0" fontId="8" fillId="55" borderId="159" xfId="0" applyFont="1" applyFill="1" applyBorder="1" applyAlignment="1">
      <alignment vertical="center" wrapText="1"/>
    </xf>
    <xf numFmtId="0" fontId="8" fillId="55" borderId="157" xfId="0" applyFont="1" applyFill="1" applyBorder="1" applyAlignment="1">
      <alignment vertical="center" wrapText="1"/>
    </xf>
    <xf numFmtId="0" fontId="8" fillId="55" borderId="160" xfId="0" applyFont="1" applyFill="1" applyBorder="1" applyAlignment="1">
      <alignment vertical="center" wrapText="1"/>
    </xf>
    <xf numFmtId="0" fontId="8" fillId="55" borderId="12" xfId="0" applyFont="1" applyFill="1" applyBorder="1" applyAlignment="1">
      <alignment horizontal="left" vertical="center" wrapText="1"/>
    </xf>
    <xf numFmtId="0" fontId="8" fillId="55" borderId="0" xfId="0" applyFont="1" applyFill="1" applyAlignment="1">
      <alignment horizontal="left" vertical="center" wrapText="1"/>
    </xf>
    <xf numFmtId="0" fontId="8" fillId="55" borderId="17" xfId="0" applyFont="1" applyFill="1" applyBorder="1" applyAlignment="1">
      <alignment horizontal="left" vertical="center" wrapText="1"/>
    </xf>
    <xf numFmtId="0" fontId="0" fillId="55" borderId="228" xfId="0" applyFill="1" applyBorder="1" applyAlignment="1">
      <alignment horizontal="right"/>
    </xf>
    <xf numFmtId="0" fontId="30" fillId="55" borderId="223" xfId="483" applyFont="1" applyFill="1" applyBorder="1" applyAlignment="1">
      <alignment horizontal="center"/>
    </xf>
    <xf numFmtId="0" fontId="9" fillId="55" borderId="224" xfId="483" applyFill="1" applyBorder="1" applyAlignment="1">
      <alignment horizontal="left" indent="1"/>
    </xf>
    <xf numFmtId="3" fontId="30" fillId="55" borderId="224" xfId="483" applyNumberFormat="1" applyFont="1" applyFill="1" applyBorder="1" applyAlignment="1">
      <alignment horizontal="right" indent="1"/>
    </xf>
    <xf numFmtId="3" fontId="30" fillId="55" borderId="225" xfId="483" applyNumberFormat="1" applyFont="1" applyFill="1" applyBorder="1" applyAlignment="1">
      <alignment horizontal="right" indent="1"/>
    </xf>
    <xf numFmtId="3" fontId="9" fillId="55" borderId="0" xfId="483" applyNumberFormat="1" applyFill="1" applyBorder="1" applyAlignment="1">
      <alignment horizontal="left" indent="1"/>
    </xf>
    <xf numFmtId="3" fontId="30" fillId="55" borderId="0" xfId="483" applyNumberFormat="1" applyFont="1" applyFill="1" applyBorder="1" applyAlignment="1">
      <alignment horizontal="right" indent="1"/>
    </xf>
    <xf numFmtId="0" fontId="9" fillId="55" borderId="0" xfId="483" applyFill="1" applyBorder="1" applyAlignment="1">
      <alignment horizontal="left" indent="1"/>
    </xf>
    <xf numFmtId="3" fontId="30" fillId="55" borderId="0" xfId="483" applyNumberFormat="1" applyFont="1" applyFill="1" applyBorder="1" applyAlignment="1">
      <alignment horizontal="left" indent="1"/>
    </xf>
    <xf numFmtId="3" fontId="9" fillId="55" borderId="0" xfId="483" applyNumberFormat="1" applyFill="1" applyBorder="1" applyAlignment="1">
      <alignment horizontal="right" indent="1"/>
    </xf>
    <xf numFmtId="167" fontId="9" fillId="55" borderId="0" xfId="483" applyNumberFormat="1" applyFill="1" applyBorder="1" applyAlignment="1">
      <alignment horizontal="right" indent="1"/>
    </xf>
    <xf numFmtId="3" fontId="0" fillId="55" borderId="0" xfId="483" applyNumberFormat="1" applyFont="1" applyFill="1" applyBorder="1" applyAlignment="1">
      <alignment horizontal="left" indent="1"/>
    </xf>
    <xf numFmtId="179" fontId="0" fillId="55" borderId="0" xfId="483" applyNumberFormat="1" applyFont="1" applyFill="1" applyBorder="1" applyAlignment="1">
      <alignment horizontal="right" indent="1"/>
    </xf>
    <xf numFmtId="3" fontId="8" fillId="55" borderId="0" xfId="483" applyNumberFormat="1" applyFont="1" applyFill="1" applyBorder="1" applyAlignment="1">
      <alignment horizontal="left" indent="1"/>
    </xf>
    <xf numFmtId="179" fontId="9" fillId="55" borderId="0" xfId="483" applyNumberFormat="1" applyFill="1" applyBorder="1" applyAlignment="1">
      <alignment horizontal="right" indent="1"/>
    </xf>
    <xf numFmtId="0" fontId="30" fillId="55" borderId="0" xfId="483" applyFont="1" applyFill="1" applyBorder="1" applyAlignment="1">
      <alignment horizontal="left" indent="1"/>
    </xf>
    <xf numFmtId="176" fontId="30" fillId="55" borderId="0" xfId="483" applyNumberFormat="1" applyFont="1" applyFill="1" applyBorder="1" applyAlignment="1">
      <alignment horizontal="right" indent="1"/>
    </xf>
    <xf numFmtId="0" fontId="30" fillId="55" borderId="0" xfId="483" applyFont="1" applyFill="1" applyBorder="1" applyAlignment="1">
      <alignment horizontal="left" indent="1"/>
    </xf>
    <xf numFmtId="176" fontId="30" fillId="55" borderId="239" xfId="483" applyNumberFormat="1" applyFont="1" applyFill="1" applyBorder="1" applyAlignment="1">
      <alignment horizontal="right" indent="1"/>
    </xf>
    <xf numFmtId="2" fontId="9" fillId="55" borderId="0" xfId="483" applyNumberFormat="1" applyFill="1" applyBorder="1"/>
    <xf numFmtId="10" fontId="9" fillId="55" borderId="0" xfId="483" applyNumberFormat="1" applyFill="1" applyBorder="1" applyAlignment="1">
      <alignment horizontal="right" indent="1"/>
    </xf>
    <xf numFmtId="0" fontId="93" fillId="55" borderId="0" xfId="0" applyFont="1" applyFill="1" applyAlignment="1">
      <alignment horizontal="center" wrapText="1"/>
    </xf>
    <xf numFmtId="0" fontId="93" fillId="55" borderId="0" xfId="0" applyFont="1" applyFill="1" applyAlignment="1">
      <alignment horizontal="center"/>
    </xf>
    <xf numFmtId="0" fontId="9" fillId="55" borderId="0" xfId="483" applyFill="1" applyAlignment="1">
      <alignment horizontal="left" vertical="center" wrapText="1"/>
    </xf>
    <xf numFmtId="0" fontId="9" fillId="55" borderId="0" xfId="483" applyFill="1" applyAlignment="1">
      <alignment horizontal="left" wrapText="1"/>
    </xf>
    <xf numFmtId="173" fontId="9" fillId="55" borderId="0" xfId="483" applyNumberFormat="1" applyFill="1" applyBorder="1" applyAlignment="1">
      <alignment horizontal="right" indent="1"/>
    </xf>
    <xf numFmtId="3" fontId="30" fillId="55" borderId="0" xfId="0" applyNumberFormat="1" applyFont="1" applyFill="1" applyBorder="1"/>
    <xf numFmtId="0" fontId="9" fillId="55" borderId="0" xfId="483" applyFill="1" applyBorder="1" applyAlignment="1">
      <alignment horizontal="right" indent="1"/>
    </xf>
    <xf numFmtId="180" fontId="9" fillId="55" borderId="0" xfId="483" applyNumberFormat="1" applyFill="1" applyBorder="1" applyAlignment="1">
      <alignment horizontal="right" indent="1"/>
    </xf>
    <xf numFmtId="3" fontId="0" fillId="55" borderId="0" xfId="483" applyNumberFormat="1" applyFont="1" applyFill="1" applyBorder="1" applyAlignment="1">
      <alignment horizontal="right" indent="1"/>
    </xf>
    <xf numFmtId="0" fontId="30" fillId="55" borderId="233" xfId="483" applyFont="1" applyFill="1" applyBorder="1" applyAlignment="1">
      <alignment horizontal="left" indent="1"/>
    </xf>
    <xf numFmtId="168" fontId="30" fillId="55" borderId="234" xfId="483" applyNumberFormat="1" applyFont="1" applyFill="1" applyBorder="1" applyAlignment="1">
      <alignment horizontal="left" indent="1"/>
    </xf>
    <xf numFmtId="176" fontId="30" fillId="55" borderId="234" xfId="483" applyNumberFormat="1" applyFont="1" applyFill="1" applyBorder="1" applyAlignment="1">
      <alignment horizontal="right" indent="1"/>
    </xf>
    <xf numFmtId="176" fontId="30" fillId="55" borderId="235" xfId="483" applyNumberFormat="1" applyFont="1" applyFill="1" applyBorder="1" applyAlignment="1">
      <alignment horizontal="right" indent="1"/>
    </xf>
    <xf numFmtId="3" fontId="91" fillId="55" borderId="0" xfId="0" applyNumberFormat="1" applyFont="1" applyFill="1" applyAlignment="1">
      <alignment horizontal="right"/>
    </xf>
    <xf numFmtId="0" fontId="30" fillId="55" borderId="240" xfId="483" applyFont="1" applyFill="1" applyBorder="1" applyAlignment="1">
      <alignment horizontal="center" vertical="center" wrapText="1"/>
    </xf>
    <xf numFmtId="0" fontId="30" fillId="55" borderId="241" xfId="483" applyFont="1" applyFill="1" applyBorder="1" applyAlignment="1">
      <alignment horizontal="center" vertical="center" wrapText="1"/>
    </xf>
    <xf numFmtId="0" fontId="30" fillId="55" borderId="242" xfId="483" applyFont="1" applyFill="1" applyBorder="1" applyAlignment="1">
      <alignment horizontal="center" vertical="center" wrapText="1"/>
    </xf>
    <xf numFmtId="0" fontId="30" fillId="55" borderId="0" xfId="483" applyFont="1" applyFill="1" applyBorder="1" applyAlignment="1">
      <alignment horizontal="left"/>
    </xf>
    <xf numFmtId="3" fontId="30" fillId="55" borderId="0" xfId="483" applyNumberFormat="1" applyFont="1" applyFill="1" applyBorder="1" applyAlignment="1">
      <alignment horizontal="center" vertical="center"/>
    </xf>
    <xf numFmtId="3" fontId="28" fillId="55" borderId="0" xfId="0" applyNumberFormat="1" applyFont="1" applyFill="1" applyBorder="1" applyAlignment="1">
      <alignment horizontal="center" vertical="center" wrapText="1"/>
    </xf>
    <xf numFmtId="3" fontId="28" fillId="55" borderId="229" xfId="0" applyNumberFormat="1" applyFont="1" applyFill="1" applyBorder="1" applyAlignment="1">
      <alignment horizontal="center" vertical="center" wrapText="1"/>
    </xf>
    <xf numFmtId="3" fontId="30" fillId="55" borderId="0" xfId="483" applyNumberFormat="1" applyFont="1" applyFill="1" applyBorder="1" applyAlignment="1">
      <alignment horizontal="left"/>
    </xf>
    <xf numFmtId="3" fontId="30" fillId="55" borderId="229" xfId="483" applyNumberFormat="1" applyFont="1" applyFill="1" applyBorder="1" applyAlignment="1">
      <alignment horizontal="center" vertical="center"/>
    </xf>
    <xf numFmtId="0" fontId="9" fillId="55" borderId="228" xfId="483" applyFill="1" applyBorder="1" applyAlignment="1">
      <alignment horizontal="center"/>
    </xf>
    <xf numFmtId="3" fontId="9" fillId="55" borderId="0" xfId="483" applyNumberFormat="1" applyFill="1" applyBorder="1" applyAlignment="1">
      <alignment horizontal="left"/>
    </xf>
    <xf numFmtId="3" fontId="9" fillId="55" borderId="0" xfId="483" applyNumberFormat="1" applyFill="1" applyBorder="1" applyAlignment="1">
      <alignment horizontal="center" vertical="center"/>
    </xf>
    <xf numFmtId="3" fontId="8" fillId="55" borderId="0" xfId="0" applyNumberFormat="1" applyFont="1" applyFill="1" applyBorder="1" applyAlignment="1">
      <alignment horizontal="center" vertical="center"/>
    </xf>
    <xf numFmtId="3" fontId="9" fillId="55" borderId="229" xfId="483" applyNumberFormat="1" applyFill="1" applyBorder="1" applyAlignment="1">
      <alignment horizontal="center" vertical="center"/>
    </xf>
    <xf numFmtId="3" fontId="8" fillId="55" borderId="0" xfId="0" applyNumberFormat="1" applyFont="1" applyFill="1" applyBorder="1" applyAlignment="1">
      <alignment horizontal="center" vertical="center" wrapText="1"/>
    </xf>
    <xf numFmtId="3" fontId="8" fillId="55" borderId="229" xfId="0" applyNumberFormat="1" applyFont="1" applyFill="1" applyBorder="1" applyAlignment="1">
      <alignment horizontal="center" vertical="center" wrapText="1"/>
    </xf>
    <xf numFmtId="3" fontId="12" fillId="55" borderId="0" xfId="0" applyNumberFormat="1" applyFont="1" applyFill="1" applyBorder="1" applyAlignment="1">
      <alignment horizontal="center" vertical="center" wrapText="1"/>
    </xf>
    <xf numFmtId="3" fontId="12" fillId="55" borderId="229" xfId="0" applyNumberFormat="1" applyFont="1" applyFill="1" applyBorder="1" applyAlignment="1">
      <alignment horizontal="center" vertical="center" wrapText="1"/>
    </xf>
    <xf numFmtId="0" fontId="0" fillId="55" borderId="228" xfId="483" applyFont="1" applyFill="1" applyBorder="1" applyAlignment="1">
      <alignment horizontal="right"/>
    </xf>
    <xf numFmtId="0" fontId="30" fillId="55" borderId="243" xfId="483" applyFont="1" applyFill="1" applyBorder="1" applyAlignment="1">
      <alignment horizontal="left" indent="1"/>
    </xf>
    <xf numFmtId="176" fontId="30" fillId="55" borderId="244" xfId="483" applyNumberFormat="1" applyFont="1" applyFill="1" applyBorder="1" applyAlignment="1">
      <alignment horizontal="center"/>
    </xf>
    <xf numFmtId="176" fontId="30" fillId="55" borderId="0" xfId="483" applyNumberFormat="1" applyFont="1" applyFill="1" applyBorder="1" applyAlignment="1">
      <alignment horizontal="center"/>
    </xf>
    <xf numFmtId="176" fontId="30" fillId="55" borderId="229" xfId="483" applyNumberFormat="1" applyFont="1" applyFill="1" applyBorder="1" applyAlignment="1">
      <alignment horizontal="center"/>
    </xf>
    <xf numFmtId="0" fontId="30" fillId="55" borderId="245" xfId="483" applyFont="1" applyFill="1" applyBorder="1" applyAlignment="1">
      <alignment horizontal="left" indent="1"/>
    </xf>
    <xf numFmtId="176" fontId="30" fillId="55" borderId="246" xfId="483" applyNumberFormat="1" applyFont="1" applyFill="1" applyBorder="1" applyAlignment="1">
      <alignment horizontal="center"/>
    </xf>
    <xf numFmtId="0" fontId="9" fillId="55" borderId="247" xfId="483" applyFill="1" applyBorder="1" applyAlignment="1">
      <alignment horizontal="left" indent="1"/>
    </xf>
    <xf numFmtId="0" fontId="9" fillId="55" borderId="248" xfId="483" applyFill="1" applyBorder="1" applyAlignment="1">
      <alignment horizontal="left" indent="1"/>
    </xf>
    <xf numFmtId="2" fontId="9" fillId="55" borderId="248" xfId="483" applyNumberFormat="1" applyFill="1" applyBorder="1"/>
    <xf numFmtId="10" fontId="9" fillId="55" borderId="248" xfId="483" applyNumberFormat="1" applyFill="1" applyBorder="1" applyAlignment="1">
      <alignment horizontal="right" indent="1"/>
    </xf>
    <xf numFmtId="10" fontId="9" fillId="55" borderId="249" xfId="483" applyNumberFormat="1" applyFill="1" applyBorder="1" applyAlignment="1">
      <alignment horizontal="right" indent="1"/>
    </xf>
    <xf numFmtId="0" fontId="30" fillId="55" borderId="223" xfId="483" applyFont="1" applyFill="1" applyBorder="1" applyAlignment="1">
      <alignment horizontal="center" vertical="center"/>
    </xf>
    <xf numFmtId="0" fontId="30" fillId="55" borderId="224" xfId="483" applyFont="1" applyFill="1" applyBorder="1" applyAlignment="1">
      <alignment horizontal="center" vertical="center"/>
    </xf>
    <xf numFmtId="0" fontId="30" fillId="55" borderId="225" xfId="483" applyFont="1" applyFill="1" applyBorder="1" applyAlignment="1">
      <alignment horizontal="center" vertical="center"/>
    </xf>
    <xf numFmtId="0" fontId="30" fillId="55" borderId="228" xfId="483" applyFont="1" applyFill="1" applyBorder="1" applyAlignment="1">
      <alignment horizontal="center" vertical="center"/>
    </xf>
    <xf numFmtId="0" fontId="30" fillId="55" borderId="0" xfId="483" applyFont="1" applyFill="1" applyBorder="1" applyAlignment="1">
      <alignment horizontal="center" vertical="center"/>
    </xf>
    <xf numFmtId="0" fontId="30" fillId="55" borderId="229" xfId="483" applyFont="1" applyFill="1" applyBorder="1" applyAlignment="1">
      <alignment horizontal="center" vertical="center"/>
    </xf>
    <xf numFmtId="0" fontId="30" fillId="55" borderId="230" xfId="483" applyFont="1" applyFill="1" applyBorder="1" applyAlignment="1">
      <alignment horizontal="center"/>
    </xf>
    <xf numFmtId="0" fontId="30" fillId="55" borderId="231" xfId="483" applyFont="1" applyFill="1" applyBorder="1" applyAlignment="1">
      <alignment horizontal="center"/>
    </xf>
    <xf numFmtId="0" fontId="30" fillId="55" borderId="250" xfId="483" applyFont="1" applyFill="1" applyBorder="1" applyAlignment="1">
      <alignment horizontal="center" vertical="center" wrapText="1"/>
    </xf>
    <xf numFmtId="0" fontId="30" fillId="0" borderId="251" xfId="483" applyFont="1" applyBorder="1" applyAlignment="1">
      <alignment horizontal="center" vertical="center" wrapText="1"/>
    </xf>
    <xf numFmtId="3" fontId="30" fillId="55" borderId="229" xfId="0" applyNumberFormat="1" applyFont="1" applyFill="1" applyBorder="1" applyAlignment="1">
      <alignment horizontal="center" vertical="center"/>
    </xf>
    <xf numFmtId="3" fontId="30" fillId="55" borderId="0" xfId="0" applyNumberFormat="1" applyFont="1" applyFill="1" applyBorder="1" applyAlignment="1">
      <alignment horizontal="center" vertical="center"/>
    </xf>
    <xf numFmtId="3" fontId="8" fillId="55" borderId="229" xfId="0" applyNumberFormat="1" applyFont="1" applyFill="1" applyBorder="1" applyAlignment="1">
      <alignment horizontal="center" vertical="center"/>
    </xf>
    <xf numFmtId="0" fontId="8" fillId="55" borderId="228" xfId="483" applyFont="1" applyFill="1" applyBorder="1" applyAlignment="1">
      <alignment horizontal="right"/>
    </xf>
    <xf numFmtId="0" fontId="9" fillId="55" borderId="0" xfId="483" applyFill="1" applyBorder="1"/>
    <xf numFmtId="0" fontId="30" fillId="55" borderId="226" xfId="483" applyFont="1" applyFill="1" applyBorder="1" applyAlignment="1">
      <alignment horizontal="left" indent="1"/>
    </xf>
    <xf numFmtId="176" fontId="30" fillId="55" borderId="227" xfId="483" applyNumberFormat="1" applyFont="1" applyFill="1" applyBorder="1" applyAlignment="1">
      <alignment horizontal="center"/>
    </xf>
    <xf numFmtId="0" fontId="30" fillId="55" borderId="233" xfId="483" applyFont="1" applyFill="1" applyBorder="1" applyAlignment="1">
      <alignment horizontal="left" indent="1"/>
    </xf>
    <xf numFmtId="176" fontId="30" fillId="55" borderId="234" xfId="483" applyNumberFormat="1" applyFont="1" applyFill="1" applyBorder="1" applyAlignment="1">
      <alignment horizontal="center"/>
    </xf>
    <xf numFmtId="176" fontId="30" fillId="55" borderId="235" xfId="483" applyNumberFormat="1" applyFont="1" applyFill="1" applyBorder="1" applyAlignment="1">
      <alignment horizontal="center"/>
    </xf>
    <xf numFmtId="167" fontId="9" fillId="55" borderId="156" xfId="483" applyNumberFormat="1" applyFill="1" applyBorder="1" applyAlignment="1">
      <alignment vertical="center" wrapText="1"/>
    </xf>
    <xf numFmtId="167" fontId="9" fillId="55" borderId="13" xfId="483" applyNumberFormat="1" applyFill="1" applyBorder="1" applyAlignment="1">
      <alignment vertical="center" wrapText="1"/>
    </xf>
    <xf numFmtId="0" fontId="30" fillId="0" borderId="109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09" xfId="483" applyFont="1" applyBorder="1" applyAlignment="1">
      <alignment horizontal="center"/>
    </xf>
    <xf numFmtId="0" fontId="30" fillId="0" borderId="16" xfId="483" applyFont="1" applyBorder="1" applyAlignment="1">
      <alignment horizontal="center"/>
    </xf>
    <xf numFmtId="0" fontId="8" fillId="0" borderId="180" xfId="483" applyFont="1" applyBorder="1" applyAlignment="1">
      <alignment horizontal="center" vertical="center" wrapText="1"/>
    </xf>
    <xf numFmtId="0" fontId="9" fillId="0" borderId="252" xfId="483" applyBorder="1" applyAlignment="1">
      <alignment horizontal="center" vertical="center" wrapText="1"/>
    </xf>
    <xf numFmtId="0" fontId="30" fillId="55" borderId="109" xfId="483" applyFont="1" applyFill="1" applyBorder="1" applyAlignment="1">
      <alignment horizontal="center"/>
    </xf>
    <xf numFmtId="0" fontId="30" fillId="55" borderId="16" xfId="483" applyFont="1" applyFill="1" applyBorder="1" applyAlignment="1">
      <alignment horizontal="center"/>
    </xf>
    <xf numFmtId="0" fontId="30" fillId="55" borderId="11" xfId="483" applyFont="1" applyFill="1" applyBorder="1" applyAlignment="1">
      <alignment horizontal="center" vertical="center" wrapText="1"/>
    </xf>
    <xf numFmtId="0" fontId="8" fillId="0" borderId="253" xfId="483" applyFont="1" applyBorder="1" applyAlignment="1">
      <alignment horizontal="center" vertical="center" wrapText="1"/>
    </xf>
    <xf numFmtId="0" fontId="30" fillId="0" borderId="0" xfId="483" applyFont="1" applyBorder="1" applyAlignment="1">
      <alignment horizontal="center"/>
    </xf>
    <xf numFmtId="0" fontId="30" fillId="0" borderId="13" xfId="483" applyFont="1" applyBorder="1" applyAlignment="1">
      <alignment horizontal="center"/>
    </xf>
    <xf numFmtId="0" fontId="8" fillId="0" borderId="254" xfId="483" applyFont="1" applyBorder="1" applyAlignment="1">
      <alignment horizontal="center" vertical="center" wrapText="1"/>
    </xf>
    <xf numFmtId="0" fontId="8" fillId="0" borderId="255" xfId="483" applyFont="1" applyBorder="1" applyAlignment="1">
      <alignment horizontal="center" vertical="center" wrapText="1"/>
    </xf>
    <xf numFmtId="0" fontId="30" fillId="55" borderId="146" xfId="483" applyFont="1" applyFill="1" applyBorder="1" applyAlignment="1">
      <alignment horizontal="center" vertical="center" wrapText="1"/>
    </xf>
    <xf numFmtId="0" fontId="30" fillId="0" borderId="256" xfId="483" applyFont="1" applyBorder="1" applyAlignment="1">
      <alignment horizontal="center" vertical="center" wrapText="1"/>
    </xf>
    <xf numFmtId="0" fontId="9" fillId="0" borderId="180" xfId="483" applyBorder="1" applyAlignment="1">
      <alignment horizontal="center" vertical="center" wrapText="1"/>
    </xf>
    <xf numFmtId="0" fontId="9" fillId="0" borderId="257" xfId="483" applyBorder="1" applyAlignment="1">
      <alignment horizontal="center" vertical="center" wrapText="1"/>
    </xf>
    <xf numFmtId="0" fontId="30" fillId="0" borderId="258" xfId="483" applyFont="1" applyBorder="1" applyAlignment="1">
      <alignment horizontal="center" vertical="center" wrapText="1"/>
    </xf>
    <xf numFmtId="0" fontId="30" fillId="0" borderId="180" xfId="483" applyFont="1" applyBorder="1" applyAlignment="1">
      <alignment horizontal="center" vertical="center" wrapText="1"/>
    </xf>
    <xf numFmtId="0" fontId="30" fillId="0" borderId="259" xfId="483" applyFont="1" applyBorder="1" applyAlignment="1">
      <alignment horizontal="center" vertical="center" wrapText="1"/>
    </xf>
    <xf numFmtId="0" fontId="8" fillId="0" borderId="252" xfId="483" applyFont="1" applyBorder="1" applyAlignment="1">
      <alignment horizontal="center" vertical="center" wrapText="1"/>
    </xf>
  </cellXfs>
  <cellStyles count="700">
    <cellStyle name="20% - Énfasis1" xfId="1" builtinId="30" customBuiltin="1"/>
    <cellStyle name="20% - Énfasis1 2" xfId="2" xr:uid="{00000000-0005-0000-0000-000001000000}"/>
    <cellStyle name="20% - Énfasis1 2 2" xfId="3" xr:uid="{00000000-0005-0000-0000-000002000000}"/>
    <cellStyle name="20% - Énfasis1 2 2 2" xfId="4" xr:uid="{00000000-0005-0000-0000-000003000000}"/>
    <cellStyle name="20% - Énfasis1 2 2 3" xfId="5" xr:uid="{00000000-0005-0000-0000-000004000000}"/>
    <cellStyle name="20% - Énfasis1 2 3" xfId="6" xr:uid="{00000000-0005-0000-0000-000005000000}"/>
    <cellStyle name="20% - Énfasis1 2 4" xfId="7" xr:uid="{00000000-0005-0000-0000-000006000000}"/>
    <cellStyle name="20% - Énfasis1 3" xfId="8" xr:uid="{00000000-0005-0000-0000-000007000000}"/>
    <cellStyle name="20% - Énfasis1 3 2" xfId="9" xr:uid="{00000000-0005-0000-0000-000008000000}"/>
    <cellStyle name="20% - Énfasis1 3 3" xfId="10" xr:uid="{00000000-0005-0000-0000-000009000000}"/>
    <cellStyle name="20% - Énfasis1 4" xfId="11" xr:uid="{00000000-0005-0000-0000-00000A000000}"/>
    <cellStyle name="20% - Énfasis1 5" xfId="12" xr:uid="{00000000-0005-0000-0000-00000B000000}"/>
    <cellStyle name="20% - Énfasis1 6" xfId="13" xr:uid="{00000000-0005-0000-0000-00000C000000}"/>
    <cellStyle name="20% - Énfasis1 7" xfId="634" xr:uid="{00000000-0005-0000-0000-00000D000000}"/>
    <cellStyle name="20% - Énfasis1 8" xfId="659" xr:uid="{00000000-0005-0000-0000-00000E000000}"/>
    <cellStyle name="20% - Énfasis1 9" xfId="680" xr:uid="{37D149A0-142B-4595-8599-30D43055094A}"/>
    <cellStyle name="20% - Énfasis2" xfId="14" builtinId="34" customBuiltin="1"/>
    <cellStyle name="20% - Énfasis2 2" xfId="15" xr:uid="{00000000-0005-0000-0000-000010000000}"/>
    <cellStyle name="20% - Énfasis2 2 2" xfId="16" xr:uid="{00000000-0005-0000-0000-000011000000}"/>
    <cellStyle name="20% - Énfasis2 2 2 2" xfId="17" xr:uid="{00000000-0005-0000-0000-000012000000}"/>
    <cellStyle name="20% - Énfasis2 2 2 3" xfId="18" xr:uid="{00000000-0005-0000-0000-000013000000}"/>
    <cellStyle name="20% - Énfasis2 2 3" xfId="19" xr:uid="{00000000-0005-0000-0000-000014000000}"/>
    <cellStyle name="20% - Énfasis2 2 4" xfId="20" xr:uid="{00000000-0005-0000-0000-000015000000}"/>
    <cellStyle name="20% - Énfasis2 3" xfId="21" xr:uid="{00000000-0005-0000-0000-000016000000}"/>
    <cellStyle name="20% - Énfasis2 3 2" xfId="22" xr:uid="{00000000-0005-0000-0000-000017000000}"/>
    <cellStyle name="20% - Énfasis2 3 3" xfId="23" xr:uid="{00000000-0005-0000-0000-000018000000}"/>
    <cellStyle name="20% - Énfasis2 4" xfId="24" xr:uid="{00000000-0005-0000-0000-000019000000}"/>
    <cellStyle name="20% - Énfasis2 5" xfId="25" xr:uid="{00000000-0005-0000-0000-00001A000000}"/>
    <cellStyle name="20% - Énfasis2 6" xfId="26" xr:uid="{00000000-0005-0000-0000-00001B000000}"/>
    <cellStyle name="20% - Énfasis2 7" xfId="635" xr:uid="{00000000-0005-0000-0000-00001C000000}"/>
    <cellStyle name="20% - Énfasis2 8" xfId="662" xr:uid="{00000000-0005-0000-0000-00001D000000}"/>
    <cellStyle name="20% - Énfasis2 9" xfId="683" xr:uid="{0F483440-EC26-4FEF-B958-923D49150A5B}"/>
    <cellStyle name="20% - Énfasis3" xfId="27" builtinId="38" customBuiltin="1"/>
    <cellStyle name="20% - Énfasis3 2" xfId="28" xr:uid="{00000000-0005-0000-0000-00001F000000}"/>
    <cellStyle name="20% - Énfasis3 2 2" xfId="29" xr:uid="{00000000-0005-0000-0000-000020000000}"/>
    <cellStyle name="20% - Énfasis3 2 2 2" xfId="30" xr:uid="{00000000-0005-0000-0000-000021000000}"/>
    <cellStyle name="20% - Énfasis3 2 2 3" xfId="31" xr:uid="{00000000-0005-0000-0000-000022000000}"/>
    <cellStyle name="20% - Énfasis3 2 3" xfId="32" xr:uid="{00000000-0005-0000-0000-000023000000}"/>
    <cellStyle name="20% - Énfasis3 2 4" xfId="33" xr:uid="{00000000-0005-0000-0000-000024000000}"/>
    <cellStyle name="20% - Énfasis3 3" xfId="34" xr:uid="{00000000-0005-0000-0000-000025000000}"/>
    <cellStyle name="20% - Énfasis3 3 2" xfId="35" xr:uid="{00000000-0005-0000-0000-000026000000}"/>
    <cellStyle name="20% - Énfasis3 3 3" xfId="36" xr:uid="{00000000-0005-0000-0000-000027000000}"/>
    <cellStyle name="20% - Énfasis3 4" xfId="37" xr:uid="{00000000-0005-0000-0000-000028000000}"/>
    <cellStyle name="20% - Énfasis3 5" xfId="38" xr:uid="{00000000-0005-0000-0000-000029000000}"/>
    <cellStyle name="20% - Énfasis3 6" xfId="39" xr:uid="{00000000-0005-0000-0000-00002A000000}"/>
    <cellStyle name="20% - Énfasis3 7" xfId="636" xr:uid="{00000000-0005-0000-0000-00002B000000}"/>
    <cellStyle name="20% - Énfasis3 8" xfId="665" xr:uid="{00000000-0005-0000-0000-00002C000000}"/>
    <cellStyle name="20% - Énfasis3 9" xfId="686" xr:uid="{E4EF141D-CCA3-46F5-B436-E479933EA6F7}"/>
    <cellStyle name="20% - Énfasis4" xfId="40" builtinId="42" customBuiltin="1"/>
    <cellStyle name="20% - Énfasis4 2" xfId="41" xr:uid="{00000000-0005-0000-0000-00002E000000}"/>
    <cellStyle name="20% - Énfasis4 2 2" xfId="42" xr:uid="{00000000-0005-0000-0000-00002F000000}"/>
    <cellStyle name="20% - Énfasis4 2 2 2" xfId="43" xr:uid="{00000000-0005-0000-0000-000030000000}"/>
    <cellStyle name="20% - Énfasis4 2 2 3" xfId="44" xr:uid="{00000000-0005-0000-0000-000031000000}"/>
    <cellStyle name="20% - Énfasis4 2 3" xfId="45" xr:uid="{00000000-0005-0000-0000-000032000000}"/>
    <cellStyle name="20% - Énfasis4 2 4" xfId="46" xr:uid="{00000000-0005-0000-0000-000033000000}"/>
    <cellStyle name="20% - Énfasis4 3" xfId="47" xr:uid="{00000000-0005-0000-0000-000034000000}"/>
    <cellStyle name="20% - Énfasis4 3 2" xfId="48" xr:uid="{00000000-0005-0000-0000-000035000000}"/>
    <cellStyle name="20% - Énfasis4 3 3" xfId="49" xr:uid="{00000000-0005-0000-0000-000036000000}"/>
    <cellStyle name="20% - Énfasis4 4" xfId="50" xr:uid="{00000000-0005-0000-0000-000037000000}"/>
    <cellStyle name="20% - Énfasis4 5" xfId="51" xr:uid="{00000000-0005-0000-0000-000038000000}"/>
    <cellStyle name="20% - Énfasis4 6" xfId="52" xr:uid="{00000000-0005-0000-0000-000039000000}"/>
    <cellStyle name="20% - Énfasis4 7" xfId="637" xr:uid="{00000000-0005-0000-0000-00003A000000}"/>
    <cellStyle name="20% - Énfasis4 8" xfId="668" xr:uid="{00000000-0005-0000-0000-00003B000000}"/>
    <cellStyle name="20% - Énfasis4 9" xfId="689" xr:uid="{D1CAFD7D-4C8E-4792-A756-73C23C74A6A5}"/>
    <cellStyle name="20% - Énfasis5" xfId="53" builtinId="46" customBuiltin="1"/>
    <cellStyle name="20% - Énfasis5 2" xfId="54" xr:uid="{00000000-0005-0000-0000-00003D000000}"/>
    <cellStyle name="20% - Énfasis5 2 2" xfId="55" xr:uid="{00000000-0005-0000-0000-00003E000000}"/>
    <cellStyle name="20% - Énfasis5 2 2 2" xfId="56" xr:uid="{00000000-0005-0000-0000-00003F000000}"/>
    <cellStyle name="20% - Énfasis5 2 2 3" xfId="57" xr:uid="{00000000-0005-0000-0000-000040000000}"/>
    <cellStyle name="20% - Énfasis5 2 3" xfId="58" xr:uid="{00000000-0005-0000-0000-000041000000}"/>
    <cellStyle name="20% - Énfasis5 2 4" xfId="59" xr:uid="{00000000-0005-0000-0000-000042000000}"/>
    <cellStyle name="20% - Énfasis5 3" xfId="60" xr:uid="{00000000-0005-0000-0000-000043000000}"/>
    <cellStyle name="20% - Énfasis5 3 2" xfId="61" xr:uid="{00000000-0005-0000-0000-000044000000}"/>
    <cellStyle name="20% - Énfasis5 3 3" xfId="62" xr:uid="{00000000-0005-0000-0000-000045000000}"/>
    <cellStyle name="20% - Énfasis5 4" xfId="63" xr:uid="{00000000-0005-0000-0000-000046000000}"/>
    <cellStyle name="20% - Énfasis5 5" xfId="64" xr:uid="{00000000-0005-0000-0000-000047000000}"/>
    <cellStyle name="20% - Énfasis5 6" xfId="65" xr:uid="{00000000-0005-0000-0000-000048000000}"/>
    <cellStyle name="20% - Énfasis5 7" xfId="638" xr:uid="{00000000-0005-0000-0000-000049000000}"/>
    <cellStyle name="20% - Énfasis5 8" xfId="671" xr:uid="{00000000-0005-0000-0000-00004A000000}"/>
    <cellStyle name="20% - Énfasis5 9" xfId="692" xr:uid="{8356769A-844F-4F95-A215-8C2BD031FE17}"/>
    <cellStyle name="20% - Énfasis6" xfId="66" builtinId="50" customBuiltin="1"/>
    <cellStyle name="20% - Énfasis6 2" xfId="67" xr:uid="{00000000-0005-0000-0000-00004C000000}"/>
    <cellStyle name="20% - Énfasis6 2 2" xfId="68" xr:uid="{00000000-0005-0000-0000-00004D000000}"/>
    <cellStyle name="20% - Énfasis6 2 2 2" xfId="69" xr:uid="{00000000-0005-0000-0000-00004E000000}"/>
    <cellStyle name="20% - Énfasis6 2 2 3" xfId="70" xr:uid="{00000000-0005-0000-0000-00004F000000}"/>
    <cellStyle name="20% - Énfasis6 2 3" xfId="71" xr:uid="{00000000-0005-0000-0000-000050000000}"/>
    <cellStyle name="20% - Énfasis6 2 4" xfId="72" xr:uid="{00000000-0005-0000-0000-000051000000}"/>
    <cellStyle name="20% - Énfasis6 3" xfId="73" xr:uid="{00000000-0005-0000-0000-000052000000}"/>
    <cellStyle name="20% - Énfasis6 3 2" xfId="74" xr:uid="{00000000-0005-0000-0000-000053000000}"/>
    <cellStyle name="20% - Énfasis6 3 3" xfId="75" xr:uid="{00000000-0005-0000-0000-000054000000}"/>
    <cellStyle name="20% - Énfasis6 4" xfId="76" xr:uid="{00000000-0005-0000-0000-000055000000}"/>
    <cellStyle name="20% - Énfasis6 5" xfId="77" xr:uid="{00000000-0005-0000-0000-000056000000}"/>
    <cellStyle name="20% - Énfasis6 6" xfId="78" xr:uid="{00000000-0005-0000-0000-000057000000}"/>
    <cellStyle name="20% - Énfasis6 7" xfId="639" xr:uid="{00000000-0005-0000-0000-000058000000}"/>
    <cellStyle name="20% - Énfasis6 8" xfId="675" xr:uid="{00000000-0005-0000-0000-000059000000}"/>
    <cellStyle name="20% - Énfasis6 9" xfId="695" xr:uid="{6E5BDA5C-DECE-41D5-B073-85127678D70E}"/>
    <cellStyle name="40% - Énfasis1" xfId="79" builtinId="31" customBuiltin="1"/>
    <cellStyle name="40% - Énfasis1 2" xfId="80" xr:uid="{00000000-0005-0000-0000-00005B000000}"/>
    <cellStyle name="40% - Énfasis1 2 2" xfId="81" xr:uid="{00000000-0005-0000-0000-00005C000000}"/>
    <cellStyle name="40% - Énfasis1 2 2 2" xfId="82" xr:uid="{00000000-0005-0000-0000-00005D000000}"/>
    <cellStyle name="40% - Énfasis1 2 2 3" xfId="83" xr:uid="{00000000-0005-0000-0000-00005E000000}"/>
    <cellStyle name="40% - Énfasis1 2 3" xfId="84" xr:uid="{00000000-0005-0000-0000-00005F000000}"/>
    <cellStyle name="40% - Énfasis1 2 4" xfId="85" xr:uid="{00000000-0005-0000-0000-000060000000}"/>
    <cellStyle name="40% - Énfasis1 3" xfId="86" xr:uid="{00000000-0005-0000-0000-000061000000}"/>
    <cellStyle name="40% - Énfasis1 3 2" xfId="87" xr:uid="{00000000-0005-0000-0000-000062000000}"/>
    <cellStyle name="40% - Énfasis1 3 3" xfId="88" xr:uid="{00000000-0005-0000-0000-000063000000}"/>
    <cellStyle name="40% - Énfasis1 4" xfId="89" xr:uid="{00000000-0005-0000-0000-000064000000}"/>
    <cellStyle name="40% - Énfasis1 5" xfId="90" xr:uid="{00000000-0005-0000-0000-000065000000}"/>
    <cellStyle name="40% - Énfasis1 6" xfId="91" xr:uid="{00000000-0005-0000-0000-000066000000}"/>
    <cellStyle name="40% - Énfasis1 7" xfId="640" xr:uid="{00000000-0005-0000-0000-000067000000}"/>
    <cellStyle name="40% - Énfasis1 8" xfId="660" xr:uid="{00000000-0005-0000-0000-000068000000}"/>
    <cellStyle name="40% - Énfasis1 9" xfId="681" xr:uid="{FFD5E7C3-88BF-4F66-B346-48FA12C5304F}"/>
    <cellStyle name="40% - Énfasis2" xfId="92" builtinId="35" customBuiltin="1"/>
    <cellStyle name="40% - Énfasis2 2" xfId="93" xr:uid="{00000000-0005-0000-0000-00006A000000}"/>
    <cellStyle name="40% - Énfasis2 2 2" xfId="94" xr:uid="{00000000-0005-0000-0000-00006B000000}"/>
    <cellStyle name="40% - Énfasis2 2 2 2" xfId="95" xr:uid="{00000000-0005-0000-0000-00006C000000}"/>
    <cellStyle name="40% - Énfasis2 2 2 3" xfId="96" xr:uid="{00000000-0005-0000-0000-00006D000000}"/>
    <cellStyle name="40% - Énfasis2 2 3" xfId="97" xr:uid="{00000000-0005-0000-0000-00006E000000}"/>
    <cellStyle name="40% - Énfasis2 2 4" xfId="98" xr:uid="{00000000-0005-0000-0000-00006F000000}"/>
    <cellStyle name="40% - Énfasis2 3" xfId="99" xr:uid="{00000000-0005-0000-0000-000070000000}"/>
    <cellStyle name="40% - Énfasis2 3 2" xfId="100" xr:uid="{00000000-0005-0000-0000-000071000000}"/>
    <cellStyle name="40% - Énfasis2 3 3" xfId="101" xr:uid="{00000000-0005-0000-0000-000072000000}"/>
    <cellStyle name="40% - Énfasis2 4" xfId="102" xr:uid="{00000000-0005-0000-0000-000073000000}"/>
    <cellStyle name="40% - Énfasis2 5" xfId="103" xr:uid="{00000000-0005-0000-0000-000074000000}"/>
    <cellStyle name="40% - Énfasis2 6" xfId="104" xr:uid="{00000000-0005-0000-0000-000075000000}"/>
    <cellStyle name="40% - Énfasis2 7" xfId="641" xr:uid="{00000000-0005-0000-0000-000076000000}"/>
    <cellStyle name="40% - Énfasis2 8" xfId="663" xr:uid="{00000000-0005-0000-0000-000077000000}"/>
    <cellStyle name="40% - Énfasis2 9" xfId="684" xr:uid="{6F42104F-6F50-445B-84D4-3CE02742FC6A}"/>
    <cellStyle name="40% - Énfasis3" xfId="105" builtinId="39" customBuiltin="1"/>
    <cellStyle name="40% - Énfasis3 2" xfId="106" xr:uid="{00000000-0005-0000-0000-000079000000}"/>
    <cellStyle name="40% - Énfasis3 2 2" xfId="107" xr:uid="{00000000-0005-0000-0000-00007A000000}"/>
    <cellStyle name="40% - Énfasis3 2 2 2" xfId="108" xr:uid="{00000000-0005-0000-0000-00007B000000}"/>
    <cellStyle name="40% - Énfasis3 2 2 3" xfId="109" xr:uid="{00000000-0005-0000-0000-00007C000000}"/>
    <cellStyle name="40% - Énfasis3 2 3" xfId="110" xr:uid="{00000000-0005-0000-0000-00007D000000}"/>
    <cellStyle name="40% - Énfasis3 2 4" xfId="111" xr:uid="{00000000-0005-0000-0000-00007E000000}"/>
    <cellStyle name="40% - Énfasis3 3" xfId="112" xr:uid="{00000000-0005-0000-0000-00007F000000}"/>
    <cellStyle name="40% - Énfasis3 3 2" xfId="113" xr:uid="{00000000-0005-0000-0000-000080000000}"/>
    <cellStyle name="40% - Énfasis3 3 3" xfId="114" xr:uid="{00000000-0005-0000-0000-000081000000}"/>
    <cellStyle name="40% - Énfasis3 4" xfId="115" xr:uid="{00000000-0005-0000-0000-000082000000}"/>
    <cellStyle name="40% - Énfasis3 5" xfId="116" xr:uid="{00000000-0005-0000-0000-000083000000}"/>
    <cellStyle name="40% - Énfasis3 6" xfId="117" xr:uid="{00000000-0005-0000-0000-000084000000}"/>
    <cellStyle name="40% - Énfasis3 7" xfId="642" xr:uid="{00000000-0005-0000-0000-000085000000}"/>
    <cellStyle name="40% - Énfasis3 8" xfId="666" xr:uid="{00000000-0005-0000-0000-000086000000}"/>
    <cellStyle name="40% - Énfasis3 9" xfId="687" xr:uid="{E5D2CD4D-F3ED-4161-80F4-2E8A9E71FBD4}"/>
    <cellStyle name="40% - Énfasis4" xfId="118" builtinId="43" customBuiltin="1"/>
    <cellStyle name="40% - Énfasis4 2" xfId="119" xr:uid="{00000000-0005-0000-0000-000088000000}"/>
    <cellStyle name="40% - Énfasis4 2 2" xfId="120" xr:uid="{00000000-0005-0000-0000-000089000000}"/>
    <cellStyle name="40% - Énfasis4 2 2 2" xfId="121" xr:uid="{00000000-0005-0000-0000-00008A000000}"/>
    <cellStyle name="40% - Énfasis4 2 2 3" xfId="122" xr:uid="{00000000-0005-0000-0000-00008B000000}"/>
    <cellStyle name="40% - Énfasis4 2 3" xfId="123" xr:uid="{00000000-0005-0000-0000-00008C000000}"/>
    <cellStyle name="40% - Énfasis4 2 4" xfId="124" xr:uid="{00000000-0005-0000-0000-00008D000000}"/>
    <cellStyle name="40% - Énfasis4 3" xfId="125" xr:uid="{00000000-0005-0000-0000-00008E000000}"/>
    <cellStyle name="40% - Énfasis4 3 2" xfId="126" xr:uid="{00000000-0005-0000-0000-00008F000000}"/>
    <cellStyle name="40% - Énfasis4 3 3" xfId="127" xr:uid="{00000000-0005-0000-0000-000090000000}"/>
    <cellStyle name="40% - Énfasis4 4" xfId="128" xr:uid="{00000000-0005-0000-0000-000091000000}"/>
    <cellStyle name="40% - Énfasis4 5" xfId="129" xr:uid="{00000000-0005-0000-0000-000092000000}"/>
    <cellStyle name="40% - Énfasis4 6" xfId="130" xr:uid="{00000000-0005-0000-0000-000093000000}"/>
    <cellStyle name="40% - Énfasis4 7" xfId="643" xr:uid="{00000000-0005-0000-0000-000094000000}"/>
    <cellStyle name="40% - Énfasis4 8" xfId="669" xr:uid="{00000000-0005-0000-0000-000095000000}"/>
    <cellStyle name="40% - Énfasis4 9" xfId="690" xr:uid="{C0135F61-0095-4CBA-A941-FE0183A2729E}"/>
    <cellStyle name="40% - Énfasis5" xfId="131" builtinId="47" customBuiltin="1"/>
    <cellStyle name="40% - Énfasis5 2" xfId="132" xr:uid="{00000000-0005-0000-0000-000097000000}"/>
    <cellStyle name="40% - Énfasis5 2 2" xfId="133" xr:uid="{00000000-0005-0000-0000-000098000000}"/>
    <cellStyle name="40% - Énfasis5 2 2 2" xfId="134" xr:uid="{00000000-0005-0000-0000-000099000000}"/>
    <cellStyle name="40% - Énfasis5 2 2 3" xfId="135" xr:uid="{00000000-0005-0000-0000-00009A000000}"/>
    <cellStyle name="40% - Énfasis5 2 3" xfId="136" xr:uid="{00000000-0005-0000-0000-00009B000000}"/>
    <cellStyle name="40% - Énfasis5 2 4" xfId="137" xr:uid="{00000000-0005-0000-0000-00009C000000}"/>
    <cellStyle name="40% - Énfasis5 3" xfId="138" xr:uid="{00000000-0005-0000-0000-00009D000000}"/>
    <cellStyle name="40% - Énfasis5 3 2" xfId="139" xr:uid="{00000000-0005-0000-0000-00009E000000}"/>
    <cellStyle name="40% - Énfasis5 3 3" xfId="140" xr:uid="{00000000-0005-0000-0000-00009F000000}"/>
    <cellStyle name="40% - Énfasis5 4" xfId="141" xr:uid="{00000000-0005-0000-0000-0000A0000000}"/>
    <cellStyle name="40% - Énfasis5 5" xfId="142" xr:uid="{00000000-0005-0000-0000-0000A1000000}"/>
    <cellStyle name="40% - Énfasis5 6" xfId="143" xr:uid="{00000000-0005-0000-0000-0000A2000000}"/>
    <cellStyle name="40% - Énfasis5 7" xfId="644" xr:uid="{00000000-0005-0000-0000-0000A3000000}"/>
    <cellStyle name="40% - Énfasis5 8" xfId="672" xr:uid="{00000000-0005-0000-0000-0000A4000000}"/>
    <cellStyle name="40% - Énfasis5 9" xfId="693" xr:uid="{CC44E212-84AE-449C-8C06-823F6569C47F}"/>
    <cellStyle name="40% - Énfasis6" xfId="144" builtinId="51" customBuiltin="1"/>
    <cellStyle name="40% - Énfasis6 2" xfId="145" xr:uid="{00000000-0005-0000-0000-0000A6000000}"/>
    <cellStyle name="40% - Énfasis6 2 2" xfId="146" xr:uid="{00000000-0005-0000-0000-0000A7000000}"/>
    <cellStyle name="40% - Énfasis6 2 2 2" xfId="147" xr:uid="{00000000-0005-0000-0000-0000A8000000}"/>
    <cellStyle name="40% - Énfasis6 2 2 3" xfId="148" xr:uid="{00000000-0005-0000-0000-0000A9000000}"/>
    <cellStyle name="40% - Énfasis6 2 3" xfId="149" xr:uid="{00000000-0005-0000-0000-0000AA000000}"/>
    <cellStyle name="40% - Énfasis6 2 4" xfId="150" xr:uid="{00000000-0005-0000-0000-0000AB000000}"/>
    <cellStyle name="40% - Énfasis6 3" xfId="151" xr:uid="{00000000-0005-0000-0000-0000AC000000}"/>
    <cellStyle name="40% - Énfasis6 3 2" xfId="152" xr:uid="{00000000-0005-0000-0000-0000AD000000}"/>
    <cellStyle name="40% - Énfasis6 3 3" xfId="153" xr:uid="{00000000-0005-0000-0000-0000AE000000}"/>
    <cellStyle name="40% - Énfasis6 4" xfId="154" xr:uid="{00000000-0005-0000-0000-0000AF000000}"/>
    <cellStyle name="40% - Énfasis6 5" xfId="155" xr:uid="{00000000-0005-0000-0000-0000B0000000}"/>
    <cellStyle name="40% - Énfasis6 6" xfId="156" xr:uid="{00000000-0005-0000-0000-0000B1000000}"/>
    <cellStyle name="40% - Énfasis6 7" xfId="645" xr:uid="{00000000-0005-0000-0000-0000B2000000}"/>
    <cellStyle name="40% - Énfasis6 8" xfId="676" xr:uid="{00000000-0005-0000-0000-0000B3000000}"/>
    <cellStyle name="40% - Énfasis6 9" xfId="696" xr:uid="{35D62061-6E31-49D0-8FC2-0261144F7F27}"/>
    <cellStyle name="60% - Énfasis1" xfId="157" builtinId="32" customBuiltin="1"/>
    <cellStyle name="60% - Énfasis1 10" xfId="682" xr:uid="{4E6A77BE-7BF6-4E74-8F41-6E5015286E2A}"/>
    <cellStyle name="60% - Énfasis1 2" xfId="158" xr:uid="{00000000-0005-0000-0000-0000B5000000}"/>
    <cellStyle name="60% - Énfasis1 2 2" xfId="159" xr:uid="{00000000-0005-0000-0000-0000B6000000}"/>
    <cellStyle name="60% - Énfasis1 2 2 2" xfId="160" xr:uid="{00000000-0005-0000-0000-0000B7000000}"/>
    <cellStyle name="60% - Énfasis1 2 2 3" xfId="161" xr:uid="{00000000-0005-0000-0000-0000B8000000}"/>
    <cellStyle name="60% - Énfasis1 2 3" xfId="162" xr:uid="{00000000-0005-0000-0000-0000B9000000}"/>
    <cellStyle name="60% - Énfasis1 2 4" xfId="163" xr:uid="{00000000-0005-0000-0000-0000BA000000}"/>
    <cellStyle name="60% - Énfasis1 3" xfId="164" xr:uid="{00000000-0005-0000-0000-0000BB000000}"/>
    <cellStyle name="60% - Énfasis1 3 2" xfId="165" xr:uid="{00000000-0005-0000-0000-0000BC000000}"/>
    <cellStyle name="60% - Énfasis1 3 3" xfId="166" xr:uid="{00000000-0005-0000-0000-0000BD000000}"/>
    <cellStyle name="60% - Énfasis1 4" xfId="167" xr:uid="{00000000-0005-0000-0000-0000BE000000}"/>
    <cellStyle name="60% - Énfasis1 5" xfId="168" xr:uid="{00000000-0005-0000-0000-0000BF000000}"/>
    <cellStyle name="60% - Énfasis1 6" xfId="169" xr:uid="{00000000-0005-0000-0000-0000C0000000}"/>
    <cellStyle name="60% - Énfasis1 7" xfId="170" xr:uid="{00000000-0005-0000-0000-0000C1000000}"/>
    <cellStyle name="60% - Énfasis1 8" xfId="646" xr:uid="{00000000-0005-0000-0000-0000C2000000}"/>
    <cellStyle name="60% - Énfasis1 9" xfId="661" xr:uid="{00000000-0005-0000-0000-0000C3000000}"/>
    <cellStyle name="60% - Énfasis2" xfId="171" builtinId="36" customBuiltin="1"/>
    <cellStyle name="60% - Énfasis2 10" xfId="685" xr:uid="{4FC430EC-412A-45E9-B2D8-D974F59E3592}"/>
    <cellStyle name="60% - Énfasis2 2" xfId="172" xr:uid="{00000000-0005-0000-0000-0000C5000000}"/>
    <cellStyle name="60% - Énfasis2 2 2" xfId="173" xr:uid="{00000000-0005-0000-0000-0000C6000000}"/>
    <cellStyle name="60% - Énfasis2 2 2 2" xfId="174" xr:uid="{00000000-0005-0000-0000-0000C7000000}"/>
    <cellStyle name="60% - Énfasis2 2 2 3" xfId="175" xr:uid="{00000000-0005-0000-0000-0000C8000000}"/>
    <cellStyle name="60% - Énfasis2 2 3" xfId="176" xr:uid="{00000000-0005-0000-0000-0000C9000000}"/>
    <cellStyle name="60% - Énfasis2 2 4" xfId="177" xr:uid="{00000000-0005-0000-0000-0000CA000000}"/>
    <cellStyle name="60% - Énfasis2 3" xfId="178" xr:uid="{00000000-0005-0000-0000-0000CB000000}"/>
    <cellStyle name="60% - Énfasis2 3 2" xfId="179" xr:uid="{00000000-0005-0000-0000-0000CC000000}"/>
    <cellStyle name="60% - Énfasis2 3 3" xfId="180" xr:uid="{00000000-0005-0000-0000-0000CD000000}"/>
    <cellStyle name="60% - Énfasis2 4" xfId="181" xr:uid="{00000000-0005-0000-0000-0000CE000000}"/>
    <cellStyle name="60% - Énfasis2 5" xfId="182" xr:uid="{00000000-0005-0000-0000-0000CF000000}"/>
    <cellStyle name="60% - Énfasis2 6" xfId="183" xr:uid="{00000000-0005-0000-0000-0000D0000000}"/>
    <cellStyle name="60% - Énfasis2 7" xfId="184" xr:uid="{00000000-0005-0000-0000-0000D1000000}"/>
    <cellStyle name="60% - Énfasis2 8" xfId="647" xr:uid="{00000000-0005-0000-0000-0000D2000000}"/>
    <cellStyle name="60% - Énfasis2 9" xfId="664" xr:uid="{00000000-0005-0000-0000-0000D3000000}"/>
    <cellStyle name="60% - Énfasis3" xfId="185" builtinId="40" customBuiltin="1"/>
    <cellStyle name="60% - Énfasis3 10" xfId="688" xr:uid="{8A38A6F4-A39B-4AAD-9CAF-E84718A5F8C8}"/>
    <cellStyle name="60% - Énfasis3 2" xfId="186" xr:uid="{00000000-0005-0000-0000-0000D5000000}"/>
    <cellStyle name="60% - Énfasis3 2 2" xfId="187" xr:uid="{00000000-0005-0000-0000-0000D6000000}"/>
    <cellStyle name="60% - Énfasis3 2 2 2" xfId="188" xr:uid="{00000000-0005-0000-0000-0000D7000000}"/>
    <cellStyle name="60% - Énfasis3 2 2 3" xfId="189" xr:uid="{00000000-0005-0000-0000-0000D8000000}"/>
    <cellStyle name="60% - Énfasis3 2 3" xfId="190" xr:uid="{00000000-0005-0000-0000-0000D9000000}"/>
    <cellStyle name="60% - Énfasis3 2 4" xfId="191" xr:uid="{00000000-0005-0000-0000-0000DA000000}"/>
    <cellStyle name="60% - Énfasis3 3" xfId="192" xr:uid="{00000000-0005-0000-0000-0000DB000000}"/>
    <cellStyle name="60% - Énfasis3 3 2" xfId="193" xr:uid="{00000000-0005-0000-0000-0000DC000000}"/>
    <cellStyle name="60% - Énfasis3 3 3" xfId="194" xr:uid="{00000000-0005-0000-0000-0000DD000000}"/>
    <cellStyle name="60% - Énfasis3 4" xfId="195" xr:uid="{00000000-0005-0000-0000-0000DE000000}"/>
    <cellStyle name="60% - Énfasis3 5" xfId="196" xr:uid="{00000000-0005-0000-0000-0000DF000000}"/>
    <cellStyle name="60% - Énfasis3 6" xfId="197" xr:uid="{00000000-0005-0000-0000-0000E0000000}"/>
    <cellStyle name="60% - Énfasis3 7" xfId="198" xr:uid="{00000000-0005-0000-0000-0000E1000000}"/>
    <cellStyle name="60% - Énfasis3 8" xfId="648" xr:uid="{00000000-0005-0000-0000-0000E2000000}"/>
    <cellStyle name="60% - Énfasis3 9" xfId="667" xr:uid="{00000000-0005-0000-0000-0000E3000000}"/>
    <cellStyle name="60% - Énfasis4" xfId="199" builtinId="44" customBuiltin="1"/>
    <cellStyle name="60% - Énfasis4 10" xfId="691" xr:uid="{11000148-4758-4246-BF96-B370A85E7BB9}"/>
    <cellStyle name="60% - Énfasis4 2" xfId="200" xr:uid="{00000000-0005-0000-0000-0000E5000000}"/>
    <cellStyle name="60% - Énfasis4 2 2" xfId="201" xr:uid="{00000000-0005-0000-0000-0000E6000000}"/>
    <cellStyle name="60% - Énfasis4 2 2 2" xfId="202" xr:uid="{00000000-0005-0000-0000-0000E7000000}"/>
    <cellStyle name="60% - Énfasis4 2 2 3" xfId="203" xr:uid="{00000000-0005-0000-0000-0000E8000000}"/>
    <cellStyle name="60% - Énfasis4 2 3" xfId="204" xr:uid="{00000000-0005-0000-0000-0000E9000000}"/>
    <cellStyle name="60% - Énfasis4 2 4" xfId="205" xr:uid="{00000000-0005-0000-0000-0000EA000000}"/>
    <cellStyle name="60% - Énfasis4 3" xfId="206" xr:uid="{00000000-0005-0000-0000-0000EB000000}"/>
    <cellStyle name="60% - Énfasis4 3 2" xfId="207" xr:uid="{00000000-0005-0000-0000-0000EC000000}"/>
    <cellStyle name="60% - Énfasis4 3 3" xfId="208" xr:uid="{00000000-0005-0000-0000-0000ED000000}"/>
    <cellStyle name="60% - Énfasis4 4" xfId="209" xr:uid="{00000000-0005-0000-0000-0000EE000000}"/>
    <cellStyle name="60% - Énfasis4 5" xfId="210" xr:uid="{00000000-0005-0000-0000-0000EF000000}"/>
    <cellStyle name="60% - Énfasis4 6" xfId="211" xr:uid="{00000000-0005-0000-0000-0000F0000000}"/>
    <cellStyle name="60% - Énfasis4 7" xfId="212" xr:uid="{00000000-0005-0000-0000-0000F1000000}"/>
    <cellStyle name="60% - Énfasis4 8" xfId="649" xr:uid="{00000000-0005-0000-0000-0000F2000000}"/>
    <cellStyle name="60% - Énfasis4 9" xfId="670" xr:uid="{00000000-0005-0000-0000-0000F3000000}"/>
    <cellStyle name="60% - Énfasis5" xfId="213" builtinId="48" customBuiltin="1"/>
    <cellStyle name="60% - Énfasis5 10" xfId="694" xr:uid="{4CEEC55F-3295-44EB-8F34-EC6CA75E7758}"/>
    <cellStyle name="60% - Énfasis5 2" xfId="214" xr:uid="{00000000-0005-0000-0000-0000F5000000}"/>
    <cellStyle name="60% - Énfasis5 2 2" xfId="215" xr:uid="{00000000-0005-0000-0000-0000F6000000}"/>
    <cellStyle name="60% - Énfasis5 2 2 2" xfId="216" xr:uid="{00000000-0005-0000-0000-0000F7000000}"/>
    <cellStyle name="60% - Énfasis5 2 2 3" xfId="217" xr:uid="{00000000-0005-0000-0000-0000F8000000}"/>
    <cellStyle name="60% - Énfasis5 2 3" xfId="218" xr:uid="{00000000-0005-0000-0000-0000F9000000}"/>
    <cellStyle name="60% - Énfasis5 2 4" xfId="219" xr:uid="{00000000-0005-0000-0000-0000FA000000}"/>
    <cellStyle name="60% - Énfasis5 3" xfId="220" xr:uid="{00000000-0005-0000-0000-0000FB000000}"/>
    <cellStyle name="60% - Énfasis5 3 2" xfId="221" xr:uid="{00000000-0005-0000-0000-0000FC000000}"/>
    <cellStyle name="60% - Énfasis5 3 3" xfId="222" xr:uid="{00000000-0005-0000-0000-0000FD000000}"/>
    <cellStyle name="60% - Énfasis5 4" xfId="223" xr:uid="{00000000-0005-0000-0000-0000FE000000}"/>
    <cellStyle name="60% - Énfasis5 5" xfId="224" xr:uid="{00000000-0005-0000-0000-0000FF000000}"/>
    <cellStyle name="60% - Énfasis5 6" xfId="225" xr:uid="{00000000-0005-0000-0000-000000010000}"/>
    <cellStyle name="60% - Énfasis5 7" xfId="226" xr:uid="{00000000-0005-0000-0000-000001010000}"/>
    <cellStyle name="60% - Énfasis5 8" xfId="650" xr:uid="{00000000-0005-0000-0000-000002010000}"/>
    <cellStyle name="60% - Énfasis5 9" xfId="673" xr:uid="{00000000-0005-0000-0000-000003010000}"/>
    <cellStyle name="60% - Énfasis6" xfId="227" builtinId="52" customBuiltin="1"/>
    <cellStyle name="60% - Énfasis6 10" xfId="697" xr:uid="{E129A953-8C4F-44F4-BDB1-BE3743C4A6F9}"/>
    <cellStyle name="60% - Énfasis6 2" xfId="228" xr:uid="{00000000-0005-0000-0000-000005010000}"/>
    <cellStyle name="60% - Énfasis6 2 2" xfId="229" xr:uid="{00000000-0005-0000-0000-000006010000}"/>
    <cellStyle name="60% - Énfasis6 2 2 2" xfId="230" xr:uid="{00000000-0005-0000-0000-000007010000}"/>
    <cellStyle name="60% - Énfasis6 2 2 3" xfId="231" xr:uid="{00000000-0005-0000-0000-000008010000}"/>
    <cellStyle name="60% - Énfasis6 2 3" xfId="232" xr:uid="{00000000-0005-0000-0000-000009010000}"/>
    <cellStyle name="60% - Énfasis6 2 4" xfId="233" xr:uid="{00000000-0005-0000-0000-00000A010000}"/>
    <cellStyle name="60% - Énfasis6 3" xfId="234" xr:uid="{00000000-0005-0000-0000-00000B010000}"/>
    <cellStyle name="60% - Énfasis6 3 2" xfId="235" xr:uid="{00000000-0005-0000-0000-00000C010000}"/>
    <cellStyle name="60% - Énfasis6 3 3" xfId="236" xr:uid="{00000000-0005-0000-0000-00000D010000}"/>
    <cellStyle name="60% - Énfasis6 4" xfId="237" xr:uid="{00000000-0005-0000-0000-00000E010000}"/>
    <cellStyle name="60% - Énfasis6 5" xfId="238" xr:uid="{00000000-0005-0000-0000-00000F010000}"/>
    <cellStyle name="60% - Énfasis6 6" xfId="239" xr:uid="{00000000-0005-0000-0000-000010010000}"/>
    <cellStyle name="60% - Énfasis6 7" xfId="240" xr:uid="{00000000-0005-0000-0000-000011010000}"/>
    <cellStyle name="60% - Énfasis6 8" xfId="651" xr:uid="{00000000-0005-0000-0000-000012010000}"/>
    <cellStyle name="60% - Énfasis6 9" xfId="677" xr:uid="{00000000-0005-0000-0000-000013010000}"/>
    <cellStyle name="Buena 2" xfId="241" xr:uid="{00000000-0005-0000-0000-000015010000}"/>
    <cellStyle name="Buena 2 2" xfId="242" xr:uid="{00000000-0005-0000-0000-000016010000}"/>
    <cellStyle name="Buena 2 2 2" xfId="243" xr:uid="{00000000-0005-0000-0000-000017010000}"/>
    <cellStyle name="Buena 2 2 3" xfId="244" xr:uid="{00000000-0005-0000-0000-000018010000}"/>
    <cellStyle name="Buena 2 3" xfId="245" xr:uid="{00000000-0005-0000-0000-000019010000}"/>
    <cellStyle name="Buena 2 4" xfId="246" xr:uid="{00000000-0005-0000-0000-00001A010000}"/>
    <cellStyle name="Buena 3" xfId="247" xr:uid="{00000000-0005-0000-0000-00001B010000}"/>
    <cellStyle name="Buena 3 2" xfId="248" xr:uid="{00000000-0005-0000-0000-00001C010000}"/>
    <cellStyle name="Buena 3 3" xfId="249" xr:uid="{00000000-0005-0000-0000-00001D010000}"/>
    <cellStyle name="Buena 4" xfId="250" xr:uid="{00000000-0005-0000-0000-00001E010000}"/>
    <cellStyle name="Buena 5" xfId="251" xr:uid="{00000000-0005-0000-0000-00001F010000}"/>
    <cellStyle name="Buena 6" xfId="252" xr:uid="{00000000-0005-0000-0000-000020010000}"/>
    <cellStyle name="Bueno" xfId="632" builtinId="26" customBuiltin="1"/>
    <cellStyle name="Bueno 2" xfId="253" xr:uid="{00000000-0005-0000-0000-000021010000}"/>
    <cellStyle name="Cálculo" xfId="254" builtinId="22" customBuiltin="1"/>
    <cellStyle name="Cálculo 2" xfId="255" xr:uid="{00000000-0005-0000-0000-000023010000}"/>
    <cellStyle name="Cálculo 2 2" xfId="256" xr:uid="{00000000-0005-0000-0000-000024010000}"/>
    <cellStyle name="Cálculo 2 2 2" xfId="257" xr:uid="{00000000-0005-0000-0000-000025010000}"/>
    <cellStyle name="Cálculo 2 2 3" xfId="258" xr:uid="{00000000-0005-0000-0000-000026010000}"/>
    <cellStyle name="Cálculo 2 3" xfId="259" xr:uid="{00000000-0005-0000-0000-000027010000}"/>
    <cellStyle name="Cálculo 2 4" xfId="260" xr:uid="{00000000-0005-0000-0000-000028010000}"/>
    <cellStyle name="Cálculo 3" xfId="261" xr:uid="{00000000-0005-0000-0000-000029010000}"/>
    <cellStyle name="Cálculo 3 2" xfId="262" xr:uid="{00000000-0005-0000-0000-00002A010000}"/>
    <cellStyle name="Cálculo 3 3" xfId="263" xr:uid="{00000000-0005-0000-0000-00002B010000}"/>
    <cellStyle name="Cálculo 4" xfId="264" xr:uid="{00000000-0005-0000-0000-00002C010000}"/>
    <cellStyle name="Cálculo 5" xfId="265" xr:uid="{00000000-0005-0000-0000-00002D010000}"/>
    <cellStyle name="Cálculo 6" xfId="266" xr:uid="{00000000-0005-0000-0000-00002E010000}"/>
    <cellStyle name="Celda de comprobación" xfId="267" builtinId="23" customBuiltin="1"/>
    <cellStyle name="Celda de comprobación 2" xfId="268" xr:uid="{00000000-0005-0000-0000-000030010000}"/>
    <cellStyle name="Celda de comprobación 2 2" xfId="269" xr:uid="{00000000-0005-0000-0000-000031010000}"/>
    <cellStyle name="Celda de comprobación 2 2 2" xfId="270" xr:uid="{00000000-0005-0000-0000-000032010000}"/>
    <cellStyle name="Celda de comprobación 2 2 3" xfId="271" xr:uid="{00000000-0005-0000-0000-000033010000}"/>
    <cellStyle name="Celda de comprobación 2 3" xfId="272" xr:uid="{00000000-0005-0000-0000-000034010000}"/>
    <cellStyle name="Celda de comprobación 2 4" xfId="273" xr:uid="{00000000-0005-0000-0000-000035010000}"/>
    <cellStyle name="Celda de comprobación 3" xfId="274" xr:uid="{00000000-0005-0000-0000-000036010000}"/>
    <cellStyle name="Celda de comprobación 3 2" xfId="275" xr:uid="{00000000-0005-0000-0000-000037010000}"/>
    <cellStyle name="Celda de comprobación 3 3" xfId="276" xr:uid="{00000000-0005-0000-0000-000038010000}"/>
    <cellStyle name="Celda de comprobación 4" xfId="277" xr:uid="{00000000-0005-0000-0000-000039010000}"/>
    <cellStyle name="Celda de comprobación 5" xfId="278" xr:uid="{00000000-0005-0000-0000-00003A010000}"/>
    <cellStyle name="Celda de comprobación 6" xfId="279" xr:uid="{00000000-0005-0000-0000-00003B010000}"/>
    <cellStyle name="Celda vinculada" xfId="280" builtinId="24" customBuiltin="1"/>
    <cellStyle name="Celda vinculada 2" xfId="281" xr:uid="{00000000-0005-0000-0000-00003D010000}"/>
    <cellStyle name="Celda vinculada 2 2" xfId="282" xr:uid="{00000000-0005-0000-0000-00003E010000}"/>
    <cellStyle name="Celda vinculada 2 2 2" xfId="283" xr:uid="{00000000-0005-0000-0000-00003F010000}"/>
    <cellStyle name="Celda vinculada 2 2 3" xfId="284" xr:uid="{00000000-0005-0000-0000-000040010000}"/>
    <cellStyle name="Celda vinculada 2 3" xfId="285" xr:uid="{00000000-0005-0000-0000-000041010000}"/>
    <cellStyle name="Celda vinculada 2 4" xfId="286" xr:uid="{00000000-0005-0000-0000-000042010000}"/>
    <cellStyle name="Celda vinculada 3" xfId="287" xr:uid="{00000000-0005-0000-0000-000043010000}"/>
    <cellStyle name="Celda vinculada 3 2" xfId="288" xr:uid="{00000000-0005-0000-0000-000044010000}"/>
    <cellStyle name="Celda vinculada 3 3" xfId="289" xr:uid="{00000000-0005-0000-0000-000045010000}"/>
    <cellStyle name="Celda vinculada 4" xfId="290" xr:uid="{00000000-0005-0000-0000-000046010000}"/>
    <cellStyle name="Celda vinculada 5" xfId="291" xr:uid="{00000000-0005-0000-0000-000047010000}"/>
    <cellStyle name="Celda vinculada 6" xfId="292" xr:uid="{00000000-0005-0000-0000-000048010000}"/>
    <cellStyle name="Encabezado 1" xfId="631" builtinId="16" customBuiltin="1"/>
    <cellStyle name="Encabezado 1 2" xfId="293" xr:uid="{00000000-0005-0000-0000-000049010000}"/>
    <cellStyle name="Encabezado 4" xfId="294" builtinId="19" customBuiltin="1"/>
    <cellStyle name="Encabezado 4 2" xfId="295" xr:uid="{00000000-0005-0000-0000-00004B010000}"/>
    <cellStyle name="Encabezado 4 2 2" xfId="296" xr:uid="{00000000-0005-0000-0000-00004C010000}"/>
    <cellStyle name="Encabezado 4 2 2 2" xfId="297" xr:uid="{00000000-0005-0000-0000-00004D010000}"/>
    <cellStyle name="Encabezado 4 2 2 3" xfId="298" xr:uid="{00000000-0005-0000-0000-00004E010000}"/>
    <cellStyle name="Encabezado 4 2 3" xfId="299" xr:uid="{00000000-0005-0000-0000-00004F010000}"/>
    <cellStyle name="Encabezado 4 2 4" xfId="300" xr:uid="{00000000-0005-0000-0000-000050010000}"/>
    <cellStyle name="Encabezado 4 3" xfId="301" xr:uid="{00000000-0005-0000-0000-000051010000}"/>
    <cellStyle name="Encabezado 4 3 2" xfId="302" xr:uid="{00000000-0005-0000-0000-000052010000}"/>
    <cellStyle name="Encabezado 4 3 3" xfId="303" xr:uid="{00000000-0005-0000-0000-000053010000}"/>
    <cellStyle name="Encabezado 4 4" xfId="304" xr:uid="{00000000-0005-0000-0000-000054010000}"/>
    <cellStyle name="Encabezado 4 5" xfId="305" xr:uid="{00000000-0005-0000-0000-000055010000}"/>
    <cellStyle name="Encabezado 4 6" xfId="306" xr:uid="{00000000-0005-0000-0000-000056010000}"/>
    <cellStyle name="Énfasis1" xfId="307" builtinId="29" customBuiltin="1"/>
    <cellStyle name="Énfasis1 2" xfId="308" xr:uid="{00000000-0005-0000-0000-000058010000}"/>
    <cellStyle name="Énfasis1 2 2" xfId="309" xr:uid="{00000000-0005-0000-0000-000059010000}"/>
    <cellStyle name="Énfasis1 2 2 2" xfId="310" xr:uid="{00000000-0005-0000-0000-00005A010000}"/>
    <cellStyle name="Énfasis1 2 2 3" xfId="311" xr:uid="{00000000-0005-0000-0000-00005B010000}"/>
    <cellStyle name="Énfasis1 2 3" xfId="312" xr:uid="{00000000-0005-0000-0000-00005C010000}"/>
    <cellStyle name="Énfasis1 2 4" xfId="313" xr:uid="{00000000-0005-0000-0000-00005D010000}"/>
    <cellStyle name="Énfasis1 3" xfId="314" xr:uid="{00000000-0005-0000-0000-00005E010000}"/>
    <cellStyle name="Énfasis1 3 2" xfId="315" xr:uid="{00000000-0005-0000-0000-00005F010000}"/>
    <cellStyle name="Énfasis1 3 3" xfId="316" xr:uid="{00000000-0005-0000-0000-000060010000}"/>
    <cellStyle name="Énfasis1 4" xfId="317" xr:uid="{00000000-0005-0000-0000-000061010000}"/>
    <cellStyle name="Énfasis1 5" xfId="318" xr:uid="{00000000-0005-0000-0000-000062010000}"/>
    <cellStyle name="Énfasis1 6" xfId="319" xr:uid="{00000000-0005-0000-0000-000063010000}"/>
    <cellStyle name="Énfasis2" xfId="320" builtinId="33" customBuiltin="1"/>
    <cellStyle name="Énfasis2 2" xfId="321" xr:uid="{00000000-0005-0000-0000-000065010000}"/>
    <cellStyle name="Énfasis2 2 2" xfId="322" xr:uid="{00000000-0005-0000-0000-000066010000}"/>
    <cellStyle name="Énfasis2 2 2 2" xfId="323" xr:uid="{00000000-0005-0000-0000-000067010000}"/>
    <cellStyle name="Énfasis2 2 2 3" xfId="324" xr:uid="{00000000-0005-0000-0000-000068010000}"/>
    <cellStyle name="Énfasis2 2 3" xfId="325" xr:uid="{00000000-0005-0000-0000-000069010000}"/>
    <cellStyle name="Énfasis2 2 4" xfId="326" xr:uid="{00000000-0005-0000-0000-00006A010000}"/>
    <cellStyle name="Énfasis2 3" xfId="327" xr:uid="{00000000-0005-0000-0000-00006B010000}"/>
    <cellStyle name="Énfasis2 3 2" xfId="328" xr:uid="{00000000-0005-0000-0000-00006C010000}"/>
    <cellStyle name="Énfasis2 3 3" xfId="329" xr:uid="{00000000-0005-0000-0000-00006D010000}"/>
    <cellStyle name="Énfasis2 4" xfId="330" xr:uid="{00000000-0005-0000-0000-00006E010000}"/>
    <cellStyle name="Énfasis2 5" xfId="331" xr:uid="{00000000-0005-0000-0000-00006F010000}"/>
    <cellStyle name="Énfasis2 6" xfId="332" xr:uid="{00000000-0005-0000-0000-000070010000}"/>
    <cellStyle name="Énfasis3" xfId="333" builtinId="37" customBuiltin="1"/>
    <cellStyle name="Énfasis3 2" xfId="334" xr:uid="{00000000-0005-0000-0000-000072010000}"/>
    <cellStyle name="Énfasis3 2 2" xfId="335" xr:uid="{00000000-0005-0000-0000-000073010000}"/>
    <cellStyle name="Énfasis3 2 2 2" xfId="336" xr:uid="{00000000-0005-0000-0000-000074010000}"/>
    <cellStyle name="Énfasis3 2 2 3" xfId="337" xr:uid="{00000000-0005-0000-0000-000075010000}"/>
    <cellStyle name="Énfasis3 2 3" xfId="338" xr:uid="{00000000-0005-0000-0000-000076010000}"/>
    <cellStyle name="Énfasis3 2 4" xfId="339" xr:uid="{00000000-0005-0000-0000-000077010000}"/>
    <cellStyle name="Énfasis3 3" xfId="340" xr:uid="{00000000-0005-0000-0000-000078010000}"/>
    <cellStyle name="Énfasis3 3 2" xfId="341" xr:uid="{00000000-0005-0000-0000-000079010000}"/>
    <cellStyle name="Énfasis3 3 3" xfId="342" xr:uid="{00000000-0005-0000-0000-00007A010000}"/>
    <cellStyle name="Énfasis3 4" xfId="343" xr:uid="{00000000-0005-0000-0000-00007B010000}"/>
    <cellStyle name="Énfasis3 5" xfId="344" xr:uid="{00000000-0005-0000-0000-00007C010000}"/>
    <cellStyle name="Énfasis3 6" xfId="345" xr:uid="{00000000-0005-0000-0000-00007D010000}"/>
    <cellStyle name="Énfasis4" xfId="346" builtinId="41" customBuiltin="1"/>
    <cellStyle name="Énfasis4 2" xfId="347" xr:uid="{00000000-0005-0000-0000-00007F010000}"/>
    <cellStyle name="Énfasis4 2 2" xfId="348" xr:uid="{00000000-0005-0000-0000-000080010000}"/>
    <cellStyle name="Énfasis4 2 2 2" xfId="349" xr:uid="{00000000-0005-0000-0000-000081010000}"/>
    <cellStyle name="Énfasis4 2 2 3" xfId="350" xr:uid="{00000000-0005-0000-0000-000082010000}"/>
    <cellStyle name="Énfasis4 2 3" xfId="351" xr:uid="{00000000-0005-0000-0000-000083010000}"/>
    <cellStyle name="Énfasis4 2 4" xfId="352" xr:uid="{00000000-0005-0000-0000-000084010000}"/>
    <cellStyle name="Énfasis4 3" xfId="353" xr:uid="{00000000-0005-0000-0000-000085010000}"/>
    <cellStyle name="Énfasis4 3 2" xfId="354" xr:uid="{00000000-0005-0000-0000-000086010000}"/>
    <cellStyle name="Énfasis4 3 3" xfId="355" xr:uid="{00000000-0005-0000-0000-000087010000}"/>
    <cellStyle name="Énfasis4 4" xfId="356" xr:uid="{00000000-0005-0000-0000-000088010000}"/>
    <cellStyle name="Énfasis4 5" xfId="357" xr:uid="{00000000-0005-0000-0000-000089010000}"/>
    <cellStyle name="Énfasis4 6" xfId="358" xr:uid="{00000000-0005-0000-0000-00008A010000}"/>
    <cellStyle name="Énfasis5" xfId="359" builtinId="45" customBuiltin="1"/>
    <cellStyle name="Énfasis5 2" xfId="360" xr:uid="{00000000-0005-0000-0000-00008C010000}"/>
    <cellStyle name="Énfasis5 2 2" xfId="361" xr:uid="{00000000-0005-0000-0000-00008D010000}"/>
    <cellStyle name="Énfasis5 2 2 2" xfId="362" xr:uid="{00000000-0005-0000-0000-00008E010000}"/>
    <cellStyle name="Énfasis5 2 2 3" xfId="363" xr:uid="{00000000-0005-0000-0000-00008F010000}"/>
    <cellStyle name="Énfasis5 2 3" xfId="364" xr:uid="{00000000-0005-0000-0000-000090010000}"/>
    <cellStyle name="Énfasis5 2 4" xfId="365" xr:uid="{00000000-0005-0000-0000-000091010000}"/>
    <cellStyle name="Énfasis5 3" xfId="366" xr:uid="{00000000-0005-0000-0000-000092010000}"/>
    <cellStyle name="Énfasis5 3 2" xfId="367" xr:uid="{00000000-0005-0000-0000-000093010000}"/>
    <cellStyle name="Énfasis5 3 3" xfId="368" xr:uid="{00000000-0005-0000-0000-000094010000}"/>
    <cellStyle name="Énfasis5 4" xfId="369" xr:uid="{00000000-0005-0000-0000-000095010000}"/>
    <cellStyle name="Énfasis5 5" xfId="370" xr:uid="{00000000-0005-0000-0000-000096010000}"/>
    <cellStyle name="Énfasis5 6" xfId="371" xr:uid="{00000000-0005-0000-0000-000097010000}"/>
    <cellStyle name="Énfasis6" xfId="372" builtinId="49" customBuiltin="1"/>
    <cellStyle name="Énfasis6 2" xfId="373" xr:uid="{00000000-0005-0000-0000-000099010000}"/>
    <cellStyle name="Énfasis6 2 2" xfId="374" xr:uid="{00000000-0005-0000-0000-00009A010000}"/>
    <cellStyle name="Énfasis6 2 2 2" xfId="375" xr:uid="{00000000-0005-0000-0000-00009B010000}"/>
    <cellStyle name="Énfasis6 2 2 3" xfId="376" xr:uid="{00000000-0005-0000-0000-00009C010000}"/>
    <cellStyle name="Énfasis6 2 3" xfId="377" xr:uid="{00000000-0005-0000-0000-00009D010000}"/>
    <cellStyle name="Énfasis6 2 4" xfId="378" xr:uid="{00000000-0005-0000-0000-00009E010000}"/>
    <cellStyle name="Énfasis6 3" xfId="379" xr:uid="{00000000-0005-0000-0000-00009F010000}"/>
    <cellStyle name="Énfasis6 3 2" xfId="380" xr:uid="{00000000-0005-0000-0000-0000A0010000}"/>
    <cellStyle name="Énfasis6 3 3" xfId="381" xr:uid="{00000000-0005-0000-0000-0000A1010000}"/>
    <cellStyle name="Énfasis6 4" xfId="382" xr:uid="{00000000-0005-0000-0000-0000A2010000}"/>
    <cellStyle name="Énfasis6 5" xfId="383" xr:uid="{00000000-0005-0000-0000-0000A3010000}"/>
    <cellStyle name="Énfasis6 6" xfId="384" xr:uid="{00000000-0005-0000-0000-0000A4010000}"/>
    <cellStyle name="Entrada" xfId="385" builtinId="20" customBuiltin="1"/>
    <cellStyle name="Entrada 2" xfId="386" xr:uid="{00000000-0005-0000-0000-0000A6010000}"/>
    <cellStyle name="Entrada 2 2" xfId="387" xr:uid="{00000000-0005-0000-0000-0000A7010000}"/>
    <cellStyle name="Entrada 2 2 2" xfId="388" xr:uid="{00000000-0005-0000-0000-0000A8010000}"/>
    <cellStyle name="Entrada 2 2 3" xfId="389" xr:uid="{00000000-0005-0000-0000-0000A9010000}"/>
    <cellStyle name="Entrada 2 3" xfId="390" xr:uid="{00000000-0005-0000-0000-0000AA010000}"/>
    <cellStyle name="Entrada 2 4" xfId="391" xr:uid="{00000000-0005-0000-0000-0000AB010000}"/>
    <cellStyle name="Entrada 3" xfId="392" xr:uid="{00000000-0005-0000-0000-0000AC010000}"/>
    <cellStyle name="Entrada 3 2" xfId="393" xr:uid="{00000000-0005-0000-0000-0000AD010000}"/>
    <cellStyle name="Entrada 3 3" xfId="394" xr:uid="{00000000-0005-0000-0000-0000AE010000}"/>
    <cellStyle name="Entrada 4" xfId="395" xr:uid="{00000000-0005-0000-0000-0000AF010000}"/>
    <cellStyle name="Entrada 5" xfId="396" xr:uid="{00000000-0005-0000-0000-0000B0010000}"/>
    <cellStyle name="Entrada 6" xfId="397" xr:uid="{00000000-0005-0000-0000-0000B1010000}"/>
    <cellStyle name="Hipervínculo" xfId="398" builtinId="8"/>
    <cellStyle name="Hipervínculo 2" xfId="399" xr:uid="{00000000-0005-0000-0000-0000B3010000}"/>
    <cellStyle name="Hipervínculo 2 2" xfId="400" xr:uid="{00000000-0005-0000-0000-0000B4010000}"/>
    <cellStyle name="Hipervínculo 3" xfId="401" xr:uid="{00000000-0005-0000-0000-0000B5010000}"/>
    <cellStyle name="Hipervínculo 4" xfId="402" xr:uid="{00000000-0005-0000-0000-0000B6010000}"/>
    <cellStyle name="Incorrecto" xfId="403" builtinId="27" customBuiltin="1"/>
    <cellStyle name="Incorrecto 2" xfId="404" xr:uid="{00000000-0005-0000-0000-0000B8010000}"/>
    <cellStyle name="Incorrecto 2 2" xfId="405" xr:uid="{00000000-0005-0000-0000-0000B9010000}"/>
    <cellStyle name="Incorrecto 2 2 2" xfId="406" xr:uid="{00000000-0005-0000-0000-0000BA010000}"/>
    <cellStyle name="Incorrecto 2 2 3" xfId="407" xr:uid="{00000000-0005-0000-0000-0000BB010000}"/>
    <cellStyle name="Incorrecto 2 3" xfId="408" xr:uid="{00000000-0005-0000-0000-0000BC010000}"/>
    <cellStyle name="Incorrecto 2 4" xfId="409" xr:uid="{00000000-0005-0000-0000-0000BD010000}"/>
    <cellStyle name="Incorrecto 3" xfId="410" xr:uid="{00000000-0005-0000-0000-0000BE010000}"/>
    <cellStyle name="Incorrecto 3 2" xfId="411" xr:uid="{00000000-0005-0000-0000-0000BF010000}"/>
    <cellStyle name="Incorrecto 3 3" xfId="412" xr:uid="{00000000-0005-0000-0000-0000C0010000}"/>
    <cellStyle name="Incorrecto 4" xfId="413" xr:uid="{00000000-0005-0000-0000-0000C1010000}"/>
    <cellStyle name="Incorrecto 5" xfId="414" xr:uid="{00000000-0005-0000-0000-0000C2010000}"/>
    <cellStyle name="Incorrecto 6" xfId="415" xr:uid="{00000000-0005-0000-0000-0000C3010000}"/>
    <cellStyle name="Millares [0]" xfId="699" builtinId="6"/>
    <cellStyle name="Millares [0] 2" xfId="416" xr:uid="{00000000-0005-0000-0000-0000C4010000}"/>
    <cellStyle name="Millares [0]_beneficioganado 2" xfId="417" xr:uid="{00000000-0005-0000-0000-0000C5010000}"/>
    <cellStyle name="Millares 10" xfId="418" xr:uid="{00000000-0005-0000-0000-0000C6010000}"/>
    <cellStyle name="Millares 11" xfId="419" xr:uid="{00000000-0005-0000-0000-0000C7010000}"/>
    <cellStyle name="Millares 12" xfId="420" xr:uid="{00000000-0005-0000-0000-0000C8010000}"/>
    <cellStyle name="Millares 13" xfId="421" xr:uid="{00000000-0005-0000-0000-0000C9010000}"/>
    <cellStyle name="Millares 14" xfId="422" xr:uid="{00000000-0005-0000-0000-0000CA010000}"/>
    <cellStyle name="Millares 15" xfId="423" xr:uid="{00000000-0005-0000-0000-0000CB010000}"/>
    <cellStyle name="Millares 16" xfId="424" xr:uid="{00000000-0005-0000-0000-0000CC010000}"/>
    <cellStyle name="Millares 17" xfId="425" xr:uid="{00000000-0005-0000-0000-0000CD010000}"/>
    <cellStyle name="Millares 18" xfId="426" xr:uid="{00000000-0005-0000-0000-0000CE010000}"/>
    <cellStyle name="Millares 19" xfId="427" xr:uid="{00000000-0005-0000-0000-0000CF010000}"/>
    <cellStyle name="Millares 2" xfId="428" xr:uid="{00000000-0005-0000-0000-0000D0010000}"/>
    <cellStyle name="Millares 2 2" xfId="429" xr:uid="{00000000-0005-0000-0000-0000D1010000}"/>
    <cellStyle name="Millares 2 3" xfId="430" xr:uid="{00000000-0005-0000-0000-0000D2010000}"/>
    <cellStyle name="Millares 2 4" xfId="431" xr:uid="{00000000-0005-0000-0000-0000D3010000}"/>
    <cellStyle name="Millares 2 5" xfId="432" xr:uid="{00000000-0005-0000-0000-0000D4010000}"/>
    <cellStyle name="Millares 20" xfId="433" xr:uid="{00000000-0005-0000-0000-0000D5010000}"/>
    <cellStyle name="Millares 21" xfId="434" xr:uid="{00000000-0005-0000-0000-0000D6010000}"/>
    <cellStyle name="Millares 22" xfId="435" xr:uid="{00000000-0005-0000-0000-0000D7010000}"/>
    <cellStyle name="Millares 23" xfId="436" xr:uid="{00000000-0005-0000-0000-0000D8010000}"/>
    <cellStyle name="Millares 24" xfId="437" xr:uid="{00000000-0005-0000-0000-0000D9010000}"/>
    <cellStyle name="Millares 25" xfId="438" xr:uid="{00000000-0005-0000-0000-0000DA010000}"/>
    <cellStyle name="Millares 26" xfId="439" xr:uid="{00000000-0005-0000-0000-0000DB010000}"/>
    <cellStyle name="Millares 27" xfId="440" xr:uid="{00000000-0005-0000-0000-0000DC010000}"/>
    <cellStyle name="Millares 28" xfId="441" xr:uid="{00000000-0005-0000-0000-0000DD010000}"/>
    <cellStyle name="Millares 29" xfId="442" xr:uid="{00000000-0005-0000-0000-0000DE010000}"/>
    <cellStyle name="Millares 3" xfId="443" xr:uid="{00000000-0005-0000-0000-0000DF010000}"/>
    <cellStyle name="Millares 3 2" xfId="444" xr:uid="{00000000-0005-0000-0000-0000E0010000}"/>
    <cellStyle name="Millares 30" xfId="445" xr:uid="{00000000-0005-0000-0000-0000E1010000}"/>
    <cellStyle name="Millares 31" xfId="446" xr:uid="{00000000-0005-0000-0000-0000E2010000}"/>
    <cellStyle name="Millares 32" xfId="447" xr:uid="{00000000-0005-0000-0000-0000E3010000}"/>
    <cellStyle name="Millares 33" xfId="448" xr:uid="{00000000-0005-0000-0000-0000E4010000}"/>
    <cellStyle name="Millares 34" xfId="449" xr:uid="{00000000-0005-0000-0000-0000E5010000}"/>
    <cellStyle name="Millares 35" xfId="450" xr:uid="{00000000-0005-0000-0000-0000E6010000}"/>
    <cellStyle name="Millares 36" xfId="451" xr:uid="{00000000-0005-0000-0000-0000E7010000}"/>
    <cellStyle name="Millares 37" xfId="452" xr:uid="{00000000-0005-0000-0000-0000E8010000}"/>
    <cellStyle name="Millares 38" xfId="453" xr:uid="{00000000-0005-0000-0000-0000E9010000}"/>
    <cellStyle name="Millares 39" xfId="454" xr:uid="{00000000-0005-0000-0000-0000EA010000}"/>
    <cellStyle name="Millares 4" xfId="455" xr:uid="{00000000-0005-0000-0000-0000EB010000}"/>
    <cellStyle name="Millares 40" xfId="456" xr:uid="{00000000-0005-0000-0000-0000EC010000}"/>
    <cellStyle name="Millares 41" xfId="457" xr:uid="{00000000-0005-0000-0000-0000ED010000}"/>
    <cellStyle name="Millares 42" xfId="458" xr:uid="{00000000-0005-0000-0000-0000EE010000}"/>
    <cellStyle name="Millares 43" xfId="459" xr:uid="{00000000-0005-0000-0000-0000EF010000}"/>
    <cellStyle name="Millares 44" xfId="460" xr:uid="{00000000-0005-0000-0000-0000F0010000}"/>
    <cellStyle name="Millares 45" xfId="461" xr:uid="{00000000-0005-0000-0000-0000F1010000}"/>
    <cellStyle name="Millares 46" xfId="462" xr:uid="{00000000-0005-0000-0000-0000F2010000}"/>
    <cellStyle name="Millares 47" xfId="463" xr:uid="{00000000-0005-0000-0000-0000F3010000}"/>
    <cellStyle name="Millares 5" xfId="464" xr:uid="{00000000-0005-0000-0000-0000F4010000}"/>
    <cellStyle name="Millares 6" xfId="465" xr:uid="{00000000-0005-0000-0000-0000F5010000}"/>
    <cellStyle name="Millares 7" xfId="466" xr:uid="{00000000-0005-0000-0000-0000F6010000}"/>
    <cellStyle name="Millares 8" xfId="467" xr:uid="{00000000-0005-0000-0000-0000F7010000}"/>
    <cellStyle name="Millares 9" xfId="468" xr:uid="{00000000-0005-0000-0000-0000F8010000}"/>
    <cellStyle name="Neutral" xfId="469" builtinId="28" customBuiltin="1"/>
    <cellStyle name="Neutral 2" xfId="470" xr:uid="{00000000-0005-0000-0000-0000FB010000}"/>
    <cellStyle name="Neutral 2 2" xfId="471" xr:uid="{00000000-0005-0000-0000-0000FC010000}"/>
    <cellStyle name="Neutral 2 2 2" xfId="472" xr:uid="{00000000-0005-0000-0000-0000FD010000}"/>
    <cellStyle name="Neutral 2 2 3" xfId="473" xr:uid="{00000000-0005-0000-0000-0000FE010000}"/>
    <cellStyle name="Neutral 2 3" xfId="474" xr:uid="{00000000-0005-0000-0000-0000FF010000}"/>
    <cellStyle name="Neutral 2 4" xfId="475" xr:uid="{00000000-0005-0000-0000-000000020000}"/>
    <cellStyle name="Neutral 3" xfId="476" xr:uid="{00000000-0005-0000-0000-000001020000}"/>
    <cellStyle name="Neutral 3 2" xfId="477" xr:uid="{00000000-0005-0000-0000-000002020000}"/>
    <cellStyle name="Neutral 3 3" xfId="478" xr:uid="{00000000-0005-0000-0000-000003020000}"/>
    <cellStyle name="Neutral 4" xfId="479" xr:uid="{00000000-0005-0000-0000-000004020000}"/>
    <cellStyle name="Neutral 5" xfId="480" xr:uid="{00000000-0005-0000-0000-000005020000}"/>
    <cellStyle name="Neutral 6" xfId="481" xr:uid="{00000000-0005-0000-0000-000006020000}"/>
    <cellStyle name="Neutral 7" xfId="482" xr:uid="{00000000-0005-0000-0000-000007020000}"/>
    <cellStyle name="Normal" xfId="0" builtinId="0"/>
    <cellStyle name="Normal 10" xfId="678" xr:uid="{6C2F0E1E-2435-4D9B-8894-AD2FC2F00694}"/>
    <cellStyle name="Normal 11" xfId="698" xr:uid="{A14031B0-3A60-4FB7-997D-0267D7D4D372}"/>
    <cellStyle name="Normal 2" xfId="483" xr:uid="{00000000-0005-0000-0000-000009020000}"/>
    <cellStyle name="Normal 2 2" xfId="484" xr:uid="{00000000-0005-0000-0000-00000A020000}"/>
    <cellStyle name="Normal 2 3" xfId="485" xr:uid="{00000000-0005-0000-0000-00000B020000}"/>
    <cellStyle name="Normal 2 4" xfId="653" xr:uid="{00000000-0005-0000-0000-00000C020000}"/>
    <cellStyle name="Normal 3" xfId="633" xr:uid="{00000000-0005-0000-0000-00000D020000}"/>
    <cellStyle name="Normal 3 2" xfId="486" xr:uid="{00000000-0005-0000-0000-00000E020000}"/>
    <cellStyle name="Normal 3 3" xfId="487" xr:uid="{00000000-0005-0000-0000-00000F020000}"/>
    <cellStyle name="Normal 3 4" xfId="488" xr:uid="{00000000-0005-0000-0000-000010020000}"/>
    <cellStyle name="Normal 3 4 2" xfId="489" xr:uid="{00000000-0005-0000-0000-000011020000}"/>
    <cellStyle name="Normal 3 5" xfId="490" xr:uid="{00000000-0005-0000-0000-000012020000}"/>
    <cellStyle name="Normal 3 6" xfId="491" xr:uid="{00000000-0005-0000-0000-000013020000}"/>
    <cellStyle name="Normal 4" xfId="630" xr:uid="{00000000-0005-0000-0000-000014020000}"/>
    <cellStyle name="Normal 4 2" xfId="492" xr:uid="{00000000-0005-0000-0000-000015020000}"/>
    <cellStyle name="Normal 4 3" xfId="493" xr:uid="{00000000-0005-0000-0000-000016020000}"/>
    <cellStyle name="Normal 4 4" xfId="494" xr:uid="{00000000-0005-0000-0000-000017020000}"/>
    <cellStyle name="Normal 5" xfId="629" xr:uid="{00000000-0005-0000-0000-000018020000}"/>
    <cellStyle name="Normal 6" xfId="495" xr:uid="{00000000-0005-0000-0000-000019020000}"/>
    <cellStyle name="Normal 6 2" xfId="496" xr:uid="{00000000-0005-0000-0000-00001A020000}"/>
    <cellStyle name="Normal 6 3" xfId="655" xr:uid="{00000000-0005-0000-0000-00001B020000}"/>
    <cellStyle name="Normal 6 3 2" xfId="656" xr:uid="{00000000-0005-0000-0000-00001C020000}"/>
    <cellStyle name="Normal 7" xfId="497" xr:uid="{00000000-0005-0000-0000-00001D020000}"/>
    <cellStyle name="Normal 8" xfId="657" xr:uid="{00000000-0005-0000-0000-00001E020000}"/>
    <cellStyle name="Normal 9" xfId="674" xr:uid="{00000000-0005-0000-0000-00001F020000}"/>
    <cellStyle name="Normal_indice" xfId="498" xr:uid="{00000000-0005-0000-0000-000020020000}"/>
    <cellStyle name="Notas" xfId="499" builtinId="10" customBuiltin="1"/>
    <cellStyle name="Notas 2" xfId="500" xr:uid="{00000000-0005-0000-0000-000022020000}"/>
    <cellStyle name="Notas 2 2" xfId="501" xr:uid="{00000000-0005-0000-0000-000023020000}"/>
    <cellStyle name="Notas 2 2 2" xfId="502" xr:uid="{00000000-0005-0000-0000-000024020000}"/>
    <cellStyle name="Notas 2 2 3" xfId="503" xr:uid="{00000000-0005-0000-0000-000025020000}"/>
    <cellStyle name="Notas 2 3" xfId="504" xr:uid="{00000000-0005-0000-0000-000026020000}"/>
    <cellStyle name="Notas 2 4" xfId="505" xr:uid="{00000000-0005-0000-0000-000027020000}"/>
    <cellStyle name="Notas 3" xfId="506" xr:uid="{00000000-0005-0000-0000-000028020000}"/>
    <cellStyle name="Notas 3 2" xfId="507" xr:uid="{00000000-0005-0000-0000-000029020000}"/>
    <cellStyle name="Notas 3 3" xfId="508" xr:uid="{00000000-0005-0000-0000-00002A020000}"/>
    <cellStyle name="Notas 4" xfId="509" xr:uid="{00000000-0005-0000-0000-00002B020000}"/>
    <cellStyle name="Notas 5" xfId="510" xr:uid="{00000000-0005-0000-0000-00002C020000}"/>
    <cellStyle name="Notas 5 2" xfId="511" xr:uid="{00000000-0005-0000-0000-00002D020000}"/>
    <cellStyle name="Notas 6" xfId="512" xr:uid="{00000000-0005-0000-0000-00002E020000}"/>
    <cellStyle name="Notas 6 2" xfId="513" xr:uid="{00000000-0005-0000-0000-00002F020000}"/>
    <cellStyle name="Notas 6 3" xfId="514" xr:uid="{00000000-0005-0000-0000-000030020000}"/>
    <cellStyle name="Notas 7" xfId="652" xr:uid="{00000000-0005-0000-0000-000031020000}"/>
    <cellStyle name="Notas 8" xfId="658" xr:uid="{00000000-0005-0000-0000-000032020000}"/>
    <cellStyle name="Notas 9" xfId="679" xr:uid="{B55B23DD-0FB3-4899-8604-81B124CEBA45}"/>
    <cellStyle name="Porcentaje" xfId="628" builtinId="5"/>
    <cellStyle name="Porcentaje 2" xfId="515" xr:uid="{00000000-0005-0000-0000-000034020000}"/>
    <cellStyle name="Porcentaje 2 2" xfId="516" xr:uid="{00000000-0005-0000-0000-000035020000}"/>
    <cellStyle name="Porcentaje 2 3" xfId="517" xr:uid="{00000000-0005-0000-0000-000036020000}"/>
    <cellStyle name="Porcentaje 3" xfId="518" xr:uid="{00000000-0005-0000-0000-000037020000}"/>
    <cellStyle name="Porcentual 2" xfId="519" xr:uid="{00000000-0005-0000-0000-000038020000}"/>
    <cellStyle name="Porcentual 2 2" xfId="520" xr:uid="{00000000-0005-0000-0000-000039020000}"/>
    <cellStyle name="Porcentual 2 3" xfId="521" xr:uid="{00000000-0005-0000-0000-00003A020000}"/>
    <cellStyle name="Porcentual 2 4" xfId="654" xr:uid="{00000000-0005-0000-0000-00003B020000}"/>
    <cellStyle name="Porcentual 3" xfId="522" xr:uid="{00000000-0005-0000-0000-00003C020000}"/>
    <cellStyle name="Porcentual 3 2" xfId="523" xr:uid="{00000000-0005-0000-0000-00003D020000}"/>
    <cellStyle name="Salida" xfId="524" builtinId="21" customBuiltin="1"/>
    <cellStyle name="Salida 2" xfId="525" xr:uid="{00000000-0005-0000-0000-00003F020000}"/>
    <cellStyle name="Salida 2 2" xfId="526" xr:uid="{00000000-0005-0000-0000-000040020000}"/>
    <cellStyle name="Salida 2 2 2" xfId="527" xr:uid="{00000000-0005-0000-0000-000041020000}"/>
    <cellStyle name="Salida 2 2 3" xfId="528" xr:uid="{00000000-0005-0000-0000-000042020000}"/>
    <cellStyle name="Salida 2 3" xfId="529" xr:uid="{00000000-0005-0000-0000-000043020000}"/>
    <cellStyle name="Salida 2 4" xfId="530" xr:uid="{00000000-0005-0000-0000-000044020000}"/>
    <cellStyle name="Salida 3" xfId="531" xr:uid="{00000000-0005-0000-0000-000045020000}"/>
    <cellStyle name="Salida 3 2" xfId="532" xr:uid="{00000000-0005-0000-0000-000046020000}"/>
    <cellStyle name="Salida 3 3" xfId="533" xr:uid="{00000000-0005-0000-0000-000047020000}"/>
    <cellStyle name="Salida 4" xfId="534" xr:uid="{00000000-0005-0000-0000-000048020000}"/>
    <cellStyle name="Salida 5" xfId="535" xr:uid="{00000000-0005-0000-0000-000049020000}"/>
    <cellStyle name="Salida 6" xfId="536" xr:uid="{00000000-0005-0000-0000-00004A020000}"/>
    <cellStyle name="Texto de advertencia" xfId="537" builtinId="11" customBuiltin="1"/>
    <cellStyle name="Texto de advertencia 2" xfId="538" xr:uid="{00000000-0005-0000-0000-00004C020000}"/>
    <cellStyle name="Texto de advertencia 2 2" xfId="539" xr:uid="{00000000-0005-0000-0000-00004D020000}"/>
    <cellStyle name="Texto de advertencia 2 2 2" xfId="540" xr:uid="{00000000-0005-0000-0000-00004E020000}"/>
    <cellStyle name="Texto de advertencia 2 2 3" xfId="541" xr:uid="{00000000-0005-0000-0000-00004F020000}"/>
    <cellStyle name="Texto de advertencia 2 3" xfId="542" xr:uid="{00000000-0005-0000-0000-000050020000}"/>
    <cellStyle name="Texto de advertencia 2 4" xfId="543" xr:uid="{00000000-0005-0000-0000-000051020000}"/>
    <cellStyle name="Texto de advertencia 3" xfId="544" xr:uid="{00000000-0005-0000-0000-000052020000}"/>
    <cellStyle name="Texto de advertencia 3 2" xfId="545" xr:uid="{00000000-0005-0000-0000-000053020000}"/>
    <cellStyle name="Texto de advertencia 3 3" xfId="546" xr:uid="{00000000-0005-0000-0000-000054020000}"/>
    <cellStyle name="Texto de advertencia 4" xfId="547" xr:uid="{00000000-0005-0000-0000-000055020000}"/>
    <cellStyle name="Texto de advertencia 5" xfId="548" xr:uid="{00000000-0005-0000-0000-000056020000}"/>
    <cellStyle name="Texto de advertencia 6" xfId="549" xr:uid="{00000000-0005-0000-0000-000057020000}"/>
    <cellStyle name="Texto explicativo" xfId="550" builtinId="53" customBuiltin="1"/>
    <cellStyle name="Texto explicativo 2" xfId="551" xr:uid="{00000000-0005-0000-0000-000059020000}"/>
    <cellStyle name="Texto explicativo 2 2" xfId="552" xr:uid="{00000000-0005-0000-0000-00005A020000}"/>
    <cellStyle name="Texto explicativo 2 2 2" xfId="553" xr:uid="{00000000-0005-0000-0000-00005B020000}"/>
    <cellStyle name="Texto explicativo 2 2 3" xfId="554" xr:uid="{00000000-0005-0000-0000-00005C020000}"/>
    <cellStyle name="Texto explicativo 2 3" xfId="555" xr:uid="{00000000-0005-0000-0000-00005D020000}"/>
    <cellStyle name="Texto explicativo 2 4" xfId="556" xr:uid="{00000000-0005-0000-0000-00005E020000}"/>
    <cellStyle name="Texto explicativo 3" xfId="557" xr:uid="{00000000-0005-0000-0000-00005F020000}"/>
    <cellStyle name="Texto explicativo 3 2" xfId="558" xr:uid="{00000000-0005-0000-0000-000060020000}"/>
    <cellStyle name="Texto explicativo 3 3" xfId="559" xr:uid="{00000000-0005-0000-0000-000061020000}"/>
    <cellStyle name="Texto explicativo 4" xfId="560" xr:uid="{00000000-0005-0000-0000-000062020000}"/>
    <cellStyle name="Texto explicativo 5" xfId="561" xr:uid="{00000000-0005-0000-0000-000063020000}"/>
    <cellStyle name="Texto explicativo 6" xfId="562" xr:uid="{00000000-0005-0000-0000-000064020000}"/>
    <cellStyle name="Título" xfId="563" builtinId="15" customBuiltin="1"/>
    <cellStyle name="Título 1 2" xfId="564" xr:uid="{00000000-0005-0000-0000-000067020000}"/>
    <cellStyle name="Título 1 2 2" xfId="565" xr:uid="{00000000-0005-0000-0000-000068020000}"/>
    <cellStyle name="Título 1 2 2 2" xfId="566" xr:uid="{00000000-0005-0000-0000-000069020000}"/>
    <cellStyle name="Título 1 2 2 3" xfId="567" xr:uid="{00000000-0005-0000-0000-00006A020000}"/>
    <cellStyle name="Título 1 2 3" xfId="568" xr:uid="{00000000-0005-0000-0000-00006B020000}"/>
    <cellStyle name="Título 1 2 4" xfId="569" xr:uid="{00000000-0005-0000-0000-00006C020000}"/>
    <cellStyle name="Título 1 3" xfId="570" xr:uid="{00000000-0005-0000-0000-00006D020000}"/>
    <cellStyle name="Título 1 3 2" xfId="571" xr:uid="{00000000-0005-0000-0000-00006E020000}"/>
    <cellStyle name="Título 1 3 3" xfId="572" xr:uid="{00000000-0005-0000-0000-00006F020000}"/>
    <cellStyle name="Título 1 4" xfId="573" xr:uid="{00000000-0005-0000-0000-000070020000}"/>
    <cellStyle name="Título 1 5" xfId="574" xr:uid="{00000000-0005-0000-0000-000071020000}"/>
    <cellStyle name="Título 1 6" xfId="575" xr:uid="{00000000-0005-0000-0000-000072020000}"/>
    <cellStyle name="Título 2" xfId="576" builtinId="17" customBuiltin="1"/>
    <cellStyle name="Título 2 2" xfId="577" xr:uid="{00000000-0005-0000-0000-000074020000}"/>
    <cellStyle name="Título 2 2 2" xfId="578" xr:uid="{00000000-0005-0000-0000-000075020000}"/>
    <cellStyle name="Título 2 2 2 2" xfId="579" xr:uid="{00000000-0005-0000-0000-000076020000}"/>
    <cellStyle name="Título 2 2 2 3" xfId="580" xr:uid="{00000000-0005-0000-0000-000077020000}"/>
    <cellStyle name="Título 2 2 3" xfId="581" xr:uid="{00000000-0005-0000-0000-000078020000}"/>
    <cellStyle name="Título 2 2 4" xfId="582" xr:uid="{00000000-0005-0000-0000-000079020000}"/>
    <cellStyle name="Título 2 3" xfId="583" xr:uid="{00000000-0005-0000-0000-00007A020000}"/>
    <cellStyle name="Título 2 3 2" xfId="584" xr:uid="{00000000-0005-0000-0000-00007B020000}"/>
    <cellStyle name="Título 2 3 3" xfId="585" xr:uid="{00000000-0005-0000-0000-00007C020000}"/>
    <cellStyle name="Título 2 4" xfId="586" xr:uid="{00000000-0005-0000-0000-00007D020000}"/>
    <cellStyle name="Título 2 5" xfId="587" xr:uid="{00000000-0005-0000-0000-00007E020000}"/>
    <cellStyle name="Título 2 6" xfId="588" xr:uid="{00000000-0005-0000-0000-00007F020000}"/>
    <cellStyle name="Título 3" xfId="589" builtinId="18" customBuiltin="1"/>
    <cellStyle name="Título 3 2" xfId="590" xr:uid="{00000000-0005-0000-0000-000081020000}"/>
    <cellStyle name="Título 3 2 2" xfId="591" xr:uid="{00000000-0005-0000-0000-000082020000}"/>
    <cellStyle name="Título 3 2 2 2" xfId="592" xr:uid="{00000000-0005-0000-0000-000083020000}"/>
    <cellStyle name="Título 3 2 2 3" xfId="593" xr:uid="{00000000-0005-0000-0000-000084020000}"/>
    <cellStyle name="Título 3 2 3" xfId="594" xr:uid="{00000000-0005-0000-0000-000085020000}"/>
    <cellStyle name="Título 3 2 4" xfId="595" xr:uid="{00000000-0005-0000-0000-000086020000}"/>
    <cellStyle name="Título 3 3" xfId="596" xr:uid="{00000000-0005-0000-0000-000087020000}"/>
    <cellStyle name="Título 3 3 2" xfId="597" xr:uid="{00000000-0005-0000-0000-000088020000}"/>
    <cellStyle name="Título 3 3 3" xfId="598" xr:uid="{00000000-0005-0000-0000-000089020000}"/>
    <cellStyle name="Título 3 4" xfId="599" xr:uid="{00000000-0005-0000-0000-00008A020000}"/>
    <cellStyle name="Título 3 5" xfId="600" xr:uid="{00000000-0005-0000-0000-00008B020000}"/>
    <cellStyle name="Título 3 6" xfId="601" xr:uid="{00000000-0005-0000-0000-00008C020000}"/>
    <cellStyle name="Título 4" xfId="602" xr:uid="{00000000-0005-0000-0000-00008D020000}"/>
    <cellStyle name="Título 4 2" xfId="603" xr:uid="{00000000-0005-0000-0000-00008E020000}"/>
    <cellStyle name="Título 4 2 2" xfId="604" xr:uid="{00000000-0005-0000-0000-00008F020000}"/>
    <cellStyle name="Título 4 2 3" xfId="605" xr:uid="{00000000-0005-0000-0000-000090020000}"/>
    <cellStyle name="Título 4 3" xfId="606" xr:uid="{00000000-0005-0000-0000-000091020000}"/>
    <cellStyle name="Título 4 4" xfId="607" xr:uid="{00000000-0005-0000-0000-000092020000}"/>
    <cellStyle name="Título 5" xfId="608" xr:uid="{00000000-0005-0000-0000-000093020000}"/>
    <cellStyle name="Título 5 2" xfId="609" xr:uid="{00000000-0005-0000-0000-000094020000}"/>
    <cellStyle name="Título 5 3" xfId="610" xr:uid="{00000000-0005-0000-0000-000095020000}"/>
    <cellStyle name="Título 6" xfId="611" xr:uid="{00000000-0005-0000-0000-000096020000}"/>
    <cellStyle name="Título 7" xfId="612" xr:uid="{00000000-0005-0000-0000-000097020000}"/>
    <cellStyle name="Título 8" xfId="613" xr:uid="{00000000-0005-0000-0000-000098020000}"/>
    <cellStyle name="Título 9" xfId="614" xr:uid="{00000000-0005-0000-0000-000099020000}"/>
    <cellStyle name="Total" xfId="615" builtinId="25" customBuiltin="1"/>
    <cellStyle name="Total 2" xfId="616" xr:uid="{00000000-0005-0000-0000-00009B020000}"/>
    <cellStyle name="Total 2 2" xfId="617" xr:uid="{00000000-0005-0000-0000-00009C020000}"/>
    <cellStyle name="Total 2 2 2" xfId="618" xr:uid="{00000000-0005-0000-0000-00009D020000}"/>
    <cellStyle name="Total 2 2 3" xfId="619" xr:uid="{00000000-0005-0000-0000-00009E020000}"/>
    <cellStyle name="Total 2 3" xfId="620" xr:uid="{00000000-0005-0000-0000-00009F020000}"/>
    <cellStyle name="Total 2 4" xfId="621" xr:uid="{00000000-0005-0000-0000-0000A0020000}"/>
    <cellStyle name="Total 3" xfId="622" xr:uid="{00000000-0005-0000-0000-0000A1020000}"/>
    <cellStyle name="Total 3 2" xfId="623" xr:uid="{00000000-0005-0000-0000-0000A2020000}"/>
    <cellStyle name="Total 3 3" xfId="624" xr:uid="{00000000-0005-0000-0000-0000A3020000}"/>
    <cellStyle name="Total 4" xfId="625" xr:uid="{00000000-0005-0000-0000-0000A4020000}"/>
    <cellStyle name="Total 5" xfId="626" xr:uid="{00000000-0005-0000-0000-0000A5020000}"/>
    <cellStyle name="Total 6" xfId="627" xr:uid="{00000000-0005-0000-0000-0000A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 Producción mensual de carne bovina Período ago 2019 - ago 2023                                                                                                              (Toneladas en vara)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762812811664E-2"/>
          <c:y val="0.17922606924643583"/>
          <c:w val="0.91211139423898546"/>
          <c:h val="0.66921222423571802"/>
        </c:manualLayout>
      </c:layou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'Pág.8-G1'!$AA$46:$AA$94</c:f>
              <c:strCache>
                <c:ptCount val="49"/>
                <c:pt idx="0">
                  <c:v>Ago 19</c:v>
                </c:pt>
                <c:pt idx="1">
                  <c:v>Sep 19</c:v>
                </c:pt>
                <c:pt idx="2">
                  <c:v>Oct 19</c:v>
                </c:pt>
                <c:pt idx="3">
                  <c:v>Nov 19</c:v>
                </c:pt>
                <c:pt idx="4">
                  <c:v>Dic 19</c:v>
                </c:pt>
                <c:pt idx="5">
                  <c:v>Ene 20</c:v>
                </c:pt>
                <c:pt idx="6">
                  <c:v>Feb 20</c:v>
                </c:pt>
                <c:pt idx="7">
                  <c:v>Mar 20</c:v>
                </c:pt>
                <c:pt idx="8">
                  <c:v>Abr 20</c:v>
                </c:pt>
                <c:pt idx="9">
                  <c:v>May 20</c:v>
                </c:pt>
                <c:pt idx="10">
                  <c:v>Jun 20</c:v>
                </c:pt>
                <c:pt idx="11">
                  <c:v>Jul 20</c:v>
                </c:pt>
                <c:pt idx="12">
                  <c:v>Ago 20</c:v>
                </c:pt>
                <c:pt idx="13">
                  <c:v>Sep 20</c:v>
                </c:pt>
                <c:pt idx="14">
                  <c:v>Oct 20</c:v>
                </c:pt>
                <c:pt idx="15">
                  <c:v>Nov 20</c:v>
                </c:pt>
                <c:pt idx="16">
                  <c:v>Dic 20</c:v>
                </c:pt>
                <c:pt idx="17">
                  <c:v>Ene 21</c:v>
                </c:pt>
                <c:pt idx="18">
                  <c:v>Feb 21</c:v>
                </c:pt>
                <c:pt idx="19">
                  <c:v>Mar 21</c:v>
                </c:pt>
                <c:pt idx="20">
                  <c:v>Abr 21</c:v>
                </c:pt>
                <c:pt idx="21">
                  <c:v>May 21</c:v>
                </c:pt>
                <c:pt idx="22">
                  <c:v>Jun 21</c:v>
                </c:pt>
                <c:pt idx="23">
                  <c:v>Jul 21</c:v>
                </c:pt>
                <c:pt idx="24">
                  <c:v>Ago 21</c:v>
                </c:pt>
                <c:pt idx="25">
                  <c:v>Sep 21</c:v>
                </c:pt>
                <c:pt idx="26">
                  <c:v>Oct 21</c:v>
                </c:pt>
                <c:pt idx="27">
                  <c:v>Nov 21</c:v>
                </c:pt>
                <c:pt idx="28">
                  <c:v>Dic 21</c:v>
                </c:pt>
                <c:pt idx="29">
                  <c:v>Ene 22</c:v>
                </c:pt>
                <c:pt idx="30">
                  <c:v>Feb 22</c:v>
                </c:pt>
                <c:pt idx="31">
                  <c:v>Mar 22</c:v>
                </c:pt>
                <c:pt idx="32">
                  <c:v>Abr 22</c:v>
                </c:pt>
                <c:pt idx="33">
                  <c:v>May 22</c:v>
                </c:pt>
                <c:pt idx="34">
                  <c:v>Jun 22</c:v>
                </c:pt>
                <c:pt idx="35">
                  <c:v>Jul 22</c:v>
                </c:pt>
                <c:pt idx="36">
                  <c:v>Ago 22</c:v>
                </c:pt>
                <c:pt idx="37">
                  <c:v>Sep 22</c:v>
                </c:pt>
                <c:pt idx="38">
                  <c:v>Oct 22</c:v>
                </c:pt>
                <c:pt idx="39">
                  <c:v>Nov 22</c:v>
                </c:pt>
                <c:pt idx="40">
                  <c:v>Dic 22</c:v>
                </c:pt>
                <c:pt idx="41">
                  <c:v>Ene 23</c:v>
                </c:pt>
                <c:pt idx="42">
                  <c:v>Feb 23</c:v>
                </c:pt>
                <c:pt idx="43">
                  <c:v>Mar 23</c:v>
                </c:pt>
                <c:pt idx="44">
                  <c:v>Abr 23</c:v>
                </c:pt>
                <c:pt idx="45">
                  <c:v>May 23</c:v>
                </c:pt>
                <c:pt idx="46">
                  <c:v>Jun 23</c:v>
                </c:pt>
                <c:pt idx="47">
                  <c:v>Jul 23</c:v>
                </c:pt>
                <c:pt idx="48">
                  <c:v>Ago 23</c:v>
                </c:pt>
              </c:strCache>
            </c:strRef>
          </c:cat>
          <c:val>
            <c:numRef>
              <c:f>'Pág.8-G1'!$AB$46:$AB$94</c:f>
              <c:numCache>
                <c:formatCode>#,##0</c:formatCode>
                <c:ptCount val="49"/>
                <c:pt idx="0">
                  <c:v>18489.975999999999</c:v>
                </c:pt>
                <c:pt idx="1">
                  <c:v>15104.125</c:v>
                </c:pt>
                <c:pt idx="2">
                  <c:v>17598.509999999998</c:v>
                </c:pt>
                <c:pt idx="3">
                  <c:v>17503.72</c:v>
                </c:pt>
                <c:pt idx="4">
                  <c:v>19473.575000000001</c:v>
                </c:pt>
                <c:pt idx="5">
                  <c:v>19453.868999999999</c:v>
                </c:pt>
                <c:pt idx="6">
                  <c:v>18239.312999999998</c:v>
                </c:pt>
                <c:pt idx="7">
                  <c:v>19560</c:v>
                </c:pt>
                <c:pt idx="8">
                  <c:v>16880.937999999998</c:v>
                </c:pt>
                <c:pt idx="9">
                  <c:v>18144.112000000001</c:v>
                </c:pt>
                <c:pt idx="10">
                  <c:v>19526.236000000001</c:v>
                </c:pt>
                <c:pt idx="11">
                  <c:v>20103.13</c:v>
                </c:pt>
                <c:pt idx="12">
                  <c:v>18842.042000000001</c:v>
                </c:pt>
                <c:pt idx="13">
                  <c:v>18919.276999999998</c:v>
                </c:pt>
                <c:pt idx="14">
                  <c:v>17384.792000000001</c:v>
                </c:pt>
                <c:pt idx="15">
                  <c:v>17225.050999999999</c:v>
                </c:pt>
                <c:pt idx="16">
                  <c:v>19083.722000000002</c:v>
                </c:pt>
                <c:pt idx="17">
                  <c:v>17244.643</c:v>
                </c:pt>
                <c:pt idx="18">
                  <c:v>17452.965</c:v>
                </c:pt>
                <c:pt idx="19">
                  <c:v>19879.752</c:v>
                </c:pt>
                <c:pt idx="20">
                  <c:v>17343.127</c:v>
                </c:pt>
                <c:pt idx="21">
                  <c:v>18240.559000000001</c:v>
                </c:pt>
                <c:pt idx="22">
                  <c:v>19322.728999999999</c:v>
                </c:pt>
                <c:pt idx="23">
                  <c:v>18290.690999999999</c:v>
                </c:pt>
                <c:pt idx="24">
                  <c:v>18259.665000000001</c:v>
                </c:pt>
                <c:pt idx="25">
                  <c:v>15874.316999999999</c:v>
                </c:pt>
                <c:pt idx="26">
                  <c:v>14242.78</c:v>
                </c:pt>
                <c:pt idx="27">
                  <c:v>16006.779</c:v>
                </c:pt>
                <c:pt idx="28">
                  <c:v>17813.582999999999</c:v>
                </c:pt>
                <c:pt idx="29" formatCode="[$-10C0A]#,##0.0">
                  <c:v>14288.906999999999</c:v>
                </c:pt>
                <c:pt idx="30" formatCode="[$-10C0A]#,##0.0">
                  <c:v>15218.842000000001</c:v>
                </c:pt>
                <c:pt idx="31" formatCode="[$-10C0A]#,##0.0">
                  <c:v>18706.258000000002</c:v>
                </c:pt>
                <c:pt idx="32" formatCode="[$-10C0A]#,##0.0">
                  <c:v>14478.528</c:v>
                </c:pt>
                <c:pt idx="33" formatCode="[$-10C0A]#,##0.0">
                  <c:v>17070.228999999999</c:v>
                </c:pt>
                <c:pt idx="34" formatCode="[$-10C0A]#,##0.0">
                  <c:v>16412.32</c:v>
                </c:pt>
                <c:pt idx="35" formatCode="[$-10C0A]#,##0.0">
                  <c:v>16056.905000000001</c:v>
                </c:pt>
                <c:pt idx="36" formatCode="[$-10C0A]#,##0.0">
                  <c:v>18621.792000000001</c:v>
                </c:pt>
                <c:pt idx="37" formatCode="[$-10C0A]#,##0.0">
                  <c:v>14792.705</c:v>
                </c:pt>
                <c:pt idx="38" formatCode="[$-10C0A]#,##0.0">
                  <c:v>13421.194</c:v>
                </c:pt>
                <c:pt idx="39" formatCode="[$-10C0A]#,##0.0">
                  <c:v>15365.455</c:v>
                </c:pt>
                <c:pt idx="40" formatCode="[$-10C0A]#,##0.0">
                  <c:v>16312.035</c:v>
                </c:pt>
                <c:pt idx="41" formatCode="0.0">
                  <c:v>15309.502</c:v>
                </c:pt>
                <c:pt idx="42" formatCode="0.0">
                  <c:v>14520.703</c:v>
                </c:pt>
                <c:pt idx="43" formatCode="0.0">
                  <c:v>17161.435000000001</c:v>
                </c:pt>
                <c:pt idx="44" formatCode="0.0">
                  <c:v>14725.884</c:v>
                </c:pt>
                <c:pt idx="45" formatCode="0.0">
                  <c:v>17096.873</c:v>
                </c:pt>
                <c:pt idx="46" formatCode="0.0">
                  <c:v>14991.739</c:v>
                </c:pt>
                <c:pt idx="47" formatCode="0.0">
                  <c:v>15176.419</c:v>
                </c:pt>
                <c:pt idx="48" formatCode="0.0">
                  <c:v>17356.196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A-4F84-9592-24DFE734F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41984"/>
        <c:axId val="178262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'Pág.8-G1'!$AA$46:$AA$94</c15:sqref>
                        </c15:formulaRef>
                      </c:ext>
                    </c:extLst>
                    <c:strCache>
                      <c:ptCount val="49"/>
                      <c:pt idx="0">
                        <c:v>Ago 19</c:v>
                      </c:pt>
                      <c:pt idx="1">
                        <c:v>Sep 19</c:v>
                      </c:pt>
                      <c:pt idx="2">
                        <c:v>Oct 19</c:v>
                      </c:pt>
                      <c:pt idx="3">
                        <c:v>Nov 19</c:v>
                      </c:pt>
                      <c:pt idx="4">
                        <c:v>Dic 19</c:v>
                      </c:pt>
                      <c:pt idx="5">
                        <c:v>Ene 20</c:v>
                      </c:pt>
                      <c:pt idx="6">
                        <c:v>Feb 20</c:v>
                      </c:pt>
                      <c:pt idx="7">
                        <c:v>Mar 20</c:v>
                      </c:pt>
                      <c:pt idx="8">
                        <c:v>Abr 20</c:v>
                      </c:pt>
                      <c:pt idx="9">
                        <c:v>May 20</c:v>
                      </c:pt>
                      <c:pt idx="10">
                        <c:v>Jun 20</c:v>
                      </c:pt>
                      <c:pt idx="11">
                        <c:v>Jul 20</c:v>
                      </c:pt>
                      <c:pt idx="12">
                        <c:v>Ago 20</c:v>
                      </c:pt>
                      <c:pt idx="13">
                        <c:v>Sep 20</c:v>
                      </c:pt>
                      <c:pt idx="14">
                        <c:v>Oct 20</c:v>
                      </c:pt>
                      <c:pt idx="15">
                        <c:v>Nov 20</c:v>
                      </c:pt>
                      <c:pt idx="16">
                        <c:v>Dic 20</c:v>
                      </c:pt>
                      <c:pt idx="17">
                        <c:v>Ene 21</c:v>
                      </c:pt>
                      <c:pt idx="18">
                        <c:v>Feb 21</c:v>
                      </c:pt>
                      <c:pt idx="19">
                        <c:v>Mar 21</c:v>
                      </c:pt>
                      <c:pt idx="20">
                        <c:v>Abr 21</c:v>
                      </c:pt>
                      <c:pt idx="21">
                        <c:v>May 21</c:v>
                      </c:pt>
                      <c:pt idx="22">
                        <c:v>Jun 21</c:v>
                      </c:pt>
                      <c:pt idx="23">
                        <c:v>Jul 21</c:v>
                      </c:pt>
                      <c:pt idx="24">
                        <c:v>Ago 21</c:v>
                      </c:pt>
                      <c:pt idx="25">
                        <c:v>Sep 21</c:v>
                      </c:pt>
                      <c:pt idx="26">
                        <c:v>Oct 21</c:v>
                      </c:pt>
                      <c:pt idx="27">
                        <c:v>Nov 21</c:v>
                      </c:pt>
                      <c:pt idx="28">
                        <c:v>Dic 21</c:v>
                      </c:pt>
                      <c:pt idx="29">
                        <c:v>Ene 22</c:v>
                      </c:pt>
                      <c:pt idx="30">
                        <c:v>Feb 22</c:v>
                      </c:pt>
                      <c:pt idx="31">
                        <c:v>Mar 22</c:v>
                      </c:pt>
                      <c:pt idx="32">
                        <c:v>Abr 22</c:v>
                      </c:pt>
                      <c:pt idx="33">
                        <c:v>May 22</c:v>
                      </c:pt>
                      <c:pt idx="34">
                        <c:v>Jun 22</c:v>
                      </c:pt>
                      <c:pt idx="35">
                        <c:v>Jul 22</c:v>
                      </c:pt>
                      <c:pt idx="36">
                        <c:v>Ago 22</c:v>
                      </c:pt>
                      <c:pt idx="37">
                        <c:v>Sep 22</c:v>
                      </c:pt>
                      <c:pt idx="38">
                        <c:v>Oct 22</c:v>
                      </c:pt>
                      <c:pt idx="39">
                        <c:v>Nov 22</c:v>
                      </c:pt>
                      <c:pt idx="40">
                        <c:v>Dic 22</c:v>
                      </c:pt>
                      <c:pt idx="41">
                        <c:v>Ene 23</c:v>
                      </c:pt>
                      <c:pt idx="42">
                        <c:v>Feb 23</c:v>
                      </c:pt>
                      <c:pt idx="43">
                        <c:v>Mar 23</c:v>
                      </c:pt>
                      <c:pt idx="44">
                        <c:v>Abr 23</c:v>
                      </c:pt>
                      <c:pt idx="45">
                        <c:v>May 23</c:v>
                      </c:pt>
                      <c:pt idx="46">
                        <c:v>Jun 23</c:v>
                      </c:pt>
                      <c:pt idx="47">
                        <c:v>Jul 23</c:v>
                      </c:pt>
                      <c:pt idx="48">
                        <c:v>Ago 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'Pág.8-G1'!$AA$39:$AA$86</c15:sqref>
                        </c15:formulaRef>
                      </c:ext>
                    </c:extLst>
                    <c:numCache>
                      <c:formatCode>#,##0_);\(#,##0\)</c:formatCode>
                      <c:ptCount val="4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730-4B1C-AAB2-2E00BD1A19D8}"/>
                  </c:ext>
                </c:extLst>
              </c15:ser>
            </c15:filteredLineSeries>
          </c:ext>
        </c:extLst>
      </c:lineChart>
      <c:catAx>
        <c:axId val="1984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3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8262784"/>
        <c:crosses val="autoZero"/>
        <c:auto val="1"/>
        <c:lblAlgn val="ctr"/>
        <c:lblOffset val="100"/>
        <c:noMultiLvlLbl val="0"/>
      </c:catAx>
      <c:valAx>
        <c:axId val="178262784"/>
        <c:scaling>
          <c:orientation val="minMax"/>
          <c:min val="1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7.1777500087823621E-3"/>
              <c:y val="0.445318971303223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1143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441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Peso promedio por categoría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ago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(Kilos en vara)</a:t>
            </a:r>
          </a:p>
        </c:rich>
      </c:tx>
      <c:layout>
        <c:manualLayout>
          <c:xMode val="edge"/>
          <c:yMode val="edge"/>
          <c:x val="0.38531421072365957"/>
          <c:y val="2.94947929542609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61497095342223"/>
          <c:y val="0.21977148689747114"/>
          <c:w val="0.78098135825989567"/>
          <c:h val="0.50658556000172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'Pág.9-G2'!$Z$12:$AA$12</c:f>
              <c:strCache>
                <c:ptCount val="2"/>
                <c:pt idx="0">
                  <c:v>2022 (p)</c:v>
                </c:pt>
                <c:pt idx="1">
                  <c:v>agosto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'Pág.9-G2'!$AB$11:$AH$11</c:f>
              <c:strCache>
                <c:ptCount val="7"/>
                <c:pt idx="0">
                  <c:v>Bovinos</c:v>
                </c:pt>
                <c:pt idx="1">
                  <c:v>Novillos</c:v>
                </c:pt>
                <c:pt idx="2">
                  <c:v>Vacas</c:v>
                </c:pt>
                <c:pt idx="3">
                  <c:v>Bueyes</c:v>
                </c:pt>
                <c:pt idx="4">
                  <c:v>Toros</c:v>
                </c:pt>
                <c:pt idx="5">
                  <c:v>Vaquillas</c:v>
                </c:pt>
                <c:pt idx="6">
                  <c:v>Terneros</c:v>
                </c:pt>
              </c:strCache>
            </c:strRef>
          </c:cat>
          <c:val>
            <c:numRef>
              <c:f>'Pág.9-G2'!$AB$12:$AH$12</c:f>
              <c:numCache>
                <c:formatCode>#,##0</c:formatCode>
                <c:ptCount val="7"/>
                <c:pt idx="0">
                  <c:v>260.01189628450555</c:v>
                </c:pt>
                <c:pt idx="1">
                  <c:v>274.88183016064369</c:v>
                </c:pt>
                <c:pt idx="2">
                  <c:v>243.95708308427973</c:v>
                </c:pt>
                <c:pt idx="3">
                  <c:v>396.67101827676237</c:v>
                </c:pt>
                <c:pt idx="4">
                  <c:v>331.65940815187042</c:v>
                </c:pt>
                <c:pt idx="5">
                  <c:v>229.19104969574036</c:v>
                </c:pt>
                <c:pt idx="6">
                  <c:v>139.15674603174605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2-4D90-9C6C-8C51BB6C62C0}"/>
            </c:ext>
          </c:extLst>
        </c:ser>
        <c:ser>
          <c:idx val="1"/>
          <c:order val="1"/>
          <c:tx>
            <c:strRef>
              <c:f>'Pág.9-G2'!$Z$13:$AA$13</c:f>
              <c:strCache>
                <c:ptCount val="2"/>
                <c:pt idx="0">
                  <c:v>2023 (p)</c:v>
                </c:pt>
                <c:pt idx="1">
                  <c:v>agosto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'Pág.9-G2'!$AB$11:$AH$11</c:f>
              <c:strCache>
                <c:ptCount val="7"/>
                <c:pt idx="0">
                  <c:v>Bovinos</c:v>
                </c:pt>
                <c:pt idx="1">
                  <c:v>Novillos</c:v>
                </c:pt>
                <c:pt idx="2">
                  <c:v>Vacas</c:v>
                </c:pt>
                <c:pt idx="3">
                  <c:v>Bueyes</c:v>
                </c:pt>
                <c:pt idx="4">
                  <c:v>Toros</c:v>
                </c:pt>
                <c:pt idx="5">
                  <c:v>Vaquillas</c:v>
                </c:pt>
                <c:pt idx="6">
                  <c:v>Terneros</c:v>
                </c:pt>
              </c:strCache>
            </c:strRef>
          </c:cat>
          <c:val>
            <c:numRef>
              <c:f>'Pág.9-G2'!$AB$13:$AH$13</c:f>
              <c:numCache>
                <c:formatCode>#,##0</c:formatCode>
                <c:ptCount val="7"/>
                <c:pt idx="0">
                  <c:v>260.36897689768978</c:v>
                </c:pt>
                <c:pt idx="1">
                  <c:v>273.33940459379232</c:v>
                </c:pt>
                <c:pt idx="2">
                  <c:v>245.41138379848474</c:v>
                </c:pt>
                <c:pt idx="3">
                  <c:v>390.94820295983084</c:v>
                </c:pt>
                <c:pt idx="4">
                  <c:v>345.62759924385631</c:v>
                </c:pt>
                <c:pt idx="5">
                  <c:v>229.46706675557533</c:v>
                </c:pt>
                <c:pt idx="6">
                  <c:v>135.73565573770495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2-4D90-9C6C-8C51BB6C6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65248"/>
        <c:axId val="198567040"/>
      </c:barChart>
      <c:catAx>
        <c:axId val="1985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567040"/>
        <c:crossesAt val="0"/>
        <c:auto val="1"/>
        <c:lblAlgn val="ctr"/>
        <c:lblOffset val="100"/>
        <c:noMultiLvlLbl val="0"/>
      </c:catAx>
      <c:valAx>
        <c:axId val="198567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5652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 orientation="landscape" horizontalDpi="-2" verticalDpi="-2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3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Beneficio de novillos y vacas y vaquillas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ago 2020 - ago 2023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(Número de cabezas)</a:t>
            </a:r>
          </a:p>
        </c:rich>
      </c:tx>
      <c:layout>
        <c:manualLayout>
          <c:xMode val="edge"/>
          <c:yMode val="edge"/>
          <c:x val="0.36198898647350419"/>
          <c:y val="2.05209499997724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957346962415491E-2"/>
          <c:y val="0.17178583523833718"/>
          <c:w val="0.89588447936170823"/>
          <c:h val="0.57861400389467443"/>
        </c:manualLayout>
      </c:layout>
      <c:lineChart>
        <c:grouping val="standard"/>
        <c:varyColors val="0"/>
        <c:ser>
          <c:idx val="0"/>
          <c:order val="0"/>
          <c:tx>
            <c:strRef>
              <c:f>'Pag.10-G3 '!$AF$3</c:f>
              <c:strCache>
                <c:ptCount val="1"/>
                <c:pt idx="0">
                  <c:v>Novillo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'Pag.10-G3 '!$AB$59:$AB$95</c:f>
              <c:strCache>
                <c:ptCount val="37"/>
                <c:pt idx="0">
                  <c:v>ago-20</c:v>
                </c:pt>
                <c:pt idx="1">
                  <c:v>sept-20</c:v>
                </c:pt>
                <c:pt idx="2">
                  <c:v>oct-20</c:v>
                </c:pt>
                <c:pt idx="3">
                  <c:v>nov-20</c:v>
                </c:pt>
                <c:pt idx="4">
                  <c:v>dic-20</c:v>
                </c:pt>
                <c:pt idx="5">
                  <c:v>Ene 21</c:v>
                </c:pt>
                <c:pt idx="6">
                  <c:v>Feb 21</c:v>
                </c:pt>
                <c:pt idx="7">
                  <c:v>Mar 21</c:v>
                </c:pt>
                <c:pt idx="8">
                  <c:v>abr-21</c:v>
                </c:pt>
                <c:pt idx="9">
                  <c:v>may-21</c:v>
                </c:pt>
                <c:pt idx="10">
                  <c:v>jun-21</c:v>
                </c:pt>
                <c:pt idx="11">
                  <c:v>jul-21</c:v>
                </c:pt>
                <c:pt idx="12">
                  <c:v>ago-21</c:v>
                </c:pt>
                <c:pt idx="13">
                  <c:v>sept-21</c:v>
                </c:pt>
                <c:pt idx="14">
                  <c:v>oct-21</c:v>
                </c:pt>
                <c:pt idx="15">
                  <c:v>nov-21</c:v>
                </c:pt>
                <c:pt idx="16">
                  <c:v>dic-21</c:v>
                </c:pt>
                <c:pt idx="17">
                  <c:v>ene-22</c:v>
                </c:pt>
                <c:pt idx="18">
                  <c:v>feb-22</c:v>
                </c:pt>
                <c:pt idx="19">
                  <c:v>mar-22</c:v>
                </c:pt>
                <c:pt idx="20">
                  <c:v>abr-22</c:v>
                </c:pt>
                <c:pt idx="21">
                  <c:v>may-22</c:v>
                </c:pt>
                <c:pt idx="22">
                  <c:v>jun-22</c:v>
                </c:pt>
                <c:pt idx="23">
                  <c:v>jul-22</c:v>
                </c:pt>
                <c:pt idx="24">
                  <c:v>ago-22</c:v>
                </c:pt>
                <c:pt idx="25">
                  <c:v>sept-22</c:v>
                </c:pt>
                <c:pt idx="26">
                  <c:v>oct-22</c:v>
                </c:pt>
                <c:pt idx="27">
                  <c:v>nov-22</c:v>
                </c:pt>
                <c:pt idx="28">
                  <c:v>dic-22</c:v>
                </c:pt>
                <c:pt idx="29">
                  <c:v>ene-23</c:v>
                </c:pt>
                <c:pt idx="30">
                  <c:v>feb-23</c:v>
                </c:pt>
                <c:pt idx="31">
                  <c:v>mar-23</c:v>
                </c:pt>
                <c:pt idx="32">
                  <c:v>abr-23</c:v>
                </c:pt>
                <c:pt idx="33">
                  <c:v>may-23</c:v>
                </c:pt>
                <c:pt idx="34">
                  <c:v>jun-23</c:v>
                </c:pt>
                <c:pt idx="35">
                  <c:v>jul-23</c:v>
                </c:pt>
                <c:pt idx="36">
                  <c:v>ago-23</c:v>
                </c:pt>
              </c:strCache>
            </c:strRef>
          </c:cat>
          <c:val>
            <c:numRef>
              <c:f>'Pag.10-G3 '!$AF$59:$AF$95</c:f>
              <c:numCache>
                <c:formatCode>#,##0</c:formatCode>
                <c:ptCount val="37"/>
                <c:pt idx="0">
                  <c:v>40021</c:v>
                </c:pt>
                <c:pt idx="1">
                  <c:v>39216</c:v>
                </c:pt>
                <c:pt idx="2">
                  <c:v>32572</c:v>
                </c:pt>
                <c:pt idx="3">
                  <c:v>31351</c:v>
                </c:pt>
                <c:pt idx="4">
                  <c:v>37633</c:v>
                </c:pt>
                <c:pt idx="5">
                  <c:v>33172</c:v>
                </c:pt>
                <c:pt idx="6">
                  <c:v>33514</c:v>
                </c:pt>
                <c:pt idx="7">
                  <c:v>37293</c:v>
                </c:pt>
                <c:pt idx="8">
                  <c:v>32207</c:v>
                </c:pt>
                <c:pt idx="9">
                  <c:v>32159</c:v>
                </c:pt>
                <c:pt idx="10">
                  <c:v>33219</c:v>
                </c:pt>
                <c:pt idx="11">
                  <c:v>32857</c:v>
                </c:pt>
                <c:pt idx="12">
                  <c:v>35169</c:v>
                </c:pt>
                <c:pt idx="13">
                  <c:v>31024</c:v>
                </c:pt>
                <c:pt idx="14">
                  <c:v>26185</c:v>
                </c:pt>
                <c:pt idx="15">
                  <c:v>30271</c:v>
                </c:pt>
                <c:pt idx="16">
                  <c:v>34226</c:v>
                </c:pt>
                <c:pt idx="17">
                  <c:v>27772</c:v>
                </c:pt>
                <c:pt idx="18">
                  <c:v>28627</c:v>
                </c:pt>
                <c:pt idx="19">
                  <c:v>32630</c:v>
                </c:pt>
                <c:pt idx="20">
                  <c:v>25206</c:v>
                </c:pt>
                <c:pt idx="21">
                  <c:v>28393</c:v>
                </c:pt>
                <c:pt idx="22" formatCode="General">
                  <c:v>28704</c:v>
                </c:pt>
                <c:pt idx="23">
                  <c:v>30413</c:v>
                </c:pt>
                <c:pt idx="24">
                  <c:v>35669</c:v>
                </c:pt>
                <c:pt idx="25">
                  <c:v>30321</c:v>
                </c:pt>
                <c:pt idx="26">
                  <c:v>26321</c:v>
                </c:pt>
                <c:pt idx="27">
                  <c:v>29022</c:v>
                </c:pt>
                <c:pt idx="28">
                  <c:v>31499</c:v>
                </c:pt>
                <c:pt idx="29">
                  <c:v>29954</c:v>
                </c:pt>
                <c:pt idx="30">
                  <c:v>28980</c:v>
                </c:pt>
                <c:pt idx="31">
                  <c:v>31983</c:v>
                </c:pt>
                <c:pt idx="32">
                  <c:v>25443</c:v>
                </c:pt>
                <c:pt idx="33">
                  <c:v>29843</c:v>
                </c:pt>
                <c:pt idx="34">
                  <c:v>27806</c:v>
                </c:pt>
                <c:pt idx="35">
                  <c:v>29961</c:v>
                </c:pt>
                <c:pt idx="36">
                  <c:v>34699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E-442A-94A3-51326A636017}"/>
            </c:ext>
          </c:extLst>
        </c:ser>
        <c:ser>
          <c:idx val="1"/>
          <c:order val="1"/>
          <c:tx>
            <c:strRef>
              <c:f>'Pag.10-G3 '!$AE$3</c:f>
              <c:strCache>
                <c:ptCount val="1"/>
                <c:pt idx="0">
                  <c:v>Vacas + Vaquillas</c:v>
                </c:pt>
              </c:strCache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'Pag.10-G3 '!$AB$59:$AB$95</c:f>
              <c:strCache>
                <c:ptCount val="37"/>
                <c:pt idx="0">
                  <c:v>ago-20</c:v>
                </c:pt>
                <c:pt idx="1">
                  <c:v>sept-20</c:v>
                </c:pt>
                <c:pt idx="2">
                  <c:v>oct-20</c:v>
                </c:pt>
                <c:pt idx="3">
                  <c:v>nov-20</c:v>
                </c:pt>
                <c:pt idx="4">
                  <c:v>dic-20</c:v>
                </c:pt>
                <c:pt idx="5">
                  <c:v>Ene 21</c:v>
                </c:pt>
                <c:pt idx="6">
                  <c:v>Feb 21</c:v>
                </c:pt>
                <c:pt idx="7">
                  <c:v>Mar 21</c:v>
                </c:pt>
                <c:pt idx="8">
                  <c:v>abr-21</c:v>
                </c:pt>
                <c:pt idx="9">
                  <c:v>may-21</c:v>
                </c:pt>
                <c:pt idx="10">
                  <c:v>jun-21</c:v>
                </c:pt>
                <c:pt idx="11">
                  <c:v>jul-21</c:v>
                </c:pt>
                <c:pt idx="12">
                  <c:v>ago-21</c:v>
                </c:pt>
                <c:pt idx="13">
                  <c:v>sept-21</c:v>
                </c:pt>
                <c:pt idx="14">
                  <c:v>oct-21</c:v>
                </c:pt>
                <c:pt idx="15">
                  <c:v>nov-21</c:v>
                </c:pt>
                <c:pt idx="16">
                  <c:v>dic-21</c:v>
                </c:pt>
                <c:pt idx="17">
                  <c:v>ene-22</c:v>
                </c:pt>
                <c:pt idx="18">
                  <c:v>feb-22</c:v>
                </c:pt>
                <c:pt idx="19">
                  <c:v>mar-22</c:v>
                </c:pt>
                <c:pt idx="20">
                  <c:v>abr-22</c:v>
                </c:pt>
                <c:pt idx="21">
                  <c:v>may-22</c:v>
                </c:pt>
                <c:pt idx="22">
                  <c:v>jun-22</c:v>
                </c:pt>
                <c:pt idx="23">
                  <c:v>jul-22</c:v>
                </c:pt>
                <c:pt idx="24">
                  <c:v>ago-22</c:v>
                </c:pt>
                <c:pt idx="25">
                  <c:v>sept-22</c:v>
                </c:pt>
                <c:pt idx="26">
                  <c:v>oct-22</c:v>
                </c:pt>
                <c:pt idx="27">
                  <c:v>nov-22</c:v>
                </c:pt>
                <c:pt idx="28">
                  <c:v>dic-22</c:v>
                </c:pt>
                <c:pt idx="29">
                  <c:v>ene-23</c:v>
                </c:pt>
                <c:pt idx="30">
                  <c:v>feb-23</c:v>
                </c:pt>
                <c:pt idx="31">
                  <c:v>mar-23</c:v>
                </c:pt>
                <c:pt idx="32">
                  <c:v>abr-23</c:v>
                </c:pt>
                <c:pt idx="33">
                  <c:v>may-23</c:v>
                </c:pt>
                <c:pt idx="34">
                  <c:v>jun-23</c:v>
                </c:pt>
                <c:pt idx="35">
                  <c:v>jul-23</c:v>
                </c:pt>
                <c:pt idx="36">
                  <c:v>ago-23</c:v>
                </c:pt>
              </c:strCache>
            </c:strRef>
          </c:cat>
          <c:val>
            <c:numRef>
              <c:f>'Pag.10-G3 '!$AE$59:$AE$95</c:f>
              <c:numCache>
                <c:formatCode>#,##0</c:formatCode>
                <c:ptCount val="37"/>
                <c:pt idx="0">
                  <c:v>28710</c:v>
                </c:pt>
                <c:pt idx="1">
                  <c:v>30974</c:v>
                </c:pt>
                <c:pt idx="2">
                  <c:v>31558</c:v>
                </c:pt>
                <c:pt idx="3">
                  <c:v>32378</c:v>
                </c:pt>
                <c:pt idx="4">
                  <c:v>33058</c:v>
                </c:pt>
                <c:pt idx="5">
                  <c:v>30276</c:v>
                </c:pt>
                <c:pt idx="6">
                  <c:v>31346</c:v>
                </c:pt>
                <c:pt idx="7">
                  <c:v>36109</c:v>
                </c:pt>
                <c:pt idx="8">
                  <c:v>32590</c:v>
                </c:pt>
                <c:pt idx="9">
                  <c:v>35048</c:v>
                </c:pt>
                <c:pt idx="10">
                  <c:v>38702</c:v>
                </c:pt>
                <c:pt idx="11">
                  <c:v>33264</c:v>
                </c:pt>
                <c:pt idx="12">
                  <c:v>31162</c:v>
                </c:pt>
                <c:pt idx="13">
                  <c:v>25759</c:v>
                </c:pt>
                <c:pt idx="14">
                  <c:v>24935</c:v>
                </c:pt>
                <c:pt idx="15">
                  <c:v>27601</c:v>
                </c:pt>
                <c:pt idx="16">
                  <c:v>30287</c:v>
                </c:pt>
                <c:pt idx="17">
                  <c:v>25087</c:v>
                </c:pt>
                <c:pt idx="18">
                  <c:v>26252</c:v>
                </c:pt>
                <c:pt idx="19">
                  <c:v>35537</c:v>
                </c:pt>
                <c:pt idx="20">
                  <c:v>27439</c:v>
                </c:pt>
                <c:pt idx="21">
                  <c:v>34677</c:v>
                </c:pt>
                <c:pt idx="22">
                  <c:v>32262</c:v>
                </c:pt>
                <c:pt idx="23">
                  <c:v>28370</c:v>
                </c:pt>
                <c:pt idx="24">
                  <c:v>32506</c:v>
                </c:pt>
                <c:pt idx="25">
                  <c:v>25099</c:v>
                </c:pt>
                <c:pt idx="26">
                  <c:v>21605</c:v>
                </c:pt>
                <c:pt idx="27">
                  <c:v>25417</c:v>
                </c:pt>
                <c:pt idx="28">
                  <c:v>26867</c:v>
                </c:pt>
                <c:pt idx="29">
                  <c:v>25011</c:v>
                </c:pt>
                <c:pt idx="30">
                  <c:v>24526</c:v>
                </c:pt>
                <c:pt idx="31">
                  <c:v>31270</c:v>
                </c:pt>
                <c:pt idx="32">
                  <c:v>29177</c:v>
                </c:pt>
                <c:pt idx="33">
                  <c:v>33552</c:v>
                </c:pt>
                <c:pt idx="34">
                  <c:v>27442</c:v>
                </c:pt>
                <c:pt idx="35">
                  <c:v>26187</c:v>
                </c:pt>
                <c:pt idx="36">
                  <c:v>28940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E-442A-94A3-51326A636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54080"/>
        <c:axId val="201060736"/>
      </c:lineChart>
      <c:catAx>
        <c:axId val="2010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8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1060736"/>
        <c:crosses val="autoZero"/>
        <c:auto val="0"/>
        <c:lblAlgn val="ctr"/>
        <c:lblOffset val="100"/>
        <c:noMultiLvlLbl val="0"/>
      </c:catAx>
      <c:valAx>
        <c:axId val="201060736"/>
        <c:scaling>
          <c:orientation val="minMax"/>
          <c:max val="45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1054080"/>
        <c:crosses val="autoZero"/>
        <c:crossBetween val="midCat"/>
        <c:minorUnit val="1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10211476090743"/>
          <c:y val="0.84988781403485114"/>
          <c:w val="0.30532939103077622"/>
          <c:h val="9.7693847128366165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0652418447695"/>
          <c:y val="0.1875"/>
          <c:w val="0.88189131837296253"/>
          <c:h val="0.65913385826771653"/>
        </c:manualLayout>
      </c:layout>
      <c:lineChart>
        <c:grouping val="standard"/>
        <c:varyColors val="0"/>
        <c:ser>
          <c:idx val="0"/>
          <c:order val="0"/>
          <c:cat>
            <c:strRef>
              <c:f>'Pág.14-G4'!$Y$58:$Y$94</c:f>
              <c:strCache>
                <c:ptCount val="37"/>
                <c:pt idx="0">
                  <c:v>Sep 20</c:v>
                </c:pt>
                <c:pt idx="1">
                  <c:v>Oct 20</c:v>
                </c:pt>
                <c:pt idx="2">
                  <c:v>Nov 20</c:v>
                </c:pt>
                <c:pt idx="3">
                  <c:v>Dic 20</c:v>
                </c:pt>
                <c:pt idx="4">
                  <c:v>Ene 21</c:v>
                </c:pt>
                <c:pt idx="5">
                  <c:v>Feb 21</c:v>
                </c:pt>
                <c:pt idx="6">
                  <c:v>Mar 21</c:v>
                </c:pt>
                <c:pt idx="7">
                  <c:v>Abr 21</c:v>
                </c:pt>
                <c:pt idx="8">
                  <c:v>May 21</c:v>
                </c:pt>
                <c:pt idx="9">
                  <c:v>Jun 21</c:v>
                </c:pt>
                <c:pt idx="10">
                  <c:v>Jul 21</c:v>
                </c:pt>
                <c:pt idx="11">
                  <c:v>Ago 21</c:v>
                </c:pt>
                <c:pt idx="12">
                  <c:v>Sep 21</c:v>
                </c:pt>
                <c:pt idx="13">
                  <c:v>Oct 21</c:v>
                </c:pt>
                <c:pt idx="14">
                  <c:v>Nov 21</c:v>
                </c:pt>
                <c:pt idx="15">
                  <c:v>Dic 21</c:v>
                </c:pt>
                <c:pt idx="16">
                  <c:v>Ene 22</c:v>
                </c:pt>
                <c:pt idx="17">
                  <c:v>Feb 22</c:v>
                </c:pt>
                <c:pt idx="18">
                  <c:v>Mar 22</c:v>
                </c:pt>
                <c:pt idx="19">
                  <c:v>Abr 22</c:v>
                </c:pt>
                <c:pt idx="20">
                  <c:v>May 22</c:v>
                </c:pt>
                <c:pt idx="21">
                  <c:v>Jun 22</c:v>
                </c:pt>
                <c:pt idx="22">
                  <c:v>Jul 22</c:v>
                </c:pt>
                <c:pt idx="23">
                  <c:v>Ago 22</c:v>
                </c:pt>
                <c:pt idx="24">
                  <c:v>Sep 22</c:v>
                </c:pt>
                <c:pt idx="25">
                  <c:v>Oct 22</c:v>
                </c:pt>
                <c:pt idx="26">
                  <c:v>Nov 22</c:v>
                </c:pt>
                <c:pt idx="27">
                  <c:v>Dic 22</c:v>
                </c:pt>
                <c:pt idx="28">
                  <c:v>Ene 23</c:v>
                </c:pt>
                <c:pt idx="29">
                  <c:v>Feb 23</c:v>
                </c:pt>
                <c:pt idx="30">
                  <c:v>Mar 23</c:v>
                </c:pt>
                <c:pt idx="31">
                  <c:v>Abr 23</c:v>
                </c:pt>
                <c:pt idx="32">
                  <c:v>May 23</c:v>
                </c:pt>
                <c:pt idx="33">
                  <c:v>Jun 23</c:v>
                </c:pt>
                <c:pt idx="34">
                  <c:v>Jul 23</c:v>
                </c:pt>
                <c:pt idx="35">
                  <c:v>Ago 23</c:v>
                </c:pt>
                <c:pt idx="36">
                  <c:v>Sep 23</c:v>
                </c:pt>
              </c:strCache>
            </c:strRef>
          </c:cat>
          <c:val>
            <c:numRef>
              <c:f>'Pág.14-G4'!$Z$58:$Z$94</c:f>
              <c:numCache>
                <c:formatCode>#,##0.00</c:formatCode>
                <c:ptCount val="37"/>
                <c:pt idx="0">
                  <c:v>1642.37</c:v>
                </c:pt>
                <c:pt idx="1">
                  <c:v>1666.46</c:v>
                </c:pt>
                <c:pt idx="2">
                  <c:v>1645.71</c:v>
                </c:pt>
                <c:pt idx="3">
                  <c:v>1526.87</c:v>
                </c:pt>
                <c:pt idx="4">
                  <c:v>1440.52</c:v>
                </c:pt>
                <c:pt idx="5">
                  <c:v>1399.49</c:v>
                </c:pt>
                <c:pt idx="6">
                  <c:v>1473.37</c:v>
                </c:pt>
                <c:pt idx="7">
                  <c:v>1594.53</c:v>
                </c:pt>
                <c:pt idx="8">
                  <c:v>1756.14</c:v>
                </c:pt>
                <c:pt idx="9">
                  <c:v>1856.82</c:v>
                </c:pt>
                <c:pt idx="10">
                  <c:v>1974.76</c:v>
                </c:pt>
                <c:pt idx="11">
                  <c:v>2265.5500000000002</c:v>
                </c:pt>
                <c:pt idx="12">
                  <c:v>2245.66</c:v>
                </c:pt>
                <c:pt idx="13">
                  <c:v>2045.7</c:v>
                </c:pt>
                <c:pt idx="14">
                  <c:v>1973.04</c:v>
                </c:pt>
                <c:pt idx="15">
                  <c:v>1810.96</c:v>
                </c:pt>
                <c:pt idx="16">
                  <c:v>1737.66</c:v>
                </c:pt>
                <c:pt idx="17">
                  <c:v>1827.33</c:v>
                </c:pt>
                <c:pt idx="18">
                  <c:v>1947.55</c:v>
                </c:pt>
                <c:pt idx="19">
                  <c:v>1952.2</c:v>
                </c:pt>
                <c:pt idx="20">
                  <c:v>1857.79</c:v>
                </c:pt>
                <c:pt idx="21">
                  <c:v>1869.55</c:v>
                </c:pt>
                <c:pt idx="22">
                  <c:v>1908.78</c:v>
                </c:pt>
                <c:pt idx="23">
                  <c:v>1925.28</c:v>
                </c:pt>
                <c:pt idx="24">
                  <c:v>1935.59</c:v>
                </c:pt>
                <c:pt idx="25">
                  <c:v>1935.58</c:v>
                </c:pt>
                <c:pt idx="26">
                  <c:v>1795.5</c:v>
                </c:pt>
                <c:pt idx="27">
                  <c:v>1689.88</c:v>
                </c:pt>
                <c:pt idx="28">
                  <c:v>1591.34</c:v>
                </c:pt>
                <c:pt idx="29">
                  <c:v>1574.29</c:v>
                </c:pt>
                <c:pt idx="30">
                  <c:v>1649.02</c:v>
                </c:pt>
                <c:pt idx="31">
                  <c:v>1679.6</c:v>
                </c:pt>
                <c:pt idx="32">
                  <c:v>1624.61</c:v>
                </c:pt>
                <c:pt idx="33">
                  <c:v>1680.46</c:v>
                </c:pt>
                <c:pt idx="34">
                  <c:v>1756.15</c:v>
                </c:pt>
                <c:pt idx="35">
                  <c:v>1774.3</c:v>
                </c:pt>
                <c:pt idx="36">
                  <c:v>1759.46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F-4CE9-AC6F-A4DCDCFF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85504"/>
        <c:axId val="198487040"/>
      </c:lineChart>
      <c:catAx>
        <c:axId val="1984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487040"/>
        <c:crosses val="autoZero"/>
        <c:auto val="1"/>
        <c:lblAlgn val="ctr"/>
        <c:lblOffset val="100"/>
        <c:tickMarkSkip val="1"/>
        <c:noMultiLvlLbl val="0"/>
      </c:catAx>
      <c:valAx>
        <c:axId val="198487040"/>
        <c:scaling>
          <c:orientation val="minMax"/>
          <c:min val="95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8485504"/>
        <c:crosses val="autoZero"/>
        <c:crossBetween val="between"/>
        <c:majorUnit val="1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20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promedio de novillo gordo a productor en la Región de Los Lagos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Período sep 2020 - sep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 pesos reales de sep 2023)</a:t>
            </a:r>
          </a:p>
        </c:rich>
      </c:tx>
      <c:layout>
        <c:manualLayout>
          <c:xMode val="edge"/>
          <c:yMode val="edge"/>
          <c:x val="0.30735947423181276"/>
          <c:y val="1.59045725646123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65525504964054E-2"/>
          <c:y val="0.16126665708368604"/>
          <c:w val="0.88929088211799612"/>
          <c:h val="0.67382898638684363"/>
        </c:manualLayout>
      </c:layout>
      <c:lineChart>
        <c:grouping val="standard"/>
        <c:varyColors val="0"/>
        <c:ser>
          <c:idx val="4"/>
          <c:order val="0"/>
          <c:spPr>
            <a:ln w="31750">
              <a:solidFill>
                <a:srgbClr val="00B05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'Pág.15-G5'!$V$58:$V$94</c:f>
              <c:strCache>
                <c:ptCount val="37"/>
                <c:pt idx="0">
                  <c:v>Sep 20</c:v>
                </c:pt>
                <c:pt idx="1">
                  <c:v>Oct 20</c:v>
                </c:pt>
                <c:pt idx="2">
                  <c:v>Nov 20</c:v>
                </c:pt>
                <c:pt idx="3">
                  <c:v>Dic 20</c:v>
                </c:pt>
                <c:pt idx="4">
                  <c:v>Ene 21</c:v>
                </c:pt>
                <c:pt idx="5">
                  <c:v>Feb 21</c:v>
                </c:pt>
                <c:pt idx="6">
                  <c:v>Mar 21</c:v>
                </c:pt>
                <c:pt idx="7">
                  <c:v>Abr 21</c:v>
                </c:pt>
                <c:pt idx="8">
                  <c:v>May 21</c:v>
                </c:pt>
                <c:pt idx="9">
                  <c:v>Jun 21</c:v>
                </c:pt>
                <c:pt idx="10">
                  <c:v>Jul 21</c:v>
                </c:pt>
                <c:pt idx="11">
                  <c:v>Ago 21</c:v>
                </c:pt>
                <c:pt idx="12">
                  <c:v>Sep 21</c:v>
                </c:pt>
                <c:pt idx="13">
                  <c:v>Oct 21</c:v>
                </c:pt>
                <c:pt idx="14">
                  <c:v>Nov 21</c:v>
                </c:pt>
                <c:pt idx="15">
                  <c:v>Dic 21</c:v>
                </c:pt>
                <c:pt idx="16">
                  <c:v>Ene 22</c:v>
                </c:pt>
                <c:pt idx="17">
                  <c:v>Feb 22</c:v>
                </c:pt>
                <c:pt idx="18">
                  <c:v>Mar 22</c:v>
                </c:pt>
                <c:pt idx="19">
                  <c:v>Abr 22</c:v>
                </c:pt>
                <c:pt idx="20">
                  <c:v>May 22</c:v>
                </c:pt>
                <c:pt idx="21">
                  <c:v>Jun 22</c:v>
                </c:pt>
                <c:pt idx="22">
                  <c:v>Jul 22</c:v>
                </c:pt>
                <c:pt idx="23">
                  <c:v>Ago 22</c:v>
                </c:pt>
                <c:pt idx="24">
                  <c:v>Sep 22</c:v>
                </c:pt>
                <c:pt idx="25">
                  <c:v>Oct 22</c:v>
                </c:pt>
                <c:pt idx="26">
                  <c:v>Nov 22</c:v>
                </c:pt>
                <c:pt idx="27">
                  <c:v>Dic 22</c:v>
                </c:pt>
                <c:pt idx="28">
                  <c:v>Ene 23</c:v>
                </c:pt>
                <c:pt idx="29">
                  <c:v>Feb 23</c:v>
                </c:pt>
                <c:pt idx="30">
                  <c:v>Mar 23</c:v>
                </c:pt>
                <c:pt idx="31">
                  <c:v>Abr 23</c:v>
                </c:pt>
                <c:pt idx="32">
                  <c:v>May 23</c:v>
                </c:pt>
                <c:pt idx="33">
                  <c:v>Jun 23</c:v>
                </c:pt>
                <c:pt idx="34">
                  <c:v>Jul 23</c:v>
                </c:pt>
                <c:pt idx="35">
                  <c:v>Ago 23</c:v>
                </c:pt>
                <c:pt idx="36">
                  <c:v>Sep 23</c:v>
                </c:pt>
              </c:strCache>
            </c:strRef>
          </c:cat>
          <c:val>
            <c:numRef>
              <c:f>'Pág.15-G5'!$W$58:$W$94</c:f>
              <c:numCache>
                <c:formatCode>#,##0.00</c:formatCode>
                <c:ptCount val="37"/>
                <c:pt idx="0">
                  <c:v>2081.5100000000002</c:v>
                </c:pt>
                <c:pt idx="1">
                  <c:v>2098.67</c:v>
                </c:pt>
                <c:pt idx="2">
                  <c:v>2058.5300000000002</c:v>
                </c:pt>
                <c:pt idx="3">
                  <c:v>1912.39</c:v>
                </c:pt>
                <c:pt idx="4">
                  <c:v>1798.15</c:v>
                </c:pt>
                <c:pt idx="5">
                  <c:v>1734.75</c:v>
                </c:pt>
                <c:pt idx="6">
                  <c:v>1822.93</c:v>
                </c:pt>
                <c:pt idx="7">
                  <c:v>1965.54</c:v>
                </c:pt>
                <c:pt idx="8">
                  <c:v>2156.5700000000002</c:v>
                </c:pt>
                <c:pt idx="9">
                  <c:v>2274.13</c:v>
                </c:pt>
                <c:pt idx="10">
                  <c:v>2416.58</c:v>
                </c:pt>
                <c:pt idx="11">
                  <c:v>2750.2</c:v>
                </c:pt>
                <c:pt idx="12">
                  <c:v>2716.4</c:v>
                </c:pt>
                <c:pt idx="13">
                  <c:v>2445.66</c:v>
                </c:pt>
                <c:pt idx="14">
                  <c:v>2327.6799999999998</c:v>
                </c:pt>
                <c:pt idx="15">
                  <c:v>2125.7399999999998</c:v>
                </c:pt>
                <c:pt idx="16">
                  <c:v>2024</c:v>
                </c:pt>
                <c:pt idx="17">
                  <c:v>2103.08</c:v>
                </c:pt>
                <c:pt idx="18">
                  <c:v>2235.0700000000002</c:v>
                </c:pt>
                <c:pt idx="19">
                  <c:v>2199.4899999999998</c:v>
                </c:pt>
                <c:pt idx="20">
                  <c:v>2064.31</c:v>
                </c:pt>
                <c:pt idx="21">
                  <c:v>2052.73</c:v>
                </c:pt>
                <c:pt idx="22">
                  <c:v>2076.4699999999998</c:v>
                </c:pt>
                <c:pt idx="23">
                  <c:v>2066.08</c:v>
                </c:pt>
                <c:pt idx="24">
                  <c:v>2052.1799999999998</c:v>
                </c:pt>
                <c:pt idx="25">
                  <c:v>2034.69</c:v>
                </c:pt>
                <c:pt idx="26">
                  <c:v>1877.66</c:v>
                </c:pt>
                <c:pt idx="27">
                  <c:v>1750.17</c:v>
                </c:pt>
                <c:pt idx="28">
                  <c:v>1643.39</c:v>
                </c:pt>
                <c:pt idx="29">
                  <c:v>1612.91</c:v>
                </c:pt>
                <c:pt idx="30">
                  <c:v>1690.51</c:v>
                </c:pt>
                <c:pt idx="31">
                  <c:v>1703.38</c:v>
                </c:pt>
                <c:pt idx="32">
                  <c:v>1642.48</c:v>
                </c:pt>
                <c:pt idx="33">
                  <c:v>1697.02</c:v>
                </c:pt>
                <c:pt idx="34">
                  <c:v>1776.15</c:v>
                </c:pt>
                <c:pt idx="35">
                  <c:v>1788.26</c:v>
                </c:pt>
                <c:pt idx="36">
                  <c:v>1771.29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A4E5-4A08-9744-DC402C495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77760"/>
        <c:axId val="199879296"/>
        <c:extLst/>
      </c:lineChart>
      <c:catAx>
        <c:axId val="1998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9879296"/>
        <c:crosses val="autoZero"/>
        <c:auto val="1"/>
        <c:lblAlgn val="ctr"/>
        <c:lblOffset val="100"/>
        <c:tickMarkSkip val="1"/>
        <c:noMultiLvlLbl val="0"/>
      </c:catAx>
      <c:valAx>
        <c:axId val="199879296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998777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20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nominal promedio nacional del ganado bovino para faena 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Sep 2022 - Sep 2023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por kilo vivo)</a:t>
            </a:r>
          </a:p>
        </c:rich>
      </c:tx>
      <c:layout>
        <c:manualLayout>
          <c:xMode val="edge"/>
          <c:yMode val="edge"/>
          <c:x val="0.30685627845350144"/>
          <c:y val="1.8018869458248207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5746368337621164"/>
          <c:y val="0.18123776373446882"/>
          <c:w val="0.79192455728512468"/>
          <c:h val="0.51010487422977702"/>
        </c:manualLayout>
      </c:layout>
      <c:lineChart>
        <c:grouping val="standard"/>
        <c:varyColors val="0"/>
        <c:ser>
          <c:idx val="0"/>
          <c:order val="0"/>
          <c:tx>
            <c:strRef>
              <c:f>'Pág.16-G6'!$AC$1</c:f>
              <c:strCache>
                <c:ptCount val="1"/>
                <c:pt idx="0">
                  <c:v>Novillo gordo</c:v>
                </c:pt>
              </c:strCache>
            </c:strRef>
          </c:tx>
          <c:spPr>
            <a:ln w="3175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'Pág.16-G6'!$AB$58:$AB$70</c:f>
              <c:strCache>
                <c:ptCount val="1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'Pág.16-G6'!$AC$58:$AC$70</c:f>
              <c:numCache>
                <c:formatCode>#,##0</c:formatCode>
                <c:ptCount val="13"/>
                <c:pt idx="0">
                  <c:v>2091.4300163868447</c:v>
                </c:pt>
                <c:pt idx="1">
                  <c:v>2038.8539803576832</c:v>
                </c:pt>
                <c:pt idx="2">
                  <c:v>1936.4623494332527</c:v>
                </c:pt>
                <c:pt idx="3">
                  <c:v>1818.9742595105474</c:v>
                </c:pt>
                <c:pt idx="4">
                  <c:v>1739.9765823656546</c:v>
                </c:pt>
                <c:pt idx="5">
                  <c:v>1744.2121220705435</c:v>
                </c:pt>
                <c:pt idx="6">
                  <c:v>1807.1398956509431</c:v>
                </c:pt>
                <c:pt idx="7">
                  <c:v>1849.0726049864415</c:v>
                </c:pt>
                <c:pt idx="8">
                  <c:v>1833.2440884711787</c:v>
                </c:pt>
                <c:pt idx="9">
                  <c:v>1866.2080836762138</c:v>
                </c:pt>
                <c:pt idx="10">
                  <c:v>1893.9687752479381</c:v>
                </c:pt>
                <c:pt idx="11">
                  <c:v>1905.4838009964474</c:v>
                </c:pt>
                <c:pt idx="12">
                  <c:v>1920.6476163992027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AE-43CA-838B-8776A92A82AA}"/>
            </c:ext>
          </c:extLst>
        </c:ser>
        <c:ser>
          <c:idx val="1"/>
          <c:order val="1"/>
          <c:tx>
            <c:strRef>
              <c:f>'Pág.16-G6'!$AE$1</c:f>
              <c:strCache>
                <c:ptCount val="1"/>
                <c:pt idx="0">
                  <c:v>Vaca gorda</c:v>
                </c:pt>
              </c:strCache>
            </c:strRef>
          </c:tx>
          <c:spPr>
            <a:ln>
              <a:solidFill>
                <a:srgbClr val="00CC99"/>
              </a:solidFill>
            </a:ln>
          </c:spPr>
          <c:cat>
            <c:strRef>
              <c:f>'Pág.16-G6'!$AB$58:$AB$70</c:f>
              <c:strCache>
                <c:ptCount val="1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'Pág.16-G6'!$AE$58:$AE$70</c:f>
              <c:numCache>
                <c:formatCode>#,##0</c:formatCode>
                <c:ptCount val="13"/>
                <c:pt idx="0">
                  <c:v>1487.6512399480596</c:v>
                </c:pt>
                <c:pt idx="1">
                  <c:v>1393.4563555142327</c:v>
                </c:pt>
                <c:pt idx="2">
                  <c:v>1274.6844485321103</c:v>
                </c:pt>
                <c:pt idx="3">
                  <c:v>1220.4407533501565</c:v>
                </c:pt>
                <c:pt idx="4">
                  <c:v>1191.3581923535792</c:v>
                </c:pt>
                <c:pt idx="5">
                  <c:v>1133.9560269028093</c:v>
                </c:pt>
                <c:pt idx="6">
                  <c:v>1141.7971745336872</c:v>
                </c:pt>
                <c:pt idx="7">
                  <c:v>1097.3085232835763</c:v>
                </c:pt>
                <c:pt idx="8">
                  <c:v>1043.0637100528245</c:v>
                </c:pt>
                <c:pt idx="9">
                  <c:v>1012.9304895091165</c:v>
                </c:pt>
                <c:pt idx="10">
                  <c:v>1153.5250076916607</c:v>
                </c:pt>
                <c:pt idx="11">
                  <c:v>1206.3020856653518</c:v>
                </c:pt>
                <c:pt idx="12">
                  <c:v>1222.8635928272665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AE-43CA-838B-8776A92A82AA}"/>
            </c:ext>
          </c:extLst>
        </c:ser>
        <c:ser>
          <c:idx val="2"/>
          <c:order val="2"/>
          <c:tx>
            <c:strRef>
              <c:f>'Pág.16-G6'!$AH$1</c:f>
              <c:strCache>
                <c:ptCount val="1"/>
                <c:pt idx="0">
                  <c:v>Vaquilla gorda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rgbClr val="FFFF00"/>
                </a:solidFill>
              </a:ln>
            </c:spPr>
          </c:marker>
          <c:cat>
            <c:strRef>
              <c:f>'Pág.16-G6'!$AB$58:$AB$70</c:f>
              <c:strCache>
                <c:ptCount val="1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'Pág.16-G6'!$AH$58:$AH$70</c:f>
              <c:numCache>
                <c:formatCode>#,##0</c:formatCode>
                <c:ptCount val="13"/>
                <c:pt idx="0">
                  <c:v>1950.8839932610961</c:v>
                </c:pt>
                <c:pt idx="1">
                  <c:v>1909.4186882412987</c:v>
                </c:pt>
                <c:pt idx="2">
                  <c:v>1778.1040030518163</c:v>
                </c:pt>
                <c:pt idx="3">
                  <c:v>1709.9125778707505</c:v>
                </c:pt>
                <c:pt idx="4">
                  <c:v>1609.5846307798795</c:v>
                </c:pt>
                <c:pt idx="5">
                  <c:v>1593.5929601511209</c:v>
                </c:pt>
                <c:pt idx="6">
                  <c:v>1617.7628944325493</c:v>
                </c:pt>
                <c:pt idx="7">
                  <c:v>1666.465330114125</c:v>
                </c:pt>
                <c:pt idx="8">
                  <c:v>1655.0038894130103</c:v>
                </c:pt>
                <c:pt idx="9">
                  <c:v>1645.5416140619775</c:v>
                </c:pt>
                <c:pt idx="10">
                  <c:v>1741.5865389633507</c:v>
                </c:pt>
                <c:pt idx="11">
                  <c:v>1785.5110097548711</c:v>
                </c:pt>
                <c:pt idx="12">
                  <c:v>1802.7002625534517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9AE-43CA-838B-8776A92A82AA}"/>
            </c:ext>
          </c:extLst>
        </c:ser>
        <c:ser>
          <c:idx val="3"/>
          <c:order val="3"/>
          <c:tx>
            <c:strRef>
              <c:f>'Pág.16-G6'!$AG$1</c:f>
              <c:strCache>
                <c:ptCount val="1"/>
                <c:pt idx="0">
                  <c:v>Vaca carnaza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cat>
            <c:strRef>
              <c:f>'Pág.16-G6'!$AB$58:$AB$70</c:f>
              <c:strCache>
                <c:ptCount val="1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'Pág.16-G6'!$AG$58:$AG$70</c:f>
              <c:numCache>
                <c:formatCode>#,##0</c:formatCode>
                <c:ptCount val="13"/>
                <c:pt idx="0">
                  <c:v>824.87864456989792</c:v>
                </c:pt>
                <c:pt idx="1">
                  <c:v>799.46657761256392</c:v>
                </c:pt>
                <c:pt idx="2">
                  <c:v>669.15151017000517</c:v>
                </c:pt>
                <c:pt idx="3">
                  <c:v>772.15379481378363</c:v>
                </c:pt>
                <c:pt idx="4">
                  <c:v>786.06503012315534</c:v>
                </c:pt>
                <c:pt idx="5">
                  <c:v>684.00076907285552</c:v>
                </c:pt>
                <c:pt idx="6">
                  <c:v>657.0490609999764</c:v>
                </c:pt>
                <c:pt idx="7">
                  <c:v>655.33798130875505</c:v>
                </c:pt>
                <c:pt idx="8">
                  <c:v>623.87256984204953</c:v>
                </c:pt>
                <c:pt idx="9">
                  <c:v>540.46034423912374</c:v>
                </c:pt>
                <c:pt idx="10">
                  <c:v>762.80658181975321</c:v>
                </c:pt>
                <c:pt idx="11">
                  <c:v>729.04528321592238</c:v>
                </c:pt>
                <c:pt idx="12">
                  <c:v>730.8511926476084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AE-43CA-838B-8776A92A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76800"/>
        <c:axId val="200878336"/>
      </c:lineChart>
      <c:catAx>
        <c:axId val="2008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087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0878336"/>
        <c:scaling>
          <c:orientation val="minMax"/>
          <c:max val="250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nominales por kilo vivo</a:t>
                </a:r>
              </a:p>
            </c:rich>
          </c:tx>
          <c:layout>
            <c:manualLayout>
              <c:xMode val="edge"/>
              <c:yMode val="edge"/>
              <c:x val="5.787448508413752E-2"/>
              <c:y val="0.24430423221167377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0876800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22</c:oddFooter>
    </c:headerFooter>
    <c:pageMargins b="0.78740157480314965" l="0.59055118110236227" r="0.59055118110236227" t="0.78740157480314965" header="0.51181102362204722" footer="0.51181102362204722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nominal promedio nacional del ganado bovino para engorda y crianza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Sep 2022 - Sep 2023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de kilo vivo)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5285988289925299"/>
          <c:y val="1.530664300765221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8284008001202492"/>
          <c:y val="0.17186171083453278"/>
          <c:w val="0.78595534589013383"/>
          <c:h val="0.54557796404481695"/>
        </c:manualLayout>
      </c:layout>
      <c:lineChart>
        <c:grouping val="standard"/>
        <c:varyColors val="0"/>
        <c:ser>
          <c:idx val="0"/>
          <c:order val="0"/>
          <c:tx>
            <c:strRef>
              <c:f>'Pág.16-G6'!$AJ$1</c:f>
              <c:strCache>
                <c:ptCount val="1"/>
                <c:pt idx="0">
                  <c:v>Terneros</c:v>
                </c:pt>
              </c:strCache>
            </c:strRef>
          </c:tx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 w="25400"/>
            </c:spPr>
          </c:marker>
          <c:cat>
            <c:strRef>
              <c:f>'Pág.16-G6'!$AB$58:$AB$70</c:f>
              <c:strCache>
                <c:ptCount val="1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'Pág.16-G6'!$AJ$58:$AJ$70</c:f>
              <c:numCache>
                <c:formatCode>#,##0</c:formatCode>
                <c:ptCount val="13"/>
                <c:pt idx="0">
                  <c:v>2090.4920931594252</c:v>
                </c:pt>
                <c:pt idx="1">
                  <c:v>2067.6931818606859</c:v>
                </c:pt>
                <c:pt idx="2">
                  <c:v>1907.9955422873529</c:v>
                </c:pt>
                <c:pt idx="3">
                  <c:v>1774.3019340744656</c:v>
                </c:pt>
                <c:pt idx="4">
                  <c:v>1609.1904543097207</c:v>
                </c:pt>
                <c:pt idx="5">
                  <c:v>1667.7982871517365</c:v>
                </c:pt>
                <c:pt idx="6">
                  <c:v>1708.5513638559805</c:v>
                </c:pt>
                <c:pt idx="7">
                  <c:v>1642.6750421603681</c:v>
                </c:pt>
                <c:pt idx="8">
                  <c:v>1596.8960486886024</c:v>
                </c:pt>
                <c:pt idx="9">
                  <c:v>1598.3899025378528</c:v>
                </c:pt>
                <c:pt idx="10">
                  <c:v>1746.4074138256458</c:v>
                </c:pt>
                <c:pt idx="11">
                  <c:v>1844.4016305678369</c:v>
                </c:pt>
                <c:pt idx="12">
                  <c:v>1814.4604028134479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80D-45E6-BC39-C2FE539714CA}"/>
            </c:ext>
          </c:extLst>
        </c:ser>
        <c:ser>
          <c:idx val="1"/>
          <c:order val="1"/>
          <c:tx>
            <c:strRef>
              <c:f>'Pág.16-G6'!$AD$1</c:f>
              <c:strCache>
                <c:ptCount val="1"/>
                <c:pt idx="0">
                  <c:v>Novillo engorda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</c:spPr>
          </c:marker>
          <c:cat>
            <c:strRef>
              <c:f>'Pág.16-G6'!$AB$58:$AB$70</c:f>
              <c:strCache>
                <c:ptCount val="1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'Pág.16-G6'!$AD$58:$AD$70</c:f>
              <c:numCache>
                <c:formatCode>#,##0</c:formatCode>
                <c:ptCount val="13"/>
                <c:pt idx="0">
                  <c:v>1967.809290115576</c:v>
                </c:pt>
                <c:pt idx="1">
                  <c:v>1888.8666480607214</c:v>
                </c:pt>
                <c:pt idx="2">
                  <c:v>1790.9715635889331</c:v>
                </c:pt>
                <c:pt idx="3">
                  <c:v>1651.8444069433899</c:v>
                </c:pt>
                <c:pt idx="4">
                  <c:v>1501.065510590525</c:v>
                </c:pt>
                <c:pt idx="5">
                  <c:v>1496.4495832934742</c:v>
                </c:pt>
                <c:pt idx="6">
                  <c:v>1585.1297444291454</c:v>
                </c:pt>
                <c:pt idx="7">
                  <c:v>1615.8426159678804</c:v>
                </c:pt>
                <c:pt idx="8">
                  <c:v>1554.3221457734624</c:v>
                </c:pt>
                <c:pt idx="9">
                  <c:v>1538.928867939373</c:v>
                </c:pt>
                <c:pt idx="10">
                  <c:v>1661.3800996897166</c:v>
                </c:pt>
                <c:pt idx="11">
                  <c:v>1747.338275029347</c:v>
                </c:pt>
                <c:pt idx="12">
                  <c:v>1722.9574906908324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80D-45E6-BC39-C2FE539714CA}"/>
            </c:ext>
          </c:extLst>
        </c:ser>
        <c:ser>
          <c:idx val="2"/>
          <c:order val="2"/>
          <c:tx>
            <c:strRef>
              <c:f>'Pág.16-G6'!$AI$1</c:f>
              <c:strCache>
                <c:ptCount val="1"/>
                <c:pt idx="0">
                  <c:v>Vaquilla engorda</c:v>
                </c:pt>
              </c:strCache>
            </c:strRef>
          </c:tx>
          <c:spPr>
            <a:ln w="31750"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 w="25400"/>
            </c:spPr>
          </c:marker>
          <c:cat>
            <c:strRef>
              <c:f>'Pág.16-G6'!$AB$58:$AB$70</c:f>
              <c:strCache>
                <c:ptCount val="1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'Pág.16-G6'!$AI$58:$AI$70</c:f>
              <c:numCache>
                <c:formatCode>#,##0</c:formatCode>
                <c:ptCount val="13"/>
                <c:pt idx="0">
                  <c:v>1734.226844085031</c:v>
                </c:pt>
                <c:pt idx="1">
                  <c:v>1772.2164518348854</c:v>
                </c:pt>
                <c:pt idx="2">
                  <c:v>1607.9824812649936</c:v>
                </c:pt>
                <c:pt idx="3">
                  <c:v>1551.6900414414959</c:v>
                </c:pt>
                <c:pt idx="4">
                  <c:v>1429.0392773558287</c:v>
                </c:pt>
                <c:pt idx="5">
                  <c:v>1309.1647599733724</c:v>
                </c:pt>
                <c:pt idx="6">
                  <c:v>1397.9685231378528</c:v>
                </c:pt>
                <c:pt idx="7">
                  <c:v>1383.7214426268158</c:v>
                </c:pt>
                <c:pt idx="8">
                  <c:v>1321.5071345488741</c:v>
                </c:pt>
                <c:pt idx="9">
                  <c:v>1338.7993612866014</c:v>
                </c:pt>
                <c:pt idx="10">
                  <c:v>1454.766505366101</c:v>
                </c:pt>
                <c:pt idx="11">
                  <c:v>1513.4163343129314</c:v>
                </c:pt>
                <c:pt idx="12">
                  <c:v>1465.5555895188786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80D-45E6-BC39-C2FE539714CA}"/>
            </c:ext>
          </c:extLst>
        </c:ser>
        <c:ser>
          <c:idx val="3"/>
          <c:order val="3"/>
          <c:tx>
            <c:strRef>
              <c:f>'Pág.16-G6'!$AK$1</c:f>
              <c:strCache>
                <c:ptCount val="1"/>
                <c:pt idx="0">
                  <c:v>Terneras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pPr>
              <a:solidFill>
                <a:schemeClr val="accent4">
                  <a:lumMod val="50000"/>
                </a:schemeClr>
              </a:solidFill>
            </c:spPr>
          </c:marker>
          <c:cat>
            <c:strRef>
              <c:f>'Pág.16-G6'!$AB$58:$AB$70</c:f>
              <c:strCache>
                <c:ptCount val="13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</c:v>
                </c:pt>
                <c:pt idx="5">
                  <c:v>Feb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'Pág.16-G6'!$AK$58:$AK$70</c:f>
              <c:numCache>
                <c:formatCode>#,##0</c:formatCode>
                <c:ptCount val="13"/>
                <c:pt idx="0">
                  <c:v>1878.7763059990766</c:v>
                </c:pt>
                <c:pt idx="1">
                  <c:v>1875.8857934174198</c:v>
                </c:pt>
                <c:pt idx="2">
                  <c:v>1774.4111568879453</c:v>
                </c:pt>
                <c:pt idx="3">
                  <c:v>1623.7399683766807</c:v>
                </c:pt>
                <c:pt idx="4">
                  <c:v>1403.0598151247909</c:v>
                </c:pt>
                <c:pt idx="5">
                  <c:v>1443.7269539973804</c:v>
                </c:pt>
                <c:pt idx="6">
                  <c:v>1521.7273281616735</c:v>
                </c:pt>
                <c:pt idx="7">
                  <c:v>1451.9971591439025</c:v>
                </c:pt>
                <c:pt idx="8">
                  <c:v>1412.5281102714355</c:v>
                </c:pt>
                <c:pt idx="9">
                  <c:v>1423.8155385475197</c:v>
                </c:pt>
                <c:pt idx="10">
                  <c:v>1539.1255428393849</c:v>
                </c:pt>
                <c:pt idx="11">
                  <c:v>1668.5693868638355</c:v>
                </c:pt>
                <c:pt idx="12">
                  <c:v>1621.4240858803685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0D-45E6-BC39-C2FE5397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87712"/>
        <c:axId val="201189632"/>
      </c:lineChart>
      <c:catAx>
        <c:axId val="2011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1189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1189632"/>
        <c:scaling>
          <c:orientation val="minMax"/>
          <c:max val="2500"/>
          <c:min val="1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 nominales por kilo vivo</a:t>
                </a:r>
              </a:p>
            </c:rich>
          </c:tx>
          <c:layout>
            <c:manualLayout>
              <c:xMode val="edge"/>
              <c:yMode val="edge"/>
              <c:x val="8.0445424321959752E-2"/>
              <c:y val="0.2175995565209521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201187712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&amp;CPágina 7</c:oddFooter>
    </c:headerFooter>
    <c:pageMargins b="0.98425196850393659" l="0.74803149606299491" r="0.74803149606299491" t="0.98425196850393659" header="0.51181102362204722" footer="0.51181102362204722"/>
    <c:pageSetup paperSize="22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8 Importaciones mensuales de carne bovina   Período ene 2020- sep 2023                                                                                 (Toneladas)</a:t>
            </a:r>
          </a:p>
        </c:rich>
      </c:tx>
      <c:layout>
        <c:manualLayout>
          <c:xMode val="edge"/>
          <c:yMode val="edge"/>
          <c:x val="0.20660161168108651"/>
          <c:y val="2.1821540557449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9.9905973291800079E-2"/>
          <c:y val="0.16224929474184063"/>
          <c:w val="0.82081912837818349"/>
          <c:h val="0.450500967771929"/>
        </c:manualLayout>
      </c:layout>
      <c:barChart>
        <c:barDir val="col"/>
        <c:grouping val="clustered"/>
        <c:varyColors val="0"/>
        <c:ser>
          <c:idx val="5"/>
          <c:order val="5"/>
          <c:tx>
            <c:v>2020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'Pág.31-G8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'Pág.31-G8 '!$AO$3:$AO$14</c:f>
              <c:numCache>
                <c:formatCode>#,##0</c:formatCode>
                <c:ptCount val="12"/>
                <c:pt idx="0">
                  <c:v>16902.685269999998</c:v>
                </c:pt>
                <c:pt idx="1">
                  <c:v>19102.369260000029</c:v>
                </c:pt>
                <c:pt idx="2">
                  <c:v>18851.512119999985</c:v>
                </c:pt>
                <c:pt idx="3">
                  <c:v>10279.398349999994</c:v>
                </c:pt>
                <c:pt idx="4">
                  <c:v>11366.341680000005</c:v>
                </c:pt>
                <c:pt idx="5">
                  <c:v>13277.493540000007</c:v>
                </c:pt>
                <c:pt idx="6">
                  <c:v>16495.696410000073</c:v>
                </c:pt>
                <c:pt idx="7">
                  <c:v>22095.701589999975</c:v>
                </c:pt>
                <c:pt idx="8">
                  <c:v>24074.756819999915</c:v>
                </c:pt>
                <c:pt idx="9">
                  <c:v>24782.271060000072</c:v>
                </c:pt>
                <c:pt idx="10">
                  <c:v>24731.180359999988</c:v>
                </c:pt>
                <c:pt idx="11">
                  <c:v>22934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C9-4D47-AE13-62C32C82E6A4}"/>
            </c:ext>
          </c:extLst>
        </c:ser>
        <c:ser>
          <c:idx val="6"/>
          <c:order val="6"/>
          <c:tx>
            <c:v>2021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'Pág.31-G8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'Pág.31-G8 '!$AP$3:$AP$14</c:f>
              <c:numCache>
                <c:formatCode>#,##0</c:formatCode>
                <c:ptCount val="12"/>
                <c:pt idx="0">
                  <c:v>15366</c:v>
                </c:pt>
                <c:pt idx="1">
                  <c:v>18705</c:v>
                </c:pt>
                <c:pt idx="2">
                  <c:v>25173</c:v>
                </c:pt>
                <c:pt idx="3">
                  <c:v>25127</c:v>
                </c:pt>
                <c:pt idx="4">
                  <c:v>20686</c:v>
                </c:pt>
                <c:pt idx="5">
                  <c:v>21879</c:v>
                </c:pt>
                <c:pt idx="6">
                  <c:v>27642</c:v>
                </c:pt>
                <c:pt idx="7">
                  <c:v>31100</c:v>
                </c:pt>
                <c:pt idx="8">
                  <c:v>27879</c:v>
                </c:pt>
                <c:pt idx="9">
                  <c:v>26617</c:v>
                </c:pt>
                <c:pt idx="10">
                  <c:v>23974</c:v>
                </c:pt>
                <c:pt idx="11">
                  <c:v>24324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C9-4D47-AE13-62C32C82E6A4}"/>
            </c:ext>
          </c:extLst>
        </c:ser>
        <c:ser>
          <c:idx val="7"/>
          <c:order val="7"/>
          <c:tx>
            <c:v>2022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'Pág.31-G8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'Pág.31-G8 '!$AQ$3:$AQ$14</c:f>
              <c:numCache>
                <c:formatCode>#,##0</c:formatCode>
                <c:ptCount val="12"/>
                <c:pt idx="0">
                  <c:v>16559</c:v>
                </c:pt>
                <c:pt idx="1">
                  <c:v>17725</c:v>
                </c:pt>
                <c:pt idx="2">
                  <c:v>21853</c:v>
                </c:pt>
                <c:pt idx="3">
                  <c:v>21935</c:v>
                </c:pt>
                <c:pt idx="4">
                  <c:v>24099</c:v>
                </c:pt>
                <c:pt idx="5">
                  <c:v>18461</c:v>
                </c:pt>
                <c:pt idx="6">
                  <c:v>15121</c:v>
                </c:pt>
                <c:pt idx="7">
                  <c:v>23496</c:v>
                </c:pt>
                <c:pt idx="8">
                  <c:v>20778</c:v>
                </c:pt>
                <c:pt idx="9">
                  <c:v>16306</c:v>
                </c:pt>
                <c:pt idx="10">
                  <c:v>22839</c:v>
                </c:pt>
                <c:pt idx="11">
                  <c:v>23912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7-4115-86AA-AC2F18BF45B1}"/>
            </c:ext>
          </c:extLst>
        </c:ser>
        <c:ser>
          <c:idx val="8"/>
          <c:order val="8"/>
          <c:tx>
            <c:v>2023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'Pág.31-G8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'Pág.31-G8 '!$AR$3:$AR$14</c:f>
              <c:numCache>
                <c:formatCode>#,##0</c:formatCode>
                <c:ptCount val="12"/>
                <c:pt idx="0">
                  <c:v>17953.935620000033</c:v>
                </c:pt>
                <c:pt idx="1">
                  <c:v>18339.579879999998</c:v>
                </c:pt>
                <c:pt idx="2">
                  <c:v>18593.578379999977</c:v>
                </c:pt>
                <c:pt idx="3">
                  <c:v>17932.874489999969</c:v>
                </c:pt>
                <c:pt idx="4">
                  <c:v>24472.261969999974</c:v>
                </c:pt>
                <c:pt idx="5">
                  <c:v>21286.450859999961</c:v>
                </c:pt>
                <c:pt idx="6">
                  <c:v>25359.790850000045</c:v>
                </c:pt>
                <c:pt idx="7">
                  <c:v>28831.872510000001</c:v>
                </c:pt>
                <c:pt idx="8" formatCode="_(* #,##0_);_(* \(#,##0\);_(* &quot;-&quot;_);_(@_)">
                  <c:v>14152.616480000032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1-420D-A636-E8858740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3"/>
        <c:axId val="171288832"/>
        <c:axId val="171290624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'Pág.31-G8 '!$AJ$2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'Pág.31-G8 '!$AJ$3:$AJ$14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10419</c:v>
                      </c:pt>
                      <c:pt idx="1">
                        <c:v>11201.404019299998</c:v>
                      </c:pt>
                      <c:pt idx="2">
                        <c:v>12661.428743800001</c:v>
                      </c:pt>
                      <c:pt idx="3">
                        <c:v>10520.2460495</c:v>
                      </c:pt>
                      <c:pt idx="4">
                        <c:v>10593.658369799999</c:v>
                      </c:pt>
                      <c:pt idx="5">
                        <c:v>13663.9105306</c:v>
                      </c:pt>
                      <c:pt idx="6">
                        <c:v>13147.165606</c:v>
                      </c:pt>
                      <c:pt idx="7">
                        <c:v>15404.980777000001</c:v>
                      </c:pt>
                      <c:pt idx="8">
                        <c:v>14996.623182799998</c:v>
                      </c:pt>
                      <c:pt idx="9">
                        <c:v>12291.550528900001</c:v>
                      </c:pt>
                      <c:pt idx="10">
                        <c:v>12241</c:v>
                      </c:pt>
                      <c:pt idx="11">
                        <c:v>13998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C9-4D47-AE13-62C32C82E6A4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'!$AK$2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'!$AK$3:$AK$14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11586</c:v>
                      </c:pt>
                      <c:pt idx="1">
                        <c:v>15077</c:v>
                      </c:pt>
                      <c:pt idx="2">
                        <c:v>14812</c:v>
                      </c:pt>
                      <c:pt idx="3">
                        <c:v>13534</c:v>
                      </c:pt>
                      <c:pt idx="4">
                        <c:v>12829</c:v>
                      </c:pt>
                      <c:pt idx="5">
                        <c:v>13167</c:v>
                      </c:pt>
                      <c:pt idx="6">
                        <c:v>15540</c:v>
                      </c:pt>
                      <c:pt idx="7">
                        <c:v>20559</c:v>
                      </c:pt>
                      <c:pt idx="8">
                        <c:v>17059</c:v>
                      </c:pt>
                      <c:pt idx="9">
                        <c:v>11366</c:v>
                      </c:pt>
                      <c:pt idx="10">
                        <c:v>18674</c:v>
                      </c:pt>
                      <c:pt idx="11">
                        <c:v>20790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FC9-4D47-AE13-62C32C82E6A4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v>2017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'!$AL$3:$AL$14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13997</c:v>
                      </c:pt>
                      <c:pt idx="1">
                        <c:v>13560</c:v>
                      </c:pt>
                      <c:pt idx="2">
                        <c:v>14114</c:v>
                      </c:pt>
                      <c:pt idx="3">
                        <c:v>13652</c:v>
                      </c:pt>
                      <c:pt idx="4">
                        <c:v>18785</c:v>
                      </c:pt>
                      <c:pt idx="5">
                        <c:v>18856</c:v>
                      </c:pt>
                      <c:pt idx="6">
                        <c:v>16251</c:v>
                      </c:pt>
                      <c:pt idx="7">
                        <c:v>20133</c:v>
                      </c:pt>
                      <c:pt idx="8">
                        <c:v>15402</c:v>
                      </c:pt>
                      <c:pt idx="9">
                        <c:v>14749</c:v>
                      </c:pt>
                      <c:pt idx="10">
                        <c:v>19568</c:v>
                      </c:pt>
                      <c:pt idx="11">
                        <c:v>19776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C9-4D47-AE13-62C32C82E6A4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v>2018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'!$AM$3:$AM$14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17038.254000000001</c:v>
                      </c:pt>
                      <c:pt idx="1">
                        <c:v>15620.699000000001</c:v>
                      </c:pt>
                      <c:pt idx="2">
                        <c:v>16783.098000000002</c:v>
                      </c:pt>
                      <c:pt idx="3">
                        <c:v>18202.732</c:v>
                      </c:pt>
                      <c:pt idx="4">
                        <c:v>21865.918000000001</c:v>
                      </c:pt>
                      <c:pt idx="5">
                        <c:v>18689.446</c:v>
                      </c:pt>
                      <c:pt idx="6">
                        <c:v>22707.93</c:v>
                      </c:pt>
                      <c:pt idx="7">
                        <c:v>22994.502</c:v>
                      </c:pt>
                      <c:pt idx="8">
                        <c:v>16885.34</c:v>
                      </c:pt>
                      <c:pt idx="9">
                        <c:v>18326.138999999999</c:v>
                      </c:pt>
                      <c:pt idx="10">
                        <c:v>19655.516</c:v>
                      </c:pt>
                      <c:pt idx="11">
                        <c:v>18507.073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C9-4D47-AE13-62C32C82E6A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'!$AN$2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'!$AA$3:$AA$14</c15:sqref>
                        </c15:formulaRef>
                      </c:ext>
                    </c:extLst>
                    <c:strCache>
                      <c:ptCount val="12"/>
                      <c:pt idx="0">
                        <c:v>Ene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'Pág.31-G8 '!$AN$3:$AN$14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17038.253059999981</c:v>
                      </c:pt>
                      <c:pt idx="1">
                        <c:v>15630.69903999997</c:v>
                      </c:pt>
                      <c:pt idx="2">
                        <c:v>16783.097070000007</c:v>
                      </c:pt>
                      <c:pt idx="3">
                        <c:v>18202.731709999989</c:v>
                      </c:pt>
                      <c:pt idx="4">
                        <c:v>21865.617459999961</c:v>
                      </c:pt>
                      <c:pt idx="5">
                        <c:v>18626.445400000019</c:v>
                      </c:pt>
                      <c:pt idx="6">
                        <c:v>22710.619780000161</c:v>
                      </c:pt>
                      <c:pt idx="7">
                        <c:v>22995.455359999982</c:v>
                      </c:pt>
                      <c:pt idx="8">
                        <c:v>16878.873479999998</c:v>
                      </c:pt>
                      <c:pt idx="9">
                        <c:v>18350.376839999935</c:v>
                      </c:pt>
                      <c:pt idx="10">
                        <c:v>19694.449030000069</c:v>
                      </c:pt>
                      <c:pt idx="11">
                        <c:v>18531.066050000027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C9-4D47-AE13-62C32C82E6A4}"/>
                  </c:ext>
                </c:extLst>
              </c15:ser>
            </c15:filteredBarSeries>
          </c:ext>
        </c:extLst>
      </c:barChart>
      <c:catAx>
        <c:axId val="1712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143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1290624"/>
        <c:crosses val="autoZero"/>
        <c:auto val="1"/>
        <c:lblAlgn val="ctr"/>
        <c:lblOffset val="100"/>
        <c:noMultiLvlLbl val="0"/>
      </c:catAx>
      <c:valAx>
        <c:axId val="171290624"/>
        <c:scaling>
          <c:orientation val="minMax"/>
        </c:scaling>
        <c:delete val="0"/>
        <c:axPos val="l"/>
        <c:majorGridlines>
          <c:spPr>
            <a:ln w="1143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s-C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1143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1288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1143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ysClr val="window" lastClr="FFFFFF">
          <a:lumMod val="50000"/>
        </a:sys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>
      <c:oddFooter>&amp;C28</c:oddFooter>
    </c:headerFooter>
    <c:pageMargins b="0.74803149606299213" l="0.70866141732283472" r="0.70866141732283472" t="0.74803149606299213" header="0.31496062992125984" footer="0.31496062992125984"/>
    <c:pageSetup orientation="landscape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9. Precios mensuales de novillo vivo en países del Mercosur y Chile.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sep 2019 -  sep 2023 (USD/Kg vivo)</a:t>
            </a:r>
          </a:p>
        </c:rich>
      </c:tx>
      <c:layout>
        <c:manualLayout>
          <c:xMode val="edge"/>
          <c:yMode val="edge"/>
          <c:x val="0.2649071427318801"/>
          <c:y val="4.7524752475247525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0492397804394719"/>
          <c:y val="0.14401076716016151"/>
          <c:w val="0.86505947892370916"/>
          <c:h val="0.57287671813567043"/>
        </c:manualLayout>
      </c:layout>
      <c:lineChart>
        <c:grouping val="standard"/>
        <c:varyColors val="0"/>
        <c:ser>
          <c:idx val="0"/>
          <c:order val="0"/>
          <c:tx>
            <c:strRef>
              <c:f>'Pág.33-G9  '!$Y$147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strRef>
              <c:f>'Pág.33-G9  '!$X$47:$X$95</c:f>
              <c:strCache>
                <c:ptCount val="49"/>
                <c:pt idx="0">
                  <c:v>Sep 19</c:v>
                </c:pt>
                <c:pt idx="1">
                  <c:v>Oct 19</c:v>
                </c:pt>
                <c:pt idx="2">
                  <c:v>Nov 19</c:v>
                </c:pt>
                <c:pt idx="3">
                  <c:v>Dic 19</c:v>
                </c:pt>
                <c:pt idx="4">
                  <c:v>Ene 20</c:v>
                </c:pt>
                <c:pt idx="5">
                  <c:v>Feb 20</c:v>
                </c:pt>
                <c:pt idx="6">
                  <c:v>Mar 20</c:v>
                </c:pt>
                <c:pt idx="7">
                  <c:v>Abr 20</c:v>
                </c:pt>
                <c:pt idx="8">
                  <c:v>May 20</c:v>
                </c:pt>
                <c:pt idx="9">
                  <c:v>Jun 20</c:v>
                </c:pt>
                <c:pt idx="10">
                  <c:v>Jul 20</c:v>
                </c:pt>
                <c:pt idx="11">
                  <c:v>Ago 20</c:v>
                </c:pt>
                <c:pt idx="12">
                  <c:v>Sep 20</c:v>
                </c:pt>
                <c:pt idx="13">
                  <c:v>Oct 20</c:v>
                </c:pt>
                <c:pt idx="14">
                  <c:v>Nov 20</c:v>
                </c:pt>
                <c:pt idx="15">
                  <c:v>Dic 20</c:v>
                </c:pt>
                <c:pt idx="16">
                  <c:v>Ene 21</c:v>
                </c:pt>
                <c:pt idx="17">
                  <c:v>Feb 21</c:v>
                </c:pt>
                <c:pt idx="18">
                  <c:v>Mar 21</c:v>
                </c:pt>
                <c:pt idx="19">
                  <c:v>Abr 21</c:v>
                </c:pt>
                <c:pt idx="20">
                  <c:v>May 21</c:v>
                </c:pt>
                <c:pt idx="21">
                  <c:v>Jun 21</c:v>
                </c:pt>
                <c:pt idx="22">
                  <c:v>Jul 21</c:v>
                </c:pt>
                <c:pt idx="23">
                  <c:v>Ago 21</c:v>
                </c:pt>
                <c:pt idx="24">
                  <c:v>Sep 21</c:v>
                </c:pt>
                <c:pt idx="25">
                  <c:v>Oct 21</c:v>
                </c:pt>
                <c:pt idx="26">
                  <c:v>Nov 21</c:v>
                </c:pt>
                <c:pt idx="27">
                  <c:v>Dic 21</c:v>
                </c:pt>
                <c:pt idx="28">
                  <c:v>Ene 22</c:v>
                </c:pt>
                <c:pt idx="29">
                  <c:v>Feb 22</c:v>
                </c:pt>
                <c:pt idx="30">
                  <c:v>Mar 22</c:v>
                </c:pt>
                <c:pt idx="31">
                  <c:v>Abr 22</c:v>
                </c:pt>
                <c:pt idx="32">
                  <c:v>May 22</c:v>
                </c:pt>
                <c:pt idx="33">
                  <c:v>Jun 22</c:v>
                </c:pt>
                <c:pt idx="34">
                  <c:v>Jul 22</c:v>
                </c:pt>
                <c:pt idx="35">
                  <c:v>Ago 22</c:v>
                </c:pt>
                <c:pt idx="36">
                  <c:v>Sep 22</c:v>
                </c:pt>
                <c:pt idx="37">
                  <c:v>Oct 22</c:v>
                </c:pt>
                <c:pt idx="38">
                  <c:v>Nov 22</c:v>
                </c:pt>
                <c:pt idx="39">
                  <c:v>Dic 22</c:v>
                </c:pt>
                <c:pt idx="40">
                  <c:v>Ene 23</c:v>
                </c:pt>
                <c:pt idx="41">
                  <c:v>Feb 23</c:v>
                </c:pt>
                <c:pt idx="42">
                  <c:v>Mar 23</c:v>
                </c:pt>
                <c:pt idx="43">
                  <c:v>Abr 23</c:v>
                </c:pt>
                <c:pt idx="44">
                  <c:v>May 23</c:v>
                </c:pt>
                <c:pt idx="45">
                  <c:v>Jun 23</c:v>
                </c:pt>
                <c:pt idx="46">
                  <c:v>Jul 23</c:v>
                </c:pt>
                <c:pt idx="47">
                  <c:v>Ago 23</c:v>
                </c:pt>
                <c:pt idx="48">
                  <c:v>Sep 23</c:v>
                </c:pt>
              </c:strCache>
            </c:strRef>
          </c:cat>
          <c:val>
            <c:numRef>
              <c:f>'Pág.33-G9  '!$Y$47:$Y$95</c:f>
              <c:numCache>
                <c:formatCode>0.00</c:formatCode>
                <c:ptCount val="49"/>
                <c:pt idx="0">
                  <c:v>1.137</c:v>
                </c:pt>
                <c:pt idx="1">
                  <c:v>1.1339999999999999</c:v>
                </c:pt>
                <c:pt idx="2">
                  <c:v>1.2050000000000001</c:v>
                </c:pt>
                <c:pt idx="3">
                  <c:v>1.321</c:v>
                </c:pt>
                <c:pt idx="4">
                  <c:v>1.32</c:v>
                </c:pt>
                <c:pt idx="5">
                  <c:v>1.38</c:v>
                </c:pt>
                <c:pt idx="6">
                  <c:v>1.4159999999999999</c:v>
                </c:pt>
                <c:pt idx="7">
                  <c:v>1.282</c:v>
                </c:pt>
                <c:pt idx="8">
                  <c:v>1.23</c:v>
                </c:pt>
                <c:pt idx="9">
                  <c:v>1.22</c:v>
                </c:pt>
                <c:pt idx="10">
                  <c:v>1.23</c:v>
                </c:pt>
                <c:pt idx="11">
                  <c:v>1.26</c:v>
                </c:pt>
                <c:pt idx="12">
                  <c:v>1.25</c:v>
                </c:pt>
                <c:pt idx="13">
                  <c:v>1.27</c:v>
                </c:pt>
                <c:pt idx="14">
                  <c:v>1.37</c:v>
                </c:pt>
                <c:pt idx="15">
                  <c:v>1.63</c:v>
                </c:pt>
                <c:pt idx="16">
                  <c:v>1.61</c:v>
                </c:pt>
                <c:pt idx="17">
                  <c:v>1.69</c:v>
                </c:pt>
                <c:pt idx="18">
                  <c:v>1.7</c:v>
                </c:pt>
                <c:pt idx="19">
                  <c:v>1.77</c:v>
                </c:pt>
                <c:pt idx="20">
                  <c:v>1.8</c:v>
                </c:pt>
                <c:pt idx="21">
                  <c:v>1.76</c:v>
                </c:pt>
                <c:pt idx="22">
                  <c:v>1.64</c:v>
                </c:pt>
                <c:pt idx="23">
                  <c:v>1.6524594972067037</c:v>
                </c:pt>
                <c:pt idx="24">
                  <c:v>1.6969315610238385</c:v>
                </c:pt>
                <c:pt idx="25">
                  <c:v>1.7190000000000001</c:v>
                </c:pt>
                <c:pt idx="26">
                  <c:v>2</c:v>
                </c:pt>
                <c:pt idx="27">
                  <c:v>2.12</c:v>
                </c:pt>
                <c:pt idx="28">
                  <c:v>2.02</c:v>
                </c:pt>
                <c:pt idx="29">
                  <c:v>2.2599999999999998</c:v>
                </c:pt>
                <c:pt idx="30">
                  <c:v>2.36</c:v>
                </c:pt>
                <c:pt idx="31">
                  <c:v>2.39</c:v>
                </c:pt>
                <c:pt idx="32">
                  <c:v>2.31</c:v>
                </c:pt>
                <c:pt idx="33">
                  <c:v>2.15</c:v>
                </c:pt>
                <c:pt idx="34">
                  <c:v>2.04</c:v>
                </c:pt>
                <c:pt idx="35">
                  <c:v>2.0699999999999998</c:v>
                </c:pt>
                <c:pt idx="36">
                  <c:v>1.92</c:v>
                </c:pt>
                <c:pt idx="37">
                  <c:v>1.75</c:v>
                </c:pt>
                <c:pt idx="38">
                  <c:v>1.63</c:v>
                </c:pt>
                <c:pt idx="39">
                  <c:v>1.6</c:v>
                </c:pt>
                <c:pt idx="40">
                  <c:v>1.752</c:v>
                </c:pt>
                <c:pt idx="41">
                  <c:v>2.2040000000000002</c:v>
                </c:pt>
                <c:pt idx="42">
                  <c:v>2.0860217489762247</c:v>
                </c:pt>
                <c:pt idx="43">
                  <c:v>2.0402769004064085</c:v>
                </c:pt>
                <c:pt idx="44">
                  <c:v>1.8791436537911754</c:v>
                </c:pt>
                <c:pt idx="45">
                  <c:v>1.8057662796158103</c:v>
                </c:pt>
                <c:pt idx="46">
                  <c:v>1.7621693252742063</c:v>
                </c:pt>
                <c:pt idx="47">
                  <c:v>2.108108006052765</c:v>
                </c:pt>
                <c:pt idx="48">
                  <c:v>1.9284009975203515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C-4463-A0BB-C2459A641963}"/>
            </c:ext>
          </c:extLst>
        </c:ser>
        <c:ser>
          <c:idx val="2"/>
          <c:order val="1"/>
          <c:tx>
            <c:strRef>
              <c:f>'Pág.33-G9  '!$AA$147</c:f>
              <c:strCache>
                <c:ptCount val="1"/>
                <c:pt idx="0">
                  <c:v>Brasil São Paulo</c:v>
                </c:pt>
              </c:strCache>
            </c:strRef>
          </c:tx>
          <c:marker>
            <c:symbol val="none"/>
          </c:marker>
          <c:cat>
            <c:strRef>
              <c:f>'Pág.33-G9  '!$X$47:$X$95</c:f>
              <c:strCache>
                <c:ptCount val="49"/>
                <c:pt idx="0">
                  <c:v>Sep 19</c:v>
                </c:pt>
                <c:pt idx="1">
                  <c:v>Oct 19</c:v>
                </c:pt>
                <c:pt idx="2">
                  <c:v>Nov 19</c:v>
                </c:pt>
                <c:pt idx="3">
                  <c:v>Dic 19</c:v>
                </c:pt>
                <c:pt idx="4">
                  <c:v>Ene 20</c:v>
                </c:pt>
                <c:pt idx="5">
                  <c:v>Feb 20</c:v>
                </c:pt>
                <c:pt idx="6">
                  <c:v>Mar 20</c:v>
                </c:pt>
                <c:pt idx="7">
                  <c:v>Abr 20</c:v>
                </c:pt>
                <c:pt idx="8">
                  <c:v>May 20</c:v>
                </c:pt>
                <c:pt idx="9">
                  <c:v>Jun 20</c:v>
                </c:pt>
                <c:pt idx="10">
                  <c:v>Jul 20</c:v>
                </c:pt>
                <c:pt idx="11">
                  <c:v>Ago 20</c:v>
                </c:pt>
                <c:pt idx="12">
                  <c:v>Sep 20</c:v>
                </c:pt>
                <c:pt idx="13">
                  <c:v>Oct 20</c:v>
                </c:pt>
                <c:pt idx="14">
                  <c:v>Nov 20</c:v>
                </c:pt>
                <c:pt idx="15">
                  <c:v>Dic 20</c:v>
                </c:pt>
                <c:pt idx="16">
                  <c:v>Ene 21</c:v>
                </c:pt>
                <c:pt idx="17">
                  <c:v>Feb 21</c:v>
                </c:pt>
                <c:pt idx="18">
                  <c:v>Mar 21</c:v>
                </c:pt>
                <c:pt idx="19">
                  <c:v>Abr 21</c:v>
                </c:pt>
                <c:pt idx="20">
                  <c:v>May 21</c:v>
                </c:pt>
                <c:pt idx="21">
                  <c:v>Jun 21</c:v>
                </c:pt>
                <c:pt idx="22">
                  <c:v>Jul 21</c:v>
                </c:pt>
                <c:pt idx="23">
                  <c:v>Ago 21</c:v>
                </c:pt>
                <c:pt idx="24">
                  <c:v>Sep 21</c:v>
                </c:pt>
                <c:pt idx="25">
                  <c:v>Oct 21</c:v>
                </c:pt>
                <c:pt idx="26">
                  <c:v>Nov 21</c:v>
                </c:pt>
                <c:pt idx="27">
                  <c:v>Dic 21</c:v>
                </c:pt>
                <c:pt idx="28">
                  <c:v>Ene 22</c:v>
                </c:pt>
                <c:pt idx="29">
                  <c:v>Feb 22</c:v>
                </c:pt>
                <c:pt idx="30">
                  <c:v>Mar 22</c:v>
                </c:pt>
                <c:pt idx="31">
                  <c:v>Abr 22</c:v>
                </c:pt>
                <c:pt idx="32">
                  <c:v>May 22</c:v>
                </c:pt>
                <c:pt idx="33">
                  <c:v>Jun 22</c:v>
                </c:pt>
                <c:pt idx="34">
                  <c:v>Jul 22</c:v>
                </c:pt>
                <c:pt idx="35">
                  <c:v>Ago 22</c:v>
                </c:pt>
                <c:pt idx="36">
                  <c:v>Sep 22</c:v>
                </c:pt>
                <c:pt idx="37">
                  <c:v>Oct 22</c:v>
                </c:pt>
                <c:pt idx="38">
                  <c:v>Nov 22</c:v>
                </c:pt>
                <c:pt idx="39">
                  <c:v>Dic 22</c:v>
                </c:pt>
                <c:pt idx="40">
                  <c:v>Ene 23</c:v>
                </c:pt>
                <c:pt idx="41">
                  <c:v>Feb 23</c:v>
                </c:pt>
                <c:pt idx="42">
                  <c:v>Mar 23</c:v>
                </c:pt>
                <c:pt idx="43">
                  <c:v>Abr 23</c:v>
                </c:pt>
                <c:pt idx="44">
                  <c:v>May 23</c:v>
                </c:pt>
                <c:pt idx="45">
                  <c:v>Jun 23</c:v>
                </c:pt>
                <c:pt idx="46">
                  <c:v>Jul 23</c:v>
                </c:pt>
                <c:pt idx="47">
                  <c:v>Ago 23</c:v>
                </c:pt>
                <c:pt idx="48">
                  <c:v>Sep 23</c:v>
                </c:pt>
              </c:strCache>
            </c:strRef>
          </c:cat>
          <c:val>
            <c:numRef>
              <c:f>'Pág.33-G9  '!$AA$47:$AA$95</c:f>
              <c:numCache>
                <c:formatCode>0.00</c:formatCode>
                <c:ptCount val="49"/>
                <c:pt idx="0">
                  <c:v>1.274910943720843</c:v>
                </c:pt>
                <c:pt idx="1">
                  <c:v>1.325177391729875</c:v>
                </c:pt>
                <c:pt idx="2">
                  <c:v>1.5549619848103902</c:v>
                </c:pt>
                <c:pt idx="3">
                  <c:v>1.6698068243002624</c:v>
                </c:pt>
                <c:pt idx="4">
                  <c:v>1.5467497442166676</c:v>
                </c:pt>
                <c:pt idx="5">
                  <c:v>1.5336463296615952</c:v>
                </c:pt>
                <c:pt idx="6">
                  <c:v>1.345</c:v>
                </c:pt>
                <c:pt idx="7">
                  <c:v>1.2110000000000001</c:v>
                </c:pt>
                <c:pt idx="8">
                  <c:v>1.1299999999999999</c:v>
                </c:pt>
                <c:pt idx="9">
                  <c:v>1.3</c:v>
                </c:pt>
                <c:pt idx="10">
                  <c:v>1.36</c:v>
                </c:pt>
                <c:pt idx="11">
                  <c:v>1.37</c:v>
                </c:pt>
                <c:pt idx="12">
                  <c:v>1.5</c:v>
                </c:pt>
                <c:pt idx="13">
                  <c:v>1.53</c:v>
                </c:pt>
                <c:pt idx="14">
                  <c:v>1.71</c:v>
                </c:pt>
                <c:pt idx="15">
                  <c:v>1.69</c:v>
                </c:pt>
                <c:pt idx="16">
                  <c:v>1.75</c:v>
                </c:pt>
                <c:pt idx="17">
                  <c:v>1.82</c:v>
                </c:pt>
                <c:pt idx="18">
                  <c:v>1.78</c:v>
                </c:pt>
                <c:pt idx="19">
                  <c:v>1.85</c:v>
                </c:pt>
                <c:pt idx="20">
                  <c:v>1.89</c:v>
                </c:pt>
                <c:pt idx="21">
                  <c:v>2.0499999999999998</c:v>
                </c:pt>
                <c:pt idx="22">
                  <c:v>2</c:v>
                </c:pt>
                <c:pt idx="23">
                  <c:v>1.9647249644705023</c:v>
                </c:pt>
                <c:pt idx="24">
                  <c:v>1.8817390990633467</c:v>
                </c:pt>
                <c:pt idx="25">
                  <c:v>1.6194877643170917</c:v>
                </c:pt>
                <c:pt idx="26">
                  <c:v>1.72</c:v>
                </c:pt>
                <c:pt idx="27">
                  <c:v>1.83</c:v>
                </c:pt>
                <c:pt idx="28">
                  <c:v>1.99</c:v>
                </c:pt>
                <c:pt idx="29">
                  <c:v>2.12</c:v>
                </c:pt>
                <c:pt idx="30">
                  <c:v>2.23</c:v>
                </c:pt>
                <c:pt idx="31">
                  <c:v>2.19</c:v>
                </c:pt>
                <c:pt idx="32">
                  <c:v>2.04</c:v>
                </c:pt>
                <c:pt idx="33">
                  <c:v>1.96</c:v>
                </c:pt>
                <c:pt idx="34">
                  <c:v>1.91</c:v>
                </c:pt>
                <c:pt idx="35">
                  <c:v>2.0299999999999998</c:v>
                </c:pt>
                <c:pt idx="36">
                  <c:v>1.93</c:v>
                </c:pt>
                <c:pt idx="37">
                  <c:v>1.88</c:v>
                </c:pt>
                <c:pt idx="38">
                  <c:v>1.79</c:v>
                </c:pt>
                <c:pt idx="39">
                  <c:v>1.85</c:v>
                </c:pt>
                <c:pt idx="40">
                  <c:v>1.835</c:v>
                </c:pt>
                <c:pt idx="41">
                  <c:v>1.8620000000000001</c:v>
                </c:pt>
                <c:pt idx="42">
                  <c:v>1.8027681159420297</c:v>
                </c:pt>
                <c:pt idx="43">
                  <c:v>1.8954629629629629</c:v>
                </c:pt>
                <c:pt idx="44">
                  <c:v>1.7639848484848479</c:v>
                </c:pt>
                <c:pt idx="45">
                  <c:v>1.7103492063492063</c:v>
                </c:pt>
                <c:pt idx="46">
                  <c:v>1.7383650793650791</c:v>
                </c:pt>
                <c:pt idx="47">
                  <c:v>1.5154875586438099</c:v>
                </c:pt>
                <c:pt idx="48">
                  <c:v>1.4493263041932851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C-4463-A0BB-C2459A641963}"/>
            </c:ext>
          </c:extLst>
        </c:ser>
        <c:ser>
          <c:idx val="3"/>
          <c:order val="2"/>
          <c:tx>
            <c:strRef>
              <c:f>'Pág.33-G9  '!$AB$147</c:f>
              <c:strCache>
                <c:ptCount val="1"/>
                <c:pt idx="0">
                  <c:v>Uruguay</c:v>
                </c:pt>
              </c:strCache>
            </c:strRef>
          </c:tx>
          <c:marker>
            <c:symbol val="none"/>
          </c:marker>
          <c:cat>
            <c:strRef>
              <c:f>'Pág.33-G9  '!$X$47:$X$95</c:f>
              <c:strCache>
                <c:ptCount val="49"/>
                <c:pt idx="0">
                  <c:v>Sep 19</c:v>
                </c:pt>
                <c:pt idx="1">
                  <c:v>Oct 19</c:v>
                </c:pt>
                <c:pt idx="2">
                  <c:v>Nov 19</c:v>
                </c:pt>
                <c:pt idx="3">
                  <c:v>Dic 19</c:v>
                </c:pt>
                <c:pt idx="4">
                  <c:v>Ene 20</c:v>
                </c:pt>
                <c:pt idx="5">
                  <c:v>Feb 20</c:v>
                </c:pt>
                <c:pt idx="6">
                  <c:v>Mar 20</c:v>
                </c:pt>
                <c:pt idx="7">
                  <c:v>Abr 20</c:v>
                </c:pt>
                <c:pt idx="8">
                  <c:v>May 20</c:v>
                </c:pt>
                <c:pt idx="9">
                  <c:v>Jun 20</c:v>
                </c:pt>
                <c:pt idx="10">
                  <c:v>Jul 20</c:v>
                </c:pt>
                <c:pt idx="11">
                  <c:v>Ago 20</c:v>
                </c:pt>
                <c:pt idx="12">
                  <c:v>Sep 20</c:v>
                </c:pt>
                <c:pt idx="13">
                  <c:v>Oct 20</c:v>
                </c:pt>
                <c:pt idx="14">
                  <c:v>Nov 20</c:v>
                </c:pt>
                <c:pt idx="15">
                  <c:v>Dic 20</c:v>
                </c:pt>
                <c:pt idx="16">
                  <c:v>Ene 21</c:v>
                </c:pt>
                <c:pt idx="17">
                  <c:v>Feb 21</c:v>
                </c:pt>
                <c:pt idx="18">
                  <c:v>Mar 21</c:v>
                </c:pt>
                <c:pt idx="19">
                  <c:v>Abr 21</c:v>
                </c:pt>
                <c:pt idx="20">
                  <c:v>May 21</c:v>
                </c:pt>
                <c:pt idx="21">
                  <c:v>Jun 21</c:v>
                </c:pt>
                <c:pt idx="22">
                  <c:v>Jul 21</c:v>
                </c:pt>
                <c:pt idx="23">
                  <c:v>Ago 21</c:v>
                </c:pt>
                <c:pt idx="24">
                  <c:v>Sep 21</c:v>
                </c:pt>
                <c:pt idx="25">
                  <c:v>Oct 21</c:v>
                </c:pt>
                <c:pt idx="26">
                  <c:v>Nov 21</c:v>
                </c:pt>
                <c:pt idx="27">
                  <c:v>Dic 21</c:v>
                </c:pt>
                <c:pt idx="28">
                  <c:v>Ene 22</c:v>
                </c:pt>
                <c:pt idx="29">
                  <c:v>Feb 22</c:v>
                </c:pt>
                <c:pt idx="30">
                  <c:v>Mar 22</c:v>
                </c:pt>
                <c:pt idx="31">
                  <c:v>Abr 22</c:v>
                </c:pt>
                <c:pt idx="32">
                  <c:v>May 22</c:v>
                </c:pt>
                <c:pt idx="33">
                  <c:v>Jun 22</c:v>
                </c:pt>
                <c:pt idx="34">
                  <c:v>Jul 22</c:v>
                </c:pt>
                <c:pt idx="35">
                  <c:v>Ago 22</c:v>
                </c:pt>
                <c:pt idx="36">
                  <c:v>Sep 22</c:v>
                </c:pt>
                <c:pt idx="37">
                  <c:v>Oct 22</c:v>
                </c:pt>
                <c:pt idx="38">
                  <c:v>Nov 22</c:v>
                </c:pt>
                <c:pt idx="39">
                  <c:v>Dic 22</c:v>
                </c:pt>
                <c:pt idx="40">
                  <c:v>Ene 23</c:v>
                </c:pt>
                <c:pt idx="41">
                  <c:v>Feb 23</c:v>
                </c:pt>
                <c:pt idx="42">
                  <c:v>Mar 23</c:v>
                </c:pt>
                <c:pt idx="43">
                  <c:v>Abr 23</c:v>
                </c:pt>
                <c:pt idx="44">
                  <c:v>May 23</c:v>
                </c:pt>
                <c:pt idx="45">
                  <c:v>Jun 23</c:v>
                </c:pt>
                <c:pt idx="46">
                  <c:v>Jul 23</c:v>
                </c:pt>
                <c:pt idx="47">
                  <c:v>Ago 23</c:v>
                </c:pt>
                <c:pt idx="48">
                  <c:v>Sep 23</c:v>
                </c:pt>
              </c:strCache>
            </c:strRef>
          </c:cat>
          <c:val>
            <c:numRef>
              <c:f>'Pág.33-G9  '!$AB$47:$AB$95</c:f>
              <c:numCache>
                <c:formatCode>0.00</c:formatCode>
                <c:ptCount val="49"/>
                <c:pt idx="0">
                  <c:v>2.2559999999999998</c:v>
                </c:pt>
                <c:pt idx="1">
                  <c:v>2.3029999999999999</c:v>
                </c:pt>
                <c:pt idx="2">
                  <c:v>2.3490000000000002</c:v>
                </c:pt>
                <c:pt idx="3">
                  <c:v>2.2789999999999999</c:v>
                </c:pt>
                <c:pt idx="4">
                  <c:v>2.1190000000000002</c:v>
                </c:pt>
                <c:pt idx="5">
                  <c:v>2.1190000000000002</c:v>
                </c:pt>
                <c:pt idx="6">
                  <c:v>1.9930000000000001</c:v>
                </c:pt>
                <c:pt idx="7">
                  <c:v>1.74</c:v>
                </c:pt>
                <c:pt idx="8">
                  <c:v>1.85</c:v>
                </c:pt>
                <c:pt idx="9">
                  <c:v>1.89</c:v>
                </c:pt>
                <c:pt idx="10">
                  <c:v>1.92</c:v>
                </c:pt>
                <c:pt idx="11">
                  <c:v>2.0299999999999998</c:v>
                </c:pt>
                <c:pt idx="12">
                  <c:v>1.93</c:v>
                </c:pt>
                <c:pt idx="13">
                  <c:v>1.86</c:v>
                </c:pt>
                <c:pt idx="14">
                  <c:v>1.84</c:v>
                </c:pt>
                <c:pt idx="15">
                  <c:v>1.71</c:v>
                </c:pt>
                <c:pt idx="16">
                  <c:v>1.76</c:v>
                </c:pt>
                <c:pt idx="17">
                  <c:v>1.92</c:v>
                </c:pt>
                <c:pt idx="18">
                  <c:v>1.95</c:v>
                </c:pt>
                <c:pt idx="19">
                  <c:v>1.94</c:v>
                </c:pt>
                <c:pt idx="20">
                  <c:v>2.1</c:v>
                </c:pt>
                <c:pt idx="21">
                  <c:v>2.1800000000000002</c:v>
                </c:pt>
                <c:pt idx="22">
                  <c:v>2.29</c:v>
                </c:pt>
                <c:pt idx="23">
                  <c:v>2.44</c:v>
                </c:pt>
                <c:pt idx="24">
                  <c:v>2.4580000000000002</c:v>
                </c:pt>
                <c:pt idx="25">
                  <c:v>2.5680000000000001</c:v>
                </c:pt>
                <c:pt idx="26">
                  <c:v>2.4500000000000002</c:v>
                </c:pt>
                <c:pt idx="27">
                  <c:v>2.34</c:v>
                </c:pt>
                <c:pt idx="28">
                  <c:v>2.41</c:v>
                </c:pt>
                <c:pt idx="29">
                  <c:v>2.63</c:v>
                </c:pt>
                <c:pt idx="30">
                  <c:v>2.75</c:v>
                </c:pt>
                <c:pt idx="31">
                  <c:v>2.89</c:v>
                </c:pt>
                <c:pt idx="32">
                  <c:v>2.97</c:v>
                </c:pt>
                <c:pt idx="33">
                  <c:v>2.98</c:v>
                </c:pt>
                <c:pt idx="34">
                  <c:v>2.98</c:v>
                </c:pt>
                <c:pt idx="35">
                  <c:v>2.98</c:v>
                </c:pt>
                <c:pt idx="36">
                  <c:v>2.78</c:v>
                </c:pt>
                <c:pt idx="37">
                  <c:v>2.2999999999999998</c:v>
                </c:pt>
                <c:pt idx="38">
                  <c:v>2.21</c:v>
                </c:pt>
                <c:pt idx="39">
                  <c:v>2.09</c:v>
                </c:pt>
                <c:pt idx="40">
                  <c:v>1.99</c:v>
                </c:pt>
                <c:pt idx="41">
                  <c:v>2.1339999999999999</c:v>
                </c:pt>
                <c:pt idx="42">
                  <c:v>2.25</c:v>
                </c:pt>
                <c:pt idx="43">
                  <c:v>2.3879999999999999</c:v>
                </c:pt>
                <c:pt idx="44">
                  <c:v>2.4009999999999998</c:v>
                </c:pt>
                <c:pt idx="45">
                  <c:v>2.2959999999999998</c:v>
                </c:pt>
                <c:pt idx="46">
                  <c:v>2.1789999999999998</c:v>
                </c:pt>
                <c:pt idx="47">
                  <c:v>2.181</c:v>
                </c:pt>
                <c:pt idx="48">
                  <c:v>1.9690000000000001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C-4463-A0BB-C2459A641963}"/>
            </c:ext>
          </c:extLst>
        </c:ser>
        <c:ser>
          <c:idx val="4"/>
          <c:order val="3"/>
          <c:tx>
            <c:strRef>
              <c:f>'Pág.33-G9  '!$AC$147</c:f>
              <c:strCache>
                <c:ptCount val="1"/>
                <c:pt idx="0">
                  <c:v>Paraguay</c:v>
                </c:pt>
              </c:strCache>
            </c:strRef>
          </c:tx>
          <c:marker>
            <c:symbol val="none"/>
          </c:marker>
          <c:cat>
            <c:strRef>
              <c:f>'Pág.33-G9  '!$X$47:$X$95</c:f>
              <c:strCache>
                <c:ptCount val="49"/>
                <c:pt idx="0">
                  <c:v>Sep 19</c:v>
                </c:pt>
                <c:pt idx="1">
                  <c:v>Oct 19</c:v>
                </c:pt>
                <c:pt idx="2">
                  <c:v>Nov 19</c:v>
                </c:pt>
                <c:pt idx="3">
                  <c:v>Dic 19</c:v>
                </c:pt>
                <c:pt idx="4">
                  <c:v>Ene 20</c:v>
                </c:pt>
                <c:pt idx="5">
                  <c:v>Feb 20</c:v>
                </c:pt>
                <c:pt idx="6">
                  <c:v>Mar 20</c:v>
                </c:pt>
                <c:pt idx="7">
                  <c:v>Abr 20</c:v>
                </c:pt>
                <c:pt idx="8">
                  <c:v>May 20</c:v>
                </c:pt>
                <c:pt idx="9">
                  <c:v>Jun 20</c:v>
                </c:pt>
                <c:pt idx="10">
                  <c:v>Jul 20</c:v>
                </c:pt>
                <c:pt idx="11">
                  <c:v>Ago 20</c:v>
                </c:pt>
                <c:pt idx="12">
                  <c:v>Sep 20</c:v>
                </c:pt>
                <c:pt idx="13">
                  <c:v>Oct 20</c:v>
                </c:pt>
                <c:pt idx="14">
                  <c:v>Nov 20</c:v>
                </c:pt>
                <c:pt idx="15">
                  <c:v>Dic 20</c:v>
                </c:pt>
                <c:pt idx="16">
                  <c:v>Ene 21</c:v>
                </c:pt>
                <c:pt idx="17">
                  <c:v>Feb 21</c:v>
                </c:pt>
                <c:pt idx="18">
                  <c:v>Mar 21</c:v>
                </c:pt>
                <c:pt idx="19">
                  <c:v>Abr 21</c:v>
                </c:pt>
                <c:pt idx="20">
                  <c:v>May 21</c:v>
                </c:pt>
                <c:pt idx="21">
                  <c:v>Jun 21</c:v>
                </c:pt>
                <c:pt idx="22">
                  <c:v>Jul 21</c:v>
                </c:pt>
                <c:pt idx="23">
                  <c:v>Ago 21</c:v>
                </c:pt>
                <c:pt idx="24">
                  <c:v>Sep 21</c:v>
                </c:pt>
                <c:pt idx="25">
                  <c:v>Oct 21</c:v>
                </c:pt>
                <c:pt idx="26">
                  <c:v>Nov 21</c:v>
                </c:pt>
                <c:pt idx="27">
                  <c:v>Dic 21</c:v>
                </c:pt>
                <c:pt idx="28">
                  <c:v>Ene 22</c:v>
                </c:pt>
                <c:pt idx="29">
                  <c:v>Feb 22</c:v>
                </c:pt>
                <c:pt idx="30">
                  <c:v>Mar 22</c:v>
                </c:pt>
                <c:pt idx="31">
                  <c:v>Abr 22</c:v>
                </c:pt>
                <c:pt idx="32">
                  <c:v>May 22</c:v>
                </c:pt>
                <c:pt idx="33">
                  <c:v>Jun 22</c:v>
                </c:pt>
                <c:pt idx="34">
                  <c:v>Jul 22</c:v>
                </c:pt>
                <c:pt idx="35">
                  <c:v>Ago 22</c:v>
                </c:pt>
                <c:pt idx="36">
                  <c:v>Sep 22</c:v>
                </c:pt>
                <c:pt idx="37">
                  <c:v>Oct 22</c:v>
                </c:pt>
                <c:pt idx="38">
                  <c:v>Nov 22</c:v>
                </c:pt>
                <c:pt idx="39">
                  <c:v>Dic 22</c:v>
                </c:pt>
                <c:pt idx="40">
                  <c:v>Ene 23</c:v>
                </c:pt>
                <c:pt idx="41">
                  <c:v>Feb 23</c:v>
                </c:pt>
                <c:pt idx="42">
                  <c:v>Mar 23</c:v>
                </c:pt>
                <c:pt idx="43">
                  <c:v>Abr 23</c:v>
                </c:pt>
                <c:pt idx="44">
                  <c:v>May 23</c:v>
                </c:pt>
                <c:pt idx="45">
                  <c:v>Jun 23</c:v>
                </c:pt>
                <c:pt idx="46">
                  <c:v>Jul 23</c:v>
                </c:pt>
                <c:pt idx="47">
                  <c:v>Ago 23</c:v>
                </c:pt>
                <c:pt idx="48">
                  <c:v>Sep 23</c:v>
                </c:pt>
              </c:strCache>
            </c:strRef>
          </c:cat>
          <c:val>
            <c:numRef>
              <c:f>'Pág.33-G9  '!$AC$47:$AC$95</c:f>
              <c:numCache>
                <c:formatCode>0.00</c:formatCode>
                <c:ptCount val="49"/>
                <c:pt idx="0">
                  <c:v>1.4597407815047967</c:v>
                </c:pt>
                <c:pt idx="1">
                  <c:v>1.4471885265255329</c:v>
                </c:pt>
                <c:pt idx="2">
                  <c:v>1.4133471946109806</c:v>
                </c:pt>
                <c:pt idx="3">
                  <c:v>1.4445831349686722</c:v>
                </c:pt>
                <c:pt idx="4">
                  <c:v>1.4483348028475578</c:v>
                </c:pt>
                <c:pt idx="5">
                  <c:v>1.4354174103665323</c:v>
                </c:pt>
                <c:pt idx="6">
                  <c:v>1.2649999999999999</c:v>
                </c:pt>
                <c:pt idx="7">
                  <c:v>1.1479999999999999</c:v>
                </c:pt>
                <c:pt idx="8">
                  <c:v>1.1000000000000001</c:v>
                </c:pt>
                <c:pt idx="9">
                  <c:v>1.1499999999999999</c:v>
                </c:pt>
                <c:pt idx="10">
                  <c:v>1.22</c:v>
                </c:pt>
                <c:pt idx="11">
                  <c:v>1.3</c:v>
                </c:pt>
                <c:pt idx="12">
                  <c:v>1.32</c:v>
                </c:pt>
                <c:pt idx="13">
                  <c:v>1.45</c:v>
                </c:pt>
                <c:pt idx="14">
                  <c:v>1.55</c:v>
                </c:pt>
                <c:pt idx="15">
                  <c:v>1.51</c:v>
                </c:pt>
                <c:pt idx="16">
                  <c:v>1.62</c:v>
                </c:pt>
                <c:pt idx="17">
                  <c:v>1.63</c:v>
                </c:pt>
                <c:pt idx="18">
                  <c:v>1.72</c:v>
                </c:pt>
                <c:pt idx="19">
                  <c:v>1.61</c:v>
                </c:pt>
                <c:pt idx="20">
                  <c:v>1.62</c:v>
                </c:pt>
                <c:pt idx="21">
                  <c:v>1.73</c:v>
                </c:pt>
                <c:pt idx="22">
                  <c:v>1.65</c:v>
                </c:pt>
                <c:pt idx="23">
                  <c:v>1.9852269079089875</c:v>
                </c:pt>
                <c:pt idx="24">
                  <c:v>1.9262806617747092</c:v>
                </c:pt>
                <c:pt idx="25">
                  <c:v>2.0146575934565263</c:v>
                </c:pt>
                <c:pt idx="26">
                  <c:v>1.95</c:v>
                </c:pt>
                <c:pt idx="27">
                  <c:v>2.0099999999999998</c:v>
                </c:pt>
                <c:pt idx="28">
                  <c:v>1.9</c:v>
                </c:pt>
                <c:pt idx="29">
                  <c:v>1.87</c:v>
                </c:pt>
                <c:pt idx="30">
                  <c:v>1.84</c:v>
                </c:pt>
                <c:pt idx="31">
                  <c:v>1.87</c:v>
                </c:pt>
                <c:pt idx="32">
                  <c:v>1.77</c:v>
                </c:pt>
                <c:pt idx="33">
                  <c:v>1.76</c:v>
                </c:pt>
                <c:pt idx="34">
                  <c:v>1.75</c:v>
                </c:pt>
                <c:pt idx="35">
                  <c:v>1.84</c:v>
                </c:pt>
                <c:pt idx="36">
                  <c:v>1.82</c:v>
                </c:pt>
                <c:pt idx="37">
                  <c:v>1.64</c:v>
                </c:pt>
                <c:pt idx="38">
                  <c:v>1.68</c:v>
                </c:pt>
                <c:pt idx="39">
                  <c:v>1.67</c:v>
                </c:pt>
                <c:pt idx="40">
                  <c:v>1.7549999999999999</c:v>
                </c:pt>
                <c:pt idx="41">
                  <c:v>1.8149999999999999</c:v>
                </c:pt>
                <c:pt idx="42">
                  <c:v>1.7922418588596682</c:v>
                </c:pt>
                <c:pt idx="43">
                  <c:v>1.7710063514789971</c:v>
                </c:pt>
                <c:pt idx="44">
                  <c:v>1.746110649690555</c:v>
                </c:pt>
                <c:pt idx="45">
                  <c:v>1.6890302896641758</c:v>
                </c:pt>
                <c:pt idx="46">
                  <c:v>1.8059239765036363</c:v>
                </c:pt>
                <c:pt idx="47">
                  <c:v>1.7669306237806002</c:v>
                </c:pt>
                <c:pt idx="48">
                  <c:v>1.7495228059115411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1C-4463-A0BB-C2459A641963}"/>
            </c:ext>
          </c:extLst>
        </c:ser>
        <c:ser>
          <c:idx val="5"/>
          <c:order val="4"/>
          <c:tx>
            <c:strRef>
              <c:f>'Pág.33-G9  '!$AD$147</c:f>
              <c:strCache>
                <c:ptCount val="1"/>
                <c:pt idx="0">
                  <c:v>Chile</c:v>
                </c:pt>
              </c:strCache>
            </c:strRef>
          </c:tx>
          <c:marker>
            <c:symbol val="none"/>
          </c:marker>
          <c:cat>
            <c:strRef>
              <c:f>'Pág.33-G9  '!$X$47:$X$95</c:f>
              <c:strCache>
                <c:ptCount val="49"/>
                <c:pt idx="0">
                  <c:v>Sep 19</c:v>
                </c:pt>
                <c:pt idx="1">
                  <c:v>Oct 19</c:v>
                </c:pt>
                <c:pt idx="2">
                  <c:v>Nov 19</c:v>
                </c:pt>
                <c:pt idx="3">
                  <c:v>Dic 19</c:v>
                </c:pt>
                <c:pt idx="4">
                  <c:v>Ene 20</c:v>
                </c:pt>
                <c:pt idx="5">
                  <c:v>Feb 20</c:v>
                </c:pt>
                <c:pt idx="6">
                  <c:v>Mar 20</c:v>
                </c:pt>
                <c:pt idx="7">
                  <c:v>Abr 20</c:v>
                </c:pt>
                <c:pt idx="8">
                  <c:v>May 20</c:v>
                </c:pt>
                <c:pt idx="9">
                  <c:v>Jun 20</c:v>
                </c:pt>
                <c:pt idx="10">
                  <c:v>Jul 20</c:v>
                </c:pt>
                <c:pt idx="11">
                  <c:v>Ago 20</c:v>
                </c:pt>
                <c:pt idx="12">
                  <c:v>Sep 20</c:v>
                </c:pt>
                <c:pt idx="13">
                  <c:v>Oct 20</c:v>
                </c:pt>
                <c:pt idx="14">
                  <c:v>Nov 20</c:v>
                </c:pt>
                <c:pt idx="15">
                  <c:v>Dic 20</c:v>
                </c:pt>
                <c:pt idx="16">
                  <c:v>Ene 21</c:v>
                </c:pt>
                <c:pt idx="17">
                  <c:v>Feb 21</c:v>
                </c:pt>
                <c:pt idx="18">
                  <c:v>Mar 21</c:v>
                </c:pt>
                <c:pt idx="19">
                  <c:v>Abr 21</c:v>
                </c:pt>
                <c:pt idx="20">
                  <c:v>May 21</c:v>
                </c:pt>
                <c:pt idx="21">
                  <c:v>Jun 21</c:v>
                </c:pt>
                <c:pt idx="22">
                  <c:v>Jul 21</c:v>
                </c:pt>
                <c:pt idx="23">
                  <c:v>Ago 21</c:v>
                </c:pt>
                <c:pt idx="24">
                  <c:v>Sep 21</c:v>
                </c:pt>
                <c:pt idx="25">
                  <c:v>Oct 21</c:v>
                </c:pt>
                <c:pt idx="26">
                  <c:v>Nov 21</c:v>
                </c:pt>
                <c:pt idx="27">
                  <c:v>Dic 21</c:v>
                </c:pt>
                <c:pt idx="28">
                  <c:v>Ene 22</c:v>
                </c:pt>
                <c:pt idx="29">
                  <c:v>Feb 22</c:v>
                </c:pt>
                <c:pt idx="30">
                  <c:v>Mar 22</c:v>
                </c:pt>
                <c:pt idx="31">
                  <c:v>Abr 22</c:v>
                </c:pt>
                <c:pt idx="32">
                  <c:v>May 22</c:v>
                </c:pt>
                <c:pt idx="33">
                  <c:v>Jun 22</c:v>
                </c:pt>
                <c:pt idx="34">
                  <c:v>Jul 22</c:v>
                </c:pt>
                <c:pt idx="35">
                  <c:v>Ago 22</c:v>
                </c:pt>
                <c:pt idx="36">
                  <c:v>Sep 22</c:v>
                </c:pt>
                <c:pt idx="37">
                  <c:v>Oct 22</c:v>
                </c:pt>
                <c:pt idx="38">
                  <c:v>Nov 22</c:v>
                </c:pt>
                <c:pt idx="39">
                  <c:v>Dic 22</c:v>
                </c:pt>
                <c:pt idx="40">
                  <c:v>Ene 23</c:v>
                </c:pt>
                <c:pt idx="41">
                  <c:v>Feb 23</c:v>
                </c:pt>
                <c:pt idx="42">
                  <c:v>Mar 23</c:v>
                </c:pt>
                <c:pt idx="43">
                  <c:v>Abr 23</c:v>
                </c:pt>
                <c:pt idx="44">
                  <c:v>May 23</c:v>
                </c:pt>
                <c:pt idx="45">
                  <c:v>Jun 23</c:v>
                </c:pt>
                <c:pt idx="46">
                  <c:v>Jul 23</c:v>
                </c:pt>
                <c:pt idx="47">
                  <c:v>Ago 23</c:v>
                </c:pt>
                <c:pt idx="48">
                  <c:v>Sep 23</c:v>
                </c:pt>
              </c:strCache>
            </c:strRef>
          </c:cat>
          <c:val>
            <c:numRef>
              <c:f>'Pág.33-G9  '!$AD$47:$AD$95</c:f>
              <c:numCache>
                <c:formatCode>0.00</c:formatCode>
                <c:ptCount val="49"/>
                <c:pt idx="0">
                  <c:v>1.81</c:v>
                </c:pt>
                <c:pt idx="1">
                  <c:v>1.83</c:v>
                </c:pt>
                <c:pt idx="2">
                  <c:v>1.65</c:v>
                </c:pt>
                <c:pt idx="3">
                  <c:v>1.64</c:v>
                </c:pt>
                <c:pt idx="4">
                  <c:v>1.53</c:v>
                </c:pt>
                <c:pt idx="5">
                  <c:v>1.48</c:v>
                </c:pt>
                <c:pt idx="6">
                  <c:v>1.41</c:v>
                </c:pt>
                <c:pt idx="7" formatCode="General">
                  <c:v>1.37</c:v>
                </c:pt>
                <c:pt idx="8">
                  <c:v>1.43</c:v>
                </c:pt>
                <c:pt idx="9">
                  <c:v>1.6</c:v>
                </c:pt>
                <c:pt idx="10">
                  <c:v>1.73</c:v>
                </c:pt>
                <c:pt idx="11">
                  <c:v>1.98</c:v>
                </c:pt>
                <c:pt idx="12">
                  <c:v>2.31</c:v>
                </c:pt>
                <c:pt idx="13">
                  <c:v>2.29</c:v>
                </c:pt>
                <c:pt idx="14">
                  <c:v>2.2999999999999998</c:v>
                </c:pt>
                <c:pt idx="15">
                  <c:v>2.2799999999999998</c:v>
                </c:pt>
                <c:pt idx="16">
                  <c:v>2.2000000000000002</c:v>
                </c:pt>
                <c:pt idx="17">
                  <c:v>2.1800000000000002</c:v>
                </c:pt>
                <c:pt idx="18">
                  <c:v>2.23</c:v>
                </c:pt>
                <c:pt idx="19" formatCode="General">
                  <c:v>2.41</c:v>
                </c:pt>
                <c:pt idx="20">
                  <c:v>2.61</c:v>
                </c:pt>
                <c:pt idx="21">
                  <c:v>2.71</c:v>
                </c:pt>
                <c:pt idx="22">
                  <c:v>2.78</c:v>
                </c:pt>
                <c:pt idx="23">
                  <c:v>2.98</c:v>
                </c:pt>
                <c:pt idx="24">
                  <c:v>3</c:v>
                </c:pt>
                <c:pt idx="25">
                  <c:v>2.73</c:v>
                </c:pt>
                <c:pt idx="26">
                  <c:v>2.58</c:v>
                </c:pt>
                <c:pt idx="27">
                  <c:v>2.3199999999999998</c:v>
                </c:pt>
                <c:pt idx="28">
                  <c:v>2.27</c:v>
                </c:pt>
                <c:pt idx="29">
                  <c:v>2.4300000000000002</c:v>
                </c:pt>
                <c:pt idx="30">
                  <c:v>2.56</c:v>
                </c:pt>
                <c:pt idx="31" formatCode="General">
                  <c:v>2.54</c:v>
                </c:pt>
                <c:pt idx="32">
                  <c:v>2.38</c:v>
                </c:pt>
                <c:pt idx="33">
                  <c:v>2.35</c:v>
                </c:pt>
                <c:pt idx="34">
                  <c:v>2.14</c:v>
                </c:pt>
                <c:pt idx="35">
                  <c:v>2.29</c:v>
                </c:pt>
                <c:pt idx="36">
                  <c:v>2.27</c:v>
                </c:pt>
                <c:pt idx="37">
                  <c:v>2.13</c:v>
                </c:pt>
                <c:pt idx="38">
                  <c:v>2.11</c:v>
                </c:pt>
                <c:pt idx="39">
                  <c:v>2.08</c:v>
                </c:pt>
                <c:pt idx="40">
                  <c:v>2.11</c:v>
                </c:pt>
                <c:pt idx="41">
                  <c:v>2.19</c:v>
                </c:pt>
                <c:pt idx="42">
                  <c:v>2.23</c:v>
                </c:pt>
                <c:pt idx="43" formatCode="General">
                  <c:v>2.2999999999999998</c:v>
                </c:pt>
                <c:pt idx="44">
                  <c:v>2.2999999999999998</c:v>
                </c:pt>
                <c:pt idx="45">
                  <c:v>2.33</c:v>
                </c:pt>
                <c:pt idx="46">
                  <c:v>2.33</c:v>
                </c:pt>
                <c:pt idx="47">
                  <c:v>2.23</c:v>
                </c:pt>
                <c:pt idx="48">
                  <c:v>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1C-4463-A0BB-C2459A6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21824"/>
        <c:axId val="171023360"/>
      </c:lineChart>
      <c:catAx>
        <c:axId val="17102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1023360"/>
        <c:crosses val="autoZero"/>
        <c:auto val="1"/>
        <c:lblAlgn val="ctr"/>
        <c:lblOffset val="100"/>
        <c:noMultiLvlLbl val="0"/>
      </c:catAx>
      <c:valAx>
        <c:axId val="171023360"/>
        <c:scaling>
          <c:orientation val="minMax"/>
          <c:max val="3.1"/>
          <c:min val="1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1143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1021824"/>
        <c:crosses val="autoZero"/>
        <c:crossBetween val="between"/>
        <c:majorUnit val="0.1"/>
        <c:minorUnit val="0.1"/>
      </c:valAx>
      <c:spPr>
        <a:ln w="12700"/>
      </c:spPr>
    </c:plotArea>
    <c:legend>
      <c:legendPos val="r"/>
      <c:layout>
        <c:manualLayout>
          <c:xMode val="edge"/>
          <c:yMode val="edge"/>
          <c:x val="0.18486119635936377"/>
          <c:y val="0.79606413554741295"/>
          <c:w val="0.66483208529891447"/>
          <c:h val="0.1108946233205997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</xdr:col>
      <xdr:colOff>381000</xdr:colOff>
      <xdr:row>78</xdr:row>
      <xdr:rowOff>57150</xdr:rowOff>
    </xdr:to>
    <xdr:pic>
      <xdr:nvPicPr>
        <xdr:cNvPr id="2136081" name="Picture 41" descr="pie">
          <a:extLst>
            <a:ext uri="{FF2B5EF4-FFF2-40B4-BE49-F238E27FC236}">
              <a16:creationId xmlns:a16="http://schemas.microsoft.com/office/drawing/2014/main" id="{FCB9EBFD-DCD0-401D-838C-9565C15B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59075"/>
          <a:ext cx="11430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295275</xdr:colOff>
      <xdr:row>8</xdr:row>
      <xdr:rowOff>57150</xdr:rowOff>
    </xdr:to>
    <xdr:pic>
      <xdr:nvPicPr>
        <xdr:cNvPr id="2136082" name="Picture 2" descr="LOGO_ODEPA">
          <a:extLst>
            <a:ext uri="{FF2B5EF4-FFF2-40B4-BE49-F238E27FC236}">
              <a16:creationId xmlns:a16="http://schemas.microsoft.com/office/drawing/2014/main" id="{9C553C84-793C-4066-86EB-44B57B73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621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57150</xdr:rowOff>
    </xdr:from>
    <xdr:to>
      <xdr:col>2</xdr:col>
      <xdr:colOff>333375</xdr:colOff>
      <xdr:row>37</xdr:row>
      <xdr:rowOff>142875</xdr:rowOff>
    </xdr:to>
    <xdr:pic>
      <xdr:nvPicPr>
        <xdr:cNvPr id="2136083" name="Picture 1" descr="LOGO_FUCOA">
          <a:extLst>
            <a:ext uri="{FF2B5EF4-FFF2-40B4-BE49-F238E27FC236}">
              <a16:creationId xmlns:a16="http://schemas.microsoft.com/office/drawing/2014/main" id="{886EE7ED-3315-40DB-97A7-269F823D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7543800"/>
          <a:ext cx="1857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72</xdr:row>
      <xdr:rowOff>57150</xdr:rowOff>
    </xdr:from>
    <xdr:to>
      <xdr:col>7</xdr:col>
      <xdr:colOff>723900</xdr:colOff>
      <xdr:row>79</xdr:row>
      <xdr:rowOff>76200</xdr:rowOff>
    </xdr:to>
    <xdr:pic>
      <xdr:nvPicPr>
        <xdr:cNvPr id="2136084" name="Imagen 1">
          <a:extLst>
            <a:ext uri="{FF2B5EF4-FFF2-40B4-BE49-F238E27FC236}">
              <a16:creationId xmlns:a16="http://schemas.microsoft.com/office/drawing/2014/main" id="{06463998-9791-4ED3-A5CB-6E0C568C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4544675"/>
          <a:ext cx="4810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0.00969</cdr:x>
      <cdr:y>0.88642</cdr:y>
    </cdr:from>
    <cdr:to>
      <cdr:x>0.43474</cdr:x>
      <cdr:y>0.99243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7010" y="4198163"/>
          <a:ext cx="3706289" cy="490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es-CL" sz="100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 por Odepa con información INE.</a:t>
          </a:r>
        </a:p>
        <a:p xmlns:a="http://schemas.openxmlformats.org/drawingml/2006/main">
          <a:pPr>
            <a:lnSpc>
              <a:spcPts val="1100"/>
            </a:lnSpc>
          </a:pPr>
          <a:r>
            <a:rPr lang="es-CL" sz="100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0.07403</cdr:x>
      <cdr:y>0.06911</cdr:y>
    </cdr:from>
    <cdr:to>
      <cdr:x>0.26058</cdr:x>
      <cdr:y>0.11311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76250" y="342900"/>
          <a:ext cx="15049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0.00137</cdr:x>
      <cdr:y>0.21864</cdr:y>
    </cdr:from>
    <cdr:to>
      <cdr:x>0.04483</cdr:x>
      <cdr:y>0.6397</cdr:y>
    </cdr:to>
    <cdr:sp macro="" textlink="">
      <cdr:nvSpPr>
        <cdr:cNvPr id="5" name="4 CuadroTexto"/>
        <cdr:cNvSpPr txBox="1"/>
      </cdr:nvSpPr>
      <cdr:spPr>
        <a:xfrm xmlns:a="http://schemas.openxmlformats.org/drawingml/2006/main" rot="16200000">
          <a:off x="-838830" y="1881169"/>
          <a:ext cx="2025114" cy="314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50">
              <a:latin typeface="Arial" pitchFamily="34" charset="0"/>
              <a:cs typeface="Arial" pitchFamily="34" charset="0"/>
            </a:rPr>
            <a:t>Número de cabezas</a:t>
          </a:r>
        </a:p>
      </cdr:txBody>
    </cdr:sp>
  </cdr:relSizeAnchor>
  <cdr:relSizeAnchor xmlns:cdr="http://schemas.openxmlformats.org/drawingml/2006/chartDrawing">
    <cdr:from>
      <cdr:x>0.74663</cdr:x>
      <cdr:y>0.02193</cdr:y>
    </cdr:from>
    <cdr:to>
      <cdr:x>0.93485</cdr:x>
      <cdr:y>0.15961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591300" y="104775"/>
          <a:ext cx="16668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BD44954-2F65-455E-A5BD-7F2B2CD956F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B9EFC9-8F33-4BD7-B360-887FA93C64E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X11A0T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9679781</xdr:colOff>
      <xdr:row>27</xdr:row>
      <xdr:rowOff>114300</xdr:rowOff>
    </xdr:to>
    <xdr:graphicFrame macro="">
      <xdr:nvGraphicFramePr>
        <xdr:cNvPr id="2206756" name="Chart 1">
          <a:extLst>
            <a:ext uri="{FF2B5EF4-FFF2-40B4-BE49-F238E27FC236}">
              <a16:creationId xmlns:a16="http://schemas.microsoft.com/office/drawing/2014/main" id="{1E0B4ED0-C52B-4933-8441-1B2408FC7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A78518E-7772-4424-A623-13E903A353F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0.0223</cdr:x>
      <cdr:y>0.36517</cdr:y>
    </cdr:from>
    <cdr:to>
      <cdr:x>0.06647</cdr:x>
      <cdr:y>0.63598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03942" y="2128493"/>
          <a:ext cx="1267162" cy="427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00">
              <a:latin typeface="Arial" pitchFamily="34" charset="0"/>
              <a:cs typeface="Arial" pitchFamily="34" charset="0"/>
            </a:rPr>
            <a:t>pesos por kilo vivo</a:t>
          </a:r>
        </a:p>
      </cdr:txBody>
    </cdr:sp>
  </cdr:relSizeAnchor>
  <cdr:relSizeAnchor xmlns:cdr="http://schemas.openxmlformats.org/drawingml/2006/chartDrawing">
    <cdr:from>
      <cdr:x>0.03234</cdr:x>
      <cdr:y>0.93851</cdr:y>
    </cdr:from>
    <cdr:to>
      <cdr:x>0.55022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12063" y="4391440"/>
          <a:ext cx="4996960" cy="28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información de Afech A.G.</a:t>
          </a:r>
        </a:p>
      </cdr:txBody>
    </cdr:sp>
  </cdr:relSizeAnchor>
  <cdr:relSizeAnchor xmlns:cdr="http://schemas.openxmlformats.org/drawingml/2006/chartDrawing">
    <cdr:from>
      <cdr:x>0.38622</cdr:x>
      <cdr:y>0.02392</cdr:y>
    </cdr:from>
    <cdr:to>
      <cdr:x>0.68856</cdr:x>
      <cdr:y>0.21934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E0C902DF-F194-F69D-8C6E-8208C5DF647F}"/>
            </a:ext>
          </a:extLst>
        </cdr:cNvPr>
        <cdr:cNvSpPr txBox="1"/>
      </cdr:nvSpPr>
      <cdr:spPr>
        <a:xfrm xmlns:a="http://schemas.openxmlformats.org/drawingml/2006/main">
          <a:off x="3738562" y="111919"/>
          <a:ext cx="292655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CL" sz="1000" b="1">
              <a:latin typeface="Arial" panose="020B0604020202020204" pitchFamily="34" charset="0"/>
              <a:cs typeface="Arial" panose="020B0604020202020204" pitchFamily="34" charset="0"/>
            </a:rPr>
            <a:t>Gráfico 4</a:t>
          </a:r>
          <a:br>
            <a:rPr lang="es-CL" sz="1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CL" sz="1000" b="1">
              <a:latin typeface="Arial" panose="020B0604020202020204" pitchFamily="34" charset="0"/>
              <a:cs typeface="Arial" panose="020B0604020202020204" pitchFamily="34" charset="0"/>
            </a:rPr>
            <a:t>Precio promedio de novillo gordo</a:t>
          </a:r>
          <a: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  <a:t> a productor en la Región de Los Lagos</a:t>
          </a:r>
          <a:b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  <a:t>Período sep 2020 - sep2023</a:t>
          </a:r>
          <a:b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CL" sz="1000" b="1" baseline="0">
              <a:latin typeface="Arial" panose="020B0604020202020204" pitchFamily="34" charset="0"/>
              <a:cs typeface="Arial" panose="020B0604020202020204" pitchFamily="34" charset="0"/>
            </a:rPr>
            <a:t>(Pesos nominales sin IVA)</a:t>
          </a:r>
          <a:endParaRPr lang="es-CL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11787187</xdr:colOff>
      <xdr:row>28</xdr:row>
      <xdr:rowOff>142875</xdr:rowOff>
    </xdr:to>
    <xdr:graphicFrame macro="">
      <xdr:nvGraphicFramePr>
        <xdr:cNvPr id="2203653" name="Chart 1">
          <a:extLst>
            <a:ext uri="{FF2B5EF4-FFF2-40B4-BE49-F238E27FC236}">
              <a16:creationId xmlns:a16="http://schemas.microsoft.com/office/drawing/2014/main" id="{4906C2D0-E0EB-4EDC-B644-F3A9D4EF8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2051AE-5CD7-46AC-BC09-CD33AED8CF1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0.00925</cdr:x>
      <cdr:y>0.09392</cdr:y>
    </cdr:from>
    <cdr:to>
      <cdr:x>0.04459</cdr:x>
      <cdr:y>0.81554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931606" y="2044328"/>
          <a:ext cx="2355379" cy="310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00">
              <a:latin typeface="Arial" pitchFamily="34" charset="0"/>
              <a:cs typeface="Arial" pitchFamily="34" charset="0"/>
            </a:rPr>
            <a:t>pesos por kilo</a:t>
          </a:r>
          <a:r>
            <a:rPr lang="es-CL" sz="1000" baseline="0">
              <a:latin typeface="Arial" pitchFamily="34" charset="0"/>
              <a:cs typeface="Arial" pitchFamily="34" charset="0"/>
            </a:rPr>
            <a:t> vivo</a:t>
          </a:r>
          <a:r>
            <a:rPr lang="es-CL" sz="100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0.05904</cdr:x>
      <cdr:y>0.93721</cdr:y>
    </cdr:from>
    <cdr:to>
      <cdr:x>0.62345</cdr:x>
      <cdr:y>0.99951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91802" y="4308346"/>
          <a:ext cx="5696248" cy="29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 b="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 por Odepa con información de Afech A.G.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6924675</xdr:colOff>
      <xdr:row>27</xdr:row>
      <xdr:rowOff>127000</xdr:rowOff>
    </xdr:to>
    <xdr:graphicFrame macro="">
      <xdr:nvGraphicFramePr>
        <xdr:cNvPr id="2209797" name="3 Gráfico">
          <a:extLst>
            <a:ext uri="{FF2B5EF4-FFF2-40B4-BE49-F238E27FC236}">
              <a16:creationId xmlns:a16="http://schemas.microsoft.com/office/drawing/2014/main" id="{B161E3B2-965C-407F-8143-A36D5CB8B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6AFA9D5-8217-4197-8E9A-4D0FCF47325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X14A0T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0.05479</cdr:x>
      <cdr:y>0.90439</cdr:y>
    </cdr:from>
    <cdr:to>
      <cdr:x>0.62581</cdr:x>
      <cdr:y>0.96604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52919" y="4000955"/>
          <a:ext cx="4975882" cy="292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información de Afech A.G.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723900</xdr:colOff>
      <xdr:row>33</xdr:row>
      <xdr:rowOff>114300</xdr:rowOff>
    </xdr:to>
    <xdr:graphicFrame macro="">
      <xdr:nvGraphicFramePr>
        <xdr:cNvPr id="2212869" name="3 Gráfico">
          <a:extLst>
            <a:ext uri="{FF2B5EF4-FFF2-40B4-BE49-F238E27FC236}">
              <a16:creationId xmlns:a16="http://schemas.microsoft.com/office/drawing/2014/main" id="{1138EE51-312F-4272-AEED-7BD9CF5F1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F34ACC0-ACA9-456B-9DB4-8D1F5097DDA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X15A0T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243121</xdr:colOff>
      <xdr:row>0</xdr:row>
      <xdr:rowOff>40819</xdr:rowOff>
    </xdr:from>
    <xdr:to>
      <xdr:col>7</xdr:col>
      <xdr:colOff>523009</xdr:colOff>
      <xdr:row>46</xdr:row>
      <xdr:rowOff>95249</xdr:rowOff>
    </xdr:to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913FC6E5-D349-4C07-A256-BC19627A1BCB}"/>
            </a:ext>
          </a:extLst>
        </xdr:cNvPr>
        <xdr:cNvSpPr txBox="1"/>
      </xdr:nvSpPr>
      <xdr:spPr>
        <a:xfrm>
          <a:off x="243121" y="40819"/>
          <a:ext cx="5613888" cy="7553203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300"/>
            </a:lnSpc>
          </a:pPr>
          <a:endParaRPr lang="es-CL" sz="7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7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r>
            <a:rPr lang="es-CL" sz="105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Introducción</a:t>
          </a: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presente boletín considera valores de beneficio y producción de enero a agosto de 2023, y valores de precio en ferias ganaderas y de comercio exterior de enero a septiembre de 2023. 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el período enero-agosto de 2023, se observó una baja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 beneficio y la producción de 3,2%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3,5%, respectivamente, en relación con igual período de 2022. El número de cabezas faenadas alcanzó los 489.670 animales y la producción sumó 126.339 toneladas de carne en vara.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las distintas categorías animales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os precios reales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 ferias ganaderas continúan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más bajos que el año anterior. Durante el período enero-septiembre 2023, en comparación con igual período 2022, el precio real del novillo gordo ha bajado 16,9%, seguido por el ternero que ha disminuido 21,4%, el novillo para engorda 21,9% y la vaca gorda 24,9%.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cuanto a las exportaciones de carne bovina, durante el periodo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enero-septiembre de 2023, se observó una reducción de 12,4% en 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volumen total con relación con igual periodo 2022. China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sigue siendo e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 principal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destino de los envíos de carne bovina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concentrando el 80% del valor exportado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hasta septiembre de 2023, con 62 millones de USD FOB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Por otro lado, la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 exportaciones a China </a:t>
          </a:r>
          <a:r>
            <a:rPr lang="es-ES" sz="105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descienden en 17%, 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respecto a igual periodo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 2022, registrando 15.017 toneladas. 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Durante el mes de septiembre, la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demanda del</a:t>
          </a:r>
          <a:r>
            <a: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mercado chino continúa cautelosa, lo que mantiene a la baja los precios de los envíos al gigante asiático.</a:t>
          </a:r>
          <a:r>
            <a:rPr lang="es-ES" sz="110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Factores como la debilidad del tipo de cambio, el lento crecimiento económico y los altos stocks de carne han incidido en que no se pueda observar un repunte en la demanda de los importadores chinos.</a:t>
          </a:r>
          <a:endParaRPr lang="es-ES" sz="1100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0.06061</cdr:x>
      <cdr:y>0.92399</cdr:y>
    </cdr:from>
    <cdr:to>
      <cdr:x>0.74905</cdr:x>
      <cdr:y>0.98818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8820" y="3950609"/>
          <a:ext cx="6112813" cy="27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</a:t>
          </a:r>
          <a:r>
            <a:rPr lang="es-CL" sz="1000" baseline="0">
              <a:latin typeface="Arial" pitchFamily="34" charset="0"/>
              <a:cs typeface="Arial" pitchFamily="34" charset="0"/>
            </a:rPr>
            <a:t> por Odepa con información de </a:t>
          </a:r>
          <a:r>
            <a:rPr lang="es-CL" sz="1000">
              <a:latin typeface="Arial" pitchFamily="34" charset="0"/>
              <a:cs typeface="Arial" pitchFamily="34" charset="0"/>
            </a:rPr>
            <a:t>Afech A.G.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1D786E-573C-4ED3-82EE-9A566CAFD1A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X17A0T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8677275</xdr:colOff>
      <xdr:row>25</xdr:row>
      <xdr:rowOff>154780</xdr:rowOff>
    </xdr:to>
    <xdr:graphicFrame macro="">
      <xdr:nvGraphicFramePr>
        <xdr:cNvPr id="8" name="1 Gráfico">
          <a:extLst>
            <a:ext uri="{FF2B5EF4-FFF2-40B4-BE49-F238E27FC236}">
              <a16:creationId xmlns:a16="http://schemas.microsoft.com/office/drawing/2014/main" id="{9A47E06D-D25D-4B31-9939-9BFDD85BA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0.01442</cdr:x>
      <cdr:y>0.87255</cdr:y>
    </cdr:from>
    <cdr:to>
      <cdr:x>0.54514</cdr:x>
      <cdr:y>0.94977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F6217D3-036B-4F06-87AA-6D78A7D60AA1}"/>
            </a:ext>
          </a:extLst>
        </cdr:cNvPr>
        <cdr:cNvSpPr txBox="1"/>
      </cdr:nvSpPr>
      <cdr:spPr>
        <a:xfrm xmlns:a="http://schemas.openxmlformats.org/drawingml/2006/main">
          <a:off x="125124" y="3771146"/>
          <a:ext cx="4605203" cy="333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datos del Servicio Nacional</a:t>
          </a:r>
          <a:r>
            <a:rPr lang="es-CL" sz="1000" baseline="0">
              <a:latin typeface="Arial" pitchFamily="34" charset="0"/>
              <a:cs typeface="Arial" pitchFamily="34" charset="0"/>
            </a:rPr>
            <a:t> de Aduanas.</a:t>
          </a:r>
        </a:p>
        <a:p xmlns:a="http://schemas.openxmlformats.org/drawingml/2006/main">
          <a:pPr>
            <a:lnSpc>
              <a:spcPts val="1100"/>
            </a:lnSpc>
          </a:pPr>
          <a:r>
            <a:rPr lang="es-CL" sz="1000" baseline="0">
              <a:latin typeface="Arial" pitchFamily="34" charset="0"/>
              <a:cs typeface="Arial" pitchFamily="34" charset="0"/>
            </a:rPr>
            <a:t>Nota: cifras sujetas a actualizaciones.</a:t>
          </a:r>
          <a:endParaRPr lang="es-CL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8553450</xdr:colOff>
      <xdr:row>29</xdr:row>
      <xdr:rowOff>133350</xdr:rowOff>
    </xdr:to>
    <xdr:graphicFrame macro="">
      <xdr:nvGraphicFramePr>
        <xdr:cNvPr id="2235397" name="3 Gráfico">
          <a:extLst>
            <a:ext uri="{FF2B5EF4-FFF2-40B4-BE49-F238E27FC236}">
              <a16:creationId xmlns:a16="http://schemas.microsoft.com/office/drawing/2014/main" id="{4E4B1738-EE0C-4C2B-8AF0-829263F02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0.00952</cdr:x>
      <cdr:y>0.95391</cdr:y>
    </cdr:from>
    <cdr:to>
      <cdr:x>0.9401</cdr:x>
      <cdr:y>0.99272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6201" y="4538016"/>
          <a:ext cx="7477144" cy="242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Fuente: </a:t>
          </a:r>
          <a:r>
            <a:rPr lang="es-CL" sz="900">
              <a:latin typeface="Arial" pitchFamily="34" charset="0"/>
              <a:cs typeface="Arial" pitchFamily="34" charset="0"/>
            </a:rPr>
            <a:t>elaborado por Odepa con información del Ministerio de Agroindustria de Argentina</a:t>
          </a:r>
          <a:r>
            <a:rPr lang="es-CL" sz="900" baseline="0">
              <a:latin typeface="Arial" pitchFamily="34" charset="0"/>
              <a:cs typeface="Arial" pitchFamily="34" charset="0"/>
            </a:rPr>
            <a:t> y AFECH A.G</a:t>
          </a:r>
          <a:endParaRPr lang="es-CL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0.01411</cdr:x>
      <cdr:y>0.08648</cdr:y>
    </cdr:from>
    <cdr:to>
      <cdr:x>0.04667</cdr:x>
      <cdr:y>0.96491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598350" y="2427239"/>
          <a:ext cx="3713889" cy="280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900">
              <a:latin typeface="Arial" pitchFamily="34" charset="0"/>
              <a:cs typeface="Arial" pitchFamily="34" charset="0"/>
            </a:rPr>
            <a:t>US$/kilo</a:t>
          </a:r>
          <a:r>
            <a:rPr lang="es-CL" sz="900" baseline="0">
              <a:latin typeface="Arial" pitchFamily="34" charset="0"/>
              <a:cs typeface="Arial" pitchFamily="34" charset="0"/>
            </a:rPr>
            <a:t> vivo</a:t>
          </a:r>
          <a:endParaRPr lang="es-CL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080AE7-B579-4F5B-9E16-D918F0B4E1A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AB37FC4-858B-48CF-AF1B-814A846E519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18AAA6-3849-41BC-82AA-41A5123D20F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1726405</xdr:colOff>
      <xdr:row>27</xdr:row>
      <xdr:rowOff>130968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95D5C895-8978-4CC5-BA27-AA8A0155D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B9584A-71EB-4F1D-9432-86FCD8E3809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21166</xdr:rowOff>
    </xdr:from>
    <xdr:to>
      <xdr:col>0</xdr:col>
      <xdr:colOff>8032750</xdr:colOff>
      <xdr:row>26</xdr:row>
      <xdr:rowOff>141816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A610B88A-1745-4545-8219-0B896FDBD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382906</xdr:colOff>
      <xdr:row>5</xdr:row>
      <xdr:rowOff>60325</xdr:rowOff>
    </xdr:from>
    <xdr:to>
      <xdr:col>0</xdr:col>
      <xdr:colOff>599775</xdr:colOff>
      <xdr:row>19</xdr:row>
      <xdr:rowOff>19009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B53372C-1A97-4685-89AB-5242BF2E3261}"/>
            </a:ext>
          </a:extLst>
        </xdr:cNvPr>
        <xdr:cNvSpPr txBox="1"/>
      </xdr:nvSpPr>
      <xdr:spPr>
        <a:xfrm rot="16200000">
          <a:off x="-475977" y="1825353"/>
          <a:ext cx="2171701" cy="26724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L" sz="1000">
              <a:latin typeface="Arial" pitchFamily="34" charset="0"/>
              <a:cs typeface="Arial" pitchFamily="34" charset="0"/>
            </a:rPr>
            <a:t> Promedio kilos vara por animal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3F8A01-6036-4B4F-94A0-D651EE4A69A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0.04937</cdr:x>
      <cdr:y>0.9146</cdr:y>
    </cdr:from>
    <cdr:to>
      <cdr:x>0.55428</cdr:x>
      <cdr:y>0.93927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06270" y="3956347"/>
          <a:ext cx="4023068" cy="17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es-CL" sz="1000" b="0" i="0">
              <a:latin typeface="Arial" pitchFamily="34" charset="0"/>
              <a:cs typeface="Arial" pitchFamily="34" charset="0"/>
            </a:rPr>
            <a:t>Fuente: elaborado por Odepa con información INE.</a:t>
          </a:r>
        </a:p>
        <a:p xmlns:a="http://schemas.openxmlformats.org/drawingml/2006/main">
          <a:r>
            <a:rPr lang="es-CL" sz="1000" b="0" i="0">
              <a:latin typeface="Arial" pitchFamily="34" charset="0"/>
              <a:cs typeface="Arial" pitchFamily="34" charset="0"/>
            </a:rPr>
            <a:t>Nota:</a:t>
          </a:r>
          <a:r>
            <a:rPr lang="es-CL" sz="1000" b="0" i="0" baseline="0">
              <a:latin typeface="Arial" pitchFamily="34" charset="0"/>
              <a:cs typeface="Arial" pitchFamily="34" charset="0"/>
            </a:rPr>
            <a:t> (p) indica cifras provisorias. </a:t>
          </a:r>
          <a:endParaRPr lang="es-CL" sz="1000" b="0" i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59531</xdr:colOff>
      <xdr:row>0</xdr:row>
      <xdr:rowOff>54769</xdr:rowOff>
    </xdr:from>
    <xdr:to>
      <xdr:col>2</xdr:col>
      <xdr:colOff>9525</xdr:colOff>
      <xdr:row>30</xdr:row>
      <xdr:rowOff>30957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D94B9923-DD54-451D-AEED-0096200526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749D523-D869-42D7-A8A5-2FF46DA8FE9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o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o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o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1:H80"/>
  <sheetViews>
    <sheetView view="pageBreakPreview" topLeftCell="A39" zoomScaleNormal="100" zoomScaleSheetLayoutView="100" workbookViewId="0">
      <selection activeCell="I61" sqref="I61"/>
    </sheetView>
  </sheetViews>
  <sheetFormatPr baseColWidth="10" defaultColWidth="11.42578125" defaultRowHeight="15.75" customHeight="1"/>
  <cols>
    <col min="1" max="5" width="11.42578125" style="2" customWidth="1"/>
    <col min="6" max="6" width="13" style="2" customWidth="1"/>
    <col min="7" max="7" width="11.42578125" style="2" customWidth="1"/>
    <col min="8" max="8" width="14" style="2" customWidth="1"/>
    <col min="10" max="10" width="78.28515625" customWidth="1"/>
  </cols>
  <sheetData>
    <row r="1" spans="1:7" ht="15.75" customHeight="1">
      <c r="A1" s="8"/>
      <c r="B1" s="9"/>
      <c r="C1" s="9"/>
      <c r="D1" s="9"/>
      <c r="E1" s="9"/>
      <c r="F1" s="9"/>
      <c r="G1" s="9"/>
    </row>
    <row r="2" spans="1:7" ht="15.75" customHeight="1">
      <c r="A2" s="9"/>
      <c r="B2" s="9"/>
      <c r="C2" s="9"/>
      <c r="D2" s="9"/>
      <c r="E2" s="9"/>
      <c r="F2" s="9"/>
      <c r="G2" s="9"/>
    </row>
    <row r="3" spans="1:7" ht="15.75" customHeight="1">
      <c r="A3" s="8"/>
      <c r="B3" s="9"/>
      <c r="C3" s="9"/>
      <c r="D3" s="9"/>
      <c r="E3" s="9"/>
      <c r="F3" s="9"/>
      <c r="G3" s="9"/>
    </row>
    <row r="4" spans="1:7" ht="15.75" customHeight="1">
      <c r="A4" s="9"/>
      <c r="B4" s="9"/>
      <c r="C4" s="9"/>
      <c r="D4" s="10"/>
      <c r="E4" s="9"/>
      <c r="F4" s="9"/>
      <c r="G4" s="9"/>
    </row>
    <row r="5" spans="1:7" ht="15.75" customHeight="1">
      <c r="A5" s="8"/>
      <c r="B5" s="9"/>
      <c r="C5" s="9"/>
      <c r="D5" s="11"/>
      <c r="E5" s="9"/>
      <c r="F5" s="9"/>
      <c r="G5" s="9"/>
    </row>
    <row r="6" spans="1:7" ht="15.75" customHeight="1">
      <c r="A6" s="8"/>
      <c r="B6" s="9"/>
      <c r="C6" s="9"/>
      <c r="D6" s="9"/>
      <c r="E6" s="9"/>
      <c r="F6" s="9"/>
      <c r="G6" s="9"/>
    </row>
    <row r="7" spans="1:7" ht="15.75" customHeight="1">
      <c r="A7" s="8"/>
      <c r="B7" s="9"/>
      <c r="C7" s="9"/>
      <c r="D7" s="9"/>
      <c r="E7" s="9"/>
      <c r="F7" s="9"/>
      <c r="G7" s="9"/>
    </row>
    <row r="8" spans="1:7" ht="15.75" customHeight="1">
      <c r="A8" s="9"/>
      <c r="B8" s="9"/>
      <c r="C8" s="9"/>
      <c r="D8" s="10"/>
      <c r="E8" s="9"/>
      <c r="F8" s="9"/>
      <c r="G8" s="9"/>
    </row>
    <row r="9" spans="1:7" ht="15.75" customHeight="1">
      <c r="A9" s="12"/>
      <c r="B9" s="9"/>
      <c r="C9" s="9"/>
      <c r="D9" s="9"/>
      <c r="E9" s="9"/>
      <c r="F9" s="9"/>
      <c r="G9" s="9"/>
    </row>
    <row r="10" spans="1:7" ht="15.75" customHeight="1">
      <c r="A10" s="8"/>
      <c r="B10" s="9"/>
      <c r="C10" s="9"/>
      <c r="D10" s="9"/>
      <c r="E10" s="9"/>
      <c r="F10" s="9"/>
      <c r="G10" s="9"/>
    </row>
    <row r="11" spans="1:7" ht="15.75" customHeight="1">
      <c r="A11" s="8"/>
      <c r="B11" s="9"/>
      <c r="C11" s="9"/>
      <c r="D11" s="9"/>
      <c r="E11" s="9"/>
      <c r="F11" s="9"/>
      <c r="G11" s="9"/>
    </row>
    <row r="12" spans="1:7" ht="15.75" customHeight="1">
      <c r="A12" s="8"/>
      <c r="B12" s="9"/>
      <c r="C12" s="9"/>
      <c r="D12" s="9"/>
      <c r="E12" s="9"/>
      <c r="F12" s="9"/>
      <c r="G12" s="9"/>
    </row>
    <row r="13" spans="1:7" ht="18" customHeight="1">
      <c r="A13" s="9"/>
      <c r="B13" s="9"/>
    </row>
    <row r="14" spans="1:7" ht="18" customHeight="1">
      <c r="A14" s="9"/>
      <c r="B14" s="9"/>
      <c r="C14" s="710" t="s">
        <v>0</v>
      </c>
      <c r="D14" s="710"/>
      <c r="E14" s="710"/>
      <c r="F14" s="710"/>
      <c r="G14" s="710"/>
    </row>
    <row r="15" spans="1:7" ht="18" customHeight="1">
      <c r="A15" s="9"/>
      <c r="B15" s="9"/>
      <c r="C15" s="710"/>
      <c r="D15" s="710"/>
      <c r="E15" s="710"/>
      <c r="F15" s="710"/>
      <c r="G15" s="710"/>
    </row>
    <row r="16" spans="1:7" ht="15.75" customHeight="1">
      <c r="A16" s="9"/>
      <c r="B16" s="9"/>
      <c r="C16" s="9"/>
      <c r="D16" s="13"/>
      <c r="E16" s="9"/>
      <c r="F16" s="9"/>
      <c r="G16" s="9"/>
    </row>
    <row r="17" spans="1:8" ht="15.75" customHeight="1">
      <c r="A17" s="9"/>
      <c r="B17" s="9"/>
      <c r="C17" s="77"/>
      <c r="D17" s="78"/>
      <c r="E17" s="78"/>
      <c r="F17" s="78"/>
      <c r="G17" s="78"/>
      <c r="H17" s="78"/>
    </row>
    <row r="18" spans="1:8" ht="15.75" customHeight="1">
      <c r="A18" s="9"/>
      <c r="B18" s="9"/>
      <c r="C18" s="711"/>
      <c r="D18" s="711"/>
      <c r="E18" s="711"/>
      <c r="F18" s="711"/>
      <c r="G18" s="711"/>
    </row>
    <row r="19" spans="1:8" ht="15.75" customHeight="1">
      <c r="A19" s="9"/>
      <c r="B19" s="9"/>
    </row>
    <row r="20" spans="1:8" ht="15.75" customHeight="1">
      <c r="A20" s="9"/>
      <c r="B20" s="9"/>
    </row>
    <row r="21" spans="1:8" ht="15.75" customHeight="1">
      <c r="A21" s="9"/>
      <c r="B21" s="9"/>
    </row>
    <row r="22" spans="1:8" ht="15.75" customHeight="1">
      <c r="A22" s="8"/>
      <c r="B22" s="9"/>
    </row>
    <row r="23" spans="1:8" ht="15.75" customHeight="1">
      <c r="A23" s="8"/>
      <c r="B23" s="9"/>
      <c r="C23" s="9"/>
      <c r="D23" s="10"/>
      <c r="E23" s="9"/>
      <c r="F23" s="9"/>
      <c r="G23" s="9"/>
    </row>
    <row r="24" spans="1:8" ht="15.75" customHeight="1">
      <c r="A24" s="8"/>
      <c r="B24" s="9"/>
      <c r="C24" s="9"/>
      <c r="D24" s="13"/>
      <c r="E24" s="9"/>
      <c r="F24" s="9"/>
      <c r="G24" s="9"/>
    </row>
    <row r="25" spans="1:8" ht="15.75" customHeight="1">
      <c r="A25" s="8"/>
      <c r="B25" s="9"/>
      <c r="C25" s="9"/>
      <c r="D25" s="9"/>
      <c r="E25" s="9"/>
      <c r="F25" s="9"/>
      <c r="G25" s="9"/>
    </row>
    <row r="26" spans="1:8" ht="15.75" customHeight="1">
      <c r="A26" s="8"/>
      <c r="B26" s="9"/>
      <c r="C26" s="9"/>
      <c r="D26" s="9"/>
      <c r="E26" s="9"/>
      <c r="F26" s="9"/>
      <c r="G26" s="9"/>
    </row>
    <row r="27" spans="1:8" ht="15.75" customHeight="1">
      <c r="A27" s="8"/>
      <c r="B27" s="9"/>
      <c r="C27" s="9"/>
      <c r="D27" s="9"/>
      <c r="E27" s="9"/>
      <c r="F27" s="9"/>
      <c r="G27" s="9"/>
    </row>
    <row r="28" spans="1:8" ht="15.75" customHeight="1">
      <c r="A28" s="8"/>
      <c r="B28" s="9"/>
      <c r="C28" s="9"/>
      <c r="D28" s="10"/>
      <c r="E28" s="9"/>
      <c r="F28" s="9"/>
      <c r="G28" s="9"/>
    </row>
    <row r="29" spans="1:8" ht="15.75" customHeight="1">
      <c r="A29" s="8"/>
      <c r="B29" s="9"/>
      <c r="C29" s="9"/>
      <c r="D29" s="9"/>
      <c r="E29" s="9"/>
      <c r="F29" s="9"/>
      <c r="G29" s="9"/>
    </row>
    <row r="30" spans="1:8" ht="15.75" customHeight="1">
      <c r="A30" s="8"/>
      <c r="B30" s="9"/>
      <c r="C30" s="9"/>
      <c r="D30" s="9"/>
      <c r="E30" s="9"/>
      <c r="F30" s="9"/>
      <c r="G30" s="9"/>
    </row>
    <row r="31" spans="1:8" ht="15.75" customHeight="1">
      <c r="A31" s="8"/>
      <c r="B31" s="9"/>
      <c r="C31" s="9"/>
      <c r="D31" s="9"/>
      <c r="E31" s="9"/>
      <c r="F31" s="9"/>
      <c r="G31" s="9"/>
    </row>
    <row r="32" spans="1:8" ht="15.75" customHeight="1">
      <c r="A32" s="8"/>
      <c r="B32" s="9"/>
      <c r="C32" s="9"/>
      <c r="D32" s="9"/>
      <c r="E32" s="9"/>
      <c r="F32" s="9"/>
      <c r="G32" s="9"/>
    </row>
    <row r="33" spans="1:8" ht="15.75" customHeight="1">
      <c r="F33" s="9"/>
      <c r="G33" s="9"/>
    </row>
    <row r="34" spans="1:8" ht="15.75" customHeight="1">
      <c r="F34" s="9"/>
      <c r="G34" s="9"/>
    </row>
    <row r="35" spans="1:8" ht="15.75" customHeight="1">
      <c r="A35" s="8"/>
      <c r="B35" s="9"/>
      <c r="C35" s="9"/>
      <c r="D35" s="9"/>
      <c r="E35" s="9"/>
      <c r="F35" s="9"/>
      <c r="G35" s="9"/>
    </row>
    <row r="36" spans="1:8" ht="15.75" customHeight="1">
      <c r="A36" s="8"/>
      <c r="B36" s="9"/>
      <c r="C36" s="9"/>
      <c r="D36" s="9"/>
      <c r="E36" s="9"/>
      <c r="F36" s="9"/>
      <c r="G36" s="9"/>
    </row>
    <row r="37" spans="1:8" ht="15.75" customHeight="1">
      <c r="A37" s="8"/>
      <c r="B37" s="9"/>
      <c r="C37" s="9"/>
      <c r="D37" s="9"/>
      <c r="E37" s="9"/>
      <c r="F37" s="9"/>
      <c r="G37" s="9"/>
    </row>
    <row r="38" spans="1:8" ht="15.75" customHeight="1">
      <c r="C38" s="102"/>
      <c r="D38" s="714" t="s">
        <v>466</v>
      </c>
      <c r="E38" s="715"/>
      <c r="F38" s="102"/>
      <c r="G38" s="9"/>
    </row>
    <row r="44" spans="1:8" ht="15.75" customHeight="1">
      <c r="A44" s="706" t="s">
        <v>1</v>
      </c>
      <c r="B44" s="706"/>
      <c r="C44" s="706"/>
      <c r="D44" s="706"/>
      <c r="E44" s="706"/>
      <c r="F44" s="706"/>
      <c r="G44" s="706"/>
      <c r="H44" s="706"/>
    </row>
    <row r="45" spans="1:8" ht="15.75" customHeight="1">
      <c r="A45" s="90" t="s">
        <v>2</v>
      </c>
      <c r="B45" s="713" t="s">
        <v>467</v>
      </c>
      <c r="C45" s="713"/>
      <c r="D45" s="713"/>
      <c r="E45" s="713"/>
      <c r="F45" s="713"/>
      <c r="G45" s="713"/>
      <c r="H45" s="11"/>
    </row>
    <row r="46" spans="1:8" ht="15.75" customHeight="1">
      <c r="A46" s="8"/>
      <c r="B46" s="712" t="s">
        <v>468</v>
      </c>
      <c r="C46" s="712"/>
      <c r="D46" s="712"/>
      <c r="E46" s="712"/>
      <c r="F46" s="712"/>
      <c r="G46" s="712"/>
    </row>
    <row r="47" spans="1:8" ht="15.75" customHeight="1">
      <c r="A47" s="8"/>
      <c r="B47" s="9"/>
      <c r="C47" s="9"/>
      <c r="D47" s="9"/>
      <c r="E47" s="9"/>
      <c r="F47" s="9"/>
      <c r="G47" s="9"/>
    </row>
    <row r="48" spans="1:8" ht="15.75" customHeight="1">
      <c r="A48" s="708" t="s">
        <v>3</v>
      </c>
      <c r="B48" s="708"/>
      <c r="C48" s="708"/>
      <c r="D48" s="708"/>
      <c r="E48" s="708"/>
      <c r="F48" s="708"/>
      <c r="G48" s="708"/>
      <c r="H48" s="708"/>
    </row>
    <row r="49" spans="1:8" ht="15.75" customHeight="1">
      <c r="A49" s="708" t="s">
        <v>4</v>
      </c>
      <c r="B49" s="708"/>
      <c r="C49" s="708"/>
      <c r="D49" s="708"/>
      <c r="E49" s="708"/>
      <c r="F49" s="708"/>
      <c r="G49" s="708"/>
      <c r="H49" s="708"/>
    </row>
    <row r="51" spans="1:8" ht="15.75" customHeight="1">
      <c r="A51" s="8"/>
      <c r="B51" s="9"/>
      <c r="C51" s="9"/>
      <c r="D51" s="9"/>
      <c r="E51" s="9"/>
      <c r="F51" s="9"/>
      <c r="G51" s="9"/>
    </row>
    <row r="52" spans="1:8" ht="15.75" customHeight="1">
      <c r="A52" s="8"/>
      <c r="B52" s="9"/>
      <c r="C52" s="9"/>
      <c r="D52" s="9"/>
      <c r="E52" s="9"/>
      <c r="F52" s="9"/>
      <c r="G52" s="9"/>
    </row>
    <row r="53" spans="1:8" ht="15.75" customHeight="1">
      <c r="A53" s="9"/>
      <c r="B53" s="9"/>
      <c r="C53" s="9"/>
      <c r="D53" s="9"/>
      <c r="E53" s="9"/>
      <c r="F53" s="9"/>
      <c r="G53" s="9"/>
    </row>
    <row r="54" spans="1:8" ht="15.75" customHeight="1">
      <c r="A54" s="9"/>
      <c r="B54" s="9"/>
      <c r="C54" s="9"/>
      <c r="D54" s="9"/>
      <c r="E54" s="9"/>
      <c r="F54" s="9"/>
      <c r="G54" s="9"/>
    </row>
    <row r="55" spans="1:8" ht="15.75" customHeight="1">
      <c r="A55" s="707" t="s">
        <v>5</v>
      </c>
      <c r="B55" s="707"/>
      <c r="C55" s="707"/>
      <c r="D55" s="707"/>
      <c r="E55" s="707"/>
      <c r="F55" s="707"/>
      <c r="G55" s="707"/>
      <c r="H55" s="707"/>
    </row>
    <row r="56" spans="1:8" ht="15.75" customHeight="1">
      <c r="A56" s="707" t="s">
        <v>6</v>
      </c>
      <c r="B56" s="707"/>
      <c r="C56" s="707"/>
      <c r="D56" s="707"/>
      <c r="E56" s="707"/>
      <c r="F56" s="707"/>
      <c r="G56" s="707"/>
      <c r="H56" s="707"/>
    </row>
    <row r="57" spans="1:8" ht="15.75" customHeight="1">
      <c r="A57" s="9"/>
      <c r="B57" s="9"/>
      <c r="C57" s="9"/>
      <c r="D57" s="9"/>
      <c r="E57" s="9"/>
      <c r="F57" s="9"/>
      <c r="G57" s="9"/>
    </row>
    <row r="58" spans="1:8" ht="15.75" customHeight="1">
      <c r="A58" s="9"/>
      <c r="B58" s="9"/>
      <c r="C58" s="9"/>
      <c r="D58" s="9"/>
      <c r="E58" s="9"/>
      <c r="F58" s="9"/>
      <c r="G58" s="9"/>
    </row>
    <row r="59" spans="1:8" ht="15.75" customHeight="1">
      <c r="A59" s="9"/>
      <c r="B59" s="9"/>
      <c r="C59" s="9"/>
      <c r="D59" s="9"/>
      <c r="E59" s="9"/>
      <c r="F59" s="9"/>
      <c r="G59" s="9"/>
    </row>
    <row r="60" spans="1:8" ht="15.75" customHeight="1">
      <c r="A60" s="9"/>
      <c r="B60" s="9"/>
      <c r="C60" s="9"/>
      <c r="D60" s="9"/>
      <c r="E60" s="9"/>
      <c r="F60" s="9"/>
      <c r="G60" s="9"/>
    </row>
    <row r="61" spans="1:8" ht="15.75" customHeight="1">
      <c r="A61" s="8"/>
      <c r="B61" s="9"/>
      <c r="C61" s="9"/>
      <c r="D61" s="9"/>
      <c r="E61" s="9"/>
      <c r="F61" s="9"/>
      <c r="G61" s="9"/>
    </row>
    <row r="62" spans="1:8" ht="15.75" customHeight="1">
      <c r="A62" s="708" t="s">
        <v>7</v>
      </c>
      <c r="B62" s="708"/>
      <c r="C62" s="708"/>
      <c r="D62" s="708"/>
      <c r="E62" s="708"/>
      <c r="F62" s="708"/>
      <c r="G62" s="708"/>
      <c r="H62" s="708"/>
    </row>
    <row r="63" spans="1:8" ht="15.75" customHeight="1">
      <c r="A63" s="709" t="s">
        <v>8</v>
      </c>
      <c r="B63" s="709"/>
      <c r="C63" s="709"/>
      <c r="D63" s="709"/>
      <c r="E63" s="709"/>
      <c r="F63" s="709"/>
      <c r="G63" s="709"/>
      <c r="H63" s="709"/>
    </row>
    <row r="64" spans="1:8" ht="15.75" customHeight="1">
      <c r="A64" s="8"/>
      <c r="B64" s="9"/>
      <c r="C64" s="9"/>
      <c r="D64" s="9"/>
      <c r="E64" s="9"/>
      <c r="F64" s="9"/>
      <c r="G64" s="9"/>
    </row>
    <row r="65" spans="1:8" ht="15.75" customHeight="1">
      <c r="A65" s="8"/>
      <c r="B65" s="9"/>
      <c r="C65" s="9"/>
      <c r="D65" s="9"/>
      <c r="E65" s="9"/>
      <c r="F65" s="9"/>
      <c r="G65" s="9"/>
    </row>
    <row r="66" spans="1:8" ht="15.75" customHeight="1">
      <c r="A66" s="8"/>
      <c r="B66" s="9"/>
      <c r="C66" s="9"/>
      <c r="D66" s="9"/>
      <c r="E66" s="9"/>
      <c r="F66" s="9"/>
      <c r="G66" s="9"/>
    </row>
    <row r="67" spans="1:8" ht="15.75" customHeight="1">
      <c r="A67" s="706" t="s">
        <v>9</v>
      </c>
      <c r="B67" s="706"/>
      <c r="C67" s="706"/>
      <c r="D67" s="706"/>
      <c r="E67" s="706"/>
      <c r="F67" s="706"/>
      <c r="G67" s="706"/>
      <c r="H67" s="706"/>
    </row>
    <row r="68" spans="1:8" ht="15.75" customHeight="1">
      <c r="A68" s="8"/>
      <c r="B68" s="9"/>
      <c r="C68" s="9"/>
      <c r="D68" s="9"/>
      <c r="E68" s="9"/>
      <c r="F68" s="9"/>
      <c r="G68" s="9"/>
    </row>
    <row r="69" spans="1:8" ht="15.75" customHeight="1">
      <c r="A69" s="8"/>
      <c r="B69" s="9"/>
      <c r="C69" s="9"/>
      <c r="D69" s="9"/>
      <c r="E69" s="9"/>
      <c r="F69" s="9"/>
      <c r="G69" s="9"/>
    </row>
    <row r="70" spans="1:8" ht="15.75" customHeight="1">
      <c r="A70" s="8"/>
      <c r="B70" s="9"/>
      <c r="C70" s="9"/>
      <c r="D70" s="9"/>
      <c r="E70" s="9"/>
      <c r="F70" s="9"/>
      <c r="G70" s="9"/>
    </row>
    <row r="71" spans="1:8" ht="15.75" customHeight="1">
      <c r="A71" s="8"/>
      <c r="B71" s="9"/>
      <c r="C71" s="9"/>
      <c r="D71" s="9"/>
      <c r="E71" s="9"/>
      <c r="F71" s="9"/>
      <c r="G71" s="9"/>
    </row>
    <row r="72" spans="1:8" ht="15.75" customHeight="1">
      <c r="A72" s="8"/>
      <c r="B72" s="9"/>
      <c r="C72" s="9"/>
      <c r="D72" s="9"/>
      <c r="E72" s="9"/>
      <c r="F72" s="9"/>
      <c r="G72" s="9"/>
    </row>
    <row r="73" spans="1:8" ht="15.75" customHeight="1">
      <c r="A73" s="8"/>
      <c r="B73" s="9"/>
      <c r="C73" s="9"/>
      <c r="D73" s="9"/>
      <c r="E73" s="9"/>
      <c r="F73" s="9"/>
      <c r="G73" s="9"/>
    </row>
    <row r="74" spans="1:8" ht="15.75" customHeight="1">
      <c r="A74" s="8"/>
      <c r="B74" s="9"/>
      <c r="C74" s="9"/>
      <c r="D74" s="9"/>
      <c r="E74" s="9"/>
      <c r="F74" s="9"/>
      <c r="G74" s="9"/>
    </row>
    <row r="75" spans="1:8" ht="11.25" customHeight="1">
      <c r="A75" s="14" t="s">
        <v>10</v>
      </c>
      <c r="B75" s="9"/>
      <c r="C75" s="9"/>
      <c r="D75" s="9"/>
      <c r="E75" s="9"/>
      <c r="F75" s="9"/>
      <c r="G75" s="9"/>
    </row>
    <row r="76" spans="1:8" ht="11.25" customHeight="1">
      <c r="A76" s="14" t="s">
        <v>11</v>
      </c>
      <c r="B76" s="9"/>
      <c r="C76" s="9"/>
      <c r="D76" s="9"/>
      <c r="E76" s="9"/>
      <c r="F76" s="9"/>
      <c r="G76" s="9"/>
    </row>
    <row r="77" spans="1:8" ht="11.25" customHeight="1">
      <c r="A77" s="14" t="s">
        <v>12</v>
      </c>
      <c r="B77" s="9"/>
      <c r="C77" s="14"/>
      <c r="D77" s="15"/>
      <c r="E77" s="9"/>
      <c r="F77" s="9"/>
      <c r="G77" s="9"/>
    </row>
    <row r="78" spans="1:8" ht="11.25" customHeight="1">
      <c r="A78" s="4" t="s">
        <v>13</v>
      </c>
      <c r="B78" s="9"/>
      <c r="C78" s="9"/>
      <c r="D78" s="9"/>
      <c r="E78" s="9"/>
      <c r="F78" s="9"/>
      <c r="G78" s="9"/>
    </row>
    <row r="79" spans="1:8" ht="11.25" customHeight="1">
      <c r="A79" s="9"/>
      <c r="B79" s="9"/>
      <c r="C79" s="9"/>
      <c r="D79" s="9"/>
      <c r="E79" s="9"/>
      <c r="F79" s="9"/>
      <c r="G79" s="9"/>
    </row>
    <row r="80" spans="1:8" ht="15.75" customHeight="1">
      <c r="D80" s="8"/>
    </row>
  </sheetData>
  <mergeCells count="14">
    <mergeCell ref="A67:H67"/>
    <mergeCell ref="A56:H56"/>
    <mergeCell ref="A62:H62"/>
    <mergeCell ref="A63:H63"/>
    <mergeCell ref="C14:G14"/>
    <mergeCell ref="C15:G15"/>
    <mergeCell ref="C18:G18"/>
    <mergeCell ref="A49:H49"/>
    <mergeCell ref="A55:H55"/>
    <mergeCell ref="A48:H48"/>
    <mergeCell ref="B46:G46"/>
    <mergeCell ref="A44:H44"/>
    <mergeCell ref="B45:G45"/>
    <mergeCell ref="D38:E38"/>
  </mergeCells>
  <hyperlinks>
    <hyperlink ref="A78" r:id="rId1" xr:uid="{00000000-0004-0000-0000-000000000000}"/>
  </hyperlinks>
  <printOptions horizontalCentered="1" verticalCentered="1"/>
  <pageMargins left="0.70866141732283472" right="0.70866141732283472" top="0.70866141732283472" bottom="0.74803149606299213" header="0" footer="0.31496062992125984"/>
  <pageSetup scale="90" orientation="portrait" r:id="rId2"/>
  <rowBreaks count="1" manualBreakCount="1">
    <brk id="40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GA142"/>
  <sheetViews>
    <sheetView view="pageBreakPreview" zoomScaleNormal="75" zoomScaleSheetLayoutView="100" zoomScalePageLayoutView="75" workbookViewId="0">
      <selection activeCell="J12" sqref="J12"/>
    </sheetView>
  </sheetViews>
  <sheetFormatPr baseColWidth="10" defaultColWidth="11.42578125" defaultRowHeight="14.25" customHeight="1"/>
  <cols>
    <col min="1" max="1" width="10.7109375" style="37" customWidth="1"/>
    <col min="2" max="2" width="29.140625" style="36" customWidth="1"/>
    <col min="3" max="3" width="13" style="37" customWidth="1"/>
    <col min="4" max="4" width="10.140625" style="37" customWidth="1"/>
    <col min="5" max="5" width="13.7109375" style="37" customWidth="1"/>
    <col min="6" max="6" width="10.140625" style="37" customWidth="1"/>
    <col min="7" max="7" width="13.7109375" style="37" customWidth="1"/>
    <col min="8" max="8" width="13.85546875" style="66" bestFit="1" customWidth="1"/>
    <col min="9" max="9" width="15.42578125" style="66" customWidth="1"/>
    <col min="10" max="10" width="12" style="66" bestFit="1" customWidth="1"/>
    <col min="11" max="15" width="11.42578125" style="66"/>
    <col min="16" max="183" width="11.42578125" style="20"/>
    <col min="184" max="16384" width="11.42578125" style="16"/>
  </cols>
  <sheetData>
    <row r="1" spans="1:23" s="48" customFormat="1" ht="12.75" customHeight="1">
      <c r="A1" s="792" t="s">
        <v>231</v>
      </c>
      <c r="B1" s="793"/>
      <c r="C1" s="793"/>
      <c r="D1" s="793"/>
      <c r="E1" s="793"/>
      <c r="F1" s="793"/>
      <c r="G1" s="794"/>
      <c r="H1" s="75"/>
      <c r="I1" s="75"/>
      <c r="J1" s="75"/>
      <c r="K1" s="75"/>
      <c r="L1" s="75"/>
      <c r="M1" s="75"/>
      <c r="N1" s="75"/>
      <c r="O1" s="75"/>
      <c r="P1" s="49"/>
      <c r="Q1" s="37"/>
      <c r="R1" s="39"/>
      <c r="S1" s="49"/>
      <c r="T1" s="49"/>
      <c r="U1" s="49"/>
      <c r="V1" s="49"/>
      <c r="W1" s="49"/>
    </row>
    <row r="2" spans="1:23" s="48" customFormat="1" ht="12.75" customHeight="1">
      <c r="A2" s="795" t="s">
        <v>232</v>
      </c>
      <c r="B2" s="796"/>
      <c r="C2" s="796"/>
      <c r="D2" s="796"/>
      <c r="E2" s="796"/>
      <c r="F2" s="796"/>
      <c r="G2" s="797"/>
      <c r="H2" s="75"/>
      <c r="I2" s="75"/>
      <c r="J2" s="75"/>
      <c r="K2" s="75"/>
      <c r="L2" s="75"/>
      <c r="M2" s="75"/>
      <c r="N2" s="75"/>
      <c r="O2" s="75"/>
      <c r="P2" s="49"/>
      <c r="Q2" s="49"/>
      <c r="R2" s="49"/>
      <c r="S2" s="49"/>
      <c r="T2" s="49"/>
      <c r="U2" s="49"/>
      <c r="V2" s="49"/>
      <c r="W2" s="49"/>
    </row>
    <row r="3" spans="1:23" ht="17.25" customHeight="1" thickBot="1">
      <c r="A3" s="798" t="s">
        <v>492</v>
      </c>
      <c r="B3" s="799"/>
      <c r="C3" s="799"/>
      <c r="D3" s="799"/>
      <c r="E3" s="799"/>
      <c r="F3" s="799"/>
      <c r="G3" s="800"/>
    </row>
    <row r="4" spans="1:23" ht="29.25" customHeight="1" thickBot="1">
      <c r="A4" s="91" t="s">
        <v>87</v>
      </c>
      <c r="B4" s="47" t="s">
        <v>88</v>
      </c>
      <c r="C4" s="47" t="s">
        <v>89</v>
      </c>
      <c r="D4" s="47" t="s">
        <v>233</v>
      </c>
      <c r="E4" s="47" t="s">
        <v>234</v>
      </c>
      <c r="F4" s="47" t="s">
        <v>96</v>
      </c>
      <c r="G4" s="92" t="s">
        <v>234</v>
      </c>
      <c r="H4" s="99"/>
      <c r="I4" s="100"/>
      <c r="J4" s="100"/>
      <c r="K4" s="100"/>
      <c r="L4" s="99"/>
      <c r="M4" s="100"/>
      <c r="N4" s="99"/>
      <c r="O4" s="100"/>
      <c r="Q4" s="770"/>
      <c r="R4" s="770"/>
      <c r="S4" s="770"/>
      <c r="T4" s="770"/>
      <c r="U4" s="770"/>
      <c r="V4" s="770"/>
      <c r="W4" s="770"/>
    </row>
    <row r="5" spans="1:23" ht="12.75" customHeight="1">
      <c r="A5" s="374">
        <v>2018</v>
      </c>
      <c r="C5" s="514">
        <v>760802</v>
      </c>
      <c r="D5" s="514">
        <v>159723</v>
      </c>
      <c r="E5" s="518">
        <f>(D5/C5)*100</f>
        <v>20.994029984148309</v>
      </c>
      <c r="F5" s="514">
        <v>143265</v>
      </c>
      <c r="G5" s="154">
        <f>(F5/C5)*100</f>
        <v>18.830786459551891</v>
      </c>
      <c r="H5" s="46"/>
      <c r="I5" s="45"/>
      <c r="J5" s="46"/>
      <c r="Q5" s="69"/>
      <c r="R5" s="69"/>
      <c r="S5" s="69"/>
      <c r="T5" s="69"/>
      <c r="U5" s="69"/>
      <c r="V5" s="69"/>
      <c r="W5" s="69"/>
    </row>
    <row r="6" spans="1:23" ht="12.75" customHeight="1">
      <c r="A6" s="374">
        <v>2019</v>
      </c>
      <c r="C6" s="514">
        <v>817670</v>
      </c>
      <c r="D6" s="514">
        <v>188456</v>
      </c>
      <c r="E6" s="518">
        <f>(D6/C6)*100</f>
        <v>23.047928871060453</v>
      </c>
      <c r="F6" s="514">
        <v>159902</v>
      </c>
      <c r="G6" s="154">
        <f>(F6/C6)*100</f>
        <v>19.555811024007241</v>
      </c>
      <c r="H6" s="46"/>
      <c r="I6" s="45"/>
      <c r="J6" s="46"/>
      <c r="Q6" s="69"/>
      <c r="R6" s="69"/>
      <c r="S6" s="69"/>
      <c r="T6" s="69"/>
      <c r="U6" s="69"/>
      <c r="V6" s="69"/>
      <c r="W6" s="69"/>
    </row>
    <row r="7" spans="1:23" ht="12.75" customHeight="1">
      <c r="A7" s="374">
        <v>2020</v>
      </c>
      <c r="C7" s="514">
        <v>874422</v>
      </c>
      <c r="D7" s="514">
        <v>207045</v>
      </c>
      <c r="E7" s="518">
        <f>(D7/C7)*100</f>
        <v>23.67792667613578</v>
      </c>
      <c r="F7" s="514">
        <v>188078</v>
      </c>
      <c r="G7" s="154">
        <f>(F7/C7)*100</f>
        <v>21.508836694410707</v>
      </c>
      <c r="H7" s="46"/>
      <c r="I7" s="45"/>
      <c r="J7" s="46"/>
      <c r="Q7" s="69"/>
      <c r="R7" s="69"/>
      <c r="S7" s="69"/>
      <c r="T7" s="69"/>
      <c r="U7" s="69"/>
      <c r="V7" s="69"/>
      <c r="W7" s="69"/>
    </row>
    <row r="8" spans="1:23" ht="12.75" customHeight="1">
      <c r="A8" s="374">
        <v>2021</v>
      </c>
      <c r="B8" s="515"/>
      <c r="C8" s="514">
        <v>814954</v>
      </c>
      <c r="D8" s="514">
        <v>204435</v>
      </c>
      <c r="E8" s="518">
        <f>(D8/C8)*100</f>
        <v>25.085464946487779</v>
      </c>
      <c r="F8" s="514">
        <v>172644</v>
      </c>
      <c r="G8" s="154">
        <f>(F8/C8)*100</f>
        <v>21.184508573490039</v>
      </c>
      <c r="H8" s="46"/>
      <c r="I8" s="45"/>
      <c r="J8" s="46"/>
      <c r="Q8" s="69"/>
      <c r="R8" s="69"/>
      <c r="S8" s="69"/>
      <c r="T8" s="69"/>
      <c r="U8" s="69"/>
      <c r="V8" s="69"/>
      <c r="W8" s="69"/>
    </row>
    <row r="9" spans="1:23" ht="12.75" customHeight="1">
      <c r="A9" s="374" t="s">
        <v>98</v>
      </c>
      <c r="B9" s="515"/>
      <c r="C9" s="514">
        <v>732991</v>
      </c>
      <c r="D9" s="514">
        <v>186045</v>
      </c>
      <c r="E9" s="518">
        <f>(D9/C9)*100</f>
        <v>25.381621329593408</v>
      </c>
      <c r="F9" s="514">
        <v>155073</v>
      </c>
      <c r="G9" s="154">
        <f>(F9/C9)*100</f>
        <v>21.156194277965216</v>
      </c>
      <c r="H9" s="46"/>
      <c r="I9" s="45"/>
      <c r="J9" s="46"/>
      <c r="K9" s="20"/>
      <c r="L9" s="20"/>
      <c r="M9" s="20"/>
      <c r="N9" s="20"/>
      <c r="O9" s="20"/>
      <c r="V9" s="16"/>
      <c r="W9" s="16"/>
    </row>
    <row r="10" spans="1:23" ht="12.75" customHeight="1">
      <c r="A10" s="374"/>
      <c r="B10" s="515"/>
      <c r="C10" s="519"/>
      <c r="D10" s="519"/>
      <c r="E10" s="520"/>
      <c r="F10" s="519"/>
      <c r="G10" s="155"/>
      <c r="H10" s="46"/>
      <c r="I10" s="45"/>
      <c r="J10" s="46"/>
      <c r="K10" s="20"/>
      <c r="L10" s="20"/>
      <c r="M10" s="20"/>
      <c r="N10" s="20"/>
      <c r="O10" s="20"/>
      <c r="V10" s="16"/>
      <c r="W10" s="16"/>
    </row>
    <row r="11" spans="1:23" ht="12.75" customHeight="1">
      <c r="A11" s="212" t="s">
        <v>98</v>
      </c>
      <c r="B11" s="348" t="s">
        <v>464</v>
      </c>
      <c r="C11" s="38">
        <f>'Pág.6-C2'!C11</f>
        <v>505598</v>
      </c>
      <c r="D11" s="38">
        <f>'Pág.6-C2'!E11</f>
        <v>135676</v>
      </c>
      <c r="E11" s="520">
        <f>(D11/C11)*100</f>
        <v>26.834758048884687</v>
      </c>
      <c r="F11" s="38">
        <f>'Pág.6-C2'!J11</f>
        <v>106454</v>
      </c>
      <c r="G11" s="155">
        <f>(F11/C11)*100</f>
        <v>21.055067464665601</v>
      </c>
      <c r="H11" s="46"/>
      <c r="I11" s="45"/>
      <c r="J11" s="46"/>
      <c r="K11" s="20"/>
      <c r="L11" s="20"/>
      <c r="M11" s="20"/>
      <c r="N11" s="20"/>
      <c r="O11" s="20"/>
      <c r="V11" s="16"/>
      <c r="W11" s="16"/>
    </row>
    <row r="12" spans="1:23" ht="12.75" customHeight="1">
      <c r="A12" s="212" t="s">
        <v>99</v>
      </c>
      <c r="B12" s="39" t="str">
        <f>B11</f>
        <v>Ene-ago</v>
      </c>
      <c r="C12" s="38">
        <f>'Pág.6-C2'!C12</f>
        <v>489670</v>
      </c>
      <c r="D12" s="38">
        <f>'Pág.6-C2'!E12</f>
        <v>124018</v>
      </c>
      <c r="E12" s="520">
        <f>(D12/C12)*100</f>
        <v>25.326852778401783</v>
      </c>
      <c r="F12" s="38">
        <f>'Pág.6-C2'!J12</f>
        <v>101928</v>
      </c>
      <c r="G12" s="155">
        <f>(F12/C12)*100</f>
        <v>20.815651357036373</v>
      </c>
      <c r="H12" s="46"/>
      <c r="I12" s="45"/>
      <c r="J12" s="83"/>
      <c r="K12" s="46"/>
      <c r="L12" s="46"/>
      <c r="M12" s="46"/>
      <c r="N12" s="46"/>
      <c r="O12" s="46"/>
      <c r="P12" s="46"/>
      <c r="Q12" s="46"/>
      <c r="V12" s="16"/>
      <c r="W12" s="16"/>
    </row>
    <row r="13" spans="1:23" ht="12.75" customHeight="1">
      <c r="A13" s="153"/>
      <c r="B13" s="39"/>
      <c r="C13" s="38"/>
      <c r="D13" s="38"/>
      <c r="E13" s="520"/>
      <c r="F13" s="38"/>
      <c r="G13" s="155"/>
      <c r="H13" s="46"/>
      <c r="I13" s="45"/>
      <c r="J13" s="45"/>
      <c r="P13" s="66"/>
      <c r="V13" s="16"/>
      <c r="W13" s="16"/>
    </row>
    <row r="14" spans="1:23" ht="12.75" customHeight="1">
      <c r="A14" s="124"/>
      <c r="B14" s="39"/>
      <c r="C14" s="38"/>
      <c r="D14" s="38"/>
      <c r="E14" s="520"/>
      <c r="F14" s="38"/>
      <c r="G14" s="155"/>
      <c r="H14" s="150"/>
      <c r="I14" s="83"/>
      <c r="J14" s="83"/>
    </row>
    <row r="15" spans="1:23" ht="12.75" customHeight="1">
      <c r="A15" s="124">
        <v>2020</v>
      </c>
      <c r="B15" s="39" t="s">
        <v>100</v>
      </c>
      <c r="C15" s="38">
        <v>75152</v>
      </c>
      <c r="D15" s="38">
        <v>16411</v>
      </c>
      <c r="E15" s="520">
        <f t="shared" ref="E15:E25" si="0">D15/C15*100</f>
        <v>21.837076857568661</v>
      </c>
      <c r="F15" s="38">
        <v>17195</v>
      </c>
      <c r="G15" s="155">
        <f t="shared" ref="G15:G25" si="1">F15/C15*100</f>
        <v>22.880295933574622</v>
      </c>
      <c r="H15" s="150"/>
      <c r="I15" s="83"/>
      <c r="J15" s="83"/>
      <c r="K15" s="46"/>
      <c r="L15" s="46"/>
      <c r="M15" s="46"/>
      <c r="N15" s="46"/>
      <c r="O15" s="46"/>
      <c r="P15" s="46"/>
      <c r="Q15" s="16"/>
      <c r="R15" s="16"/>
      <c r="S15" s="16"/>
      <c r="T15" s="16"/>
      <c r="U15" s="16"/>
      <c r="V15" s="16"/>
      <c r="W15" s="16"/>
    </row>
    <row r="16" spans="1:23" ht="12.75" customHeight="1">
      <c r="A16" s="124"/>
      <c r="B16" s="39" t="s">
        <v>101</v>
      </c>
      <c r="C16" s="38">
        <v>71546</v>
      </c>
      <c r="D16" s="38">
        <v>16063</v>
      </c>
      <c r="E16" s="520">
        <f t="shared" si="0"/>
        <v>22.451290079109942</v>
      </c>
      <c r="F16" s="38">
        <v>16929</v>
      </c>
      <c r="G16" s="155">
        <f t="shared" si="1"/>
        <v>23.661700164928856</v>
      </c>
      <c r="H16" s="150"/>
      <c r="I16" s="83"/>
      <c r="J16" s="83"/>
      <c r="K16" s="46"/>
      <c r="L16" s="46"/>
      <c r="M16" s="46"/>
      <c r="N16" s="46"/>
      <c r="O16" s="46"/>
      <c r="P16" s="46"/>
      <c r="Q16" s="16"/>
      <c r="R16" s="16"/>
      <c r="S16" s="16"/>
      <c r="T16" s="16"/>
      <c r="U16" s="16"/>
      <c r="V16" s="16"/>
      <c r="W16" s="16"/>
    </row>
    <row r="17" spans="1:7" ht="12.75" customHeight="1">
      <c r="A17" s="124"/>
      <c r="B17" s="39" t="s">
        <v>102</v>
      </c>
      <c r="C17" s="38">
        <v>76679</v>
      </c>
      <c r="D17" s="38">
        <v>18115</v>
      </c>
      <c r="E17" s="520">
        <f t="shared" si="0"/>
        <v>23.624460412890098</v>
      </c>
      <c r="F17" s="38">
        <v>16989</v>
      </c>
      <c r="G17" s="155">
        <f t="shared" si="1"/>
        <v>22.156000991144904</v>
      </c>
    </row>
    <row r="18" spans="1:7" ht="12.75" customHeight="1">
      <c r="A18" s="124"/>
      <c r="B18" s="39" t="s">
        <v>103</v>
      </c>
      <c r="C18" s="38">
        <v>65863</v>
      </c>
      <c r="D18" s="38">
        <v>17896</v>
      </c>
      <c r="E18" s="520">
        <f t="shared" si="0"/>
        <v>27.171553072286414</v>
      </c>
      <c r="F18" s="38">
        <v>13994</v>
      </c>
      <c r="G18" s="155">
        <f t="shared" si="1"/>
        <v>21.247134202814934</v>
      </c>
    </row>
    <row r="19" spans="1:7" ht="12.75" customHeight="1">
      <c r="A19" s="124"/>
      <c r="B19" s="39" t="s">
        <v>104</v>
      </c>
      <c r="C19" s="38">
        <v>70772</v>
      </c>
      <c r="D19" s="38">
        <v>18599</v>
      </c>
      <c r="E19" s="520">
        <f t="shared" si="0"/>
        <v>26.280167297801388</v>
      </c>
      <c r="F19" s="38">
        <v>15451</v>
      </c>
      <c r="G19" s="155">
        <f t="shared" si="1"/>
        <v>21.832080483807157</v>
      </c>
    </row>
    <row r="20" spans="1:7" ht="12.75" customHeight="1">
      <c r="A20" s="124"/>
      <c r="B20" s="39" t="s">
        <v>105</v>
      </c>
      <c r="C20" s="38">
        <v>78065</v>
      </c>
      <c r="D20" s="38">
        <v>19550</v>
      </c>
      <c r="E20" s="520">
        <f t="shared" si="0"/>
        <v>25.04323320309998</v>
      </c>
      <c r="F20" s="38">
        <v>14649</v>
      </c>
      <c r="G20" s="155">
        <f t="shared" si="1"/>
        <v>18.765131621084993</v>
      </c>
    </row>
    <row r="21" spans="1:7" ht="12.75" customHeight="1">
      <c r="A21" s="124"/>
      <c r="B21" s="39" t="s">
        <v>106</v>
      </c>
      <c r="C21" s="38">
        <v>78065</v>
      </c>
      <c r="D21" s="38">
        <v>19550</v>
      </c>
      <c r="E21" s="520">
        <f t="shared" si="0"/>
        <v>25.04323320309998</v>
      </c>
      <c r="F21" s="38">
        <v>14649</v>
      </c>
      <c r="G21" s="155">
        <f t="shared" si="1"/>
        <v>18.765131621084993</v>
      </c>
    </row>
    <row r="22" spans="1:7" ht="12.75" customHeight="1">
      <c r="A22" s="124"/>
      <c r="B22" s="39" t="s">
        <v>107</v>
      </c>
      <c r="C22" s="38">
        <v>73623</v>
      </c>
      <c r="D22" s="38">
        <v>15174</v>
      </c>
      <c r="E22" s="520">
        <f t="shared" si="0"/>
        <v>20.61040707387637</v>
      </c>
      <c r="F22" s="38">
        <v>13536</v>
      </c>
      <c r="G22" s="155">
        <f t="shared" si="1"/>
        <v>18.385558860682124</v>
      </c>
    </row>
    <row r="23" spans="1:7" ht="12.75" customHeight="1">
      <c r="A23" s="124"/>
      <c r="B23" s="348" t="s">
        <v>108</v>
      </c>
      <c r="C23" s="38">
        <v>75393</v>
      </c>
      <c r="D23" s="38">
        <v>15653</v>
      </c>
      <c r="E23" s="520">
        <f t="shared" si="0"/>
        <v>20.761874444577082</v>
      </c>
      <c r="F23" s="38">
        <v>15321</v>
      </c>
      <c r="G23" s="155">
        <f t="shared" si="1"/>
        <v>20.321515260037405</v>
      </c>
    </row>
    <row r="24" spans="1:7" ht="12.75" customHeight="1">
      <c r="A24" s="124"/>
      <c r="B24" s="348" t="s">
        <v>109</v>
      </c>
      <c r="C24" s="38">
        <v>68430</v>
      </c>
      <c r="D24" s="38">
        <v>17452</v>
      </c>
      <c r="E24" s="520">
        <f t="shared" si="0"/>
        <v>25.503434166301332</v>
      </c>
      <c r="F24" s="38">
        <v>14106</v>
      </c>
      <c r="G24" s="155">
        <f t="shared" si="1"/>
        <v>20.613765892152564</v>
      </c>
    </row>
    <row r="25" spans="1:7" ht="12.75" customHeight="1">
      <c r="A25" s="124"/>
      <c r="B25" s="348" t="s">
        <v>110</v>
      </c>
      <c r="C25" s="38">
        <v>67557</v>
      </c>
      <c r="D25" s="38">
        <v>16882</v>
      </c>
      <c r="E25" s="520">
        <f t="shared" si="0"/>
        <v>24.98926832156549</v>
      </c>
      <c r="F25" s="38">
        <v>15496</v>
      </c>
      <c r="G25" s="155">
        <f t="shared" si="1"/>
        <v>22.937667451189366</v>
      </c>
    </row>
    <row r="26" spans="1:7" ht="12.75" customHeight="1">
      <c r="A26" s="124"/>
      <c r="B26" s="348" t="s">
        <v>111</v>
      </c>
      <c r="C26" s="38">
        <v>74451</v>
      </c>
      <c r="D26" s="38">
        <v>14781</v>
      </c>
      <c r="E26" s="520">
        <f t="shared" ref="E26" si="2">D26/C26*100</f>
        <v>19.853326348873757</v>
      </c>
      <c r="F26" s="38">
        <v>18277</v>
      </c>
      <c r="G26" s="155">
        <f t="shared" ref="G26" si="3">F26/C26*100</f>
        <v>24.549032249398934</v>
      </c>
    </row>
    <row r="27" spans="1:7" ht="12.75" customHeight="1">
      <c r="A27" s="124"/>
      <c r="B27" s="348"/>
      <c r="C27" s="38"/>
      <c r="D27" s="38"/>
      <c r="E27" s="520"/>
      <c r="F27" s="38"/>
      <c r="G27" s="155"/>
    </row>
    <row r="28" spans="1:7" ht="12.75" customHeight="1">
      <c r="A28" s="212">
        <v>2021</v>
      </c>
      <c r="B28" s="348" t="s">
        <v>100</v>
      </c>
      <c r="C28" s="38">
        <v>66593</v>
      </c>
      <c r="D28" s="38">
        <v>16093</v>
      </c>
      <c r="E28" s="520">
        <f>D28/C28*100</f>
        <v>24.166203655038817</v>
      </c>
      <c r="F28" s="38">
        <v>14183</v>
      </c>
      <c r="G28" s="155">
        <f>F28/C28*100</f>
        <v>21.298034327932367</v>
      </c>
    </row>
    <row r="29" spans="1:7" ht="12.75" customHeight="1">
      <c r="A29" s="212"/>
      <c r="B29" s="348" t="s">
        <v>101</v>
      </c>
      <c r="C29" s="38">
        <v>68309</v>
      </c>
      <c r="D29" s="38">
        <v>16417</v>
      </c>
      <c r="E29" s="520">
        <f t="shared" ref="E29:E52" si="4">D29/C29*100</f>
        <v>24.033436296827652</v>
      </c>
      <c r="F29" s="38">
        <v>14929</v>
      </c>
      <c r="G29" s="155">
        <f t="shared" ref="G29:G52" si="5">F29/C29*100</f>
        <v>21.855099620840594</v>
      </c>
    </row>
    <row r="30" spans="1:7" ht="12.75" customHeight="1">
      <c r="A30" s="212"/>
      <c r="B30" s="348" t="s">
        <v>102</v>
      </c>
      <c r="C30" s="38">
        <v>77901</v>
      </c>
      <c r="D30" s="38">
        <v>19501</v>
      </c>
      <c r="E30" s="520">
        <f t="shared" si="4"/>
        <v>25.033054774649877</v>
      </c>
      <c r="F30" s="38">
        <v>16608</v>
      </c>
      <c r="G30" s="155">
        <f t="shared" si="5"/>
        <v>21.319366888743403</v>
      </c>
    </row>
    <row r="31" spans="1:7" ht="12.75" customHeight="1">
      <c r="A31" s="212"/>
      <c r="B31" s="348" t="s">
        <v>103</v>
      </c>
      <c r="C31" s="38">
        <v>68719</v>
      </c>
      <c r="D31" s="38">
        <v>14605</v>
      </c>
      <c r="E31" s="520">
        <f t="shared" si="4"/>
        <v>21.253219633580233</v>
      </c>
      <c r="F31" s="38">
        <v>17985</v>
      </c>
      <c r="G31" s="155">
        <f t="shared" si="5"/>
        <v>26.171801103042824</v>
      </c>
    </row>
    <row r="32" spans="1:7" ht="12.75" customHeight="1">
      <c r="A32" s="212"/>
      <c r="B32" s="348" t="s">
        <v>104</v>
      </c>
      <c r="C32" s="38">
        <v>71803</v>
      </c>
      <c r="D32" s="38">
        <v>19919</v>
      </c>
      <c r="E32" s="520">
        <f t="shared" si="4"/>
        <v>27.741180730610143</v>
      </c>
      <c r="F32" s="38">
        <v>15129</v>
      </c>
      <c r="G32" s="155">
        <f t="shared" si="5"/>
        <v>21.070150272272748</v>
      </c>
    </row>
    <row r="33" spans="1:7" ht="12.75" customHeight="1">
      <c r="A33" s="212"/>
      <c r="B33" s="348" t="s">
        <v>105</v>
      </c>
      <c r="C33" s="38">
        <v>76139</v>
      </c>
      <c r="D33" s="38">
        <v>22918</v>
      </c>
      <c r="E33" s="520">
        <f t="shared" si="4"/>
        <v>30.10021145536453</v>
      </c>
      <c r="F33" s="38">
        <v>15784</v>
      </c>
      <c r="G33" s="155">
        <f t="shared" si="5"/>
        <v>20.730506048148779</v>
      </c>
    </row>
    <row r="34" spans="1:7" ht="12.75" customHeight="1">
      <c r="A34" s="212"/>
      <c r="B34" s="348" t="s">
        <v>106</v>
      </c>
      <c r="C34" s="38">
        <v>70585</v>
      </c>
      <c r="D34" s="38">
        <v>19051</v>
      </c>
      <c r="E34" s="520">
        <f t="shared" si="4"/>
        <v>26.990153715378622</v>
      </c>
      <c r="F34" s="38">
        <v>14213</v>
      </c>
      <c r="G34" s="155">
        <f t="shared" si="5"/>
        <v>20.136006233619042</v>
      </c>
    </row>
    <row r="35" spans="1:7" ht="12.75" customHeight="1">
      <c r="A35" s="212"/>
      <c r="B35" s="348" t="s">
        <v>107</v>
      </c>
      <c r="C35" s="38">
        <v>70871</v>
      </c>
      <c r="D35" s="38">
        <v>17685</v>
      </c>
      <c r="E35" s="520">
        <f t="shared" si="4"/>
        <v>24.953789279112755</v>
      </c>
      <c r="F35" s="38">
        <v>13477</v>
      </c>
      <c r="G35" s="155">
        <f t="shared" si="5"/>
        <v>19.0162407754935</v>
      </c>
    </row>
    <row r="36" spans="1:7" ht="12.75" customHeight="1">
      <c r="A36" s="212"/>
      <c r="B36" s="348" t="s">
        <v>108</v>
      </c>
      <c r="C36" s="38">
        <v>61115</v>
      </c>
      <c r="D36" s="38">
        <v>13940</v>
      </c>
      <c r="E36" s="520">
        <f t="shared" si="4"/>
        <v>22.809457579972182</v>
      </c>
      <c r="F36" s="38">
        <v>11819</v>
      </c>
      <c r="G36" s="155">
        <f t="shared" si="5"/>
        <v>19.338951157653604</v>
      </c>
    </row>
    <row r="37" spans="1:7" ht="12.75" customHeight="1">
      <c r="A37" s="212"/>
      <c r="B37" s="348" t="s">
        <v>109</v>
      </c>
      <c r="C37" s="38">
        <v>54268</v>
      </c>
      <c r="D37" s="38">
        <v>14308</v>
      </c>
      <c r="E37" s="520">
        <f t="shared" si="4"/>
        <v>26.365445566447999</v>
      </c>
      <c r="F37" s="38">
        <v>10627</v>
      </c>
      <c r="G37" s="155">
        <f t="shared" si="5"/>
        <v>19.582442691825754</v>
      </c>
    </row>
    <row r="38" spans="1:7" ht="12.75" customHeight="1">
      <c r="A38" s="212"/>
      <c r="B38" s="348" t="s">
        <v>110</v>
      </c>
      <c r="C38" s="38">
        <v>60901</v>
      </c>
      <c r="D38" s="38">
        <v>14435</v>
      </c>
      <c r="E38" s="520">
        <f t="shared" si="4"/>
        <v>23.702402259404607</v>
      </c>
      <c r="F38" s="38">
        <v>13166</v>
      </c>
      <c r="G38" s="155">
        <f t="shared" si="5"/>
        <v>21.618692632304889</v>
      </c>
    </row>
    <row r="39" spans="1:7" ht="12.75" customHeight="1">
      <c r="A39" s="212"/>
      <c r="B39" s="348" t="s">
        <v>111</v>
      </c>
      <c r="C39" s="38">
        <v>67750</v>
      </c>
      <c r="D39" s="38">
        <v>15563</v>
      </c>
      <c r="E39" s="520">
        <f t="shared" si="4"/>
        <v>22.971217712177122</v>
      </c>
      <c r="F39" s="38">
        <v>14724</v>
      </c>
      <c r="G39" s="155">
        <f t="shared" si="5"/>
        <v>21.732841328413286</v>
      </c>
    </row>
    <row r="40" spans="1:7" ht="12.75" customHeight="1">
      <c r="A40" s="212"/>
      <c r="B40" s="348"/>
      <c r="C40" s="38"/>
      <c r="D40" s="38"/>
      <c r="E40" s="520"/>
      <c r="F40" s="38"/>
      <c r="G40" s="155"/>
    </row>
    <row r="41" spans="1:7" ht="12.75" customHeight="1">
      <c r="A41" s="212" t="s">
        <v>98</v>
      </c>
      <c r="B41" s="348" t="s">
        <v>100</v>
      </c>
      <c r="C41" s="38">
        <v>55675</v>
      </c>
      <c r="D41" s="38">
        <v>13308</v>
      </c>
      <c r="E41" s="520">
        <f t="shared" si="4"/>
        <v>23.903008531656937</v>
      </c>
      <c r="F41" s="38">
        <v>11779</v>
      </c>
      <c r="G41" s="155">
        <f t="shared" si="5"/>
        <v>21.156713066906153</v>
      </c>
    </row>
    <row r="42" spans="1:7" ht="12.75" customHeight="1">
      <c r="A42" s="212"/>
      <c r="B42" s="348" t="s">
        <v>101</v>
      </c>
      <c r="C42" s="38">
        <v>58016</v>
      </c>
      <c r="D42" s="38">
        <v>14360</v>
      </c>
      <c r="E42" s="520">
        <f t="shared" si="4"/>
        <v>24.751792608935467</v>
      </c>
      <c r="F42" s="38">
        <v>11892</v>
      </c>
      <c r="G42" s="155">
        <f t="shared" si="5"/>
        <v>20.497793712079428</v>
      </c>
    </row>
    <row r="43" spans="1:7" ht="12.75" customHeight="1">
      <c r="A43" s="212"/>
      <c r="B43" s="348" t="s">
        <v>102</v>
      </c>
      <c r="C43" s="38">
        <v>72197</v>
      </c>
      <c r="D43" s="38">
        <v>20163</v>
      </c>
      <c r="E43" s="520">
        <f t="shared" si="4"/>
        <v>27.927753230743658</v>
      </c>
      <c r="F43" s="38">
        <v>15374</v>
      </c>
      <c r="G43" s="155">
        <f t="shared" si="5"/>
        <v>21.294513622449688</v>
      </c>
    </row>
    <row r="44" spans="1:7" ht="12.75" customHeight="1">
      <c r="A44" s="212"/>
      <c r="B44" s="348" t="s">
        <v>103</v>
      </c>
      <c r="C44" s="38">
        <v>55576</v>
      </c>
      <c r="D44" s="38">
        <v>15664</v>
      </c>
      <c r="E44" s="520">
        <f t="shared" si="4"/>
        <v>28.184827983302146</v>
      </c>
      <c r="F44" s="38">
        <v>11775</v>
      </c>
      <c r="G44" s="155">
        <f t="shared" si="5"/>
        <v>21.187203109255794</v>
      </c>
    </row>
    <row r="45" spans="1:7" ht="12.75" customHeight="1">
      <c r="A45" s="212"/>
      <c r="B45" s="348" t="s">
        <v>104</v>
      </c>
      <c r="C45" s="38">
        <v>66583</v>
      </c>
      <c r="D45" s="38">
        <v>20423</v>
      </c>
      <c r="E45" s="520">
        <f t="shared" ref="E45" si="6">D45/C45*100</f>
        <v>30.672994608233335</v>
      </c>
      <c r="F45" s="38">
        <v>14254</v>
      </c>
      <c r="G45" s="155">
        <f t="shared" ref="G45" si="7">F45/C45*100</f>
        <v>21.407866872925521</v>
      </c>
    </row>
    <row r="46" spans="1:7" ht="12.75" customHeight="1">
      <c r="A46" s="212"/>
      <c r="B46" s="348" t="s">
        <v>105</v>
      </c>
      <c r="C46" s="38">
        <v>64141</v>
      </c>
      <c r="D46" s="38">
        <v>18987</v>
      </c>
      <c r="E46" s="520">
        <v>25.008964624810964</v>
      </c>
      <c r="F46" s="38">
        <v>13275</v>
      </c>
      <c r="G46" s="155">
        <v>19.22171465988993</v>
      </c>
    </row>
    <row r="47" spans="1:7" ht="12.75" customHeight="1">
      <c r="A47" s="212"/>
      <c r="B47" s="348" t="s">
        <v>106</v>
      </c>
      <c r="C47" s="38">
        <v>61791</v>
      </c>
      <c r="D47" s="38">
        <v>16041</v>
      </c>
      <c r="E47" s="520">
        <v>27.075140392613811</v>
      </c>
      <c r="F47" s="38">
        <v>12329</v>
      </c>
      <c r="G47" s="155">
        <v>25.531226230357174</v>
      </c>
    </row>
    <row r="48" spans="1:7" ht="12.75" customHeight="1">
      <c r="A48" s="212"/>
      <c r="B48" s="348" t="s">
        <v>107</v>
      </c>
      <c r="C48" s="38">
        <v>71619</v>
      </c>
      <c r="D48" s="38">
        <v>16730</v>
      </c>
      <c r="E48" s="520">
        <v>18.742233206272079</v>
      </c>
      <c r="F48" s="38">
        <v>15776</v>
      </c>
      <c r="G48" s="155">
        <v>16.302936371633226</v>
      </c>
    </row>
    <row r="49" spans="1:183" ht="12.75" customHeight="1">
      <c r="A49" s="212"/>
      <c r="B49" s="348" t="s">
        <v>108</v>
      </c>
      <c r="C49" s="38">
        <v>58232</v>
      </c>
      <c r="D49" s="38">
        <v>13423</v>
      </c>
      <c r="E49" s="520">
        <v>24.570682786096992</v>
      </c>
      <c r="F49" s="38">
        <v>11676</v>
      </c>
      <c r="G49" s="155">
        <v>18.24941612858909</v>
      </c>
    </row>
    <row r="50" spans="1:183" ht="12.75" customHeight="1">
      <c r="A50" s="212"/>
      <c r="B50" s="348" t="s">
        <v>109</v>
      </c>
      <c r="C50" s="38">
        <v>50537</v>
      </c>
      <c r="D50" s="38">
        <v>11316</v>
      </c>
      <c r="E50" s="520">
        <v>22.391515127530322</v>
      </c>
      <c r="F50" s="38">
        <v>10289</v>
      </c>
      <c r="G50" s="155">
        <v>20.359340681085143</v>
      </c>
    </row>
    <row r="51" spans="1:183" ht="12.75" customHeight="1">
      <c r="A51" s="212"/>
      <c r="B51" s="348" t="s">
        <v>110</v>
      </c>
      <c r="C51" s="38">
        <v>57338</v>
      </c>
      <c r="D51" s="38">
        <v>12834</v>
      </c>
      <c r="E51" s="520">
        <v>22.383061843803411</v>
      </c>
      <c r="F51" s="38">
        <v>12583</v>
      </c>
      <c r="G51" s="155">
        <v>21.945306777355331</v>
      </c>
    </row>
    <row r="52" spans="1:183" ht="12.75" customHeight="1">
      <c r="A52" s="212"/>
      <c r="B52" s="348" t="s">
        <v>111</v>
      </c>
      <c r="C52" s="38">
        <v>61286</v>
      </c>
      <c r="D52" s="38">
        <v>12796</v>
      </c>
      <c r="E52" s="520">
        <f t="shared" si="4"/>
        <v>20.879156740528014</v>
      </c>
      <c r="F52" s="38">
        <v>14071</v>
      </c>
      <c r="G52" s="155">
        <f t="shared" si="5"/>
        <v>22.95956662206703</v>
      </c>
    </row>
    <row r="53" spans="1:183" ht="12.75" customHeight="1">
      <c r="A53" s="212"/>
      <c r="B53" s="348"/>
      <c r="C53" s="38"/>
      <c r="D53" s="38"/>
      <c r="E53" s="520"/>
      <c r="F53" s="38"/>
      <c r="G53" s="155"/>
    </row>
    <row r="54" spans="1:183" ht="12.75" customHeight="1">
      <c r="A54" s="475" t="s">
        <v>99</v>
      </c>
      <c r="B54" s="348" t="s">
        <v>100</v>
      </c>
      <c r="C54" s="517">
        <v>58134</v>
      </c>
      <c r="D54" s="517">
        <v>12556</v>
      </c>
      <c r="E54" s="521">
        <f>D54/C54*100</f>
        <v>21.598376165410947</v>
      </c>
      <c r="F54" s="517">
        <v>12296</v>
      </c>
      <c r="G54" s="476">
        <f>F54/C54*100</f>
        <v>21.15113358791757</v>
      </c>
    </row>
    <row r="55" spans="1:183" ht="12.75" customHeight="1">
      <c r="A55" s="212"/>
      <c r="B55" s="348" t="s">
        <v>101</v>
      </c>
      <c r="C55" s="517">
        <v>55962</v>
      </c>
      <c r="D55" s="517">
        <v>12134</v>
      </c>
      <c r="E55" s="520">
        <f t="shared" ref="E55" si="8">D55/C55*100</f>
        <v>21.682570315571283</v>
      </c>
      <c r="F55" s="517">
        <v>12392</v>
      </c>
      <c r="G55" s="155">
        <f>F55/C55*100</f>
        <v>22.143597441120761</v>
      </c>
    </row>
    <row r="56" spans="1:183" ht="12.75" customHeight="1">
      <c r="A56" s="212"/>
      <c r="B56" s="348" t="s">
        <v>102</v>
      </c>
      <c r="C56" s="517">
        <v>66606</v>
      </c>
      <c r="D56" s="517">
        <v>17486</v>
      </c>
      <c r="E56" s="520">
        <v>26.252890130018319</v>
      </c>
      <c r="F56" s="517">
        <v>13784</v>
      </c>
      <c r="G56" s="155">
        <v>20.694832297390626</v>
      </c>
    </row>
    <row r="57" spans="1:183" ht="12.75" customHeight="1">
      <c r="A57" s="212"/>
      <c r="B57" s="348" t="s">
        <v>103</v>
      </c>
      <c r="C57" s="517">
        <v>57884</v>
      </c>
      <c r="D57" s="517">
        <v>16147</v>
      </c>
      <c r="E57" s="520">
        <v>27.895446064542877</v>
      </c>
      <c r="F57" s="517">
        <v>13030</v>
      </c>
      <c r="G57" s="155">
        <v>22.510538318015342</v>
      </c>
    </row>
    <row r="58" spans="1:183" ht="12.75" customHeight="1">
      <c r="A58" s="212"/>
      <c r="B58" s="348" t="s">
        <v>104</v>
      </c>
      <c r="C58" s="517">
        <v>67056</v>
      </c>
      <c r="D58" s="517">
        <v>19707</v>
      </c>
      <c r="E58" s="520">
        <v>29.388869005010736</v>
      </c>
      <c r="F58" s="517">
        <v>13845</v>
      </c>
      <c r="G58" s="155">
        <v>20.646921975662131</v>
      </c>
    </row>
    <row r="59" spans="1:183" ht="12.75" customHeight="1">
      <c r="A59" s="475"/>
      <c r="B59" s="574" t="s">
        <v>105</v>
      </c>
      <c r="C59" s="517">
        <v>58493</v>
      </c>
      <c r="D59" s="517">
        <v>15471</v>
      </c>
      <c r="E59" s="521">
        <f>D59/C59*100</f>
        <v>26.449318721898347</v>
      </c>
      <c r="F59" s="517">
        <v>11971</v>
      </c>
      <c r="G59" s="476">
        <f>F59/C59*100</f>
        <v>20.465696750038468</v>
      </c>
      <c r="H59" s="524"/>
      <c r="I59" s="524"/>
      <c r="J59" s="524"/>
      <c r="K59" s="524"/>
      <c r="L59" s="524"/>
      <c r="M59" s="524"/>
      <c r="N59" s="524"/>
      <c r="O59" s="524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5"/>
      <c r="AO59" s="525"/>
      <c r="AP59" s="525"/>
      <c r="AQ59" s="525"/>
      <c r="AR59" s="525"/>
      <c r="AS59" s="525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525"/>
      <c r="BG59" s="525"/>
      <c r="BH59" s="525"/>
      <c r="BI59" s="525"/>
      <c r="BJ59" s="525"/>
      <c r="BK59" s="525"/>
      <c r="BL59" s="525"/>
      <c r="BM59" s="525"/>
      <c r="BN59" s="525"/>
      <c r="BO59" s="525"/>
      <c r="BP59" s="525"/>
      <c r="BQ59" s="525"/>
      <c r="BR59" s="525"/>
      <c r="BS59" s="525"/>
      <c r="BT59" s="525"/>
      <c r="BU59" s="525"/>
      <c r="BV59" s="525"/>
      <c r="BW59" s="525"/>
      <c r="BX59" s="525"/>
      <c r="BY59" s="525"/>
      <c r="BZ59" s="525"/>
      <c r="CA59" s="525"/>
      <c r="CB59" s="525"/>
      <c r="CC59" s="525"/>
      <c r="CD59" s="525"/>
      <c r="CE59" s="525"/>
      <c r="CF59" s="525"/>
      <c r="CG59" s="525"/>
      <c r="CH59" s="525"/>
      <c r="CI59" s="525"/>
      <c r="CJ59" s="525"/>
      <c r="CK59" s="525"/>
      <c r="CL59" s="525"/>
      <c r="CM59" s="525"/>
      <c r="CN59" s="525"/>
      <c r="CO59" s="525"/>
      <c r="CP59" s="525"/>
      <c r="CQ59" s="525"/>
      <c r="CR59" s="525"/>
      <c r="CS59" s="525"/>
      <c r="CT59" s="525"/>
      <c r="CU59" s="525"/>
      <c r="CV59" s="525"/>
      <c r="CW59" s="525"/>
      <c r="CX59" s="525"/>
      <c r="CY59" s="525"/>
      <c r="CZ59" s="525"/>
      <c r="DA59" s="525"/>
      <c r="DB59" s="525"/>
      <c r="DC59" s="525"/>
      <c r="DD59" s="525"/>
      <c r="DE59" s="525"/>
      <c r="DF59" s="525"/>
      <c r="DG59" s="525"/>
      <c r="DH59" s="525"/>
      <c r="DI59" s="525"/>
      <c r="DJ59" s="525"/>
      <c r="DK59" s="525"/>
      <c r="DL59" s="525"/>
      <c r="DM59" s="525"/>
      <c r="DN59" s="525"/>
      <c r="DO59" s="525"/>
      <c r="DP59" s="525"/>
      <c r="DQ59" s="525"/>
      <c r="DR59" s="525"/>
      <c r="DS59" s="525"/>
      <c r="DT59" s="525"/>
      <c r="DU59" s="525"/>
      <c r="DV59" s="525"/>
      <c r="DW59" s="525"/>
      <c r="DX59" s="525"/>
      <c r="DY59" s="525"/>
      <c r="DZ59" s="525"/>
      <c r="EA59" s="525"/>
      <c r="EB59" s="525"/>
      <c r="EC59" s="525"/>
      <c r="ED59" s="525"/>
      <c r="EE59" s="525"/>
      <c r="EF59" s="525"/>
      <c r="EG59" s="525"/>
      <c r="EH59" s="525"/>
      <c r="EI59" s="525"/>
      <c r="EJ59" s="525"/>
      <c r="EK59" s="525"/>
      <c r="EL59" s="525"/>
      <c r="EM59" s="525"/>
      <c r="EN59" s="525"/>
      <c r="EO59" s="525"/>
      <c r="EP59" s="525"/>
      <c r="EQ59" s="525"/>
      <c r="ER59" s="525"/>
      <c r="ES59" s="525"/>
      <c r="ET59" s="525"/>
      <c r="EU59" s="525"/>
      <c r="EV59" s="525"/>
      <c r="EW59" s="525"/>
      <c r="EX59" s="525"/>
      <c r="EY59" s="525"/>
      <c r="EZ59" s="525"/>
      <c r="FA59" s="525"/>
      <c r="FB59" s="525"/>
      <c r="FC59" s="525"/>
      <c r="FD59" s="525"/>
      <c r="FE59" s="525"/>
      <c r="FF59" s="525"/>
      <c r="FG59" s="525"/>
      <c r="FH59" s="525"/>
      <c r="FI59" s="525"/>
      <c r="FJ59" s="525"/>
      <c r="FK59" s="525"/>
      <c r="FL59" s="525"/>
      <c r="FM59" s="525"/>
      <c r="FN59" s="525"/>
      <c r="FO59" s="525"/>
      <c r="FP59" s="525"/>
      <c r="FQ59" s="525"/>
      <c r="FR59" s="525"/>
      <c r="FS59" s="525"/>
      <c r="FT59" s="525"/>
      <c r="FU59" s="525"/>
      <c r="FV59" s="525"/>
      <c r="FW59" s="525"/>
      <c r="FX59" s="525"/>
      <c r="FY59" s="525"/>
      <c r="FZ59" s="525"/>
      <c r="GA59" s="525"/>
    </row>
    <row r="60" spans="1:183" ht="12.75" customHeight="1">
      <c r="A60" s="475"/>
      <c r="B60" s="574" t="s">
        <v>106</v>
      </c>
      <c r="C60" s="517">
        <v>58875</v>
      </c>
      <c r="D60" s="517">
        <v>15074</v>
      </c>
      <c r="E60" s="521">
        <v>25.603397027600849</v>
      </c>
      <c r="F60" s="517">
        <v>11113</v>
      </c>
      <c r="G60" s="476">
        <v>18.875583864118898</v>
      </c>
      <c r="H60" s="524"/>
      <c r="I60" s="524"/>
      <c r="J60" s="524"/>
      <c r="K60" s="524"/>
      <c r="L60" s="524"/>
      <c r="M60" s="524"/>
      <c r="N60" s="524"/>
      <c r="O60" s="524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5"/>
      <c r="AE60" s="525"/>
      <c r="AF60" s="525"/>
      <c r="AG60" s="525"/>
      <c r="AH60" s="525"/>
      <c r="AI60" s="525"/>
      <c r="AJ60" s="525"/>
      <c r="AK60" s="525"/>
      <c r="AL60" s="525"/>
      <c r="AM60" s="525"/>
      <c r="AN60" s="525"/>
      <c r="AO60" s="525"/>
      <c r="AP60" s="525"/>
      <c r="AQ60" s="525"/>
      <c r="AR60" s="525"/>
      <c r="AS60" s="525"/>
      <c r="AT60" s="525"/>
      <c r="AU60" s="525"/>
      <c r="AV60" s="525"/>
      <c r="AW60" s="525"/>
      <c r="AX60" s="525"/>
      <c r="AY60" s="525"/>
      <c r="AZ60" s="525"/>
      <c r="BA60" s="525"/>
      <c r="BB60" s="525"/>
      <c r="BC60" s="525"/>
      <c r="BD60" s="525"/>
      <c r="BE60" s="525"/>
      <c r="BF60" s="525"/>
      <c r="BG60" s="525"/>
      <c r="BH60" s="525"/>
      <c r="BI60" s="525"/>
      <c r="BJ60" s="525"/>
      <c r="BK60" s="525"/>
      <c r="BL60" s="525"/>
      <c r="BM60" s="525"/>
      <c r="BN60" s="525"/>
      <c r="BO60" s="525"/>
      <c r="BP60" s="525"/>
      <c r="BQ60" s="525"/>
      <c r="BR60" s="525"/>
      <c r="BS60" s="525"/>
      <c r="BT60" s="525"/>
      <c r="BU60" s="525"/>
      <c r="BV60" s="525"/>
      <c r="BW60" s="525"/>
      <c r="BX60" s="525"/>
      <c r="BY60" s="525"/>
      <c r="BZ60" s="525"/>
      <c r="CA60" s="525"/>
      <c r="CB60" s="525"/>
      <c r="CC60" s="525"/>
      <c r="CD60" s="525"/>
      <c r="CE60" s="525"/>
      <c r="CF60" s="525"/>
      <c r="CG60" s="525"/>
      <c r="CH60" s="525"/>
      <c r="CI60" s="525"/>
      <c r="CJ60" s="525"/>
      <c r="CK60" s="525"/>
      <c r="CL60" s="525"/>
      <c r="CM60" s="525"/>
      <c r="CN60" s="525"/>
      <c r="CO60" s="525"/>
      <c r="CP60" s="525"/>
      <c r="CQ60" s="525"/>
      <c r="CR60" s="525"/>
      <c r="CS60" s="525"/>
      <c r="CT60" s="525"/>
      <c r="CU60" s="525"/>
      <c r="CV60" s="525"/>
      <c r="CW60" s="525"/>
      <c r="CX60" s="525"/>
      <c r="CY60" s="525"/>
      <c r="CZ60" s="525"/>
      <c r="DA60" s="525"/>
      <c r="DB60" s="525"/>
      <c r="DC60" s="525"/>
      <c r="DD60" s="525"/>
      <c r="DE60" s="525"/>
      <c r="DF60" s="525"/>
      <c r="DG60" s="525"/>
      <c r="DH60" s="525"/>
      <c r="DI60" s="525"/>
      <c r="DJ60" s="525"/>
      <c r="DK60" s="525"/>
      <c r="DL60" s="525"/>
      <c r="DM60" s="525"/>
      <c r="DN60" s="525"/>
      <c r="DO60" s="525"/>
      <c r="DP60" s="525"/>
      <c r="DQ60" s="525"/>
      <c r="DR60" s="525"/>
      <c r="DS60" s="525"/>
      <c r="DT60" s="525"/>
      <c r="DU60" s="525"/>
      <c r="DV60" s="525"/>
      <c r="DW60" s="525"/>
      <c r="DX60" s="525"/>
      <c r="DY60" s="525"/>
      <c r="DZ60" s="525"/>
      <c r="EA60" s="525"/>
      <c r="EB60" s="525"/>
      <c r="EC60" s="525"/>
      <c r="ED60" s="525"/>
      <c r="EE60" s="525"/>
      <c r="EF60" s="525"/>
      <c r="EG60" s="525"/>
      <c r="EH60" s="525"/>
      <c r="EI60" s="525"/>
      <c r="EJ60" s="525"/>
      <c r="EK60" s="525"/>
      <c r="EL60" s="525"/>
      <c r="EM60" s="525"/>
      <c r="EN60" s="525"/>
      <c r="EO60" s="525"/>
      <c r="EP60" s="525"/>
      <c r="EQ60" s="525"/>
      <c r="ER60" s="525"/>
      <c r="ES60" s="525"/>
      <c r="ET60" s="525"/>
      <c r="EU60" s="525"/>
      <c r="EV60" s="525"/>
      <c r="EW60" s="525"/>
      <c r="EX60" s="525"/>
      <c r="EY60" s="525"/>
      <c r="EZ60" s="525"/>
      <c r="FA60" s="525"/>
      <c r="FB60" s="525"/>
      <c r="FC60" s="525"/>
      <c r="FD60" s="525"/>
      <c r="FE60" s="525"/>
      <c r="FF60" s="525"/>
      <c r="FG60" s="525"/>
      <c r="FH60" s="525"/>
      <c r="FI60" s="525"/>
      <c r="FJ60" s="525"/>
      <c r="FK60" s="525"/>
      <c r="FL60" s="525"/>
      <c r="FM60" s="525"/>
      <c r="FN60" s="525"/>
      <c r="FO60" s="525"/>
      <c r="FP60" s="525"/>
      <c r="FQ60" s="525"/>
      <c r="FR60" s="525"/>
      <c r="FS60" s="525"/>
      <c r="FT60" s="525"/>
      <c r="FU60" s="525"/>
      <c r="FV60" s="525"/>
      <c r="FW60" s="525"/>
      <c r="FX60" s="525"/>
      <c r="FY60" s="525"/>
      <c r="FZ60" s="525"/>
      <c r="GA60" s="525"/>
    </row>
    <row r="61" spans="1:183" ht="12.75" customHeight="1" thickBot="1">
      <c r="A61" s="212"/>
      <c r="B61" s="348" t="s">
        <v>107</v>
      </c>
      <c r="C61" s="517">
        <v>66660</v>
      </c>
      <c r="D61" s="517">
        <v>15443</v>
      </c>
      <c r="E61" s="520">
        <f>D61/C61*100</f>
        <v>23.166816681668166</v>
      </c>
      <c r="F61" s="517">
        <v>13497</v>
      </c>
      <c r="G61" s="155">
        <f>F61/C61*100</f>
        <v>20.24752475247525</v>
      </c>
    </row>
    <row r="62" spans="1:183" ht="12.75" customHeight="1">
      <c r="A62" s="789" t="s">
        <v>493</v>
      </c>
      <c r="B62" s="790"/>
      <c r="C62" s="79">
        <f>(C61/C48-1)*100</f>
        <v>-6.9241402421145182</v>
      </c>
      <c r="D62" s="79">
        <f>(D61/D48-1)*100</f>
        <v>-7.6927674835624575</v>
      </c>
      <c r="E62" s="79"/>
      <c r="F62" s="79">
        <f>(F61/F48-1)*100</f>
        <v>-14.445993914807298</v>
      </c>
      <c r="G62" s="522"/>
    </row>
    <row r="63" spans="1:183" ht="12.75" customHeight="1">
      <c r="A63" s="273" t="s">
        <v>112</v>
      </c>
      <c r="B63" s="516"/>
      <c r="C63" s="350">
        <f>(C61-C60)/C60*100</f>
        <v>13.222929936305732</v>
      </c>
      <c r="D63" s="350">
        <f>(D61-D60)/D60*100</f>
        <v>2.4479235770200347</v>
      </c>
      <c r="E63" s="350"/>
      <c r="F63" s="350">
        <f>(F61-F60)/F60*100</f>
        <v>21.452353099973003</v>
      </c>
      <c r="G63" s="277"/>
    </row>
    <row r="64" spans="1:183" ht="12.75" customHeight="1" thickBot="1">
      <c r="A64" s="791" t="s">
        <v>494</v>
      </c>
      <c r="B64" s="762"/>
      <c r="C64" s="251">
        <f>(C12/C11-1)*100</f>
        <v>-3.1503289174403371</v>
      </c>
      <c r="D64" s="251">
        <f>(D12/D11-1)*100</f>
        <v>-8.5925292608862271</v>
      </c>
      <c r="E64" s="251"/>
      <c r="F64" s="251">
        <f>(F12/F11-1)*100</f>
        <v>-4.2516016307513116</v>
      </c>
      <c r="G64" s="278"/>
    </row>
    <row r="65" spans="1:7" ht="12.75" customHeight="1">
      <c r="A65" s="156" t="s">
        <v>113</v>
      </c>
      <c r="B65" s="20"/>
      <c r="C65" s="40"/>
      <c r="D65" s="40"/>
      <c r="E65" s="40"/>
      <c r="F65" s="40"/>
      <c r="G65" s="157"/>
    </row>
    <row r="66" spans="1:7" ht="12.75" customHeight="1">
      <c r="A66" s="156" t="s">
        <v>235</v>
      </c>
      <c r="B66" s="20"/>
      <c r="C66" s="20"/>
      <c r="D66" s="20"/>
      <c r="E66" s="20"/>
      <c r="F66" s="20"/>
      <c r="G66" s="97"/>
    </row>
    <row r="67" spans="1:7" ht="12.75" customHeight="1" thickBot="1">
      <c r="A67" s="477" t="s">
        <v>236</v>
      </c>
      <c r="B67" s="159"/>
      <c r="C67" s="159"/>
      <c r="D67" s="159"/>
      <c r="E67" s="159"/>
      <c r="F67" s="159"/>
      <c r="G67" s="160"/>
    </row>
    <row r="141" spans="3:7" ht="14.25" customHeight="1">
      <c r="C141" s="44"/>
      <c r="D141" s="44"/>
      <c r="E141" s="44"/>
      <c r="F141" s="44"/>
      <c r="G141" s="44"/>
    </row>
    <row r="142" spans="3:7" ht="14.25" customHeight="1">
      <c r="C142" s="44"/>
      <c r="D142" s="44"/>
      <c r="E142" s="44"/>
      <c r="F142" s="44"/>
      <c r="G142" s="44"/>
    </row>
  </sheetData>
  <mergeCells count="6">
    <mergeCell ref="Q4:W4"/>
    <mergeCell ref="A62:B62"/>
    <mergeCell ref="A64:B64"/>
    <mergeCell ref="A1:G1"/>
    <mergeCell ref="A2:G2"/>
    <mergeCell ref="A3:G3"/>
  </mergeCells>
  <phoneticPr fontId="102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59" orientation="landscape" r:id="rId1"/>
  <headerFooter>
    <oddHeader>&amp;L&amp;9ODEPA</oddHeader>
    <oddFooter>&amp;C&amp;9 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GD129"/>
  <sheetViews>
    <sheetView view="pageBreakPreview" zoomScaleNormal="90" zoomScaleSheetLayoutView="100" zoomScalePageLayoutView="75" workbookViewId="0">
      <pane ySplit="4" topLeftCell="A8" activePane="bottomLeft" state="frozen"/>
      <selection pane="bottomLeft" activeCell="N34" sqref="N34"/>
    </sheetView>
  </sheetViews>
  <sheetFormatPr baseColWidth="10" defaultColWidth="11.42578125" defaultRowHeight="14.25" customHeight="1"/>
  <cols>
    <col min="1" max="1" width="10.7109375" style="37" customWidth="1"/>
    <col min="2" max="2" width="32.140625" style="36" customWidth="1"/>
    <col min="3" max="3" width="12.5703125" style="37" customWidth="1"/>
    <col min="4" max="4" width="14.5703125" style="37" customWidth="1"/>
    <col min="5" max="6" width="10.140625" style="37" customWidth="1"/>
    <col min="7" max="7" width="10.85546875" style="37" customWidth="1"/>
    <col min="8" max="9" width="10.140625" style="37" customWidth="1"/>
    <col min="10" max="10" width="10.7109375" style="37" customWidth="1"/>
    <col min="11" max="11" width="13.85546875" style="66" bestFit="1" customWidth="1"/>
    <col min="12" max="18" width="11.42578125" style="66"/>
    <col min="19" max="186" width="11.42578125" style="20"/>
    <col min="187" max="16384" width="11.42578125" style="16"/>
  </cols>
  <sheetData>
    <row r="1" spans="1:26" s="48" customFormat="1" ht="12.75" customHeight="1">
      <c r="A1" s="801" t="s">
        <v>237</v>
      </c>
      <c r="B1" s="772"/>
      <c r="C1" s="772"/>
      <c r="D1" s="772"/>
      <c r="E1" s="772"/>
      <c r="F1" s="772"/>
      <c r="G1" s="772"/>
      <c r="H1" s="772"/>
      <c r="I1" s="772"/>
      <c r="J1" s="802"/>
      <c r="K1" s="75"/>
      <c r="L1" s="75"/>
      <c r="M1" s="75"/>
      <c r="N1" s="75"/>
      <c r="O1" s="75"/>
      <c r="P1" s="75"/>
      <c r="Q1" s="75"/>
      <c r="R1" s="75"/>
      <c r="S1" s="49"/>
      <c r="T1" s="37"/>
      <c r="U1" s="39"/>
      <c r="V1" s="49"/>
      <c r="W1" s="49"/>
      <c r="X1" s="49"/>
      <c r="Y1" s="49"/>
      <c r="Z1" s="49"/>
    </row>
    <row r="2" spans="1:26" s="48" customFormat="1" ht="12.75" customHeight="1">
      <c r="A2" s="795" t="s">
        <v>238</v>
      </c>
      <c r="B2" s="796"/>
      <c r="C2" s="796"/>
      <c r="D2" s="796"/>
      <c r="E2" s="796"/>
      <c r="F2" s="796"/>
      <c r="G2" s="796"/>
      <c r="H2" s="796"/>
      <c r="I2" s="796"/>
      <c r="J2" s="797"/>
      <c r="K2" s="75"/>
      <c r="L2" s="75"/>
      <c r="M2" s="75"/>
      <c r="N2" s="75"/>
      <c r="O2" s="75"/>
      <c r="P2" s="75"/>
      <c r="Q2" s="75"/>
      <c r="R2" s="75"/>
      <c r="S2" s="49"/>
      <c r="T2" s="49"/>
      <c r="U2" s="49"/>
      <c r="V2" s="49"/>
      <c r="W2" s="49"/>
      <c r="X2" s="49"/>
      <c r="Y2" s="49"/>
      <c r="Z2" s="49"/>
    </row>
    <row r="3" spans="1:26" ht="18.600000000000001" customHeight="1" thickBot="1">
      <c r="A3" s="803" t="s">
        <v>239</v>
      </c>
      <c r="B3" s="799"/>
      <c r="C3" s="799"/>
      <c r="D3" s="799"/>
      <c r="E3" s="799"/>
      <c r="F3" s="799"/>
      <c r="G3" s="799"/>
      <c r="H3" s="799"/>
      <c r="I3" s="799"/>
      <c r="J3" s="800"/>
    </row>
    <row r="4" spans="1:26" ht="29.25" customHeight="1" thickBot="1">
      <c r="A4" s="1127" t="s">
        <v>87</v>
      </c>
      <c r="B4" s="1128" t="s">
        <v>88</v>
      </c>
      <c r="C4" s="1128" t="s">
        <v>240</v>
      </c>
      <c r="D4" s="1128" t="s">
        <v>241</v>
      </c>
      <c r="E4" s="1128" t="s">
        <v>242</v>
      </c>
      <c r="F4" s="1128" t="s">
        <v>243</v>
      </c>
      <c r="G4" s="1128" t="s">
        <v>244</v>
      </c>
      <c r="H4" s="1128" t="s">
        <v>245</v>
      </c>
      <c r="I4" s="1128" t="s">
        <v>246</v>
      </c>
      <c r="J4" s="1129" t="s">
        <v>247</v>
      </c>
      <c r="K4" s="142"/>
      <c r="L4" s="81"/>
      <c r="M4" s="81"/>
      <c r="N4" s="81"/>
      <c r="O4" s="80"/>
      <c r="P4" s="81"/>
      <c r="Q4" s="80"/>
      <c r="R4" s="81"/>
      <c r="T4" s="770"/>
      <c r="U4" s="770"/>
      <c r="V4" s="770"/>
      <c r="W4" s="770"/>
      <c r="X4" s="770"/>
      <c r="Y4" s="770"/>
      <c r="Z4" s="770"/>
    </row>
    <row r="5" spans="1:26" ht="12.75" customHeight="1">
      <c r="A5" s="635">
        <v>2018</v>
      </c>
      <c r="B5" s="1130"/>
      <c r="C5" s="1131">
        <v>1227.08</v>
      </c>
      <c r="D5" s="1131">
        <v>1259.23</v>
      </c>
      <c r="E5" s="1131">
        <v>1254.8800000000001</v>
      </c>
      <c r="F5" s="1132">
        <v>1253.56</v>
      </c>
      <c r="G5" s="1132">
        <v>1258.78</v>
      </c>
      <c r="H5" s="1132">
        <v>1017.73</v>
      </c>
      <c r="I5" s="1132">
        <v>1135.81</v>
      </c>
      <c r="J5" s="1133">
        <v>1120.26</v>
      </c>
      <c r="K5" s="46"/>
      <c r="L5" s="40"/>
      <c r="M5" s="82"/>
      <c r="T5" s="69"/>
      <c r="U5" s="69"/>
      <c r="V5" s="69"/>
      <c r="W5" s="69"/>
      <c r="X5" s="69"/>
      <c r="Y5" s="69"/>
      <c r="Z5" s="69"/>
    </row>
    <row r="6" spans="1:26" ht="12.75" customHeight="1">
      <c r="A6" s="635">
        <v>2019</v>
      </c>
      <c r="B6" s="1134"/>
      <c r="C6" s="1131">
        <v>1205.8499999999999</v>
      </c>
      <c r="D6" s="1131">
        <v>1192.5981456879542</v>
      </c>
      <c r="E6" s="1131">
        <v>1253.0538116435273</v>
      </c>
      <c r="F6" s="1131">
        <v>1232.29</v>
      </c>
      <c r="G6" s="1131">
        <v>1240.9000000000001</v>
      </c>
      <c r="H6" s="1131">
        <v>989.01</v>
      </c>
      <c r="I6" s="1131">
        <v>1113.26</v>
      </c>
      <c r="J6" s="1135">
        <v>1077.54</v>
      </c>
      <c r="K6" s="46"/>
      <c r="L6" s="40"/>
      <c r="M6" s="82"/>
      <c r="N6" s="20"/>
      <c r="O6" s="20"/>
      <c r="P6" s="20"/>
      <c r="Q6" s="20"/>
      <c r="R6" s="20"/>
      <c r="Y6" s="16"/>
      <c r="Z6" s="16"/>
    </row>
    <row r="7" spans="1:26" ht="12.75" customHeight="1">
      <c r="A7" s="635">
        <v>2020</v>
      </c>
      <c r="B7" s="1134"/>
      <c r="C7" s="1131">
        <v>1424.2025000000001</v>
      </c>
      <c r="D7" s="1131">
        <v>1407.3733333333332</v>
      </c>
      <c r="E7" s="1131">
        <v>1514.3866666666665</v>
      </c>
      <c r="F7" s="1131">
        <v>1426.6283333333331</v>
      </c>
      <c r="G7" s="1131">
        <v>1498.1016666666665</v>
      </c>
      <c r="H7" s="1131">
        <v>1181.7508333333333</v>
      </c>
      <c r="I7" s="1131">
        <v>1311.2316666666663</v>
      </c>
      <c r="J7" s="1135">
        <v>1240.0825</v>
      </c>
      <c r="K7" s="46"/>
      <c r="L7" s="40"/>
      <c r="M7" s="82"/>
      <c r="N7" s="20"/>
      <c r="O7" s="20"/>
      <c r="P7" s="20"/>
      <c r="Q7" s="20"/>
      <c r="R7" s="20"/>
      <c r="Y7" s="16"/>
      <c r="Z7" s="16"/>
    </row>
    <row r="8" spans="1:26" ht="12.75" customHeight="1">
      <c r="A8" s="635">
        <v>2021</v>
      </c>
      <c r="B8" s="1134"/>
      <c r="C8" s="1131">
        <v>1945</v>
      </c>
      <c r="D8" s="1131">
        <v>1930</v>
      </c>
      <c r="E8" s="1131">
        <v>2024</v>
      </c>
      <c r="F8" s="1131">
        <v>1971</v>
      </c>
      <c r="G8" s="1131">
        <v>2034</v>
      </c>
      <c r="H8" s="1131">
        <v>1667</v>
      </c>
      <c r="I8" s="1131">
        <v>1820</v>
      </c>
      <c r="J8" s="1135">
        <v>1824</v>
      </c>
      <c r="K8" s="46"/>
      <c r="L8" s="40"/>
      <c r="M8" s="82"/>
      <c r="N8" s="20"/>
      <c r="O8" s="20"/>
      <c r="P8" s="20"/>
      <c r="Q8" s="20"/>
      <c r="R8" s="20"/>
      <c r="Y8" s="16"/>
      <c r="Z8" s="16"/>
    </row>
    <row r="9" spans="1:26" ht="12.75" customHeight="1">
      <c r="A9" s="635">
        <v>2022</v>
      </c>
      <c r="B9" s="1134"/>
      <c r="C9" s="1131">
        <v>1999</v>
      </c>
      <c r="D9" s="1131">
        <v>1968</v>
      </c>
      <c r="E9" s="1131">
        <v>2079</v>
      </c>
      <c r="F9" s="1131">
        <v>2021</v>
      </c>
      <c r="G9" s="1131">
        <v>2072</v>
      </c>
      <c r="H9" s="1131">
        <v>1733</v>
      </c>
      <c r="I9" s="1131">
        <v>1865</v>
      </c>
      <c r="J9" s="1135">
        <v>1910</v>
      </c>
      <c r="K9" s="46"/>
      <c r="L9" s="40"/>
      <c r="M9" s="82"/>
      <c r="N9" s="20"/>
      <c r="O9" s="20"/>
      <c r="P9" s="20"/>
      <c r="Q9" s="20"/>
      <c r="R9" s="20"/>
      <c r="Y9" s="16"/>
      <c r="Z9" s="16"/>
    </row>
    <row r="10" spans="1:26" ht="12.75" customHeight="1">
      <c r="A10" s="1136"/>
      <c r="B10" s="1137"/>
      <c r="C10" s="1138"/>
      <c r="D10" s="1139"/>
      <c r="E10" s="1138"/>
      <c r="F10" s="1139"/>
      <c r="G10" s="1139"/>
      <c r="H10" s="1139"/>
      <c r="I10" s="1139"/>
      <c r="J10" s="1140"/>
      <c r="K10" s="46"/>
      <c r="L10" s="40"/>
      <c r="M10" s="82"/>
      <c r="N10" s="20"/>
      <c r="O10" s="20"/>
      <c r="P10" s="20"/>
      <c r="Q10" s="20"/>
      <c r="R10" s="20"/>
      <c r="Y10" s="16"/>
      <c r="Z10" s="16"/>
    </row>
    <row r="11" spans="1:26" ht="12.75" customHeight="1">
      <c r="A11" s="641">
        <v>2022</v>
      </c>
      <c r="B11" s="1105" t="s">
        <v>463</v>
      </c>
      <c r="C11" s="1141">
        <f>AVERAGE(C28:C36)</f>
        <v>2021.1866666666667</v>
      </c>
      <c r="D11" s="1141">
        <f>AVERAGE(D28:D36)</f>
        <v>1990.8888888888889</v>
      </c>
      <c r="E11" s="1141">
        <f t="shared" ref="E11:I11" si="0">AVERAGE(E28:E36)</f>
        <v>2104</v>
      </c>
      <c r="F11" s="1141">
        <f t="shared" si="0"/>
        <v>2038.6666666666667</v>
      </c>
      <c r="G11" s="1141">
        <f t="shared" si="0"/>
        <v>2097.3333333333335</v>
      </c>
      <c r="H11" s="1141">
        <f t="shared" si="0"/>
        <v>1763.1111111111111</v>
      </c>
      <c r="I11" s="1141">
        <f t="shared" si="0"/>
        <v>1884.7777777777778</v>
      </c>
      <c r="J11" s="1142">
        <f>AVERAGE(J28:J36)</f>
        <v>1879.6666666666667</v>
      </c>
      <c r="K11" s="86"/>
      <c r="L11" s="40"/>
      <c r="M11" s="82"/>
      <c r="N11" s="46"/>
      <c r="O11" s="46"/>
      <c r="P11" s="46"/>
      <c r="Q11" s="46"/>
      <c r="R11" s="46"/>
      <c r="S11" s="46"/>
      <c r="T11" s="46"/>
      <c r="Y11" s="16"/>
      <c r="Z11" s="16"/>
    </row>
    <row r="12" spans="1:26" ht="12.75" customHeight="1">
      <c r="A12" s="641">
        <v>2023</v>
      </c>
      <c r="B12" s="1105" t="s">
        <v>463</v>
      </c>
      <c r="C12" s="1141">
        <f>AVERAGE(C41:C49)</f>
        <v>1839.9974430554346</v>
      </c>
      <c r="D12" s="1141">
        <f>AVERAGE(D41:D49)</f>
        <v>2009.8123525726483</v>
      </c>
      <c r="E12" s="1141">
        <f t="shared" ref="E12:I12" si="1">AVERAGE(E41:E49)</f>
        <v>1916.9734456360186</v>
      </c>
      <c r="F12" s="1141">
        <f t="shared" si="1"/>
        <v>1858.8210628938484</v>
      </c>
      <c r="G12" s="1141">
        <f t="shared" si="1"/>
        <v>1903.2715004121758</v>
      </c>
      <c r="H12" s="1141">
        <f t="shared" si="1"/>
        <v>1508.6025546893256</v>
      </c>
      <c r="I12" s="1141">
        <f t="shared" si="1"/>
        <v>1676.5437081028135</v>
      </c>
      <c r="J12" s="1142">
        <f>AVERAGE(J41:J49)</f>
        <v>1584.8328407839517</v>
      </c>
      <c r="K12" s="45"/>
      <c r="L12" s="45"/>
      <c r="M12" s="45"/>
      <c r="N12" s="45"/>
      <c r="S12" s="66"/>
      <c r="Y12" s="16"/>
      <c r="Z12" s="16"/>
    </row>
    <row r="13" spans="1:26" ht="12.75" customHeight="1">
      <c r="A13" s="642"/>
      <c r="B13" s="1097"/>
      <c r="C13" s="1143"/>
      <c r="D13" s="1143"/>
      <c r="E13" s="1143"/>
      <c r="F13" s="1143"/>
      <c r="G13" s="1143"/>
      <c r="H13" s="1143"/>
      <c r="I13" s="1143"/>
      <c r="J13" s="1144"/>
      <c r="K13" s="83"/>
      <c r="L13" s="40"/>
      <c r="M13" s="40"/>
      <c r="N13" s="40"/>
      <c r="O13" s="40"/>
      <c r="P13" s="40"/>
      <c r="Q13" s="40"/>
      <c r="R13" s="40"/>
      <c r="S13" s="84"/>
      <c r="T13" s="16"/>
      <c r="U13" s="16"/>
      <c r="V13" s="16"/>
      <c r="W13" s="16"/>
      <c r="X13" s="16"/>
      <c r="Y13" s="16"/>
      <c r="Z13" s="16"/>
    </row>
    <row r="14" spans="1:26" ht="12.75" customHeight="1">
      <c r="A14" s="642"/>
      <c r="B14" s="1105"/>
      <c r="C14" s="1143"/>
      <c r="D14" s="1143"/>
      <c r="E14" s="1143"/>
      <c r="F14" s="1143"/>
      <c r="G14" s="1143"/>
      <c r="H14" s="1143"/>
      <c r="I14" s="1143"/>
      <c r="J14" s="1144"/>
      <c r="K14" s="83"/>
      <c r="L14" s="40"/>
      <c r="M14" s="40"/>
      <c r="N14" s="40"/>
      <c r="O14" s="40"/>
      <c r="P14" s="40"/>
      <c r="Q14" s="40"/>
      <c r="R14" s="40"/>
      <c r="S14" s="84"/>
      <c r="T14" s="16"/>
      <c r="U14" s="16"/>
      <c r="V14" s="16"/>
      <c r="W14" s="16"/>
      <c r="X14" s="16"/>
      <c r="Y14" s="16"/>
      <c r="Z14" s="16"/>
    </row>
    <row r="15" spans="1:26" ht="12.75" customHeight="1">
      <c r="A15" s="642">
        <v>2021</v>
      </c>
      <c r="B15" s="1105" t="s">
        <v>100</v>
      </c>
      <c r="C15" s="1143">
        <v>1587</v>
      </c>
      <c r="D15" s="1143">
        <v>1736</v>
      </c>
      <c r="E15" s="1143">
        <v>1769</v>
      </c>
      <c r="F15" s="1143">
        <v>1676</v>
      </c>
      <c r="G15" s="1143">
        <v>1571</v>
      </c>
      <c r="H15" s="1143">
        <v>1301</v>
      </c>
      <c r="I15" s="1143">
        <v>1441</v>
      </c>
      <c r="J15" s="1144">
        <v>1345</v>
      </c>
      <c r="K15" s="83"/>
      <c r="L15" s="40"/>
      <c r="M15" s="40"/>
      <c r="N15" s="40"/>
      <c r="O15" s="40"/>
      <c r="P15" s="40"/>
      <c r="Q15" s="40"/>
      <c r="R15" s="40"/>
      <c r="S15" s="84"/>
      <c r="T15" s="16"/>
      <c r="U15" s="16"/>
      <c r="V15" s="16"/>
      <c r="W15" s="16"/>
      <c r="X15" s="16"/>
      <c r="Y15" s="16"/>
      <c r="Z15" s="16"/>
    </row>
    <row r="16" spans="1:26" ht="12.75" customHeight="1">
      <c r="A16" s="642"/>
      <c r="B16" s="1105" t="s">
        <v>101</v>
      </c>
      <c r="C16" s="1143">
        <v>1573</v>
      </c>
      <c r="D16" s="1143">
        <v>1733</v>
      </c>
      <c r="E16" s="1143">
        <v>1712</v>
      </c>
      <c r="F16" s="1143">
        <v>1635</v>
      </c>
      <c r="G16" s="1143">
        <v>1682</v>
      </c>
      <c r="H16" s="1143">
        <v>1270</v>
      </c>
      <c r="I16" s="1143">
        <v>1400</v>
      </c>
      <c r="J16" s="1144">
        <v>1226</v>
      </c>
      <c r="K16" s="83"/>
      <c r="L16" s="40"/>
      <c r="M16" s="40"/>
      <c r="N16" s="40"/>
      <c r="O16" s="40"/>
      <c r="P16" s="40"/>
      <c r="Q16" s="40"/>
      <c r="R16" s="40"/>
      <c r="S16" s="84"/>
      <c r="T16" s="16"/>
      <c r="U16" s="16"/>
      <c r="V16" s="16"/>
      <c r="W16" s="16"/>
      <c r="X16" s="16"/>
      <c r="Y16" s="16"/>
      <c r="Z16" s="16"/>
    </row>
    <row r="17" spans="1:10" ht="12.75" customHeight="1">
      <c r="A17" s="642"/>
      <c r="B17" s="1105" t="s">
        <v>102</v>
      </c>
      <c r="C17" s="1143">
        <v>1611.34</v>
      </c>
      <c r="D17" s="1143">
        <v>1627.6</v>
      </c>
      <c r="E17" s="1143">
        <v>1749.1</v>
      </c>
      <c r="F17" s="1143">
        <v>1680.91</v>
      </c>
      <c r="G17" s="1143">
        <v>1655.13</v>
      </c>
      <c r="H17" s="1143">
        <v>1414.46</v>
      </c>
      <c r="I17" s="1143">
        <v>1473.37</v>
      </c>
      <c r="J17" s="1144">
        <v>1213.2</v>
      </c>
    </row>
    <row r="18" spans="1:10" ht="12.75" customHeight="1">
      <c r="A18" s="642"/>
      <c r="B18" s="1105" t="s">
        <v>103</v>
      </c>
      <c r="C18" s="1143">
        <v>1705.57</v>
      </c>
      <c r="D18" s="1143">
        <v>1788.19</v>
      </c>
      <c r="E18" s="1143">
        <v>1827.9</v>
      </c>
      <c r="F18" s="1143">
        <v>1745.91</v>
      </c>
      <c r="G18" s="1143">
        <v>1733.6</v>
      </c>
      <c r="H18" s="1143">
        <v>1489.23</v>
      </c>
      <c r="I18" s="1143">
        <v>1594.53</v>
      </c>
      <c r="J18" s="1144">
        <v>1336.12</v>
      </c>
    </row>
    <row r="19" spans="1:10" ht="12.75" customHeight="1">
      <c r="A19" s="642"/>
      <c r="B19" s="1105" t="s">
        <v>104</v>
      </c>
      <c r="C19" s="1143">
        <v>1861</v>
      </c>
      <c r="D19" s="1143">
        <v>1870</v>
      </c>
      <c r="E19" s="1143">
        <v>1922</v>
      </c>
      <c r="F19" s="1143">
        <v>1907</v>
      </c>
      <c r="G19" s="1143">
        <v>1927</v>
      </c>
      <c r="H19" s="1143">
        <v>1530</v>
      </c>
      <c r="I19" s="1143">
        <v>1756</v>
      </c>
      <c r="J19" s="1144">
        <v>1428</v>
      </c>
    </row>
    <row r="20" spans="1:10" ht="12.75" customHeight="1">
      <c r="A20" s="642"/>
      <c r="B20" s="1105" t="s">
        <v>105</v>
      </c>
      <c r="C20" s="1143">
        <v>1968</v>
      </c>
      <c r="D20" s="1143">
        <v>1829</v>
      </c>
      <c r="E20" s="1143">
        <v>2021</v>
      </c>
      <c r="F20" s="1143">
        <v>1982</v>
      </c>
      <c r="G20" s="1143">
        <v>2092</v>
      </c>
      <c r="H20" s="1143">
        <v>1612</v>
      </c>
      <c r="I20" s="1143">
        <v>1857</v>
      </c>
      <c r="J20" s="1144">
        <v>1514</v>
      </c>
    </row>
    <row r="21" spans="1:10" ht="12.75" customHeight="1">
      <c r="A21" s="642"/>
      <c r="B21" s="1105" t="s">
        <v>106</v>
      </c>
      <c r="C21" s="1143">
        <v>2060</v>
      </c>
      <c r="D21" s="1143">
        <v>1973</v>
      </c>
      <c r="E21" s="1143">
        <v>2112</v>
      </c>
      <c r="F21" s="1143">
        <v>2091</v>
      </c>
      <c r="G21" s="1143">
        <v>2097</v>
      </c>
      <c r="H21" s="1143">
        <v>1814</v>
      </c>
      <c r="I21" s="1143">
        <v>1975</v>
      </c>
      <c r="J21" s="1144">
        <v>1831</v>
      </c>
    </row>
    <row r="22" spans="1:10" ht="12.75" customHeight="1">
      <c r="A22" s="642"/>
      <c r="B22" s="1105" t="s">
        <v>107</v>
      </c>
      <c r="C22" s="1143">
        <v>2327</v>
      </c>
      <c r="D22" s="1143">
        <v>2211</v>
      </c>
      <c r="E22" s="1143">
        <v>2305</v>
      </c>
      <c r="F22" s="1143">
        <v>2297</v>
      </c>
      <c r="G22" s="1143">
        <v>2494</v>
      </c>
      <c r="H22" s="1143">
        <v>2143</v>
      </c>
      <c r="I22" s="1143">
        <v>2266</v>
      </c>
      <c r="J22" s="1144">
        <v>2467</v>
      </c>
    </row>
    <row r="23" spans="1:10" ht="12.75" customHeight="1">
      <c r="A23" s="642"/>
      <c r="B23" s="1105" t="s">
        <v>108</v>
      </c>
      <c r="C23" s="1143">
        <v>2352</v>
      </c>
      <c r="D23" s="1143">
        <v>2265</v>
      </c>
      <c r="E23" s="1143">
        <v>2386</v>
      </c>
      <c r="F23" s="1143">
        <v>2323</v>
      </c>
      <c r="G23" s="1143">
        <v>2479</v>
      </c>
      <c r="H23" s="1143">
        <v>2172</v>
      </c>
      <c r="I23" s="1143">
        <v>2246</v>
      </c>
      <c r="J23" s="1144">
        <v>2692</v>
      </c>
    </row>
    <row r="24" spans="1:10" ht="12.75" customHeight="1">
      <c r="A24" s="642"/>
      <c r="B24" s="1105" t="s">
        <v>109</v>
      </c>
      <c r="C24" s="1143">
        <v>2221</v>
      </c>
      <c r="D24" s="1143">
        <v>2273</v>
      </c>
      <c r="E24" s="1143">
        <v>2294</v>
      </c>
      <c r="F24" s="1143">
        <v>2134</v>
      </c>
      <c r="G24" s="1143">
        <v>2333</v>
      </c>
      <c r="H24" s="1143">
        <v>1709</v>
      </c>
      <c r="I24" s="1143">
        <v>2046</v>
      </c>
      <c r="J24" s="1144">
        <v>2534</v>
      </c>
    </row>
    <row r="25" spans="1:10" ht="12.75" customHeight="1">
      <c r="A25" s="642"/>
      <c r="B25" s="1105" t="s">
        <v>110</v>
      </c>
      <c r="C25" s="1143">
        <v>2100</v>
      </c>
      <c r="D25" s="1143">
        <v>1982</v>
      </c>
      <c r="E25" s="1143">
        <v>2144</v>
      </c>
      <c r="F25" s="1143">
        <v>2114</v>
      </c>
      <c r="G25" s="1143">
        <v>2241</v>
      </c>
      <c r="H25" s="1143">
        <v>1828</v>
      </c>
      <c r="I25" s="1143">
        <v>1973</v>
      </c>
      <c r="J25" s="1144">
        <v>2443</v>
      </c>
    </row>
    <row r="26" spans="1:10" ht="12.75" customHeight="1">
      <c r="A26" s="642"/>
      <c r="B26" s="1105" t="s">
        <v>111</v>
      </c>
      <c r="C26" s="1143">
        <v>1971</v>
      </c>
      <c r="D26" s="1143">
        <v>1878</v>
      </c>
      <c r="E26" s="1143">
        <v>2048</v>
      </c>
      <c r="F26" s="1143">
        <v>2060</v>
      </c>
      <c r="G26" s="1143">
        <v>2105</v>
      </c>
      <c r="H26" s="1143">
        <v>1718</v>
      </c>
      <c r="I26" s="1143">
        <v>1811</v>
      </c>
      <c r="J26" s="1144">
        <v>1856</v>
      </c>
    </row>
    <row r="27" spans="1:10" ht="12.75" customHeight="1">
      <c r="A27" s="642"/>
      <c r="B27" s="1105"/>
      <c r="C27" s="1143"/>
      <c r="D27" s="1143"/>
      <c r="E27" s="1143"/>
      <c r="F27" s="1143"/>
      <c r="G27" s="1143"/>
      <c r="H27" s="1143"/>
      <c r="I27" s="1143"/>
      <c r="J27" s="1144"/>
    </row>
    <row r="28" spans="1:10" ht="12.75" customHeight="1">
      <c r="A28" s="642">
        <v>2022</v>
      </c>
      <c r="B28" s="1105" t="s">
        <v>100</v>
      </c>
      <c r="C28" s="1143">
        <v>1868</v>
      </c>
      <c r="D28" s="1143">
        <v>1848</v>
      </c>
      <c r="E28" s="1143">
        <v>1947</v>
      </c>
      <c r="F28" s="1143">
        <v>1904</v>
      </c>
      <c r="G28" s="1143">
        <v>1986</v>
      </c>
      <c r="H28" s="1143">
        <v>1542</v>
      </c>
      <c r="I28" s="1143">
        <v>1738</v>
      </c>
      <c r="J28" s="1144">
        <v>1671</v>
      </c>
    </row>
    <row r="29" spans="1:10" ht="12.75" customHeight="1">
      <c r="A29" s="642"/>
      <c r="B29" s="1105" t="s">
        <v>101</v>
      </c>
      <c r="C29" s="1143">
        <v>1963</v>
      </c>
      <c r="D29" s="1143">
        <v>2055</v>
      </c>
      <c r="E29" s="1143">
        <v>2051</v>
      </c>
      <c r="F29" s="1143">
        <v>2079</v>
      </c>
      <c r="G29" s="1143">
        <v>2018</v>
      </c>
      <c r="H29" s="1143">
        <v>1738</v>
      </c>
      <c r="I29" s="1143">
        <v>1827</v>
      </c>
      <c r="J29" s="1144">
        <v>1697</v>
      </c>
    </row>
    <row r="30" spans="1:10" ht="12.75" customHeight="1">
      <c r="A30" s="642"/>
      <c r="B30" s="1105" t="s">
        <v>102</v>
      </c>
      <c r="C30" s="1143">
        <v>2045</v>
      </c>
      <c r="D30" s="1143">
        <v>1974</v>
      </c>
      <c r="E30" s="1143">
        <v>2136</v>
      </c>
      <c r="F30" s="1143">
        <v>2045</v>
      </c>
      <c r="G30" s="1143">
        <v>2104</v>
      </c>
      <c r="H30" s="1143">
        <v>1795</v>
      </c>
      <c r="I30" s="1143">
        <v>1948</v>
      </c>
      <c r="J30" s="1144">
        <v>1811</v>
      </c>
    </row>
    <row r="31" spans="1:10" ht="12.75" customHeight="1">
      <c r="A31" s="642"/>
      <c r="B31" s="1105" t="s">
        <v>103</v>
      </c>
      <c r="C31" s="1143">
        <v>2071</v>
      </c>
      <c r="D31" s="1143">
        <v>1994</v>
      </c>
      <c r="E31" s="1143">
        <v>2178</v>
      </c>
      <c r="F31" s="1143">
        <v>2048</v>
      </c>
      <c r="G31" s="1143">
        <v>2131</v>
      </c>
      <c r="H31" s="1143">
        <v>1840</v>
      </c>
      <c r="I31" s="1143">
        <v>1952</v>
      </c>
      <c r="J31" s="1144">
        <v>1922</v>
      </c>
    </row>
    <row r="32" spans="1:10" ht="12.75" customHeight="1">
      <c r="A32" s="642"/>
      <c r="B32" s="1105" t="s">
        <v>104</v>
      </c>
      <c r="C32" s="1143">
        <v>2019.68</v>
      </c>
      <c r="D32" s="1143">
        <v>2054</v>
      </c>
      <c r="E32" s="1143">
        <v>2120</v>
      </c>
      <c r="F32" s="1143">
        <v>1973</v>
      </c>
      <c r="G32" s="1143">
        <v>2106</v>
      </c>
      <c r="H32" s="1143">
        <v>1770</v>
      </c>
      <c r="I32" s="1143">
        <v>1858</v>
      </c>
      <c r="J32" s="1144">
        <v>1810</v>
      </c>
    </row>
    <row r="33" spans="1:10" ht="12.75" customHeight="1">
      <c r="A33" s="642"/>
      <c r="B33" s="1105" t="s">
        <v>105</v>
      </c>
      <c r="C33" s="1143">
        <v>2019</v>
      </c>
      <c r="D33" s="1143">
        <v>1927</v>
      </c>
      <c r="E33" s="1143">
        <v>2116</v>
      </c>
      <c r="F33" s="1143">
        <v>2109</v>
      </c>
      <c r="G33" s="1143">
        <v>2124</v>
      </c>
      <c r="H33" s="1143">
        <v>1733</v>
      </c>
      <c r="I33" s="1143">
        <v>1870</v>
      </c>
      <c r="J33" s="1144">
        <v>1784</v>
      </c>
    </row>
    <row r="34" spans="1:10" ht="12.75" customHeight="1">
      <c r="A34" s="642"/>
      <c r="B34" s="1105" t="s">
        <v>106</v>
      </c>
      <c r="C34" s="1143">
        <v>2045</v>
      </c>
      <c r="D34" s="1143">
        <v>1975</v>
      </c>
      <c r="E34" s="1143">
        <v>2115</v>
      </c>
      <c r="F34" s="1143">
        <v>2062</v>
      </c>
      <c r="G34" s="1143">
        <v>2123</v>
      </c>
      <c r="H34" s="1143">
        <v>1719</v>
      </c>
      <c r="I34" s="1143">
        <v>1909</v>
      </c>
      <c r="J34" s="1144">
        <v>1879</v>
      </c>
    </row>
    <row r="35" spans="1:10" ht="12.75" customHeight="1">
      <c r="A35" s="642"/>
      <c r="B35" s="1105" t="s">
        <v>107</v>
      </c>
      <c r="C35" s="1143">
        <v>2069</v>
      </c>
      <c r="D35" s="1143">
        <v>2063</v>
      </c>
      <c r="E35" s="1143">
        <v>2124</v>
      </c>
      <c r="F35" s="1143">
        <v>2062</v>
      </c>
      <c r="G35" s="1143">
        <v>2122</v>
      </c>
      <c r="H35" s="1143">
        <v>1836</v>
      </c>
      <c r="I35" s="1143">
        <v>1925</v>
      </c>
      <c r="J35" s="1144">
        <v>2170</v>
      </c>
    </row>
    <row r="36" spans="1:10" ht="12.75" customHeight="1">
      <c r="A36" s="642"/>
      <c r="B36" s="1105" t="s">
        <v>108</v>
      </c>
      <c r="C36" s="1143">
        <v>2091</v>
      </c>
      <c r="D36" s="1143">
        <v>2028</v>
      </c>
      <c r="E36" s="1143">
        <v>2149</v>
      </c>
      <c r="F36" s="1143">
        <v>2066</v>
      </c>
      <c r="G36" s="1143">
        <v>2162</v>
      </c>
      <c r="H36" s="1143">
        <v>1895</v>
      </c>
      <c r="I36" s="1143">
        <v>1936</v>
      </c>
      <c r="J36" s="1144">
        <v>2173</v>
      </c>
    </row>
    <row r="37" spans="1:10" ht="12.75" customHeight="1">
      <c r="A37" s="642"/>
      <c r="B37" s="1105" t="s">
        <v>109</v>
      </c>
      <c r="C37" s="1143">
        <v>2039</v>
      </c>
      <c r="D37" s="1143">
        <v>2020</v>
      </c>
      <c r="E37" s="1143">
        <v>2097</v>
      </c>
      <c r="F37" s="1143">
        <v>2023</v>
      </c>
      <c r="G37" s="1143">
        <v>2086</v>
      </c>
      <c r="H37" s="1143">
        <v>1785</v>
      </c>
      <c r="I37" s="1143">
        <v>1936</v>
      </c>
      <c r="J37" s="1144">
        <v>2251</v>
      </c>
    </row>
    <row r="38" spans="1:10" ht="12.75" customHeight="1">
      <c r="A38" s="642"/>
      <c r="B38" s="1105" t="s">
        <v>110</v>
      </c>
      <c r="C38" s="1143">
        <v>1937</v>
      </c>
      <c r="D38" s="1143">
        <v>1904</v>
      </c>
      <c r="E38" s="1143">
        <v>2015</v>
      </c>
      <c r="F38" s="1143">
        <v>1972</v>
      </c>
      <c r="G38" s="1143">
        <v>2024</v>
      </c>
      <c r="H38" s="1143">
        <v>1605</v>
      </c>
      <c r="I38" s="1143">
        <v>1796</v>
      </c>
      <c r="J38" s="1144">
        <v>2025</v>
      </c>
    </row>
    <row r="39" spans="1:10" ht="12.75" customHeight="1">
      <c r="A39" s="642"/>
      <c r="B39" s="1105" t="s">
        <v>111</v>
      </c>
      <c r="C39" s="1143">
        <v>1818.9742595105474</v>
      </c>
      <c r="D39" s="1143">
        <v>1779</v>
      </c>
      <c r="E39" s="1143">
        <v>1899</v>
      </c>
      <c r="F39" s="1143">
        <v>1911</v>
      </c>
      <c r="G39" s="1143">
        <v>1876</v>
      </c>
      <c r="H39" s="1143">
        <v>1538</v>
      </c>
      <c r="I39" s="1143">
        <v>1690</v>
      </c>
      <c r="J39" s="1144">
        <v>1725</v>
      </c>
    </row>
    <row r="40" spans="1:10" ht="12.75" customHeight="1">
      <c r="A40" s="642"/>
      <c r="B40" s="1105"/>
      <c r="C40" s="1143"/>
      <c r="D40" s="1143"/>
      <c r="E40" s="1143"/>
      <c r="F40" s="1143"/>
      <c r="G40" s="1143"/>
      <c r="H40" s="1143"/>
      <c r="I40" s="1143"/>
      <c r="J40" s="1144"/>
    </row>
    <row r="41" spans="1:10" ht="12.75" customHeight="1">
      <c r="A41" s="642">
        <v>2023</v>
      </c>
      <c r="B41" s="1105" t="s">
        <v>100</v>
      </c>
      <c r="C41" s="1143">
        <v>1740</v>
      </c>
      <c r="D41" s="1143">
        <v>1865</v>
      </c>
      <c r="E41" s="1143">
        <v>1840</v>
      </c>
      <c r="F41" s="1143">
        <v>1839</v>
      </c>
      <c r="G41" s="1143">
        <v>1794</v>
      </c>
      <c r="H41" s="1143">
        <v>1400</v>
      </c>
      <c r="I41" s="1143">
        <v>1591</v>
      </c>
      <c r="J41" s="1144">
        <v>1699</v>
      </c>
    </row>
    <row r="42" spans="1:10" ht="12.75" customHeight="1" thickBot="1">
      <c r="A42" s="1145"/>
      <c r="B42" s="1103" t="s">
        <v>101</v>
      </c>
      <c r="C42" s="1143">
        <v>1744.2121220705435</v>
      </c>
      <c r="D42" s="1143">
        <v>2035.8423778264041</v>
      </c>
      <c r="E42" s="1143">
        <v>1866.5660973166887</v>
      </c>
      <c r="F42" s="1143">
        <v>1814.3913620180113</v>
      </c>
      <c r="G42" s="1143">
        <v>1767.7975433988634</v>
      </c>
      <c r="H42" s="1143">
        <v>1309.8742125950168</v>
      </c>
      <c r="I42" s="1143">
        <v>1574.2906008371463</v>
      </c>
      <c r="J42" s="1144">
        <v>1554.7656216371333</v>
      </c>
    </row>
    <row r="43" spans="1:10" ht="13.5" thickBot="1">
      <c r="A43" s="642"/>
      <c r="B43" s="1105" t="s">
        <v>102</v>
      </c>
      <c r="C43" s="1143">
        <v>1807.1398956509431</v>
      </c>
      <c r="D43" s="1143">
        <v>2036.4720815795361</v>
      </c>
      <c r="E43" s="1143">
        <v>1908.1104347445687</v>
      </c>
      <c r="F43" s="1143">
        <v>1824.5807985240551</v>
      </c>
      <c r="G43" s="1143">
        <v>1874.8299692686944</v>
      </c>
      <c r="H43" s="1143">
        <v>1575.8644024371411</v>
      </c>
      <c r="I43" s="1143">
        <v>1649.021887689519</v>
      </c>
      <c r="J43" s="1144">
        <v>1571.8781829049612</v>
      </c>
    </row>
    <row r="44" spans="1:10" ht="12.75">
      <c r="A44" s="642"/>
      <c r="B44" s="1105" t="s">
        <v>103</v>
      </c>
      <c r="C44" s="1143">
        <v>1849.0726049864415</v>
      </c>
      <c r="D44" s="1143">
        <v>2060.1159387852167</v>
      </c>
      <c r="E44" s="1143">
        <v>1938.3844392299327</v>
      </c>
      <c r="F44" s="1143">
        <v>1802.148413629913</v>
      </c>
      <c r="G44" s="1143">
        <v>1933.4010690083924</v>
      </c>
      <c r="H44" s="1143">
        <v>1597.6120169677924</v>
      </c>
      <c r="I44" s="1143">
        <v>1679.6030821171751</v>
      </c>
      <c r="J44" s="1144">
        <v>1529.6236526765822</v>
      </c>
    </row>
    <row r="45" spans="1:10" ht="12.75">
      <c r="A45" s="642"/>
      <c r="B45" s="1105" t="s">
        <v>104</v>
      </c>
      <c r="C45" s="1143">
        <v>1833.2440884711787</v>
      </c>
      <c r="D45" s="1143">
        <v>1974.6457209875584</v>
      </c>
      <c r="E45" s="1143">
        <v>1938.8883475826074</v>
      </c>
      <c r="F45" s="1143">
        <v>1868.1835380313173</v>
      </c>
      <c r="G45" s="1143">
        <v>1912.8076299846327</v>
      </c>
      <c r="H45" s="1143">
        <v>1435.8553442880682</v>
      </c>
      <c r="I45" s="1143">
        <v>1624.6103247028591</v>
      </c>
      <c r="J45" s="1144">
        <v>1583.2858844241923</v>
      </c>
    </row>
    <row r="46" spans="1:10" ht="12.75">
      <c r="A46" s="642"/>
      <c r="B46" s="1105" t="s">
        <v>105</v>
      </c>
      <c r="C46" s="1143">
        <v>1866.2080836762138</v>
      </c>
      <c r="D46" s="1143">
        <v>2067.1326259447032</v>
      </c>
      <c r="E46" s="1143">
        <v>1912.2927895616585</v>
      </c>
      <c r="F46" s="1143">
        <v>1858.1727284608348</v>
      </c>
      <c r="G46" s="1143">
        <v>1912.3301248168052</v>
      </c>
      <c r="H46" s="1143">
        <v>1423.2599181734195</v>
      </c>
      <c r="I46" s="1143">
        <v>1680.4551132605754</v>
      </c>
      <c r="J46" s="1144">
        <v>1339.2606609808101</v>
      </c>
    </row>
    <row r="47" spans="1:10" ht="12.75">
      <c r="A47" s="642"/>
      <c r="B47" s="1105" t="s">
        <v>106</v>
      </c>
      <c r="C47" s="1143">
        <v>1893.9687752479381</v>
      </c>
      <c r="D47" s="1143">
        <v>2014.5449856436669</v>
      </c>
      <c r="E47" s="1143">
        <v>1946.8781598009364</v>
      </c>
      <c r="F47" s="1143">
        <v>1894.8978226721354</v>
      </c>
      <c r="G47" s="1143">
        <v>1938.7801917510587</v>
      </c>
      <c r="H47" s="1143">
        <v>1579.3872784603259</v>
      </c>
      <c r="I47" s="1143">
        <v>1756.1475701252427</v>
      </c>
      <c r="J47" s="1144">
        <v>1573.5431472081218</v>
      </c>
    </row>
    <row r="48" spans="1:10" ht="12.75">
      <c r="A48" s="642"/>
      <c r="B48" s="1105" t="s">
        <v>107</v>
      </c>
      <c r="C48" s="1143">
        <v>1905.4838009964474</v>
      </c>
      <c r="D48" s="1143">
        <v>2019.2933142217801</v>
      </c>
      <c r="E48" s="1143">
        <v>1928.3094649186676</v>
      </c>
      <c r="F48" s="1143">
        <v>1889.8256933386144</v>
      </c>
      <c r="G48" s="1143">
        <v>2003.3314839934424</v>
      </c>
      <c r="H48" s="1143">
        <v>1610.406530657378</v>
      </c>
      <c r="I48" s="1143">
        <v>1774.3012502211818</v>
      </c>
      <c r="J48" s="1144">
        <v>1666.9416767922235</v>
      </c>
    </row>
    <row r="49" spans="1:10" ht="13.5" thickBot="1">
      <c r="A49" s="642"/>
      <c r="B49" s="1105" t="s">
        <v>108</v>
      </c>
      <c r="C49" s="1143">
        <v>1920.6476163992027</v>
      </c>
      <c r="D49" s="1143">
        <v>2015.2641281649701</v>
      </c>
      <c r="E49" s="1143">
        <v>1973.3312775691063</v>
      </c>
      <c r="F49" s="1143">
        <v>1938.1892093697534</v>
      </c>
      <c r="G49" s="1143">
        <v>1992.1654914876933</v>
      </c>
      <c r="H49" s="1143">
        <v>1645.1632886247878</v>
      </c>
      <c r="I49" s="1143">
        <v>1759.463543971623</v>
      </c>
      <c r="J49" s="1144">
        <v>1745.1967404315399</v>
      </c>
    </row>
    <row r="50" spans="1:10" ht="16.5" customHeight="1">
      <c r="A50" s="1146" t="s">
        <v>495</v>
      </c>
      <c r="B50" s="804"/>
      <c r="C50" s="276">
        <f>(C12/C11-1)*100</f>
        <v>-8.9644972727852323</v>
      </c>
      <c r="D50" s="276">
        <f>(D12/D11-1)*100</f>
        <v>0.95050325456988993</v>
      </c>
      <c r="E50" s="276">
        <f t="shared" ref="E50:I50" si="2">(E12/E11-1)*100</f>
        <v>-8.8890947891626109</v>
      </c>
      <c r="F50" s="276">
        <f t="shared" si="2"/>
        <v>-8.8217268037680707</v>
      </c>
      <c r="G50" s="276">
        <f t="shared" si="2"/>
        <v>-9.2527892365459774</v>
      </c>
      <c r="H50" s="276">
        <f t="shared" si="2"/>
        <v>-14.43519667126335</v>
      </c>
      <c r="I50" s="276">
        <f t="shared" si="2"/>
        <v>-11.048202718119903</v>
      </c>
      <c r="J50" s="1147">
        <f>(J12/J11-1)*100</f>
        <v>-15.685431417771678</v>
      </c>
    </row>
    <row r="51" spans="1:10" ht="16.5" customHeight="1">
      <c r="A51" s="649" t="s">
        <v>112</v>
      </c>
      <c r="B51" s="1099"/>
      <c r="C51" s="1148">
        <f>(C49-C48)/C48*100</f>
        <v>0.79579870449833134</v>
      </c>
      <c r="D51" s="1148">
        <f t="shared" ref="D51:I51" si="3">(D49-D48)/D48*100</f>
        <v>-0.19953446230087643</v>
      </c>
      <c r="E51" s="1148">
        <f t="shared" si="3"/>
        <v>2.3347815000398637</v>
      </c>
      <c r="F51" s="1148">
        <f t="shared" si="3"/>
        <v>2.559152211847576</v>
      </c>
      <c r="G51" s="1148">
        <f t="shared" si="3"/>
        <v>-0.5573711886906878</v>
      </c>
      <c r="H51" s="1148">
        <f t="shared" si="3"/>
        <v>2.1582598744940453</v>
      </c>
      <c r="I51" s="1148">
        <f t="shared" si="3"/>
        <v>-0.83625631485685603</v>
      </c>
      <c r="J51" s="1149">
        <f>(J49-J48)/J48*100</f>
        <v>4.6945291925213848</v>
      </c>
    </row>
    <row r="52" spans="1:10" ht="14.25" customHeight="1">
      <c r="A52" s="1150" t="s">
        <v>496</v>
      </c>
      <c r="B52" s="274"/>
      <c r="C52" s="275">
        <f>(C49/C36-1)*100</f>
        <v>-8.1469336968339245</v>
      </c>
      <c r="D52" s="275">
        <f>(D49/D36-1)*100</f>
        <v>-0.62800156977464994</v>
      </c>
      <c r="E52" s="275">
        <f t="shared" ref="E52:J52" si="4">(E49/E36-1)*100</f>
        <v>-8.1744403178638301</v>
      </c>
      <c r="F52" s="275">
        <f t="shared" si="4"/>
        <v>-6.1863887042713728</v>
      </c>
      <c r="G52" s="275">
        <f t="shared" si="4"/>
        <v>-7.8554351763324037</v>
      </c>
      <c r="H52" s="275">
        <f t="shared" si="4"/>
        <v>-13.183995323230191</v>
      </c>
      <c r="I52" s="275">
        <f t="shared" si="4"/>
        <v>-9.1186185965070781</v>
      </c>
      <c r="J52" s="1151">
        <f t="shared" si="4"/>
        <v>-19.687218571949384</v>
      </c>
    </row>
    <row r="53" spans="1:10" ht="14.25" customHeight="1" thickBot="1">
      <c r="A53" s="1152" t="s">
        <v>248</v>
      </c>
      <c r="B53" s="1153"/>
      <c r="C53" s="1154"/>
      <c r="D53" s="1154"/>
      <c r="E53" s="1154"/>
      <c r="F53" s="1154"/>
      <c r="G53" s="1154"/>
      <c r="H53" s="1155"/>
      <c r="I53" s="1155"/>
      <c r="J53" s="1156"/>
    </row>
    <row r="128" spans="3:10" ht="14.25" customHeight="1">
      <c r="C128" s="44"/>
      <c r="D128" s="44"/>
      <c r="E128" s="44"/>
      <c r="F128" s="44"/>
      <c r="G128" s="44"/>
      <c r="H128" s="44"/>
      <c r="I128" s="44"/>
      <c r="J128" s="44"/>
    </row>
    <row r="129" spans="3:10" ht="14.25" customHeight="1">
      <c r="C129" s="44"/>
      <c r="D129" s="44"/>
      <c r="E129" s="44"/>
      <c r="F129" s="44"/>
      <c r="G129" s="44"/>
      <c r="H129" s="44"/>
      <c r="I129" s="44"/>
      <c r="J129" s="44"/>
    </row>
  </sheetData>
  <mergeCells count="5">
    <mergeCell ref="A1:J1"/>
    <mergeCell ref="A2:J2"/>
    <mergeCell ref="A3:J3"/>
    <mergeCell ref="T4:Z4"/>
    <mergeCell ref="A50:B50"/>
  </mergeCells>
  <phoneticPr fontId="110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3" orientation="landscape" r:id="rId1"/>
  <headerFooter>
    <oddHeader>&amp;L&amp;9ODEPA</oddHeader>
    <oddFooter>&amp;C&amp;9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GD54"/>
  <sheetViews>
    <sheetView view="pageBreakPreview" zoomScaleNormal="75" zoomScaleSheetLayoutView="100" zoomScalePageLayoutView="75" workbookViewId="0">
      <selection activeCell="L62" sqref="L62"/>
    </sheetView>
  </sheetViews>
  <sheetFormatPr baseColWidth="10" defaultColWidth="11.42578125" defaultRowHeight="14.25" customHeight="1"/>
  <cols>
    <col min="1" max="1" width="10.7109375" style="37" customWidth="1"/>
    <col min="2" max="2" width="32.5703125" style="36" customWidth="1"/>
    <col min="3" max="3" width="12.5703125" style="37" customWidth="1"/>
    <col min="4" max="4" width="14.5703125" style="37" customWidth="1"/>
    <col min="5" max="6" width="10.140625" style="37" customWidth="1"/>
    <col min="7" max="7" width="11.5703125" style="37" customWidth="1"/>
    <col min="8" max="9" width="10.140625" style="37" customWidth="1"/>
    <col min="10" max="10" width="10.7109375" style="37" customWidth="1"/>
    <col min="11" max="11" width="13.85546875" style="66" bestFit="1" customWidth="1"/>
    <col min="12" max="18" width="11.42578125" style="66"/>
    <col min="19" max="186" width="11.42578125" style="20"/>
    <col min="187" max="16384" width="11.42578125" style="16"/>
  </cols>
  <sheetData>
    <row r="1" spans="1:14" s="48" customFormat="1" ht="12.75" customHeight="1">
      <c r="A1" s="1157" t="s">
        <v>249</v>
      </c>
      <c r="B1" s="1158"/>
      <c r="C1" s="1158"/>
      <c r="D1" s="1158"/>
      <c r="E1" s="1158"/>
      <c r="F1" s="1158"/>
      <c r="G1" s="1158"/>
      <c r="H1" s="1158"/>
      <c r="I1" s="1158"/>
      <c r="J1" s="1159"/>
    </row>
    <row r="2" spans="1:14" s="48" customFormat="1" ht="12.75" customHeight="1">
      <c r="A2" s="1160" t="s">
        <v>250</v>
      </c>
      <c r="B2" s="1161"/>
      <c r="C2" s="1161"/>
      <c r="D2" s="1161"/>
      <c r="E2" s="1161"/>
      <c r="F2" s="1161"/>
      <c r="G2" s="1161"/>
      <c r="H2" s="1161"/>
      <c r="I2" s="1161"/>
      <c r="J2" s="1162"/>
    </row>
    <row r="3" spans="1:14" ht="18.600000000000001" customHeight="1" thickBot="1">
      <c r="A3" s="1163" t="s">
        <v>497</v>
      </c>
      <c r="B3" s="799"/>
      <c r="C3" s="799"/>
      <c r="D3" s="799"/>
      <c r="E3" s="799"/>
      <c r="F3" s="799"/>
      <c r="G3" s="799"/>
      <c r="H3" s="799"/>
      <c r="I3" s="799"/>
      <c r="J3" s="1164"/>
    </row>
    <row r="4" spans="1:14" ht="43.5" customHeight="1" thickBot="1">
      <c r="A4" s="1165" t="s">
        <v>87</v>
      </c>
      <c r="B4" s="47" t="s">
        <v>88</v>
      </c>
      <c r="C4" s="47" t="s">
        <v>240</v>
      </c>
      <c r="D4" s="47" t="s">
        <v>241</v>
      </c>
      <c r="E4" s="47" t="s">
        <v>242</v>
      </c>
      <c r="F4" s="47" t="s">
        <v>243</v>
      </c>
      <c r="G4" s="47" t="s">
        <v>244</v>
      </c>
      <c r="H4" s="47" t="s">
        <v>245</v>
      </c>
      <c r="I4" s="47" t="s">
        <v>246</v>
      </c>
      <c r="J4" s="1166" t="s">
        <v>247</v>
      </c>
    </row>
    <row r="5" spans="1:14" s="20" customFormat="1" ht="12.75" customHeight="1">
      <c r="A5" s="635">
        <v>2018</v>
      </c>
      <c r="B5" s="1134"/>
      <c r="C5" s="1131">
        <v>1643.34</v>
      </c>
      <c r="D5" s="1131">
        <v>1686.48</v>
      </c>
      <c r="E5" s="1131">
        <v>1680.73</v>
      </c>
      <c r="F5" s="1131">
        <v>1678.79</v>
      </c>
      <c r="G5" s="1131">
        <v>1685.87</v>
      </c>
      <c r="H5" s="1131">
        <v>1363.03</v>
      </c>
      <c r="I5" s="1131">
        <v>1521.11</v>
      </c>
      <c r="J5" s="1167">
        <v>1499.68</v>
      </c>
    </row>
    <row r="6" spans="1:14" ht="12.75" customHeight="1">
      <c r="A6" s="635">
        <v>2019</v>
      </c>
      <c r="B6" s="1134"/>
      <c r="C6" s="1131">
        <v>1574.45</v>
      </c>
      <c r="D6" s="1131">
        <v>1559.27</v>
      </c>
      <c r="E6" s="1131">
        <v>1636.15</v>
      </c>
      <c r="F6" s="1131">
        <v>1609.14</v>
      </c>
      <c r="G6" s="1131">
        <v>1620.07</v>
      </c>
      <c r="H6" s="1131">
        <v>1291.27</v>
      </c>
      <c r="I6" s="1131">
        <v>1453.35</v>
      </c>
      <c r="J6" s="1167">
        <v>1406.47</v>
      </c>
    </row>
    <row r="7" spans="1:14" ht="12.75" customHeight="1">
      <c r="A7" s="635">
        <v>2020</v>
      </c>
      <c r="B7" s="1137"/>
      <c r="C7" s="1168">
        <v>1803.54</v>
      </c>
      <c r="D7" s="1131">
        <v>1782.22</v>
      </c>
      <c r="E7" s="1131">
        <v>1917.78</v>
      </c>
      <c r="F7" s="1131">
        <v>1806.58</v>
      </c>
      <c r="G7" s="1131">
        <v>1897.1</v>
      </c>
      <c r="H7" s="1131">
        <v>1496.48</v>
      </c>
      <c r="I7" s="1131">
        <v>1660.43</v>
      </c>
      <c r="J7" s="1167">
        <v>1570.57</v>
      </c>
    </row>
    <row r="8" spans="1:14" ht="12.75" customHeight="1">
      <c r="A8" s="635">
        <v>2021</v>
      </c>
      <c r="B8" s="1137"/>
      <c r="C8" s="1168">
        <v>2363.12</v>
      </c>
      <c r="D8" s="1168">
        <v>2347.25</v>
      </c>
      <c r="E8" s="1131">
        <v>2460.61</v>
      </c>
      <c r="F8" s="1131">
        <v>2395.13</v>
      </c>
      <c r="G8" s="1168">
        <v>2471.34</v>
      </c>
      <c r="H8" s="1131">
        <v>2025.05</v>
      </c>
      <c r="I8" s="1168">
        <v>2211.19</v>
      </c>
      <c r="J8" s="1167">
        <v>2211.5300000000002</v>
      </c>
    </row>
    <row r="9" spans="1:14" ht="12.75" customHeight="1">
      <c r="A9" s="635">
        <v>2022</v>
      </c>
      <c r="B9" s="1137"/>
      <c r="C9" s="1168">
        <v>2190.96</v>
      </c>
      <c r="D9" s="1168">
        <v>2158.0500000000002</v>
      </c>
      <c r="E9" s="1131">
        <v>2279.19</v>
      </c>
      <c r="F9" s="1168">
        <v>2215.33</v>
      </c>
      <c r="G9" s="1168">
        <v>2271.21</v>
      </c>
      <c r="H9" s="1168">
        <v>1899.56</v>
      </c>
      <c r="I9" s="1168">
        <v>2044.66</v>
      </c>
      <c r="J9" s="1167">
        <v>2088.38</v>
      </c>
    </row>
    <row r="10" spans="1:14" ht="12.75" customHeight="1">
      <c r="A10" s="1136"/>
      <c r="B10" s="1137"/>
      <c r="C10" s="1139"/>
      <c r="D10" s="1168"/>
      <c r="E10" s="1139"/>
      <c r="F10" s="1139"/>
      <c r="G10" s="1139"/>
      <c r="H10" s="1139"/>
      <c r="I10" s="1139"/>
      <c r="J10" s="1169"/>
    </row>
    <row r="11" spans="1:14" ht="12.75" customHeight="1">
      <c r="A11" s="641">
        <v>2022</v>
      </c>
      <c r="B11" s="1105" t="s">
        <v>487</v>
      </c>
      <c r="C11" s="1143">
        <f>AVERAGE(C27:C35)</f>
        <v>2248.8144444444447</v>
      </c>
      <c r="D11" s="1143">
        <f t="shared" ref="D11:I11" si="0">AVERAGE(D27:D35)</f>
        <v>2215.5888888888894</v>
      </c>
      <c r="E11" s="1143">
        <f t="shared" si="0"/>
        <v>2341.3455555555561</v>
      </c>
      <c r="F11" s="1143">
        <f t="shared" si="0"/>
        <v>2268.5599999999995</v>
      </c>
      <c r="G11" s="1143">
        <f t="shared" si="0"/>
        <v>2333.6055555555558</v>
      </c>
      <c r="H11" s="1143">
        <f t="shared" si="0"/>
        <v>1960.731111111111</v>
      </c>
      <c r="I11" s="1143">
        <f t="shared" si="0"/>
        <v>2097.045555555555</v>
      </c>
      <c r="J11" s="1144">
        <f>AVERAGE(J27:J35)</f>
        <v>2087.7777777777778</v>
      </c>
    </row>
    <row r="12" spans="1:14" ht="12.75" customHeight="1">
      <c r="A12" s="641">
        <v>2023</v>
      </c>
      <c r="B12" s="1097" t="str">
        <f>B11</f>
        <v>Ene-sep</v>
      </c>
      <c r="C12" s="1143">
        <f>AVERAGE(C40:C48)</f>
        <v>1868.8133333333333</v>
      </c>
      <c r="D12" s="1143">
        <f>AVERAGE(D40:D48)</f>
        <v>2041.5433333333333</v>
      </c>
      <c r="E12" s="1143">
        <f t="shared" ref="E12:J12" si="1">AVERAGE(E40:E48)</f>
        <v>1947.2677777777774</v>
      </c>
      <c r="F12" s="1143">
        <f>AVERAGE(F40:F48)</f>
        <v>1888.1433333333334</v>
      </c>
      <c r="G12" s="1143">
        <f t="shared" si="1"/>
        <v>1932.9877777777781</v>
      </c>
      <c r="H12" s="1143">
        <f t="shared" si="1"/>
        <v>1532.0888888888887</v>
      </c>
      <c r="I12" s="1143">
        <f t="shared" si="1"/>
        <v>1702.8211111111111</v>
      </c>
      <c r="J12" s="1144">
        <f t="shared" si="1"/>
        <v>1610.2244444444443</v>
      </c>
      <c r="K12" s="666"/>
    </row>
    <row r="13" spans="1:14" s="20" customFormat="1" ht="12.75" customHeight="1">
      <c r="A13" s="1170"/>
      <c r="B13" s="1105"/>
      <c r="C13" s="1171"/>
      <c r="D13" s="1143"/>
      <c r="E13" s="1143"/>
      <c r="F13" s="1143"/>
      <c r="G13" s="1143"/>
      <c r="H13" s="1143"/>
      <c r="I13" s="1143"/>
      <c r="J13" s="1144"/>
      <c r="N13" s="554"/>
    </row>
    <row r="14" spans="1:14" s="20" customFormat="1" ht="12.75" customHeight="1">
      <c r="A14" s="1170">
        <v>2021</v>
      </c>
      <c r="B14" s="1105" t="s">
        <v>100</v>
      </c>
      <c r="C14" s="1143">
        <v>1981.55</v>
      </c>
      <c r="D14" s="1143">
        <v>2166.98</v>
      </c>
      <c r="E14" s="1143">
        <v>2208.6</v>
      </c>
      <c r="F14" s="1143">
        <v>2092.0300000000002</v>
      </c>
      <c r="G14" s="1143">
        <v>1961.49</v>
      </c>
      <c r="H14" s="1143">
        <v>1623.66</v>
      </c>
      <c r="I14" s="1143">
        <v>1798.15</v>
      </c>
      <c r="J14" s="1144">
        <v>1679.18</v>
      </c>
    </row>
    <row r="15" spans="1:14" s="20" customFormat="1" ht="12.75" customHeight="1">
      <c r="A15" s="1170"/>
      <c r="B15" s="1105" t="s">
        <v>101</v>
      </c>
      <c r="C15" s="1143">
        <v>1949.18</v>
      </c>
      <c r="D15" s="1143">
        <v>2147.5</v>
      </c>
      <c r="E15" s="1143">
        <v>2121.61</v>
      </c>
      <c r="F15" s="1143">
        <v>2026.86</v>
      </c>
      <c r="G15" s="1143">
        <v>2084.35</v>
      </c>
      <c r="H15" s="1143">
        <v>1574.26</v>
      </c>
      <c r="I15" s="1143">
        <v>1734.75</v>
      </c>
      <c r="J15" s="1144">
        <v>1519.65</v>
      </c>
    </row>
    <row r="16" spans="1:14" s="20" customFormat="1" ht="12.75" customHeight="1">
      <c r="A16" s="1170"/>
      <c r="B16" s="1105" t="s">
        <v>102</v>
      </c>
      <c r="C16" s="1143">
        <v>1993.64</v>
      </c>
      <c r="D16" s="1143">
        <v>2013.76</v>
      </c>
      <c r="E16" s="1143">
        <v>2164.08</v>
      </c>
      <c r="F16" s="1143">
        <v>2079.71</v>
      </c>
      <c r="G16" s="1143">
        <v>2047.82</v>
      </c>
      <c r="H16" s="1143">
        <v>1750.05</v>
      </c>
      <c r="I16" s="1143">
        <v>1822.93</v>
      </c>
      <c r="J16" s="1144">
        <v>1501.04</v>
      </c>
    </row>
    <row r="17" spans="1:14" s="20" customFormat="1" ht="12.75" customHeight="1">
      <c r="A17" s="1170"/>
      <c r="B17" s="1105" t="s">
        <v>103</v>
      </c>
      <c r="C17" s="1143">
        <v>2102.42</v>
      </c>
      <c r="D17" s="1143">
        <v>2204.2600000000002</v>
      </c>
      <c r="E17" s="1143">
        <v>2253.21</v>
      </c>
      <c r="F17" s="1143">
        <v>2152.14</v>
      </c>
      <c r="G17" s="1143">
        <v>2136.9699999999998</v>
      </c>
      <c r="H17" s="1143">
        <v>1835.74</v>
      </c>
      <c r="I17" s="1143">
        <v>1965.54</v>
      </c>
      <c r="J17" s="1144">
        <v>1647</v>
      </c>
    </row>
    <row r="18" spans="1:14" s="20" customFormat="1" ht="12.75" customHeight="1">
      <c r="A18" s="1170"/>
      <c r="B18" s="1105" t="s">
        <v>104</v>
      </c>
      <c r="C18" s="1143">
        <v>2284.6999999999998</v>
      </c>
      <c r="D18" s="1143">
        <v>2295.94</v>
      </c>
      <c r="E18" s="1143">
        <v>2360.64</v>
      </c>
      <c r="F18" s="1143">
        <v>2341.8200000000002</v>
      </c>
      <c r="G18" s="1143">
        <v>2366.21</v>
      </c>
      <c r="H18" s="1143">
        <v>1878.22</v>
      </c>
      <c r="I18" s="1143">
        <v>2156.5700000000002</v>
      </c>
      <c r="J18" s="1144">
        <v>1754.08</v>
      </c>
    </row>
    <row r="19" spans="1:14" s="20" customFormat="1" ht="12.75" customHeight="1">
      <c r="A19" s="1170"/>
      <c r="B19" s="1105" t="s">
        <v>105</v>
      </c>
      <c r="C19" s="1143">
        <v>2409.73</v>
      </c>
      <c r="D19" s="1143">
        <v>2240.06</v>
      </c>
      <c r="E19" s="1143">
        <v>2475.37</v>
      </c>
      <c r="F19" s="1143">
        <v>2427.7399999999998</v>
      </c>
      <c r="G19" s="1143">
        <v>2562.25</v>
      </c>
      <c r="H19" s="1143">
        <v>1974.2</v>
      </c>
      <c r="I19" s="1143">
        <v>2274.13</v>
      </c>
      <c r="J19" s="1144">
        <v>1854.53</v>
      </c>
    </row>
    <row r="20" spans="1:14" s="20" customFormat="1" ht="12.75" customHeight="1">
      <c r="A20" s="1170"/>
      <c r="B20" s="1105" t="s">
        <v>106</v>
      </c>
      <c r="C20" s="1143">
        <v>2521.13</v>
      </c>
      <c r="D20" s="1143">
        <v>2414.9499999999998</v>
      </c>
      <c r="E20" s="1143">
        <v>2584.58</v>
      </c>
      <c r="F20" s="1143">
        <v>2559.0100000000002</v>
      </c>
      <c r="G20" s="1143">
        <v>2566.4899999999998</v>
      </c>
      <c r="H20" s="1143">
        <v>2220.1799999999998</v>
      </c>
      <c r="I20" s="1143">
        <v>2416.58</v>
      </c>
      <c r="J20" s="1144">
        <v>2241.11</v>
      </c>
    </row>
    <row r="21" spans="1:14" s="20" customFormat="1" ht="12.75" customHeight="1">
      <c r="A21" s="1170"/>
      <c r="B21" s="1105" t="s">
        <v>107</v>
      </c>
      <c r="C21" s="1143">
        <v>2824.88</v>
      </c>
      <c r="D21" s="1143">
        <v>2684.48</v>
      </c>
      <c r="E21" s="1143">
        <v>2798.38</v>
      </c>
      <c r="F21" s="1143">
        <v>2788.03</v>
      </c>
      <c r="G21" s="1143">
        <v>3027.5</v>
      </c>
      <c r="H21" s="1143">
        <v>2601.4699999999998</v>
      </c>
      <c r="I21" s="1143">
        <v>2750.2</v>
      </c>
      <c r="J21" s="1144">
        <v>2994.88</v>
      </c>
      <c r="N21" s="554"/>
    </row>
    <row r="22" spans="1:14" s="20" customFormat="1" ht="12.75" customHeight="1">
      <c r="A22" s="1170"/>
      <c r="B22" s="1105" t="s">
        <v>108</v>
      </c>
      <c r="C22" s="1143">
        <v>2844.83</v>
      </c>
      <c r="D22" s="1143">
        <v>2739.6</v>
      </c>
      <c r="E22" s="1143">
        <v>2885.64</v>
      </c>
      <c r="F22" s="1143">
        <v>2809.71</v>
      </c>
      <c r="G22" s="1143">
        <v>2999.16</v>
      </c>
      <c r="H22" s="1143">
        <v>2626.77</v>
      </c>
      <c r="I22" s="1143">
        <v>2716.4</v>
      </c>
      <c r="J22" s="1144">
        <v>3255.88</v>
      </c>
    </row>
    <row r="23" spans="1:14" s="20" customFormat="1" ht="12.75" customHeight="1">
      <c r="A23" s="1170"/>
      <c r="B23" s="1105" t="s">
        <v>109</v>
      </c>
      <c r="C23" s="1143">
        <v>2655.06</v>
      </c>
      <c r="D23" s="1143">
        <v>2716.75</v>
      </c>
      <c r="E23" s="1143">
        <v>2742.59</v>
      </c>
      <c r="F23" s="1143">
        <v>2551.64</v>
      </c>
      <c r="G23" s="1143">
        <v>2788.58</v>
      </c>
      <c r="H23" s="1143">
        <v>2043.22</v>
      </c>
      <c r="I23" s="1143">
        <v>2445.66</v>
      </c>
      <c r="J23" s="1144">
        <v>3029.89</v>
      </c>
    </row>
    <row r="24" spans="1:14" s="20" customFormat="1" ht="12.75" customHeight="1">
      <c r="A24" s="1170"/>
      <c r="B24" s="1105" t="s">
        <v>110</v>
      </c>
      <c r="C24" s="1143">
        <v>2476.81</v>
      </c>
      <c r="D24" s="1143">
        <v>2338.5</v>
      </c>
      <c r="E24" s="1143">
        <v>2528.94</v>
      </c>
      <c r="F24" s="1143">
        <v>2494.3200000000002</v>
      </c>
      <c r="G24" s="1143">
        <v>2643.92</v>
      </c>
      <c r="H24" s="1143">
        <v>2156.21</v>
      </c>
      <c r="I24" s="1143">
        <v>2327.6799999999998</v>
      </c>
      <c r="J24" s="1144">
        <v>2882.06</v>
      </c>
    </row>
    <row r="25" spans="1:14" s="20" customFormat="1" ht="12.75" customHeight="1">
      <c r="A25" s="1170"/>
      <c r="B25" s="1105" t="s">
        <v>111</v>
      </c>
      <c r="C25" s="1143">
        <v>2313.46</v>
      </c>
      <c r="D25" s="1143">
        <v>2204.23</v>
      </c>
      <c r="E25" s="1143">
        <v>2403.61</v>
      </c>
      <c r="F25" s="1143">
        <v>2418.56</v>
      </c>
      <c r="G25" s="1143">
        <v>2471.31</v>
      </c>
      <c r="H25" s="1143">
        <v>2016.62</v>
      </c>
      <c r="I25" s="1143">
        <v>2125.7399999999998</v>
      </c>
      <c r="J25" s="1144">
        <v>2179.06</v>
      </c>
    </row>
    <row r="26" spans="1:14" s="20" customFormat="1" ht="12.75" customHeight="1">
      <c r="A26" s="1170"/>
      <c r="B26" s="1105"/>
      <c r="C26" s="1143"/>
      <c r="D26" s="1143"/>
      <c r="E26" s="1143"/>
      <c r="F26" s="1143"/>
      <c r="G26" s="1143"/>
      <c r="H26" s="1143"/>
      <c r="I26" s="1143"/>
      <c r="J26" s="1144"/>
    </row>
    <row r="27" spans="1:14" s="20" customFormat="1" ht="12.75" customHeight="1">
      <c r="A27" s="1170">
        <v>2022</v>
      </c>
      <c r="B27" s="1105" t="s">
        <v>100</v>
      </c>
      <c r="C27" s="1143">
        <v>2175.85</v>
      </c>
      <c r="D27" s="1143">
        <v>2152.81</v>
      </c>
      <c r="E27" s="1143">
        <v>2267.5</v>
      </c>
      <c r="F27" s="1143">
        <v>2217.41</v>
      </c>
      <c r="G27" s="1143">
        <v>2313.2600000000002</v>
      </c>
      <c r="H27" s="1143">
        <v>1795.61</v>
      </c>
      <c r="I27" s="1143">
        <v>2024</v>
      </c>
      <c r="J27" s="1144">
        <v>1946.65</v>
      </c>
    </row>
    <row r="28" spans="1:14" s="20" customFormat="1" ht="12.75" customHeight="1">
      <c r="A28" s="1170"/>
      <c r="B28" s="1105" t="s">
        <v>101</v>
      </c>
      <c r="C28" s="1143">
        <v>2259.2800000000002</v>
      </c>
      <c r="D28" s="1143">
        <v>2365.12</v>
      </c>
      <c r="E28" s="1143">
        <v>2360.69</v>
      </c>
      <c r="F28" s="1143">
        <v>2392.38</v>
      </c>
      <c r="G28" s="1143">
        <v>2322.67</v>
      </c>
      <c r="H28" s="1143">
        <v>1999.95</v>
      </c>
      <c r="I28" s="1143">
        <v>2103.08</v>
      </c>
      <c r="J28" s="1144">
        <v>1952.84</v>
      </c>
    </row>
    <row r="29" spans="1:14" s="20" customFormat="1" ht="12.75" customHeight="1">
      <c r="A29" s="1170"/>
      <c r="B29" s="1105" t="s">
        <v>102</v>
      </c>
      <c r="C29" s="1143">
        <v>2347.12</v>
      </c>
      <c r="D29" s="1143">
        <v>2264.85</v>
      </c>
      <c r="E29" s="1143">
        <v>2451.3200000000002</v>
      </c>
      <c r="F29" s="1143">
        <v>2346.5</v>
      </c>
      <c r="G29" s="1143">
        <v>2414.0300000000002</v>
      </c>
      <c r="H29" s="1143">
        <v>2060.14</v>
      </c>
      <c r="I29" s="1143">
        <v>2235.0700000000002</v>
      </c>
      <c r="J29" s="1144">
        <v>2077.9699999999998</v>
      </c>
    </row>
    <row r="30" spans="1:14" s="20" customFormat="1" ht="12.75" customHeight="1">
      <c r="A30" s="1170"/>
      <c r="B30" s="1105" t="s">
        <v>103</v>
      </c>
      <c r="C30" s="1143">
        <v>2332.73</v>
      </c>
      <c r="D30" s="1143">
        <v>2246.35</v>
      </c>
      <c r="E30" s="1143">
        <v>2454.12</v>
      </c>
      <c r="F30" s="1143">
        <v>2307.1799999999998</v>
      </c>
      <c r="G30" s="1143">
        <v>2401.35</v>
      </c>
      <c r="H30" s="1143">
        <v>2072.86</v>
      </c>
      <c r="I30" s="1143">
        <v>2199.4899999999998</v>
      </c>
      <c r="J30" s="1144">
        <v>2165.6</v>
      </c>
    </row>
    <row r="31" spans="1:14" s="20" customFormat="1" ht="12.75" customHeight="1">
      <c r="A31" s="1170"/>
      <c r="B31" s="1105" t="s">
        <v>104</v>
      </c>
      <c r="C31" s="1143">
        <v>2244.1999999999998</v>
      </c>
      <c r="D31" s="1143">
        <v>2282.61</v>
      </c>
      <c r="E31" s="1143">
        <v>2356.0300000000002</v>
      </c>
      <c r="F31" s="1143">
        <v>2191.7399999999998</v>
      </c>
      <c r="G31" s="1143">
        <v>2340.08</v>
      </c>
      <c r="H31" s="1143">
        <v>1966.44</v>
      </c>
      <c r="I31" s="1143">
        <v>2064.31</v>
      </c>
      <c r="J31" s="1144">
        <v>2011.67</v>
      </c>
    </row>
    <row r="32" spans="1:14" s="20" customFormat="1" ht="12.75" customHeight="1">
      <c r="A32" s="1170"/>
      <c r="B32" s="1105" t="s">
        <v>105</v>
      </c>
      <c r="C32" s="1143">
        <v>2217.0700000000002</v>
      </c>
      <c r="D32" s="1143">
        <v>2115.84</v>
      </c>
      <c r="E32" s="1143">
        <v>2323.7800000000002</v>
      </c>
      <c r="F32" s="1143">
        <v>2315.2199999999998</v>
      </c>
      <c r="G32" s="1143">
        <v>2332.84</v>
      </c>
      <c r="H32" s="1143">
        <v>1902.45</v>
      </c>
      <c r="I32" s="1143">
        <v>2052.73</v>
      </c>
      <c r="J32" s="1144">
        <v>1959.18</v>
      </c>
      <c r="M32" s="554"/>
      <c r="N32" s="554"/>
    </row>
    <row r="33" spans="1:15" s="20" customFormat="1" ht="12.75" customHeight="1">
      <c r="A33" s="1170"/>
      <c r="B33" s="1105" t="s">
        <v>106</v>
      </c>
      <c r="C33" s="1143">
        <v>2225.0300000000002</v>
      </c>
      <c r="D33" s="1143">
        <v>2148.5300000000002</v>
      </c>
      <c r="E33" s="1143">
        <v>2300.6999999999998</v>
      </c>
      <c r="F33" s="1143">
        <v>2243.2800000000002</v>
      </c>
      <c r="G33" s="1143">
        <v>2309.13</v>
      </c>
      <c r="H33" s="1143">
        <v>1869.48</v>
      </c>
      <c r="I33" s="1143">
        <v>2076.4699999999998</v>
      </c>
      <c r="J33" s="1144">
        <v>2043.65</v>
      </c>
    </row>
    <row r="34" spans="1:15" s="20" customFormat="1" ht="12.75" customHeight="1">
      <c r="A34" s="1170"/>
      <c r="B34" s="1105" t="s">
        <v>107</v>
      </c>
      <c r="C34" s="1143">
        <v>2220.64</v>
      </c>
      <c r="D34" s="1143">
        <v>2214.1799999999998</v>
      </c>
      <c r="E34" s="1143">
        <v>2279.42</v>
      </c>
      <c r="F34" s="1143">
        <v>2212.89</v>
      </c>
      <c r="G34" s="1143">
        <v>2277.12</v>
      </c>
      <c r="H34" s="1143">
        <v>1970.22</v>
      </c>
      <c r="I34" s="1143">
        <v>2066.08</v>
      </c>
      <c r="J34" s="1144">
        <v>2328.4499999999998</v>
      </c>
    </row>
    <row r="35" spans="1:15" s="20" customFormat="1" ht="12.75" customHeight="1">
      <c r="A35" s="1170"/>
      <c r="B35" s="1105" t="s">
        <v>108</v>
      </c>
      <c r="C35" s="1143">
        <v>2217.41</v>
      </c>
      <c r="D35" s="1143">
        <v>2150.0100000000002</v>
      </c>
      <c r="E35" s="1143">
        <v>2278.5500000000002</v>
      </c>
      <c r="F35" s="1143">
        <v>2190.44</v>
      </c>
      <c r="G35" s="1143">
        <v>2291.9699999999998</v>
      </c>
      <c r="H35" s="1143">
        <v>2009.43</v>
      </c>
      <c r="I35" s="1143">
        <v>2052.1799999999998</v>
      </c>
      <c r="J35" s="1144">
        <v>2303.9899999999998</v>
      </c>
    </row>
    <row r="36" spans="1:15" s="20" customFormat="1" ht="12.75" customHeight="1">
      <c r="A36" s="1170"/>
      <c r="B36" s="1105" t="s">
        <v>109</v>
      </c>
      <c r="C36" s="1143">
        <v>2143.25</v>
      </c>
      <c r="D36" s="1143">
        <v>2122.87</v>
      </c>
      <c r="E36" s="1143">
        <v>2204.4899999999998</v>
      </c>
      <c r="F36" s="1143">
        <v>2126.12</v>
      </c>
      <c r="G36" s="1143">
        <v>2192.65</v>
      </c>
      <c r="H36" s="1143">
        <v>1876.42</v>
      </c>
      <c r="I36" s="1143">
        <v>2034.69</v>
      </c>
      <c r="J36" s="1144">
        <v>2366.39</v>
      </c>
      <c r="O36" s="554"/>
    </row>
    <row r="37" spans="1:15" s="20" customFormat="1" ht="12.75" customHeight="1">
      <c r="A37" s="1170"/>
      <c r="B37" s="1105" t="s">
        <v>110</v>
      </c>
      <c r="C37" s="1143">
        <v>2025.07</v>
      </c>
      <c r="D37" s="1143">
        <v>1991.07</v>
      </c>
      <c r="E37" s="1143">
        <v>2106.8000000000002</v>
      </c>
      <c r="F37" s="1143">
        <v>2062.0300000000002</v>
      </c>
      <c r="G37" s="1143">
        <v>2116.4699999999998</v>
      </c>
      <c r="H37" s="1143">
        <v>1678.88</v>
      </c>
      <c r="I37" s="1143">
        <v>1877.66</v>
      </c>
      <c r="J37" s="1144">
        <v>2117.79</v>
      </c>
    </row>
    <row r="38" spans="1:15" s="20" customFormat="1" ht="12.75" customHeight="1">
      <c r="A38" s="1170"/>
      <c r="B38" s="1105" t="s">
        <v>111</v>
      </c>
      <c r="C38" s="1143">
        <v>1883.87</v>
      </c>
      <c r="D38" s="1143">
        <v>1842.34</v>
      </c>
      <c r="E38" s="1143">
        <v>1966.92</v>
      </c>
      <c r="F38" s="1143">
        <v>1978.78</v>
      </c>
      <c r="G38" s="1143">
        <v>1942.94</v>
      </c>
      <c r="H38" s="1143">
        <v>1592.89</v>
      </c>
      <c r="I38" s="1143">
        <v>1750.17</v>
      </c>
      <c r="J38" s="1144">
        <v>1786.34</v>
      </c>
    </row>
    <row r="39" spans="1:15" s="20" customFormat="1" ht="12.75" customHeight="1">
      <c r="A39" s="1170"/>
      <c r="B39" s="1105"/>
      <c r="C39" s="1143"/>
      <c r="D39" s="1143"/>
      <c r="E39" s="1143"/>
      <c r="F39" s="1143"/>
      <c r="G39" s="1143"/>
      <c r="H39" s="1143"/>
      <c r="I39" s="1143"/>
      <c r="J39" s="1144"/>
    </row>
    <row r="40" spans="1:15" s="20" customFormat="1" ht="12.75" customHeight="1">
      <c r="A40" s="1170">
        <v>2023</v>
      </c>
      <c r="B40" s="1105" t="s">
        <v>100</v>
      </c>
      <c r="C40" s="1143">
        <v>1796.89</v>
      </c>
      <c r="D40" s="1143">
        <v>1925.76</v>
      </c>
      <c r="E40" s="1143">
        <v>1900.63</v>
      </c>
      <c r="F40" s="1143">
        <v>1898.63</v>
      </c>
      <c r="G40" s="1143">
        <v>1852.41</v>
      </c>
      <c r="H40" s="1143">
        <v>1445.45</v>
      </c>
      <c r="I40" s="1143">
        <v>1643.39</v>
      </c>
      <c r="J40" s="1144">
        <v>1754.78</v>
      </c>
    </row>
    <row r="41" spans="1:15" ht="14.25" customHeight="1">
      <c r="A41" s="1170"/>
      <c r="B41" s="1105" t="s">
        <v>101</v>
      </c>
      <c r="C41" s="1143">
        <v>1786.99</v>
      </c>
      <c r="D41" s="1143">
        <v>2085.7800000000002</v>
      </c>
      <c r="E41" s="1143">
        <v>1912.36</v>
      </c>
      <c r="F41" s="1143">
        <v>1858.9</v>
      </c>
      <c r="G41" s="1143">
        <v>1811.16</v>
      </c>
      <c r="H41" s="1143">
        <v>1342</v>
      </c>
      <c r="I41" s="1143">
        <v>1612.91</v>
      </c>
      <c r="J41" s="1144">
        <v>1592.91</v>
      </c>
    </row>
    <row r="42" spans="1:15" ht="14.25" customHeight="1">
      <c r="A42" s="1170"/>
      <c r="B42" s="1105" t="s">
        <v>102</v>
      </c>
      <c r="C42" s="1143">
        <v>1852.61</v>
      </c>
      <c r="D42" s="1143">
        <v>2087.71</v>
      </c>
      <c r="E42" s="1143">
        <v>1956.12</v>
      </c>
      <c r="F42" s="1143">
        <v>1870.49</v>
      </c>
      <c r="G42" s="1143">
        <v>1922</v>
      </c>
      <c r="H42" s="1143">
        <v>1615.51</v>
      </c>
      <c r="I42" s="1143">
        <v>1690.51</v>
      </c>
      <c r="J42" s="1144">
        <v>1611.43</v>
      </c>
    </row>
    <row r="43" spans="1:15" ht="14.25" customHeight="1">
      <c r="A43" s="1170"/>
      <c r="B43" s="1105" t="s">
        <v>103</v>
      </c>
      <c r="C43" s="1143">
        <v>1875.25</v>
      </c>
      <c r="D43" s="1143">
        <v>2089.29</v>
      </c>
      <c r="E43" s="1143">
        <v>1965.82</v>
      </c>
      <c r="F43" s="1143">
        <v>1827.66</v>
      </c>
      <c r="G43" s="1143">
        <v>1960.77</v>
      </c>
      <c r="H43" s="1143">
        <v>1620.23</v>
      </c>
      <c r="I43" s="1143">
        <v>1703.38</v>
      </c>
      <c r="J43" s="1144">
        <v>1551.28</v>
      </c>
      <c r="O43" s="554"/>
    </row>
    <row r="44" spans="1:15" ht="14.25" customHeight="1">
      <c r="A44" s="1170"/>
      <c r="B44" s="1105" t="s">
        <v>104</v>
      </c>
      <c r="C44" s="1143">
        <v>1853.41</v>
      </c>
      <c r="D44" s="1143">
        <v>1996.38</v>
      </c>
      <c r="E44" s="1143">
        <v>1960.22</v>
      </c>
      <c r="F44" s="1143">
        <v>1888.73</v>
      </c>
      <c r="G44" s="1143">
        <v>1933.86</v>
      </c>
      <c r="H44" s="1143">
        <v>1451.66</v>
      </c>
      <c r="I44" s="1143">
        <v>1642.48</v>
      </c>
      <c r="J44" s="1144">
        <v>1600.71</v>
      </c>
    </row>
    <row r="45" spans="1:15" ht="14.25" customHeight="1">
      <c r="A45" s="1170"/>
      <c r="B45" s="1105" t="s">
        <v>105</v>
      </c>
      <c r="C45" s="1143">
        <v>1884.6</v>
      </c>
      <c r="D45" s="1143">
        <v>2087.5</v>
      </c>
      <c r="E45" s="1143">
        <v>1931.13</v>
      </c>
      <c r="F45" s="1143">
        <v>1876.48</v>
      </c>
      <c r="G45" s="1143">
        <v>1931.17</v>
      </c>
      <c r="H45" s="1143">
        <v>1437.28</v>
      </c>
      <c r="I45" s="1143">
        <v>1697.02</v>
      </c>
      <c r="J45" s="1144">
        <v>1352.46</v>
      </c>
    </row>
    <row r="46" spans="1:15" ht="14.25" customHeight="1">
      <c r="A46" s="1170"/>
      <c r="B46" s="1105" t="s">
        <v>106</v>
      </c>
      <c r="C46" s="1143">
        <v>1915.53</v>
      </c>
      <c r="D46" s="1143">
        <v>2037.48</v>
      </c>
      <c r="E46" s="1143">
        <v>1969.05</v>
      </c>
      <c r="F46" s="1143">
        <v>1916.48</v>
      </c>
      <c r="G46" s="1143">
        <v>1960.86</v>
      </c>
      <c r="H46" s="1143">
        <v>1597.37</v>
      </c>
      <c r="I46" s="1143">
        <v>1776.15</v>
      </c>
      <c r="J46" s="1144">
        <v>1591.46</v>
      </c>
    </row>
    <row r="47" spans="1:15" ht="14.25" customHeight="1">
      <c r="A47" s="1170"/>
      <c r="B47" s="1105" t="s">
        <v>107</v>
      </c>
      <c r="C47" s="1143">
        <v>1920.47</v>
      </c>
      <c r="D47" s="1143">
        <v>2035.18</v>
      </c>
      <c r="E47" s="1143">
        <v>1943.48</v>
      </c>
      <c r="F47" s="1143">
        <v>1904.7</v>
      </c>
      <c r="G47" s="1143">
        <v>2019.09</v>
      </c>
      <c r="H47" s="1143">
        <v>1623.08</v>
      </c>
      <c r="I47" s="1143">
        <v>1788.26</v>
      </c>
      <c r="J47" s="1144">
        <v>1680.05</v>
      </c>
    </row>
    <row r="48" spans="1:15" ht="14.25" customHeight="1" thickBot="1">
      <c r="A48" s="1170"/>
      <c r="B48" s="1105" t="s">
        <v>108</v>
      </c>
      <c r="C48" s="1143">
        <v>1933.57</v>
      </c>
      <c r="D48" s="1143">
        <v>2028.81</v>
      </c>
      <c r="E48" s="1143">
        <v>1986.6</v>
      </c>
      <c r="F48" s="1143">
        <v>1951.22</v>
      </c>
      <c r="G48" s="1143">
        <v>2005.57</v>
      </c>
      <c r="H48" s="1143">
        <v>1656.22</v>
      </c>
      <c r="I48" s="1143">
        <v>1771.29</v>
      </c>
      <c r="J48" s="1144">
        <v>1756.94</v>
      </c>
    </row>
    <row r="49" spans="1:10" ht="14.25" customHeight="1">
      <c r="A49" s="1172" t="s">
        <v>498</v>
      </c>
      <c r="B49" s="805"/>
      <c r="C49" s="362">
        <f>(C12/C11-1)*100</f>
        <v>-16.897841974017926</v>
      </c>
      <c r="D49" s="362">
        <f t="shared" ref="D49:I49" si="2">(D12/D11-1)*100</f>
        <v>-7.8554986635106072</v>
      </c>
      <c r="E49" s="362">
        <f t="shared" si="2"/>
        <v>-16.831252304586521</v>
      </c>
      <c r="F49" s="362">
        <f t="shared" si="2"/>
        <v>-16.769081120475814</v>
      </c>
      <c r="G49" s="362">
        <f t="shared" si="2"/>
        <v>-17.167330478110888</v>
      </c>
      <c r="H49" s="362">
        <f t="shared" si="2"/>
        <v>-21.861346504535163</v>
      </c>
      <c r="I49" s="362">
        <f t="shared" si="2"/>
        <v>-18.799040554939438</v>
      </c>
      <c r="J49" s="1173">
        <f>(J12/J11-1)*100</f>
        <v>-22.87376263970198</v>
      </c>
    </row>
    <row r="50" spans="1:10" ht="14.25" customHeight="1">
      <c r="A50" s="649" t="s">
        <v>112</v>
      </c>
      <c r="B50" s="1099"/>
      <c r="C50" s="1148">
        <f>(C48/C47-1)*100</f>
        <v>0.68212468822734795</v>
      </c>
      <c r="D50" s="1148">
        <f t="shared" ref="D50:I50" si="3">(D48/D47-1)*100</f>
        <v>-0.31299442801129285</v>
      </c>
      <c r="E50" s="1148">
        <f t="shared" si="3"/>
        <v>2.2187004754358197</v>
      </c>
      <c r="F50" s="1148">
        <f t="shared" si="3"/>
        <v>2.442379377329762</v>
      </c>
      <c r="G50" s="1148">
        <f t="shared" si="3"/>
        <v>-0.66960858604618867</v>
      </c>
      <c r="H50" s="1148">
        <f t="shared" si="3"/>
        <v>2.0417970771619443</v>
      </c>
      <c r="I50" s="1148">
        <f t="shared" si="3"/>
        <v>-0.94896715242750451</v>
      </c>
      <c r="J50" s="1149">
        <f>(J48/J47-1)*100</f>
        <v>4.5766495044790467</v>
      </c>
    </row>
    <row r="51" spans="1:10" ht="14.25" customHeight="1" thickBot="1">
      <c r="A51" s="1174" t="s">
        <v>499</v>
      </c>
      <c r="B51" s="654"/>
      <c r="C51" s="1175">
        <f>(C48/C35-1)*100</f>
        <v>-12.800519525031451</v>
      </c>
      <c r="D51" s="1175">
        <f t="shared" ref="D51:H51" si="4">(D48/D35-1)*100</f>
        <v>-5.6371830828693898</v>
      </c>
      <c r="E51" s="1175">
        <f t="shared" si="4"/>
        <v>-12.812973162757025</v>
      </c>
      <c r="F51" s="1175">
        <f t="shared" si="4"/>
        <v>-10.92109347893574</v>
      </c>
      <c r="G51" s="1175">
        <f>(G48/G35-1)*100</f>
        <v>-12.495800555853698</v>
      </c>
      <c r="H51" s="1175">
        <f t="shared" si="4"/>
        <v>-17.57762151455886</v>
      </c>
      <c r="I51" s="1175">
        <f>(I48/I35-1)*100</f>
        <v>-13.687395842469952</v>
      </c>
      <c r="J51" s="1176">
        <f>(J48/J35-1)*100</f>
        <v>-23.743592637120813</v>
      </c>
    </row>
    <row r="52" spans="1:10" ht="14.25" customHeight="1">
      <c r="A52" s="93" t="s">
        <v>251</v>
      </c>
      <c r="C52" s="40"/>
      <c r="D52" s="40"/>
      <c r="E52" s="40"/>
      <c r="F52" s="40"/>
      <c r="G52" s="40"/>
      <c r="H52" s="349"/>
      <c r="I52" s="349"/>
      <c r="J52" s="98"/>
    </row>
    <row r="53" spans="1:10" ht="14.25" customHeight="1" thickBot="1">
      <c r="A53" s="361"/>
      <c r="B53" s="94"/>
      <c r="C53" s="95"/>
      <c r="D53" s="95"/>
      <c r="E53" s="95"/>
      <c r="F53" s="95"/>
      <c r="G53" s="95"/>
      <c r="H53" s="95"/>
      <c r="I53" s="95"/>
      <c r="J53" s="96"/>
    </row>
    <row r="54" spans="1:10" ht="14.25" customHeight="1">
      <c r="C54" s="667"/>
      <c r="D54" s="667"/>
      <c r="E54" s="667"/>
      <c r="F54" s="667"/>
      <c r="G54" s="667"/>
      <c r="H54" s="667"/>
      <c r="I54" s="667"/>
      <c r="J54" s="667"/>
    </row>
  </sheetData>
  <mergeCells count="4">
    <mergeCell ref="A49:B49"/>
    <mergeCell ref="A1:J1"/>
    <mergeCell ref="A2:J2"/>
    <mergeCell ref="A3:J3"/>
  </mergeCells>
  <phoneticPr fontId="110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0" orientation="landscape" r:id="rId1"/>
  <headerFooter>
    <oddHeader>&amp;L&amp;9ODEPA</oddHeader>
    <oddFooter>&amp;C&amp;9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AN97"/>
  <sheetViews>
    <sheetView view="pageBreakPreview" zoomScale="80" zoomScaleNormal="100" zoomScaleSheetLayoutView="80" workbookViewId="0">
      <selection activeCell="A45" sqref="A45"/>
    </sheetView>
  </sheetViews>
  <sheetFormatPr baseColWidth="10" defaultColWidth="11.42578125" defaultRowHeight="12.75"/>
  <cols>
    <col min="1" max="1" width="145.28515625" style="16" customWidth="1"/>
    <col min="2" max="2" width="12.42578125" style="16" customWidth="1"/>
    <col min="3" max="25" width="10.7109375" style="16" customWidth="1"/>
    <col min="26" max="26" width="18.85546875" style="16" bestFit="1" customWidth="1"/>
    <col min="27" max="37" width="11.42578125" style="16" customWidth="1"/>
    <col min="38" max="40" width="11.5703125"/>
    <col min="41" max="48" width="11.42578125" style="16" customWidth="1"/>
    <col min="49" max="16384" width="11.42578125" style="16"/>
  </cols>
  <sheetData>
    <row r="1" spans="1:26" ht="12.75" customHeight="1">
      <c r="A1" s="61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325" t="s">
        <v>87</v>
      </c>
      <c r="Y1" s="326" t="s">
        <v>88</v>
      </c>
      <c r="Z1" s="325" t="s">
        <v>252</v>
      </c>
    </row>
    <row r="2" spans="1:26" ht="12.75" customHeight="1">
      <c r="A2" s="6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325">
        <v>2016</v>
      </c>
      <c r="Y2" s="327" t="s">
        <v>119</v>
      </c>
      <c r="Z2" s="328">
        <v>1073.5899999999999</v>
      </c>
    </row>
    <row r="3" spans="1:26" ht="12.75" customHeight="1">
      <c r="A3" s="25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X3" s="22"/>
      <c r="Y3" s="140" t="s">
        <v>120</v>
      </c>
      <c r="Z3" s="178">
        <v>1052.67</v>
      </c>
    </row>
    <row r="4" spans="1:26" ht="16.5" customHeight="1">
      <c r="A4" s="6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U4" s="109"/>
      <c r="V4" s="109"/>
      <c r="X4" s="22"/>
      <c r="Y4" s="140" t="s">
        <v>121</v>
      </c>
      <c r="Z4" s="178">
        <v>1065.24</v>
      </c>
    </row>
    <row r="5" spans="1:26" ht="15.75" customHeight="1">
      <c r="A5" s="20"/>
      <c r="X5" s="22"/>
      <c r="Y5" s="140" t="s">
        <v>122</v>
      </c>
      <c r="Z5" s="178">
        <v>1060.99</v>
      </c>
    </row>
    <row r="6" spans="1:26" ht="12.75" customHeight="1">
      <c r="A6" s="20"/>
      <c r="X6" s="22"/>
      <c r="Y6" s="140" t="s">
        <v>123</v>
      </c>
      <c r="Z6" s="178">
        <v>1149.23</v>
      </c>
    </row>
    <row r="7" spans="1:26" ht="12.75" customHeight="1">
      <c r="A7" s="20"/>
      <c r="X7" s="22"/>
      <c r="Y7" s="140" t="s">
        <v>124</v>
      </c>
      <c r="Z7" s="178">
        <v>1228.72</v>
      </c>
    </row>
    <row r="8" spans="1:26" ht="12.75" customHeight="1">
      <c r="A8" s="20"/>
      <c r="X8" s="22"/>
      <c r="Y8" s="140" t="s">
        <v>125</v>
      </c>
      <c r="Z8" s="178">
        <v>1278.31</v>
      </c>
    </row>
    <row r="9" spans="1:26" ht="12.75" customHeight="1">
      <c r="A9" s="20"/>
      <c r="X9" s="22"/>
      <c r="Y9" s="140" t="s">
        <v>253</v>
      </c>
      <c r="Z9" s="178">
        <v>1272.1099999999999</v>
      </c>
    </row>
    <row r="10" spans="1:26" ht="12.75" customHeight="1">
      <c r="A10" s="20"/>
      <c r="X10" s="22"/>
      <c r="Y10" s="140" t="s">
        <v>127</v>
      </c>
      <c r="Z10" s="178">
        <v>1224.02</v>
      </c>
    </row>
    <row r="11" spans="1:26" ht="12.75" customHeight="1">
      <c r="A11" s="20"/>
      <c r="X11" s="22"/>
      <c r="Y11" s="140" t="s">
        <v>128</v>
      </c>
      <c r="Z11" s="178">
        <v>1155.28</v>
      </c>
    </row>
    <row r="12" spans="1:26" ht="12.75" customHeight="1">
      <c r="A12" s="20"/>
      <c r="X12" s="22"/>
      <c r="Y12" s="140" t="s">
        <v>129</v>
      </c>
      <c r="Z12" s="178">
        <v>1136.5999999999999</v>
      </c>
    </row>
    <row r="13" spans="1:26" ht="12.75" customHeight="1">
      <c r="A13" s="20"/>
      <c r="X13" s="21"/>
      <c r="Y13" s="329" t="s">
        <v>130</v>
      </c>
      <c r="Z13" s="179">
        <v>1118.53</v>
      </c>
    </row>
    <row r="14" spans="1:26" ht="12.75" customHeight="1">
      <c r="A14" s="20"/>
      <c r="X14" s="325">
        <v>2017</v>
      </c>
      <c r="Y14" s="327" t="s">
        <v>131</v>
      </c>
      <c r="Z14" s="328">
        <v>1210.07</v>
      </c>
    </row>
    <row r="15" spans="1:26" ht="12.75" customHeight="1">
      <c r="A15" s="20"/>
      <c r="X15" s="22"/>
      <c r="Y15" s="140" t="s">
        <v>132</v>
      </c>
      <c r="Z15" s="178">
        <v>1217.0899999999999</v>
      </c>
    </row>
    <row r="16" spans="1:26" ht="12.75" customHeight="1">
      <c r="A16" s="20"/>
      <c r="X16" s="22"/>
      <c r="Y16" s="140" t="s">
        <v>133</v>
      </c>
      <c r="Z16" s="178">
        <v>1196.04</v>
      </c>
    </row>
    <row r="17" spans="1:26" ht="12.75" customHeight="1">
      <c r="A17" s="20"/>
      <c r="X17" s="22"/>
      <c r="Y17" s="140" t="s">
        <v>228</v>
      </c>
      <c r="Z17" s="178">
        <v>1213.68</v>
      </c>
    </row>
    <row r="18" spans="1:26" ht="12.75" customHeight="1">
      <c r="A18" s="20"/>
      <c r="X18" s="22"/>
      <c r="Y18" s="140" t="s">
        <v>135</v>
      </c>
      <c r="Z18" s="178">
        <v>1188.81</v>
      </c>
    </row>
    <row r="19" spans="1:26" ht="12.75" customHeight="1">
      <c r="A19" s="20"/>
      <c r="X19" s="22"/>
      <c r="Y19" s="140" t="s">
        <v>136</v>
      </c>
      <c r="Z19" s="178">
        <v>1211.56</v>
      </c>
    </row>
    <row r="20" spans="1:26" ht="12.75" customHeight="1">
      <c r="A20" s="20"/>
      <c r="X20" s="22"/>
      <c r="Y20" s="140" t="s">
        <v>137</v>
      </c>
      <c r="Z20" s="178">
        <v>1241.6600000000001</v>
      </c>
    </row>
    <row r="21" spans="1:26" ht="12.75" customHeight="1">
      <c r="A21" s="20"/>
      <c r="X21" s="22"/>
      <c r="Y21" s="140" t="s">
        <v>254</v>
      </c>
      <c r="Z21" s="178">
        <v>1272.21</v>
      </c>
    </row>
    <row r="22" spans="1:26" ht="12.75" customHeight="1">
      <c r="A22" s="20"/>
      <c r="X22" s="22"/>
      <c r="Y22" s="140" t="s">
        <v>139</v>
      </c>
      <c r="Z22" s="178">
        <v>1267.4000000000001</v>
      </c>
    </row>
    <row r="23" spans="1:26" ht="12.75" customHeight="1">
      <c r="A23" s="20"/>
      <c r="X23" s="22"/>
      <c r="Y23" s="140" t="s">
        <v>140</v>
      </c>
      <c r="Z23" s="178">
        <v>1257.0899999999999</v>
      </c>
    </row>
    <row r="24" spans="1:26" ht="12.75" customHeight="1">
      <c r="A24" s="20"/>
      <c r="X24" s="22"/>
      <c r="Y24" s="140" t="s">
        <v>141</v>
      </c>
      <c r="Z24" s="178">
        <v>1273.1099999999999</v>
      </c>
    </row>
    <row r="25" spans="1:26" ht="12.75" customHeight="1">
      <c r="A25" s="20"/>
      <c r="X25" s="21"/>
      <c r="Y25" s="329" t="s">
        <v>142</v>
      </c>
      <c r="Z25" s="179">
        <v>1216.3499999999999</v>
      </c>
    </row>
    <row r="26" spans="1:26" ht="12.75" customHeight="1">
      <c r="A26" s="20"/>
      <c r="X26" s="325">
        <v>2018</v>
      </c>
      <c r="Y26" s="327" t="s">
        <v>143</v>
      </c>
      <c r="Z26" s="328">
        <v>1165.53</v>
      </c>
    </row>
    <row r="27" spans="1:26" ht="12.75" customHeight="1">
      <c r="A27" s="20"/>
      <c r="X27" s="22"/>
      <c r="Y27" s="140" t="s">
        <v>144</v>
      </c>
      <c r="Z27" s="178">
        <v>1117.94</v>
      </c>
    </row>
    <row r="28" spans="1:26" ht="12.75" customHeight="1">
      <c r="A28" s="20"/>
      <c r="X28" s="22"/>
      <c r="Y28" s="140" t="s">
        <v>145</v>
      </c>
      <c r="Z28" s="178">
        <v>1115.44</v>
      </c>
    </row>
    <row r="29" spans="1:26" ht="12.75" customHeight="1">
      <c r="A29" s="20"/>
      <c r="X29" s="22"/>
      <c r="Y29" s="140" t="s">
        <v>146</v>
      </c>
      <c r="Z29" s="178">
        <v>1118.43</v>
      </c>
    </row>
    <row r="30" spans="1:26" ht="12.75" customHeight="1">
      <c r="A30" s="20"/>
      <c r="X30" s="22"/>
      <c r="Y30" s="140" t="s">
        <v>147</v>
      </c>
      <c r="Z30" s="178">
        <v>1097.46</v>
      </c>
    </row>
    <row r="31" spans="1:26" ht="12.7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22"/>
      <c r="Y31" s="140" t="s">
        <v>148</v>
      </c>
      <c r="Z31" s="178">
        <v>1132.3599999999999</v>
      </c>
    </row>
    <row r="32" spans="1:26" ht="12.75" customHeight="1">
      <c r="A32" s="20"/>
      <c r="X32" s="22"/>
      <c r="Y32" s="140" t="s">
        <v>149</v>
      </c>
      <c r="Z32" s="178">
        <v>1156.27</v>
      </c>
    </row>
    <row r="33" spans="24:26" ht="12.75" customHeight="1">
      <c r="X33" s="22"/>
      <c r="Y33" s="140" t="s">
        <v>150</v>
      </c>
      <c r="Z33" s="178">
        <v>1152.18</v>
      </c>
    </row>
    <row r="34" spans="24:26" ht="12.75" customHeight="1">
      <c r="X34" s="22"/>
      <c r="Y34" s="140" t="s">
        <v>151</v>
      </c>
      <c r="Z34" s="178">
        <v>1181.3399999999999</v>
      </c>
    </row>
    <row r="35" spans="24:26" ht="12.75" customHeight="1">
      <c r="X35" s="22"/>
      <c r="Y35" s="140" t="s">
        <v>152</v>
      </c>
      <c r="Z35" s="178">
        <v>1151.83</v>
      </c>
    </row>
    <row r="36" spans="24:26" ht="12.75" customHeight="1">
      <c r="X36" s="22"/>
      <c r="Y36" s="140" t="s">
        <v>153</v>
      </c>
      <c r="Z36" s="178">
        <v>1132.17</v>
      </c>
    </row>
    <row r="37" spans="24:26" ht="12.75" customHeight="1">
      <c r="X37" s="21"/>
      <c r="Y37" s="329" t="s">
        <v>154</v>
      </c>
      <c r="Z37" s="179">
        <v>1108.79</v>
      </c>
    </row>
    <row r="38" spans="24:26" ht="12.75" customHeight="1">
      <c r="X38" s="325">
        <v>2019</v>
      </c>
      <c r="Y38" s="327" t="s">
        <v>155</v>
      </c>
      <c r="Z38" s="328">
        <v>1058.82</v>
      </c>
    </row>
    <row r="39" spans="24:26" ht="12.75" customHeight="1">
      <c r="X39" s="22"/>
      <c r="Y39" s="140" t="s">
        <v>156</v>
      </c>
      <c r="Z39" s="178">
        <v>1008.13</v>
      </c>
    </row>
    <row r="40" spans="24:26" ht="12.75" customHeight="1">
      <c r="X40" s="22"/>
      <c r="Y40" s="140" t="s">
        <v>157</v>
      </c>
      <c r="Z40" s="178">
        <v>993.23</v>
      </c>
    </row>
    <row r="41" spans="24:26" ht="12.75" customHeight="1">
      <c r="X41" s="22"/>
      <c r="Y41" s="140" t="s">
        <v>158</v>
      </c>
      <c r="Z41" s="178">
        <v>990.69</v>
      </c>
    </row>
    <row r="42" spans="24:26">
      <c r="X42" s="22"/>
      <c r="Y42" s="140" t="s">
        <v>159</v>
      </c>
      <c r="Z42" s="178">
        <v>1018.7</v>
      </c>
    </row>
    <row r="43" spans="24:26" ht="13.5" customHeight="1">
      <c r="X43" s="22"/>
      <c r="Y43" s="140" t="s">
        <v>160</v>
      </c>
      <c r="Z43" s="178">
        <v>1091.71</v>
      </c>
    </row>
    <row r="44" spans="24:26">
      <c r="X44" s="22"/>
      <c r="Y44" s="140" t="s">
        <v>161</v>
      </c>
      <c r="Z44" s="178">
        <v>1160</v>
      </c>
    </row>
    <row r="45" spans="24:26">
      <c r="X45" s="22"/>
      <c r="Y45" s="140" t="s">
        <v>162</v>
      </c>
      <c r="Z45" s="178">
        <v>1170.3244854546826</v>
      </c>
    </row>
    <row r="46" spans="24:26">
      <c r="X46" s="22"/>
      <c r="Y46" s="140" t="s">
        <v>163</v>
      </c>
      <c r="Z46" s="178">
        <v>1243.551904621002</v>
      </c>
    </row>
    <row r="47" spans="24:26">
      <c r="X47" s="22"/>
      <c r="Y47" s="140" t="s">
        <v>164</v>
      </c>
      <c r="Z47" s="178">
        <v>1265.67</v>
      </c>
    </row>
    <row r="48" spans="24:26">
      <c r="X48" s="22"/>
      <c r="Y48" s="140" t="s">
        <v>165</v>
      </c>
      <c r="Z48" s="178">
        <v>1174</v>
      </c>
    </row>
    <row r="49" spans="24:26">
      <c r="X49" s="21"/>
      <c r="Y49" s="329" t="s">
        <v>166</v>
      </c>
      <c r="Z49" s="179">
        <v>1184.7109727574928</v>
      </c>
    </row>
    <row r="50" spans="24:26">
      <c r="X50" s="325">
        <v>2020</v>
      </c>
      <c r="Y50" s="330" t="s">
        <v>167</v>
      </c>
      <c r="Z50" s="680">
        <v>1086.3699999999999</v>
      </c>
    </row>
    <row r="51" spans="24:26">
      <c r="X51" s="22"/>
      <c r="Y51" s="213" t="s">
        <v>168</v>
      </c>
      <c r="Z51" s="680">
        <v>1076.3499999999999</v>
      </c>
    </row>
    <row r="52" spans="24:26">
      <c r="X52" s="22"/>
      <c r="Y52" s="213" t="s">
        <v>169</v>
      </c>
      <c r="Z52" s="680">
        <v>1070.99</v>
      </c>
    </row>
    <row r="53" spans="24:26">
      <c r="X53" s="22"/>
      <c r="Y53" s="213" t="s">
        <v>170</v>
      </c>
      <c r="Z53" s="680">
        <v>1068.1600000000001</v>
      </c>
    </row>
    <row r="54" spans="24:26">
      <c r="X54" s="22"/>
      <c r="Y54" s="213" t="s">
        <v>171</v>
      </c>
      <c r="Z54" s="680">
        <v>1090.25</v>
      </c>
    </row>
    <row r="55" spans="24:26">
      <c r="X55" s="22"/>
      <c r="Y55" s="213" t="s">
        <v>172</v>
      </c>
      <c r="Z55" s="680">
        <v>1166.71</v>
      </c>
    </row>
    <row r="56" spans="24:26">
      <c r="X56" s="22"/>
      <c r="Y56" s="213" t="s">
        <v>173</v>
      </c>
      <c r="Z56" s="680">
        <v>1260.32</v>
      </c>
    </row>
    <row r="57" spans="24:26">
      <c r="X57" s="22"/>
      <c r="Y57" s="213" t="s">
        <v>174</v>
      </c>
      <c r="Z57" s="680">
        <v>1434.22</v>
      </c>
    </row>
    <row r="58" spans="24:26">
      <c r="X58" s="22"/>
      <c r="Y58" s="213" t="s">
        <v>175</v>
      </c>
      <c r="Z58" s="680">
        <v>1642.37</v>
      </c>
    </row>
    <row r="59" spans="24:26">
      <c r="X59" s="22"/>
      <c r="Y59" s="213" t="s">
        <v>176</v>
      </c>
      <c r="Z59" s="680">
        <v>1666.46</v>
      </c>
    </row>
    <row r="60" spans="24:26" ht="12.75" customHeight="1">
      <c r="X60" s="22"/>
      <c r="Y60" s="213" t="s">
        <v>177</v>
      </c>
      <c r="Z60" s="680">
        <v>1645.71</v>
      </c>
    </row>
    <row r="61" spans="24:26">
      <c r="X61" s="21"/>
      <c r="Y61" s="331" t="s">
        <v>178</v>
      </c>
      <c r="Z61" s="680">
        <v>1526.87</v>
      </c>
    </row>
    <row r="62" spans="24:26">
      <c r="X62" s="325">
        <v>2021</v>
      </c>
      <c r="Y62" s="330" t="s">
        <v>179</v>
      </c>
      <c r="Z62" s="680">
        <v>1440.52</v>
      </c>
    </row>
    <row r="63" spans="24:26">
      <c r="X63" s="22"/>
      <c r="Y63" s="213" t="s">
        <v>180</v>
      </c>
      <c r="Z63" s="680">
        <v>1399.49</v>
      </c>
    </row>
    <row r="64" spans="24:26">
      <c r="X64" s="22"/>
      <c r="Y64" s="213" t="s">
        <v>181</v>
      </c>
      <c r="Z64" s="680">
        <v>1473.37</v>
      </c>
    </row>
    <row r="65" spans="24:26">
      <c r="X65" s="22"/>
      <c r="Y65" s="213" t="s">
        <v>182</v>
      </c>
      <c r="Z65" s="680">
        <v>1594.53</v>
      </c>
    </row>
    <row r="66" spans="24:26">
      <c r="X66" s="22"/>
      <c r="Y66" s="213" t="s">
        <v>183</v>
      </c>
      <c r="Z66" s="680">
        <v>1756.14</v>
      </c>
    </row>
    <row r="67" spans="24:26">
      <c r="X67" s="22"/>
      <c r="Y67" s="213" t="s">
        <v>184</v>
      </c>
      <c r="Z67" s="680">
        <v>1856.82</v>
      </c>
    </row>
    <row r="68" spans="24:26">
      <c r="X68" s="22"/>
      <c r="Y68" s="213" t="s">
        <v>185</v>
      </c>
      <c r="Z68" s="680">
        <v>1974.76</v>
      </c>
    </row>
    <row r="69" spans="24:26">
      <c r="X69" s="22"/>
      <c r="Y69" s="213" t="s">
        <v>186</v>
      </c>
      <c r="Z69" s="680">
        <v>2265.5500000000002</v>
      </c>
    </row>
    <row r="70" spans="24:26">
      <c r="X70" s="22"/>
      <c r="Y70" s="213" t="s">
        <v>187</v>
      </c>
      <c r="Z70" s="680">
        <v>2245.66</v>
      </c>
    </row>
    <row r="71" spans="24:26">
      <c r="X71" s="22"/>
      <c r="Y71" s="213" t="s">
        <v>188</v>
      </c>
      <c r="Z71" s="680">
        <v>2045.7</v>
      </c>
    </row>
    <row r="72" spans="24:26">
      <c r="X72" s="22"/>
      <c r="Y72" s="213" t="s">
        <v>189</v>
      </c>
      <c r="Z72" s="680">
        <v>1973.04</v>
      </c>
    </row>
    <row r="73" spans="24:26">
      <c r="X73" s="563"/>
      <c r="Y73" s="564" t="s">
        <v>190</v>
      </c>
      <c r="Z73" s="680">
        <v>1810.96</v>
      </c>
    </row>
    <row r="74" spans="24:26">
      <c r="X74" s="565">
        <v>2022</v>
      </c>
      <c r="Y74" s="336" t="s">
        <v>191</v>
      </c>
      <c r="Z74" s="680">
        <v>1737.66</v>
      </c>
    </row>
    <row r="75" spans="24:26">
      <c r="X75" s="415"/>
      <c r="Y75" s="218" t="s">
        <v>192</v>
      </c>
      <c r="Z75" s="680">
        <v>1827.33</v>
      </c>
    </row>
    <row r="76" spans="24:26">
      <c r="X76" s="415"/>
      <c r="Y76" s="218" t="s">
        <v>193</v>
      </c>
      <c r="Z76" s="680">
        <v>1947.55</v>
      </c>
    </row>
    <row r="77" spans="24:26">
      <c r="X77" s="415"/>
      <c r="Y77" s="218" t="s">
        <v>194</v>
      </c>
      <c r="Z77" s="680">
        <v>1952.2</v>
      </c>
    </row>
    <row r="78" spans="24:26">
      <c r="X78" s="415"/>
      <c r="Y78" s="218" t="s">
        <v>195</v>
      </c>
      <c r="Z78" s="680">
        <v>1857.79</v>
      </c>
    </row>
    <row r="79" spans="24:26">
      <c r="X79" s="415"/>
      <c r="Y79" s="218" t="s">
        <v>196</v>
      </c>
      <c r="Z79" s="680">
        <v>1869.55</v>
      </c>
    </row>
    <row r="80" spans="24:26">
      <c r="X80" s="415"/>
      <c r="Y80" s="218" t="s">
        <v>197</v>
      </c>
      <c r="Z80" s="680">
        <v>1908.78</v>
      </c>
    </row>
    <row r="81" spans="24:26">
      <c r="X81" s="415"/>
      <c r="Y81" s="218" t="s">
        <v>198</v>
      </c>
      <c r="Z81" s="680">
        <v>1925.28</v>
      </c>
    </row>
    <row r="82" spans="24:26">
      <c r="X82" s="415"/>
      <c r="Y82" s="218" t="s">
        <v>199</v>
      </c>
      <c r="Z82" s="680">
        <v>1935.59</v>
      </c>
    </row>
    <row r="83" spans="24:26">
      <c r="X83" s="415"/>
      <c r="Y83" s="218" t="s">
        <v>200</v>
      </c>
      <c r="Z83" s="680">
        <v>1935.58</v>
      </c>
    </row>
    <row r="84" spans="24:26">
      <c r="X84" s="415"/>
      <c r="Y84" s="218" t="s">
        <v>201</v>
      </c>
      <c r="Z84" s="680">
        <v>1795.5</v>
      </c>
    </row>
    <row r="85" spans="24:26">
      <c r="X85" s="563"/>
      <c r="Y85" s="219" t="s">
        <v>202</v>
      </c>
      <c r="Z85" s="680">
        <v>1689.88</v>
      </c>
    </row>
    <row r="86" spans="24:26">
      <c r="X86" s="565">
        <v>2023</v>
      </c>
      <c r="Y86" s="218" t="s">
        <v>203</v>
      </c>
      <c r="Z86" s="680">
        <v>1591.34</v>
      </c>
    </row>
    <row r="87" spans="24:26">
      <c r="X87" s="415"/>
      <c r="Y87" s="218" t="s">
        <v>204</v>
      </c>
      <c r="Z87" s="680">
        <v>1574.29</v>
      </c>
    </row>
    <row r="88" spans="24:26">
      <c r="X88" s="415"/>
      <c r="Y88" s="218" t="s">
        <v>205</v>
      </c>
      <c r="Z88" s="680">
        <v>1649.02</v>
      </c>
    </row>
    <row r="89" spans="24:26">
      <c r="X89" s="416"/>
      <c r="Y89" s="218" t="s">
        <v>206</v>
      </c>
      <c r="Z89" s="680">
        <v>1679.6</v>
      </c>
    </row>
    <row r="90" spans="24:26">
      <c r="X90" s="416"/>
      <c r="Y90" s="218" t="s">
        <v>207</v>
      </c>
      <c r="Z90" s="680">
        <v>1624.61</v>
      </c>
    </row>
    <row r="91" spans="24:26">
      <c r="X91" s="416"/>
      <c r="Y91" s="218" t="s">
        <v>208</v>
      </c>
      <c r="Z91" s="680">
        <v>1680.46</v>
      </c>
    </row>
    <row r="92" spans="24:26">
      <c r="X92" s="416"/>
      <c r="Y92" s="218" t="s">
        <v>209</v>
      </c>
      <c r="Z92" s="680">
        <v>1756.15</v>
      </c>
    </row>
    <row r="93" spans="24:26">
      <c r="X93" s="416"/>
      <c r="Y93" s="218" t="s">
        <v>210</v>
      </c>
      <c r="Z93" s="680">
        <v>1774.3</v>
      </c>
    </row>
    <row r="94" spans="24:26">
      <c r="X94" s="416"/>
      <c r="Y94" s="218" t="s">
        <v>211</v>
      </c>
      <c r="Z94" s="680">
        <v>1759.46</v>
      </c>
    </row>
    <row r="95" spans="24:26">
      <c r="X95" s="416"/>
      <c r="Y95" s="218" t="s">
        <v>212</v>
      </c>
      <c r="Z95" s="681"/>
    </row>
    <row r="96" spans="24:26">
      <c r="X96" s="416"/>
      <c r="Y96" s="218" t="s">
        <v>213</v>
      </c>
      <c r="Z96" s="681"/>
    </row>
    <row r="97" spans="24:26">
      <c r="X97" s="566"/>
      <c r="Y97" s="219" t="s">
        <v>214</v>
      </c>
      <c r="Z97" s="682"/>
    </row>
  </sheetData>
  <phoneticPr fontId="106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6" orientation="landscape" r:id="rId1"/>
  <headerFooter>
    <oddHeader>&amp;L&amp;9ODEPA</oddHeader>
    <oddFooter>&amp;C&amp;9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AF97"/>
  <sheetViews>
    <sheetView view="pageBreakPreview" zoomScale="80" zoomScaleNormal="100" zoomScaleSheetLayoutView="80" workbookViewId="0">
      <selection activeCell="F39" sqref="F39"/>
    </sheetView>
  </sheetViews>
  <sheetFormatPr baseColWidth="10" defaultColWidth="11.42578125" defaultRowHeight="12.75"/>
  <cols>
    <col min="1" max="1" width="177.28515625" style="20" customWidth="1"/>
    <col min="2" max="2" width="12.28515625" style="16" customWidth="1"/>
    <col min="3" max="20" width="10.7109375" style="16" customWidth="1"/>
    <col min="21" max="28" width="11.42578125" style="16" customWidth="1"/>
    <col min="29" max="31" width="3.7109375" style="16" customWidth="1"/>
    <col min="32" max="32" width="8.7109375" style="17" customWidth="1"/>
    <col min="33" max="45" width="8.7109375" style="16" customWidth="1"/>
    <col min="46" max="46" width="11.42578125" style="16" customWidth="1"/>
    <col min="47" max="16384" width="11.42578125" style="16"/>
  </cols>
  <sheetData>
    <row r="1" spans="21:23" ht="12.75" customHeight="1">
      <c r="U1" s="446" t="s">
        <v>255</v>
      </c>
      <c r="V1" s="446" t="s">
        <v>256</v>
      </c>
      <c r="W1" s="332" t="s">
        <v>257</v>
      </c>
    </row>
    <row r="2" spans="21:23" ht="12.75" customHeight="1">
      <c r="U2" s="333">
        <v>2016</v>
      </c>
      <c r="V2" s="333" t="s">
        <v>119</v>
      </c>
      <c r="W2" s="334">
        <v>1191.4000000000001</v>
      </c>
    </row>
    <row r="3" spans="21:23" ht="12.75" customHeight="1">
      <c r="U3" s="214"/>
      <c r="V3" s="214" t="s">
        <v>120</v>
      </c>
      <c r="W3" s="215">
        <v>1162.7</v>
      </c>
    </row>
    <row r="4" spans="21:23" ht="12.75" customHeight="1">
      <c r="U4" s="214"/>
      <c r="V4" s="214" t="s">
        <v>121</v>
      </c>
      <c r="W4" s="215">
        <v>1173.3399999999999</v>
      </c>
    </row>
    <row r="5" spans="21:23" ht="12.75" customHeight="1">
      <c r="U5" s="214"/>
      <c r="V5" s="214" t="s">
        <v>122</v>
      </c>
      <c r="W5" s="215">
        <v>1164.2</v>
      </c>
    </row>
    <row r="6" spans="21:23" ht="12.75" customHeight="1">
      <c r="U6" s="214"/>
      <c r="V6" s="214" t="s">
        <v>123</v>
      </c>
      <c r="W6" s="215">
        <v>1256.9000000000001</v>
      </c>
    </row>
    <row r="7" spans="21:23" ht="12.75" customHeight="1">
      <c r="U7" s="214"/>
      <c r="V7" s="214" t="s">
        <v>124</v>
      </c>
      <c r="W7" s="215">
        <v>1340.87</v>
      </c>
    </row>
    <row r="8" spans="21:23" ht="12.75" customHeight="1">
      <c r="U8" s="214"/>
      <c r="V8" s="214" t="s">
        <v>125</v>
      </c>
      <c r="W8" s="215">
        <v>1388.7</v>
      </c>
    </row>
    <row r="9" spans="21:23" ht="12.75" customHeight="1">
      <c r="U9" s="214"/>
      <c r="V9" s="214" t="s">
        <v>126</v>
      </c>
      <c r="W9" s="215">
        <v>1378.64</v>
      </c>
    </row>
    <row r="10" spans="21:23" ht="12.75" customHeight="1">
      <c r="U10" s="214"/>
      <c r="V10" s="214" t="s">
        <v>127</v>
      </c>
      <c r="W10" s="215">
        <v>1325.83</v>
      </c>
    </row>
    <row r="11" spans="21:23" ht="12.75" customHeight="1">
      <c r="U11" s="214"/>
      <c r="V11" s="214" t="s">
        <v>128</v>
      </c>
      <c r="W11" s="215">
        <v>1248.3699999999999</v>
      </c>
    </row>
    <row r="12" spans="21:23" ht="12.75" customHeight="1">
      <c r="U12" s="214"/>
      <c r="V12" s="214" t="s">
        <v>129</v>
      </c>
      <c r="W12" s="215">
        <v>1226.1400000000001</v>
      </c>
    </row>
    <row r="13" spans="21:23" ht="12.75" customHeight="1">
      <c r="U13" s="216"/>
      <c r="V13" s="216" t="s">
        <v>130</v>
      </c>
      <c r="W13" s="217">
        <v>1206.02</v>
      </c>
    </row>
    <row r="14" spans="21:23" ht="12.75" customHeight="1">
      <c r="U14" s="325">
        <v>2017</v>
      </c>
      <c r="V14" s="325" t="s">
        <v>227</v>
      </c>
      <c r="W14" s="417">
        <v>1405.69</v>
      </c>
    </row>
    <row r="15" spans="21:23" ht="12.75" customHeight="1">
      <c r="U15" s="22"/>
      <c r="V15" s="22" t="s">
        <v>132</v>
      </c>
      <c r="W15" s="417">
        <v>1406.23</v>
      </c>
    </row>
    <row r="16" spans="21:23" ht="12.75" customHeight="1">
      <c r="U16" s="22"/>
      <c r="V16" s="22" t="s">
        <v>133</v>
      </c>
      <c r="W16" s="417">
        <v>1378.62</v>
      </c>
    </row>
    <row r="17" spans="1:23" ht="12.75" customHeight="1">
      <c r="U17" s="22"/>
      <c r="V17" s="22" t="s">
        <v>228</v>
      </c>
      <c r="W17" s="417">
        <v>1393.62</v>
      </c>
    </row>
    <row r="18" spans="1:23" ht="12.75" customHeight="1">
      <c r="U18" s="22"/>
      <c r="V18" s="22" t="s">
        <v>135</v>
      </c>
      <c r="W18" s="417">
        <v>1361.69</v>
      </c>
    </row>
    <row r="19" spans="1:23" ht="12.75" customHeight="1">
      <c r="U19" s="22"/>
      <c r="V19" s="22" t="s">
        <v>136</v>
      </c>
      <c r="W19" s="417">
        <v>1386.04</v>
      </c>
    </row>
    <row r="20" spans="1:23" ht="12.75" customHeight="1">
      <c r="D20" s="365" t="s">
        <v>223</v>
      </c>
      <c r="U20" s="22"/>
      <c r="V20" s="22" t="s">
        <v>137</v>
      </c>
      <c r="W20" s="417">
        <v>1426.04</v>
      </c>
    </row>
    <row r="21" spans="1:23" ht="12.75" customHeight="1">
      <c r="U21" s="22"/>
      <c r="V21" s="22" t="s">
        <v>138</v>
      </c>
      <c r="W21" s="417">
        <v>1457.67</v>
      </c>
    </row>
    <row r="22" spans="1:23" ht="12.75" customHeight="1">
      <c r="U22" s="22"/>
      <c r="V22" s="180" t="s">
        <v>139</v>
      </c>
      <c r="W22" s="417">
        <v>1449.18</v>
      </c>
    </row>
    <row r="23" spans="1:23" ht="12.75" customHeight="1">
      <c r="U23" s="22"/>
      <c r="V23" s="180" t="s">
        <v>140</v>
      </c>
      <c r="W23" s="417">
        <v>1439.61</v>
      </c>
    </row>
    <row r="24" spans="1:23" ht="12.75" customHeight="1">
      <c r="U24" s="22"/>
      <c r="V24" s="89" t="s">
        <v>141</v>
      </c>
      <c r="W24" s="417">
        <v>1449.46</v>
      </c>
    </row>
    <row r="25" spans="1:23" ht="12.75" customHeight="1">
      <c r="U25" s="21"/>
      <c r="V25" s="181" t="s">
        <v>142</v>
      </c>
      <c r="W25" s="417">
        <v>1383.57</v>
      </c>
    </row>
    <row r="26" spans="1:23" ht="12.75" customHeight="1">
      <c r="U26" s="325">
        <v>2018</v>
      </c>
      <c r="V26" s="335" t="s">
        <v>143</v>
      </c>
      <c r="W26" s="417">
        <v>1358.8</v>
      </c>
    </row>
    <row r="27" spans="1:23" ht="12.75" customHeight="1">
      <c r="U27" s="22"/>
      <c r="V27" s="89" t="s">
        <v>144</v>
      </c>
      <c r="W27" s="417">
        <v>1297.3599999999999</v>
      </c>
    </row>
    <row r="28" spans="1:23" ht="12.75" customHeight="1">
      <c r="A28" s="111"/>
      <c r="U28" s="22"/>
      <c r="V28" s="89" t="s">
        <v>145</v>
      </c>
      <c r="W28" s="417">
        <v>1293.81</v>
      </c>
    </row>
    <row r="29" spans="1:23" ht="12.75" customHeight="1">
      <c r="U29" s="22"/>
      <c r="V29" s="89" t="s">
        <v>146</v>
      </c>
      <c r="W29" s="417">
        <v>1294.6500000000001</v>
      </c>
    </row>
    <row r="30" spans="1:23" ht="12.75" customHeight="1">
      <c r="U30" s="22"/>
      <c r="V30" s="89" t="s">
        <v>147</v>
      </c>
      <c r="W30" s="417">
        <v>1266.4000000000001</v>
      </c>
    </row>
    <row r="31" spans="1:23" ht="12.75" customHeight="1">
      <c r="U31" s="22"/>
      <c r="V31" s="89" t="s">
        <v>148</v>
      </c>
      <c r="W31" s="417">
        <v>1302.99</v>
      </c>
    </row>
    <row r="32" spans="1:23" ht="12.75" customHeight="1">
      <c r="U32" s="22"/>
      <c r="V32" s="89" t="s">
        <v>149</v>
      </c>
      <c r="W32" s="417">
        <v>1329.17</v>
      </c>
    </row>
    <row r="33" spans="21:23" ht="12.75" customHeight="1">
      <c r="U33" s="22"/>
      <c r="V33" s="89" t="s">
        <v>150</v>
      </c>
      <c r="W33" s="417">
        <v>1319.83</v>
      </c>
    </row>
    <row r="34" spans="21:23" ht="12.75" customHeight="1">
      <c r="U34" s="22"/>
      <c r="V34" s="89" t="s">
        <v>151</v>
      </c>
      <c r="W34" s="417">
        <v>1350.79</v>
      </c>
    </row>
    <row r="35" spans="21:23" ht="12.75" customHeight="1">
      <c r="U35" s="22"/>
      <c r="V35" s="89" t="s">
        <v>152</v>
      </c>
      <c r="W35" s="417">
        <v>1312.59</v>
      </c>
    </row>
    <row r="36" spans="21:23" ht="12.75" customHeight="1">
      <c r="U36" s="22"/>
      <c r="V36" s="89" t="s">
        <v>153</v>
      </c>
      <c r="W36" s="417">
        <v>1285.58</v>
      </c>
    </row>
    <row r="37" spans="21:23" ht="12.75" customHeight="1">
      <c r="U37" s="21"/>
      <c r="V37" s="181" t="s">
        <v>154</v>
      </c>
      <c r="W37" s="417">
        <v>1259.03</v>
      </c>
    </row>
    <row r="38" spans="21:23" ht="12.75" customHeight="1">
      <c r="U38" s="325">
        <v>2019</v>
      </c>
      <c r="V38" s="336" t="s">
        <v>155</v>
      </c>
      <c r="W38" s="417">
        <v>1357.4</v>
      </c>
    </row>
    <row r="39" spans="21:23" ht="12.75" customHeight="1">
      <c r="U39" s="22"/>
      <c r="V39" s="218" t="s">
        <v>156</v>
      </c>
      <c r="W39" s="417">
        <v>1291.01</v>
      </c>
    </row>
    <row r="40" spans="21:23" ht="12.75" customHeight="1">
      <c r="U40" s="22"/>
      <c r="V40" s="218" t="s">
        <v>157</v>
      </c>
      <c r="W40" s="417">
        <v>1271.42</v>
      </c>
    </row>
    <row r="41" spans="21:23" ht="12.75" customHeight="1">
      <c r="U41" s="22"/>
      <c r="V41" s="218" t="s">
        <v>158</v>
      </c>
      <c r="W41" s="417">
        <v>1262.1600000000001</v>
      </c>
    </row>
    <row r="42" spans="21:23" ht="12.75" customHeight="1">
      <c r="U42" s="22"/>
      <c r="V42" s="89" t="s">
        <v>159</v>
      </c>
      <c r="W42" s="417">
        <v>1294.3900000000001</v>
      </c>
    </row>
    <row r="43" spans="21:23" ht="12.75" customHeight="1">
      <c r="U43" s="22"/>
      <c r="V43" s="89" t="s">
        <v>160</v>
      </c>
      <c r="W43" s="417">
        <v>1378.88</v>
      </c>
    </row>
    <row r="44" spans="21:23" ht="12.75" customHeight="1">
      <c r="U44" s="22"/>
      <c r="V44" s="89" t="s">
        <v>161</v>
      </c>
      <c r="W44" s="417">
        <v>1464.07</v>
      </c>
    </row>
    <row r="45" spans="21:23" ht="12.75" customHeight="1">
      <c r="U45" s="22"/>
      <c r="V45" s="89" t="s">
        <v>162</v>
      </c>
      <c r="W45" s="417">
        <v>1474.13</v>
      </c>
    </row>
    <row r="46" spans="21:23" ht="12.75" customHeight="1">
      <c r="U46" s="22"/>
      <c r="V46" s="89" t="s">
        <v>163</v>
      </c>
      <c r="W46" s="417">
        <v>1563.47</v>
      </c>
    </row>
    <row r="47" spans="21:23" ht="12.75" customHeight="1">
      <c r="U47" s="22"/>
      <c r="V47" s="89" t="s">
        <v>164</v>
      </c>
      <c r="W47" s="417">
        <v>1591.12</v>
      </c>
    </row>
    <row r="48" spans="21:23" ht="12.75" customHeight="1">
      <c r="U48" s="22"/>
      <c r="V48" s="89" t="s">
        <v>165</v>
      </c>
      <c r="W48" s="417">
        <v>1463.67</v>
      </c>
    </row>
    <row r="49" spans="21:23" ht="12.75" customHeight="1" thickBot="1">
      <c r="U49" s="418"/>
      <c r="V49" s="419" t="s">
        <v>166</v>
      </c>
      <c r="W49" s="420">
        <v>1476.11</v>
      </c>
    </row>
    <row r="50" spans="21:23" ht="12.75" customHeight="1">
      <c r="U50" s="325">
        <v>2020</v>
      </c>
      <c r="V50" s="330" t="s">
        <v>167</v>
      </c>
      <c r="W50" s="680">
        <v>1396.37</v>
      </c>
    </row>
    <row r="51" spans="21:23" ht="12.75" customHeight="1">
      <c r="U51" s="22"/>
      <c r="V51" s="213" t="s">
        <v>168</v>
      </c>
      <c r="W51" s="680">
        <v>1374.74</v>
      </c>
    </row>
    <row r="52" spans="21:23" ht="12.75" customHeight="1">
      <c r="U52" s="22"/>
      <c r="V52" s="213" t="s">
        <v>169</v>
      </c>
      <c r="W52" s="680">
        <v>1362.8</v>
      </c>
    </row>
    <row r="53" spans="21:23" ht="12.75" customHeight="1">
      <c r="U53" s="22"/>
      <c r="V53" s="213" t="s">
        <v>170</v>
      </c>
      <c r="W53" s="680">
        <v>1354.67</v>
      </c>
    </row>
    <row r="54" spans="21:23" ht="12.75" customHeight="1">
      <c r="U54" s="22"/>
      <c r="V54" s="213" t="s">
        <v>171</v>
      </c>
      <c r="W54" s="680">
        <v>1383.34</v>
      </c>
    </row>
    <row r="55" spans="21:23" ht="12.75" customHeight="1">
      <c r="U55" s="22"/>
      <c r="V55" s="213" t="s">
        <v>172</v>
      </c>
      <c r="W55" s="680">
        <v>1481.06</v>
      </c>
    </row>
    <row r="56" spans="21:23" ht="12.75" customHeight="1">
      <c r="U56" s="22"/>
      <c r="V56" s="213" t="s">
        <v>173</v>
      </c>
      <c r="W56" s="680">
        <v>1600.96</v>
      </c>
    </row>
    <row r="57" spans="21:23" ht="12.75" customHeight="1">
      <c r="U57" s="22"/>
      <c r="V57" s="213" t="s">
        <v>174</v>
      </c>
      <c r="W57" s="680">
        <v>1820.13</v>
      </c>
    </row>
    <row r="58" spans="21:23" ht="12.75" customHeight="1">
      <c r="U58" s="22"/>
      <c r="V58" s="213" t="s">
        <v>175</v>
      </c>
      <c r="W58" s="680">
        <v>2081.5100000000002</v>
      </c>
    </row>
    <row r="59" spans="21:23" ht="12.75" customHeight="1">
      <c r="U59" s="22"/>
      <c r="V59" s="213" t="s">
        <v>176</v>
      </c>
      <c r="W59" s="680">
        <v>2098.67</v>
      </c>
    </row>
    <row r="60" spans="21:23" ht="12.75" customHeight="1">
      <c r="U60" s="22"/>
      <c r="V60" s="213" t="s">
        <v>177</v>
      </c>
      <c r="W60" s="680">
        <v>2058.5300000000002</v>
      </c>
    </row>
    <row r="61" spans="21:23" ht="12.75" customHeight="1">
      <c r="U61" s="21"/>
      <c r="V61" s="331" t="s">
        <v>178</v>
      </c>
      <c r="W61" s="680">
        <v>1912.39</v>
      </c>
    </row>
    <row r="62" spans="21:23" ht="12.75" customHeight="1">
      <c r="U62" s="325">
        <v>2021</v>
      </c>
      <c r="V62" s="330" t="s">
        <v>179</v>
      </c>
      <c r="W62" s="680">
        <v>1798.15</v>
      </c>
    </row>
    <row r="63" spans="21:23" ht="12.75" customHeight="1">
      <c r="U63" s="22"/>
      <c r="V63" s="213" t="s">
        <v>180</v>
      </c>
      <c r="W63" s="680">
        <v>1734.75</v>
      </c>
    </row>
    <row r="64" spans="21:23" ht="12.75" customHeight="1">
      <c r="U64" s="22"/>
      <c r="V64" s="213" t="s">
        <v>181</v>
      </c>
      <c r="W64" s="680">
        <v>1822.93</v>
      </c>
    </row>
    <row r="65" spans="21:26" ht="12.75" customHeight="1">
      <c r="U65" s="22"/>
      <c r="V65" s="213" t="s">
        <v>182</v>
      </c>
      <c r="W65" s="680">
        <v>1965.54</v>
      </c>
    </row>
    <row r="66" spans="21:26" ht="12.75" customHeight="1">
      <c r="U66" s="22"/>
      <c r="V66" s="213" t="s">
        <v>183</v>
      </c>
      <c r="W66" s="680">
        <v>2156.5700000000002</v>
      </c>
    </row>
    <row r="67" spans="21:26" ht="12.75" customHeight="1">
      <c r="U67" s="22"/>
      <c r="V67" s="213" t="s">
        <v>184</v>
      </c>
      <c r="W67" s="680">
        <v>2274.13</v>
      </c>
    </row>
    <row r="68" spans="21:26" ht="12.75" customHeight="1">
      <c r="U68" s="22"/>
      <c r="V68" s="213" t="s">
        <v>185</v>
      </c>
      <c r="W68" s="680">
        <v>2416.58</v>
      </c>
    </row>
    <row r="69" spans="21:26">
      <c r="U69" s="22"/>
      <c r="V69" s="213" t="s">
        <v>186</v>
      </c>
      <c r="W69" s="680">
        <v>2750.2</v>
      </c>
      <c r="Z69" s="554"/>
    </row>
    <row r="70" spans="21:26" ht="12.75" customHeight="1">
      <c r="U70" s="22"/>
      <c r="V70" s="213" t="s">
        <v>187</v>
      </c>
      <c r="W70" s="680">
        <v>2716.4</v>
      </c>
    </row>
    <row r="71" spans="21:26" ht="12.75" customHeight="1">
      <c r="U71" s="22"/>
      <c r="V71" s="213" t="s">
        <v>188</v>
      </c>
      <c r="W71" s="680">
        <v>2445.66</v>
      </c>
    </row>
    <row r="72" spans="21:26" ht="12.75" customHeight="1">
      <c r="U72" s="22"/>
      <c r="V72" s="213" t="s">
        <v>189</v>
      </c>
      <c r="W72" s="680">
        <v>2327.6799999999998</v>
      </c>
    </row>
    <row r="73" spans="21:26" ht="12.75" customHeight="1">
      <c r="U73" s="563"/>
      <c r="V73" s="564" t="s">
        <v>190</v>
      </c>
      <c r="W73" s="680">
        <v>2125.7399999999998</v>
      </c>
    </row>
    <row r="74" spans="21:26" ht="12.75" customHeight="1">
      <c r="U74" s="565">
        <v>2022</v>
      </c>
      <c r="V74" s="336" t="s">
        <v>191</v>
      </c>
      <c r="W74" s="680">
        <v>2024</v>
      </c>
    </row>
    <row r="75" spans="21:26" ht="12.75" customHeight="1">
      <c r="U75" s="415"/>
      <c r="V75" s="218" t="s">
        <v>192</v>
      </c>
      <c r="W75" s="680">
        <v>2103.08</v>
      </c>
    </row>
    <row r="76" spans="21:26" ht="12.75" customHeight="1">
      <c r="U76" s="415"/>
      <c r="V76" s="218" t="s">
        <v>193</v>
      </c>
      <c r="W76" s="680">
        <v>2235.0700000000002</v>
      </c>
    </row>
    <row r="77" spans="21:26" ht="12.75" customHeight="1">
      <c r="U77" s="415"/>
      <c r="V77" s="218" t="s">
        <v>194</v>
      </c>
      <c r="W77" s="680">
        <v>2199.4899999999998</v>
      </c>
    </row>
    <row r="78" spans="21:26" ht="12.75" customHeight="1">
      <c r="U78" s="415"/>
      <c r="V78" s="218" t="s">
        <v>195</v>
      </c>
      <c r="W78" s="680">
        <v>2064.31</v>
      </c>
    </row>
    <row r="79" spans="21:26" ht="12.75" customHeight="1">
      <c r="U79" s="415"/>
      <c r="V79" s="218" t="s">
        <v>196</v>
      </c>
      <c r="W79" s="680">
        <v>2052.73</v>
      </c>
    </row>
    <row r="80" spans="21:26" ht="12.75" customHeight="1">
      <c r="U80" s="415"/>
      <c r="V80" s="218" t="s">
        <v>197</v>
      </c>
      <c r="W80" s="680">
        <v>2076.4699999999998</v>
      </c>
    </row>
    <row r="81" spans="21:26" ht="12.75" customHeight="1">
      <c r="U81" s="415"/>
      <c r="V81" s="218" t="s">
        <v>198</v>
      </c>
      <c r="W81" s="680">
        <v>2066.08</v>
      </c>
    </row>
    <row r="82" spans="21:26" ht="12.75" customHeight="1">
      <c r="U82" s="415"/>
      <c r="V82" s="218" t="s">
        <v>199</v>
      </c>
      <c r="W82" s="680">
        <v>2052.1799999999998</v>
      </c>
      <c r="Z82" s="554"/>
    </row>
    <row r="83" spans="21:26" ht="12.75" customHeight="1">
      <c r="U83" s="415"/>
      <c r="V83" s="218" t="s">
        <v>200</v>
      </c>
      <c r="W83" s="680">
        <v>2034.69</v>
      </c>
    </row>
    <row r="84" spans="21:26" ht="12.75" customHeight="1">
      <c r="U84" s="415"/>
      <c r="V84" s="218" t="s">
        <v>201</v>
      </c>
      <c r="W84" s="680">
        <v>1877.66</v>
      </c>
    </row>
    <row r="85" spans="21:26" ht="12.75" customHeight="1">
      <c r="U85" s="563"/>
      <c r="V85" s="219" t="s">
        <v>202</v>
      </c>
      <c r="W85" s="680">
        <v>1750.17</v>
      </c>
    </row>
    <row r="86" spans="21:26" ht="12.75" customHeight="1">
      <c r="U86" s="565">
        <v>2023</v>
      </c>
      <c r="V86" s="218" t="s">
        <v>203</v>
      </c>
      <c r="W86" s="680">
        <v>1643.39</v>
      </c>
    </row>
    <row r="87" spans="21:26" ht="12.75" customHeight="1">
      <c r="U87" s="415"/>
      <c r="V87" s="218" t="s">
        <v>204</v>
      </c>
      <c r="W87" s="680">
        <v>1612.91</v>
      </c>
    </row>
    <row r="88" spans="21:26" ht="12.75" customHeight="1">
      <c r="U88" s="415"/>
      <c r="V88" s="218" t="s">
        <v>205</v>
      </c>
      <c r="W88" s="680">
        <v>1690.51</v>
      </c>
    </row>
    <row r="89" spans="21:26" ht="12.75" customHeight="1">
      <c r="U89" s="416"/>
      <c r="V89" s="218" t="s">
        <v>206</v>
      </c>
      <c r="W89" s="680">
        <v>1703.38</v>
      </c>
    </row>
    <row r="90" spans="21:26" ht="12.75" customHeight="1">
      <c r="U90" s="416"/>
      <c r="V90" s="218" t="s">
        <v>207</v>
      </c>
      <c r="W90" s="680">
        <v>1642.48</v>
      </c>
    </row>
    <row r="91" spans="21:26" ht="12.75" customHeight="1">
      <c r="U91" s="416"/>
      <c r="V91" s="218" t="s">
        <v>208</v>
      </c>
      <c r="W91" s="680">
        <v>1697.02</v>
      </c>
    </row>
    <row r="92" spans="21:26" ht="12.75" customHeight="1">
      <c r="U92" s="416"/>
      <c r="V92" s="218" t="s">
        <v>209</v>
      </c>
      <c r="W92" s="680">
        <v>1776.15</v>
      </c>
    </row>
    <row r="93" spans="21:26" ht="12.75" customHeight="1">
      <c r="U93" s="416"/>
      <c r="V93" s="218" t="s">
        <v>210</v>
      </c>
      <c r="W93" s="680">
        <v>1788.26</v>
      </c>
    </row>
    <row r="94" spans="21:26" ht="12.75" customHeight="1">
      <c r="U94" s="416"/>
      <c r="V94" s="218" t="s">
        <v>211</v>
      </c>
      <c r="W94" s="680">
        <v>1771.29</v>
      </c>
    </row>
    <row r="95" spans="21:26" ht="12.75" customHeight="1">
      <c r="U95" s="416"/>
      <c r="V95" s="218" t="s">
        <v>212</v>
      </c>
      <c r="W95" s="681"/>
    </row>
    <row r="96" spans="21:26" ht="12.75" customHeight="1">
      <c r="U96" s="416"/>
      <c r="V96" s="218" t="s">
        <v>213</v>
      </c>
      <c r="W96" s="681"/>
    </row>
    <row r="97" spans="21:23" ht="12.75" customHeight="1">
      <c r="U97" s="566"/>
      <c r="V97" s="219" t="s">
        <v>214</v>
      </c>
      <c r="W97" s="682"/>
    </row>
  </sheetData>
  <phoneticPr fontId="29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0" orientation="landscape" r:id="rId1"/>
  <headerFooter>
    <oddHeader>&amp;L&amp;9ODEPA</oddHeader>
    <oddFooter>&amp;C&amp;9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BG145"/>
  <sheetViews>
    <sheetView view="pageBreakPreview" zoomScaleNormal="100" zoomScaleSheetLayoutView="100" workbookViewId="0">
      <selection activeCell="C34" sqref="C34"/>
    </sheetView>
  </sheetViews>
  <sheetFormatPr baseColWidth="10" defaultColWidth="11.42578125" defaultRowHeight="12.75"/>
  <cols>
    <col min="1" max="1" width="104.5703125" style="20" customWidth="1"/>
    <col min="2" max="2" width="11.7109375" style="20" customWidth="1"/>
    <col min="3" max="25" width="11.42578125" style="20" customWidth="1"/>
    <col min="26" max="26" width="17.140625" style="87" customWidth="1"/>
    <col min="27" max="27" width="11" style="87" customWidth="1"/>
    <col min="28" max="28" width="12.28515625" style="87" customWidth="1"/>
    <col min="29" max="41" width="14.7109375" style="87" customWidth="1"/>
    <col min="42" max="42" width="11.42578125" style="87" customWidth="1"/>
    <col min="43" max="43" width="10.42578125" style="87" bestFit="1" customWidth="1"/>
    <col min="44" max="44" width="9.42578125" style="87" bestFit="1" customWidth="1"/>
    <col min="45" max="45" width="11.42578125" style="87" bestFit="1" customWidth="1"/>
    <col min="46" max="46" width="9.85546875" style="87" bestFit="1" customWidth="1"/>
    <col min="47" max="47" width="11.85546875" style="87" bestFit="1" customWidth="1"/>
    <col min="48" max="48" width="11.42578125" style="87" customWidth="1"/>
    <col min="49" max="49" width="9.42578125" style="87" bestFit="1" customWidth="1"/>
    <col min="50" max="50" width="11.42578125" style="87" bestFit="1" customWidth="1"/>
    <col min="51" max="52" width="8.140625" style="87" bestFit="1" customWidth="1"/>
    <col min="53" max="53" width="5.5703125" style="87" bestFit="1" customWidth="1"/>
    <col min="54" max="54" width="6.85546875" style="87" bestFit="1" customWidth="1"/>
    <col min="55" max="55" width="11.42578125" style="88" customWidth="1"/>
    <col min="56" max="56" width="21.140625" style="16" customWidth="1"/>
    <col min="57" max="57" width="15.140625" style="16" customWidth="1"/>
    <col min="58" max="58" width="17.5703125" style="16" customWidth="1"/>
    <col min="59" max="59" width="16.140625" style="16" customWidth="1"/>
    <col min="60" max="16384" width="11.42578125" style="16"/>
  </cols>
  <sheetData>
    <row r="1" spans="1:52" ht="15.75">
      <c r="C1" s="61"/>
      <c r="AA1" s="337" t="s">
        <v>87</v>
      </c>
      <c r="AB1" s="337" t="s">
        <v>88</v>
      </c>
      <c r="AC1" s="337" t="s">
        <v>258</v>
      </c>
      <c r="AD1" s="337" t="s">
        <v>259</v>
      </c>
      <c r="AE1" s="337" t="s">
        <v>260</v>
      </c>
      <c r="AF1" s="337" t="s">
        <v>261</v>
      </c>
      <c r="AG1" s="337" t="s">
        <v>262</v>
      </c>
      <c r="AH1" s="337" t="s">
        <v>263</v>
      </c>
      <c r="AI1" s="337" t="s">
        <v>264</v>
      </c>
      <c r="AJ1" s="337" t="s">
        <v>220</v>
      </c>
      <c r="AK1" s="337" t="s">
        <v>265</v>
      </c>
      <c r="AL1" s="337" t="s">
        <v>266</v>
      </c>
      <c r="AM1" s="337" t="s">
        <v>219</v>
      </c>
      <c r="AN1" s="337" t="s">
        <v>94</v>
      </c>
      <c r="AO1" s="337" t="s">
        <v>267</v>
      </c>
    </row>
    <row r="2" spans="1:52" ht="15.75">
      <c r="C2" s="27"/>
      <c r="AA2" s="338">
        <v>2018</v>
      </c>
      <c r="AB2" s="339" t="s">
        <v>268</v>
      </c>
      <c r="AC2" s="340">
        <v>1244.9377203524073</v>
      </c>
      <c r="AD2" s="340">
        <v>1211.9750093993237</v>
      </c>
      <c r="AE2" s="340">
        <v>791.49427129676553</v>
      </c>
      <c r="AF2" s="340">
        <v>675.30698828346669</v>
      </c>
      <c r="AG2" s="340">
        <v>603.45144511966828</v>
      </c>
      <c r="AH2" s="340">
        <v>1179.8771409278174</v>
      </c>
      <c r="AI2" s="340">
        <v>1147.7334912137239</v>
      </c>
      <c r="AJ2" s="340">
        <v>1367.2641787828934</v>
      </c>
      <c r="AK2" s="340">
        <v>1314.3867269358188</v>
      </c>
      <c r="AL2" s="340">
        <v>881.64906266228866</v>
      </c>
      <c r="AM2" s="340">
        <v>1001.727901603603</v>
      </c>
      <c r="AN2" s="340">
        <v>830.73716086907916</v>
      </c>
      <c r="AO2" s="340">
        <v>988.8134341021622</v>
      </c>
    </row>
    <row r="3" spans="1:52" ht="15.75">
      <c r="C3" s="27"/>
      <c r="AA3" s="182"/>
      <c r="AB3" s="117" t="s">
        <v>269</v>
      </c>
      <c r="AC3" s="113">
        <v>1205.0977916058805</v>
      </c>
      <c r="AD3" s="113">
        <v>1166.3925502521067</v>
      </c>
      <c r="AE3" s="113">
        <v>773.78298207632838</v>
      </c>
      <c r="AF3" s="113">
        <v>655.58766545592266</v>
      </c>
      <c r="AG3" s="113">
        <v>546.85441345239281</v>
      </c>
      <c r="AH3" s="113">
        <v>1147.1418164357174</v>
      </c>
      <c r="AI3" s="113">
        <v>1079.6468291819958</v>
      </c>
      <c r="AJ3" s="113">
        <v>1323.194807968694</v>
      </c>
      <c r="AK3" s="113">
        <v>1269.8799395792907</v>
      </c>
      <c r="AL3" s="113">
        <v>890.7376785457194</v>
      </c>
      <c r="AM3" s="113">
        <v>973.20387533792439</v>
      </c>
      <c r="AN3" s="113">
        <v>844.4255873649696</v>
      </c>
      <c r="AO3" s="113">
        <v>932.65503427282329</v>
      </c>
    </row>
    <row r="4" spans="1:52" ht="15.75">
      <c r="A4" s="27"/>
      <c r="AA4" s="182"/>
      <c r="AB4" s="117" t="s">
        <v>270</v>
      </c>
      <c r="AC4" s="113">
        <v>1215</v>
      </c>
      <c r="AD4" s="113">
        <v>1161</v>
      </c>
      <c r="AE4" s="113">
        <v>763</v>
      </c>
      <c r="AF4" s="113">
        <v>641</v>
      </c>
      <c r="AG4" s="113">
        <v>528</v>
      </c>
      <c r="AH4" s="113">
        <v>1122</v>
      </c>
      <c r="AI4" s="113">
        <v>1051</v>
      </c>
      <c r="AJ4" s="113">
        <v>1345</v>
      </c>
      <c r="AK4" s="113">
        <v>1200</v>
      </c>
      <c r="AL4" s="113">
        <v>887</v>
      </c>
      <c r="AM4" s="113">
        <v>946</v>
      </c>
      <c r="AN4" s="113">
        <v>831</v>
      </c>
      <c r="AO4" s="113">
        <v>906</v>
      </c>
      <c r="AP4" s="114"/>
      <c r="AQ4" s="114"/>
    </row>
    <row r="5" spans="1:52">
      <c r="AA5" s="182"/>
      <c r="AB5" s="117" t="s">
        <v>271</v>
      </c>
      <c r="AC5" s="113">
        <v>1210.3537823566128</v>
      </c>
      <c r="AD5" s="113">
        <v>1140.9782265158212</v>
      </c>
      <c r="AE5" s="113">
        <v>726.49689563709092</v>
      </c>
      <c r="AF5" s="113">
        <v>621.23315039754857</v>
      </c>
      <c r="AG5" s="113">
        <v>502.33024665837706</v>
      </c>
      <c r="AH5" s="113">
        <v>1122.1453478734006</v>
      </c>
      <c r="AI5" s="113">
        <v>1012.5066988087464</v>
      </c>
      <c r="AJ5" s="113">
        <v>1264.8710616037226</v>
      </c>
      <c r="AK5" s="113">
        <v>1159.2795651101476</v>
      </c>
      <c r="AL5" s="113">
        <v>888.95784405757706</v>
      </c>
      <c r="AM5" s="113">
        <v>912.93785930670288</v>
      </c>
      <c r="AN5" s="113">
        <v>830.75183084872515</v>
      </c>
      <c r="AO5" s="113">
        <v>919.17435299526699</v>
      </c>
      <c r="AP5" s="114"/>
      <c r="AQ5" s="114"/>
    </row>
    <row r="6" spans="1:52">
      <c r="AA6" s="182"/>
      <c r="AB6" s="117" t="s">
        <v>272</v>
      </c>
      <c r="AC6" s="113">
        <v>1214.98</v>
      </c>
      <c r="AD6" s="113">
        <v>1107.81</v>
      </c>
      <c r="AE6" s="113">
        <v>731.53</v>
      </c>
      <c r="AF6" s="113">
        <v>635.65</v>
      </c>
      <c r="AG6" s="113">
        <v>473.18</v>
      </c>
      <c r="AH6" s="113">
        <v>1124.8599999999999</v>
      </c>
      <c r="AI6" s="113">
        <v>1018.99</v>
      </c>
      <c r="AJ6" s="113">
        <v>1233.1099999999999</v>
      </c>
      <c r="AK6" s="113">
        <v>1141.1199999999999</v>
      </c>
      <c r="AL6" s="113">
        <v>877.93</v>
      </c>
      <c r="AM6" s="113">
        <v>1153.74</v>
      </c>
      <c r="AN6" s="113">
        <v>829.7</v>
      </c>
      <c r="AO6" s="113">
        <v>955.5</v>
      </c>
      <c r="AP6" s="114"/>
      <c r="AQ6" s="114"/>
      <c r="AR6" s="806"/>
      <c r="AS6" s="806"/>
      <c r="AT6" s="806"/>
      <c r="AU6" s="806"/>
      <c r="AV6" s="806"/>
      <c r="AW6" s="806"/>
      <c r="AX6" s="806"/>
      <c r="AY6" s="806"/>
      <c r="AZ6" s="806"/>
    </row>
    <row r="7" spans="1:52">
      <c r="AA7" s="182"/>
      <c r="AB7" s="117" t="s">
        <v>273</v>
      </c>
      <c r="AC7" s="113">
        <v>1213.6341004966873</v>
      </c>
      <c r="AD7" s="113">
        <v>1081.4857685953796</v>
      </c>
      <c r="AE7" s="113">
        <v>734.25997488542771</v>
      </c>
      <c r="AF7" s="113">
        <v>620.03349828068372</v>
      </c>
      <c r="AG7" s="113">
        <v>512.63188302660808</v>
      </c>
      <c r="AH7" s="113">
        <v>1139.09499770723</v>
      </c>
      <c r="AI7" s="113">
        <v>1004.9544432594647</v>
      </c>
      <c r="AJ7" s="113">
        <v>1200.0037706556009</v>
      </c>
      <c r="AK7" s="113">
        <v>1133.7883663776292</v>
      </c>
      <c r="AL7" s="113">
        <v>886.03251784418535</v>
      </c>
      <c r="AM7" s="113">
        <v>937.23673995718434</v>
      </c>
      <c r="AN7" s="113">
        <v>835.04833416976146</v>
      </c>
      <c r="AO7" s="113">
        <v>985.76653538801543</v>
      </c>
      <c r="AP7" s="114"/>
      <c r="AQ7" s="114"/>
      <c r="AR7" s="806"/>
      <c r="AS7" s="806"/>
      <c r="AT7" s="806"/>
      <c r="AU7" s="806"/>
      <c r="AV7" s="806"/>
      <c r="AW7" s="806"/>
      <c r="AX7" s="806"/>
      <c r="AY7" s="806"/>
      <c r="AZ7" s="806"/>
    </row>
    <row r="8" spans="1:52">
      <c r="AA8" s="182"/>
      <c r="AB8" s="117" t="s">
        <v>274</v>
      </c>
      <c r="AC8" s="113">
        <v>1248.6199999999999</v>
      </c>
      <c r="AD8" s="113">
        <v>1141.47</v>
      </c>
      <c r="AE8" s="113">
        <v>814.78</v>
      </c>
      <c r="AF8" s="113">
        <v>684.45</v>
      </c>
      <c r="AG8" s="113">
        <v>609.80999999999995</v>
      </c>
      <c r="AH8" s="113">
        <v>1179.8800000000001</v>
      </c>
      <c r="AI8" s="113">
        <v>1053.06</v>
      </c>
      <c r="AJ8" s="113">
        <v>1271.6600000000001</v>
      </c>
      <c r="AK8" s="113">
        <v>1228.6500000000001</v>
      </c>
      <c r="AL8" s="113">
        <v>912.86</v>
      </c>
      <c r="AM8" s="113">
        <v>1077.78</v>
      </c>
      <c r="AN8" s="113">
        <v>899.48</v>
      </c>
      <c r="AO8" s="113">
        <v>991.74</v>
      </c>
      <c r="AP8" s="114"/>
      <c r="AQ8" s="114"/>
    </row>
    <row r="9" spans="1:52">
      <c r="AA9" s="182"/>
      <c r="AB9" s="117" t="s">
        <v>275</v>
      </c>
      <c r="AC9" s="113">
        <v>1347.0982869631312</v>
      </c>
      <c r="AD9" s="113">
        <v>1311.5259753320988</v>
      </c>
      <c r="AE9" s="113">
        <v>898.05617309232605</v>
      </c>
      <c r="AF9" s="113">
        <v>816.84071275724375</v>
      </c>
      <c r="AG9" s="113">
        <v>579.47308776994771</v>
      </c>
      <c r="AH9" s="113">
        <v>1286.0713732944032</v>
      </c>
      <c r="AI9" s="113">
        <v>1247.8755069682045</v>
      </c>
      <c r="AJ9" s="113">
        <v>1545.6943624251594</v>
      </c>
      <c r="AK9" s="113">
        <v>1503.1369315398233</v>
      </c>
      <c r="AL9" s="113">
        <v>933.19006809010045</v>
      </c>
      <c r="AM9" s="113">
        <v>1172.2233784783837</v>
      </c>
      <c r="AN9" s="113">
        <v>982.44573746641231</v>
      </c>
      <c r="AO9" s="113">
        <v>1129.1487614547259</v>
      </c>
      <c r="AP9" s="114"/>
      <c r="AQ9" s="114"/>
    </row>
    <row r="10" spans="1:52">
      <c r="AA10" s="182"/>
      <c r="AB10" s="117" t="s">
        <v>276</v>
      </c>
      <c r="AC10" s="113">
        <v>1260.2952963645851</v>
      </c>
      <c r="AD10" s="113">
        <v>1179.7166373252785</v>
      </c>
      <c r="AE10" s="113">
        <v>870.11363387287633</v>
      </c>
      <c r="AF10" s="113">
        <v>700.16191790719006</v>
      </c>
      <c r="AG10" s="113">
        <v>600.30353724378472</v>
      </c>
      <c r="AH10" s="113">
        <v>1207.3804773072636</v>
      </c>
      <c r="AI10" s="113">
        <v>1083.7178688755805</v>
      </c>
      <c r="AJ10" s="113">
        <v>1302.6263267903605</v>
      </c>
      <c r="AK10" s="113">
        <v>1180.3769282065668</v>
      </c>
      <c r="AL10" s="113">
        <v>919.43223581076222</v>
      </c>
      <c r="AM10" s="113">
        <v>1107.157738434526</v>
      </c>
      <c r="AN10" s="113">
        <v>909.82169561987348</v>
      </c>
      <c r="AO10" s="113">
        <v>1025.3609036666044</v>
      </c>
      <c r="AP10" s="114"/>
      <c r="AQ10" s="114"/>
    </row>
    <row r="11" spans="1:52">
      <c r="AA11" s="182"/>
      <c r="AB11" s="117" t="s">
        <v>277</v>
      </c>
      <c r="AC11" s="113">
        <v>1250.1404648834807</v>
      </c>
      <c r="AD11" s="113">
        <v>1160.5856677607862</v>
      </c>
      <c r="AE11" s="113">
        <v>851.69246448689444</v>
      </c>
      <c r="AF11" s="113">
        <v>715.08420972849308</v>
      </c>
      <c r="AG11" s="113">
        <v>651.63964345145473</v>
      </c>
      <c r="AH11" s="113">
        <v>1187.2711941802495</v>
      </c>
      <c r="AI11" s="113">
        <v>1115.3851512464323</v>
      </c>
      <c r="AJ11" s="113">
        <v>1306.5980404607462</v>
      </c>
      <c r="AK11" s="113">
        <v>1214.0272732700196</v>
      </c>
      <c r="AL11" s="113">
        <v>920.4482611982105</v>
      </c>
      <c r="AM11" s="113">
        <v>1106.4112268070562</v>
      </c>
      <c r="AN11" s="113">
        <v>905.75892189993226</v>
      </c>
      <c r="AO11" s="113">
        <v>1011.6602951847055</v>
      </c>
      <c r="AP11" s="114"/>
      <c r="AQ11" s="115"/>
    </row>
    <row r="12" spans="1:52">
      <c r="AA12" s="182"/>
      <c r="AB12" s="117" t="s">
        <v>278</v>
      </c>
      <c r="AC12" s="113">
        <v>1227</v>
      </c>
      <c r="AD12" s="113">
        <v>1143</v>
      </c>
      <c r="AE12" s="113">
        <v>773</v>
      </c>
      <c r="AF12" s="113">
        <v>661.02081081619406</v>
      </c>
      <c r="AG12" s="113">
        <v>557</v>
      </c>
      <c r="AH12" s="113">
        <v>1139</v>
      </c>
      <c r="AI12" s="113">
        <v>1082</v>
      </c>
      <c r="AJ12" s="113">
        <v>1269</v>
      </c>
      <c r="AK12" s="113">
        <v>1196</v>
      </c>
      <c r="AL12" s="113">
        <v>895.14622166409595</v>
      </c>
      <c r="AM12" s="113">
        <v>1024.5158690011792</v>
      </c>
      <c r="AN12" s="113">
        <v>862.82839837070139</v>
      </c>
      <c r="AO12" s="113">
        <v>978.10258938175616</v>
      </c>
      <c r="AP12" s="114"/>
      <c r="AQ12" s="115"/>
    </row>
    <row r="13" spans="1:52">
      <c r="AA13" s="183"/>
      <c r="AB13" s="118" t="s">
        <v>279</v>
      </c>
      <c r="AC13" s="116">
        <v>1193.228308727744</v>
      </c>
      <c r="AD13" s="116">
        <v>1093.2327973908623</v>
      </c>
      <c r="AE13" s="116">
        <v>699.39784261995237</v>
      </c>
      <c r="AF13" s="116">
        <v>569.37787496593137</v>
      </c>
      <c r="AG13" s="116">
        <v>459.30237507850131</v>
      </c>
      <c r="AH13" s="116">
        <v>1118.554292895958</v>
      </c>
      <c r="AI13" s="116">
        <v>1046.1822553515808</v>
      </c>
      <c r="AJ13" s="116">
        <v>1193.1936392912191</v>
      </c>
      <c r="AK13" s="116">
        <v>1114.5372114252759</v>
      </c>
      <c r="AL13" s="116">
        <v>825.33283752193165</v>
      </c>
      <c r="AM13" s="116">
        <v>922.9465217132298</v>
      </c>
      <c r="AN13" s="116">
        <v>763.03145652156502</v>
      </c>
      <c r="AO13" s="116">
        <v>1020.3320976625814</v>
      </c>
      <c r="AP13" s="114"/>
      <c r="AQ13" s="115"/>
    </row>
    <row r="14" spans="1:52">
      <c r="AA14" s="341">
        <v>2019</v>
      </c>
      <c r="AB14" s="339" t="s">
        <v>280</v>
      </c>
      <c r="AC14" s="342">
        <v>1150.52</v>
      </c>
      <c r="AD14" s="342">
        <v>1085.3422457144688</v>
      </c>
      <c r="AE14" s="342">
        <v>708.80057364710183</v>
      </c>
      <c r="AF14" s="342">
        <v>616.88839941316814</v>
      </c>
      <c r="AG14" s="342">
        <v>502.92524105560915</v>
      </c>
      <c r="AH14" s="342">
        <v>1083.2431969792478</v>
      </c>
      <c r="AI14" s="342">
        <v>1018.722329123957</v>
      </c>
      <c r="AJ14" s="342">
        <v>1183.9390948755583</v>
      </c>
      <c r="AK14" s="342">
        <v>1112.9124889884556</v>
      </c>
      <c r="AL14" s="340">
        <v>803.43181110889395</v>
      </c>
      <c r="AM14" s="340">
        <v>901.85897993849005</v>
      </c>
      <c r="AN14" s="340">
        <v>749.93344690545268</v>
      </c>
      <c r="AO14" s="343">
        <v>872.89148533435616</v>
      </c>
      <c r="AP14" s="114"/>
      <c r="AQ14" s="115"/>
    </row>
    <row r="15" spans="1:52">
      <c r="AA15" s="184"/>
      <c r="AB15" s="117" t="s">
        <v>269</v>
      </c>
      <c r="AC15" s="248">
        <v>1113.3699999999999</v>
      </c>
      <c r="AD15" s="248">
        <v>1033.99</v>
      </c>
      <c r="AE15" s="248">
        <v>691.28</v>
      </c>
      <c r="AF15" s="248">
        <v>614.96</v>
      </c>
      <c r="AG15" s="248">
        <v>467.33</v>
      </c>
      <c r="AH15" s="248">
        <v>1044.22</v>
      </c>
      <c r="AI15" s="248">
        <v>975</v>
      </c>
      <c r="AJ15" s="248">
        <v>1133.1300000000001</v>
      </c>
      <c r="AK15" s="248">
        <v>1025.98</v>
      </c>
      <c r="AL15" s="113"/>
      <c r="AM15" s="113"/>
      <c r="AN15" s="113"/>
      <c r="AO15" s="186"/>
      <c r="AP15" s="114"/>
      <c r="AQ15" s="115"/>
    </row>
    <row r="16" spans="1:52">
      <c r="AA16" s="184"/>
      <c r="AB16" s="117" t="s">
        <v>270</v>
      </c>
      <c r="AC16" s="248">
        <v>1102.28</v>
      </c>
      <c r="AD16" s="248">
        <v>995.62</v>
      </c>
      <c r="AE16" s="248">
        <v>665.86</v>
      </c>
      <c r="AF16" s="248"/>
      <c r="AG16" s="248">
        <v>421.93</v>
      </c>
      <c r="AH16" s="248">
        <v>1004.87</v>
      </c>
      <c r="AI16" s="248">
        <v>892.81</v>
      </c>
      <c r="AJ16" s="248">
        <v>1109.6400000000001</v>
      </c>
      <c r="AK16" s="248">
        <v>974.72</v>
      </c>
      <c r="AL16" s="113"/>
      <c r="AM16" s="113"/>
      <c r="AN16" s="113"/>
      <c r="AO16" s="186"/>
      <c r="AP16" s="114"/>
      <c r="AQ16" s="115"/>
    </row>
    <row r="17" spans="1:41">
      <c r="AA17" s="184"/>
      <c r="AB17" s="117" t="s">
        <v>271</v>
      </c>
      <c r="AC17" s="248">
        <v>1128.47</v>
      </c>
      <c r="AD17" s="248">
        <v>961.18</v>
      </c>
      <c r="AE17" s="248">
        <v>660.5</v>
      </c>
      <c r="AF17" s="248"/>
      <c r="AG17" s="248">
        <v>423.05</v>
      </c>
      <c r="AH17" s="248">
        <v>993</v>
      </c>
      <c r="AI17" s="248">
        <v>831.23</v>
      </c>
      <c r="AJ17" s="248">
        <v>1044.71</v>
      </c>
      <c r="AK17" s="248">
        <v>920.84</v>
      </c>
      <c r="AL17" s="113"/>
      <c r="AM17" s="113"/>
      <c r="AN17" s="113"/>
      <c r="AO17" s="186"/>
    </row>
    <row r="18" spans="1:41">
      <c r="AA18" s="184"/>
      <c r="AB18" s="117" t="s">
        <v>272</v>
      </c>
      <c r="AC18" s="248">
        <v>1142.3223370996991</v>
      </c>
      <c r="AD18" s="248">
        <v>975.00668309631396</v>
      </c>
      <c r="AE18" s="248">
        <v>656.41175286937414</v>
      </c>
      <c r="AF18" s="248">
        <v>517.98293001466266</v>
      </c>
      <c r="AG18" s="248">
        <v>385.52176270067287</v>
      </c>
      <c r="AH18" s="248">
        <v>1037.7667731080157</v>
      </c>
      <c r="AI18" s="248">
        <v>847.84992211775796</v>
      </c>
      <c r="AJ18" s="248">
        <v>1046.8595379287863</v>
      </c>
      <c r="AK18" s="248">
        <v>900.9612324901351</v>
      </c>
      <c r="AL18" s="113">
        <v>755.80685655035245</v>
      </c>
      <c r="AM18" s="113">
        <v>787.42810375245131</v>
      </c>
      <c r="AN18" s="113">
        <v>701.47832963047847</v>
      </c>
      <c r="AO18" s="186">
        <v>850.98013752881684</v>
      </c>
    </row>
    <row r="19" spans="1:41">
      <c r="AA19" s="184"/>
      <c r="AB19" s="117" t="s">
        <v>273</v>
      </c>
      <c r="AC19" s="248">
        <v>1174.7339539134925</v>
      </c>
      <c r="AD19" s="248">
        <v>1005.1291156601344</v>
      </c>
      <c r="AE19" s="248">
        <v>723.2424079851844</v>
      </c>
      <c r="AF19" s="248">
        <v>559.99645643581778</v>
      </c>
      <c r="AG19" s="248">
        <v>475.47178459105942</v>
      </c>
      <c r="AH19" s="248">
        <v>1079.3174342229029</v>
      </c>
      <c r="AI19" s="248">
        <v>863.75522615390423</v>
      </c>
      <c r="AJ19" s="248">
        <v>1013.5734253717709</v>
      </c>
      <c r="AK19" s="248">
        <v>924.0492938578036</v>
      </c>
      <c r="AL19" s="113">
        <v>737.31082587983997</v>
      </c>
      <c r="AM19" s="113">
        <v>859.62132266740116</v>
      </c>
      <c r="AN19" s="113">
        <v>757.94842690433995</v>
      </c>
      <c r="AO19" s="186">
        <v>973.95988903357886</v>
      </c>
    </row>
    <row r="20" spans="1:41">
      <c r="B20" s="141"/>
      <c r="AA20" s="184"/>
      <c r="AB20" s="117" t="s">
        <v>274</v>
      </c>
      <c r="AC20" s="248">
        <v>1226</v>
      </c>
      <c r="AD20" s="248">
        <v>1059</v>
      </c>
      <c r="AE20" s="248">
        <v>837</v>
      </c>
      <c r="AF20" s="248">
        <v>643</v>
      </c>
      <c r="AG20" s="248">
        <v>635</v>
      </c>
      <c r="AH20" s="248">
        <v>1151</v>
      </c>
      <c r="AI20" s="248">
        <v>947</v>
      </c>
      <c r="AJ20" s="248">
        <v>1112</v>
      </c>
      <c r="AK20" s="248">
        <v>994</v>
      </c>
      <c r="AL20" s="113">
        <v>757</v>
      </c>
      <c r="AM20" s="113">
        <v>951</v>
      </c>
      <c r="AN20" s="113">
        <v>828</v>
      </c>
      <c r="AO20" s="186">
        <v>1043</v>
      </c>
    </row>
    <row r="21" spans="1:41">
      <c r="AA21" s="184"/>
      <c r="AB21" s="117" t="s">
        <v>275</v>
      </c>
      <c r="AC21" s="248">
        <v>1259.4779887329491</v>
      </c>
      <c r="AD21" s="248">
        <v>1118.1080402611071</v>
      </c>
      <c r="AE21" s="248">
        <v>866.20834791471862</v>
      </c>
      <c r="AF21" s="248">
        <v>630.6165091769625</v>
      </c>
      <c r="AG21" s="248">
        <v>625.56267568647934</v>
      </c>
      <c r="AH21" s="248">
        <v>1182.2595968369517</v>
      </c>
      <c r="AI21" s="248">
        <v>957.72470337851394</v>
      </c>
      <c r="AJ21" s="248">
        <v>1153.0811988387104</v>
      </c>
      <c r="AK21" s="248">
        <v>1036.3631511769252</v>
      </c>
      <c r="AL21" s="113">
        <v>764.34328011244133</v>
      </c>
      <c r="AM21" s="113">
        <v>1005.9053471574844</v>
      </c>
      <c r="AN21" s="113">
        <v>849.38427911718588</v>
      </c>
      <c r="AO21" s="186">
        <v>1097.285555567998</v>
      </c>
    </row>
    <row r="22" spans="1:41">
      <c r="AA22" s="184"/>
      <c r="AB22" s="117" t="s">
        <v>276</v>
      </c>
      <c r="AC22" s="248">
        <v>1302.3001821523353</v>
      </c>
      <c r="AD22" s="248">
        <v>1114.8452285754072</v>
      </c>
      <c r="AE22" s="248">
        <v>866.41509770511755</v>
      </c>
      <c r="AF22" s="248">
        <v>547.93337975894281</v>
      </c>
      <c r="AG22" s="248">
        <v>568.02270722114906</v>
      </c>
      <c r="AH22" s="248">
        <v>1215.9427730195976</v>
      </c>
      <c r="AI22" s="248">
        <v>930.76662564077708</v>
      </c>
      <c r="AJ22" s="248">
        <v>1123.1920650042739</v>
      </c>
      <c r="AK22" s="248">
        <v>1020.01009556267</v>
      </c>
      <c r="AL22" s="113">
        <v>742.62587724928574</v>
      </c>
      <c r="AM22" s="113">
        <v>956.74951825267226</v>
      </c>
      <c r="AN22" s="113">
        <v>855.65603702429178</v>
      </c>
      <c r="AO22" s="186">
        <v>1123.7200734155876</v>
      </c>
    </row>
    <row r="23" spans="1:41">
      <c r="AA23" s="184"/>
      <c r="AB23" s="117" t="s">
        <v>277</v>
      </c>
      <c r="AC23" s="248">
        <v>1322.5584316988486</v>
      </c>
      <c r="AD23" s="248">
        <v>1111.2421291887122</v>
      </c>
      <c r="AE23" s="248">
        <v>952.65280867133777</v>
      </c>
      <c r="AF23" s="248">
        <v>598.63231567236835</v>
      </c>
      <c r="AG23" s="248">
        <v>673.33452854296888</v>
      </c>
      <c r="AH23" s="248">
        <v>1217.8173143107708</v>
      </c>
      <c r="AI23" s="248">
        <v>963.16784863265025</v>
      </c>
      <c r="AJ23" s="248">
        <v>1102.2596221617123</v>
      </c>
      <c r="AK23" s="248">
        <v>1003.6863592776754</v>
      </c>
      <c r="AL23" s="113">
        <v>690.26011703206677</v>
      </c>
      <c r="AM23" s="113">
        <v>1052.3662829093148</v>
      </c>
      <c r="AN23" s="113">
        <v>934.84486396410432</v>
      </c>
      <c r="AO23" s="186">
        <v>1170.922510544515</v>
      </c>
    </row>
    <row r="24" spans="1:41">
      <c r="AA24" s="184"/>
      <c r="AB24" s="117" t="s">
        <v>278</v>
      </c>
      <c r="AC24" s="248">
        <v>1286.1456344032895</v>
      </c>
      <c r="AD24" s="248">
        <v>1071.0927673376962</v>
      </c>
      <c r="AE24" s="248">
        <v>873.21716144085349</v>
      </c>
      <c r="AF24" s="248">
        <v>581.47937190328241</v>
      </c>
      <c r="AG24" s="248">
        <v>593.77585583729558</v>
      </c>
      <c r="AH24" s="248">
        <v>1159.0176554722323</v>
      </c>
      <c r="AI24" s="248">
        <v>935.04612302522264</v>
      </c>
      <c r="AJ24" s="248">
        <v>1072.7373603442013</v>
      </c>
      <c r="AK24" s="248">
        <v>964.11803060088289</v>
      </c>
      <c r="AL24" s="113">
        <v>744.57185039231399</v>
      </c>
      <c r="AM24" s="113">
        <v>987.11878810234248</v>
      </c>
      <c r="AN24" s="113">
        <v>850.96926348321301</v>
      </c>
      <c r="AO24" s="186">
        <v>1174.5602243778724</v>
      </c>
    </row>
    <row r="25" spans="1:41">
      <c r="AA25" s="187"/>
      <c r="AB25" s="118" t="s">
        <v>279</v>
      </c>
      <c r="AC25" s="249">
        <v>1262.7654257803547</v>
      </c>
      <c r="AD25" s="249">
        <v>1022.3404254600141</v>
      </c>
      <c r="AE25" s="249">
        <v>765.33785887978036</v>
      </c>
      <c r="AF25" s="249">
        <v>531.55805764861009</v>
      </c>
      <c r="AG25" s="249">
        <v>487.71166057002284</v>
      </c>
      <c r="AH25" s="249">
        <v>1125.7338356586456</v>
      </c>
      <c r="AI25" s="249">
        <v>909.04766422044042</v>
      </c>
      <c r="AJ25" s="249">
        <v>1022.1145451184774</v>
      </c>
      <c r="AK25" s="249">
        <v>941.94080456708127</v>
      </c>
      <c r="AL25" s="116">
        <v>698.10098895120109</v>
      </c>
      <c r="AM25" s="116">
        <v>912.15460398944811</v>
      </c>
      <c r="AN25" s="116">
        <v>761.81053047775151</v>
      </c>
      <c r="AO25" s="116">
        <v>1253.4886081720047</v>
      </c>
    </row>
    <row r="26" spans="1:41">
      <c r="AA26" s="341">
        <v>2020</v>
      </c>
      <c r="AB26" s="339" t="s">
        <v>280</v>
      </c>
      <c r="AC26" s="342">
        <v>1182.5486074690564</v>
      </c>
      <c r="AD26" s="342">
        <v>1013.1226478077317</v>
      </c>
      <c r="AE26" s="342">
        <v>678.88187798006561</v>
      </c>
      <c r="AF26" s="342">
        <v>492.52866688941913</v>
      </c>
      <c r="AG26" s="342">
        <v>420.35657583996664</v>
      </c>
      <c r="AH26" s="342">
        <v>1084.8843741563262</v>
      </c>
      <c r="AI26" s="342">
        <v>884.10912988552684</v>
      </c>
      <c r="AJ26" s="342">
        <v>1059.2372983898131</v>
      </c>
      <c r="AK26" s="342">
        <v>922.2517159297164</v>
      </c>
      <c r="AL26" s="340">
        <v>659.17284176519922</v>
      </c>
      <c r="AM26" s="340">
        <v>853.24698765111089</v>
      </c>
      <c r="AN26" s="340">
        <v>723.72853942466497</v>
      </c>
      <c r="AO26" s="340">
        <v>1235.8480621630194</v>
      </c>
    </row>
    <row r="27" spans="1:41">
      <c r="AA27" s="184"/>
      <c r="AB27" s="117" t="s">
        <v>269</v>
      </c>
      <c r="AC27" s="248">
        <v>1179.32</v>
      </c>
      <c r="AD27" s="248">
        <v>1026.03</v>
      </c>
      <c r="AE27" s="248">
        <v>718.88</v>
      </c>
      <c r="AF27" s="248">
        <v>521.24</v>
      </c>
      <c r="AG27" s="248">
        <v>493.35</v>
      </c>
      <c r="AH27" s="248">
        <v>1087.03</v>
      </c>
      <c r="AI27" s="248">
        <v>895.62</v>
      </c>
      <c r="AJ27" s="248">
        <v>1046.97</v>
      </c>
      <c r="AK27" s="248">
        <v>933.12</v>
      </c>
      <c r="AL27" s="113"/>
      <c r="AM27" s="113"/>
      <c r="AN27" s="113"/>
      <c r="AO27" s="113"/>
    </row>
    <row r="28" spans="1:41">
      <c r="AA28" s="184"/>
      <c r="AB28" s="117" t="s">
        <v>270</v>
      </c>
      <c r="AC28" s="248">
        <v>1186.9685114940019</v>
      </c>
      <c r="AD28" s="248">
        <v>982.7835914300116</v>
      </c>
      <c r="AE28" s="248">
        <v>685.17841172507531</v>
      </c>
      <c r="AF28" s="248">
        <v>497.34165050590627</v>
      </c>
      <c r="AG28" s="248">
        <v>408.35337700259043</v>
      </c>
      <c r="AH28" s="248">
        <v>1055.4688836707203</v>
      </c>
      <c r="AI28" s="248">
        <v>847.72285400600651</v>
      </c>
      <c r="AJ28" s="248">
        <v>987.1229264951769</v>
      </c>
      <c r="AK28" s="248">
        <v>824.79753363071234</v>
      </c>
      <c r="AL28" s="113">
        <v>668.3406672092384</v>
      </c>
      <c r="AM28" s="113">
        <v>854.53812829775211</v>
      </c>
      <c r="AN28" s="113">
        <v>702.37644074838113</v>
      </c>
      <c r="AO28" s="113">
        <v>907.38420245134012</v>
      </c>
    </row>
    <row r="29" spans="1:41">
      <c r="A29" s="54"/>
      <c r="AA29" s="184"/>
      <c r="AB29" s="117" t="s">
        <v>271</v>
      </c>
      <c r="AC29" s="248">
        <v>1168.3821705789146</v>
      </c>
      <c r="AD29" s="248">
        <v>963.80645586775529</v>
      </c>
      <c r="AE29" s="248">
        <v>658.48780496145446</v>
      </c>
      <c r="AF29" s="248">
        <v>470.39175025807145</v>
      </c>
      <c r="AG29" s="248">
        <v>373.08257543276517</v>
      </c>
      <c r="AH29" s="248">
        <v>1025.5163459311359</v>
      </c>
      <c r="AI29" s="248">
        <v>804.76810185574493</v>
      </c>
      <c r="AJ29" s="248">
        <v>1011.9651072101628</v>
      </c>
      <c r="AK29" s="248">
        <v>828.068503393367</v>
      </c>
      <c r="AL29" s="113">
        <v>673.33062540048206</v>
      </c>
      <c r="AM29" s="113">
        <v>851.96433153703197</v>
      </c>
      <c r="AN29" s="113">
        <v>627.58855139504817</v>
      </c>
      <c r="AO29" s="113">
        <v>856.01689390117713</v>
      </c>
    </row>
    <row r="30" spans="1:41">
      <c r="AA30" s="184"/>
      <c r="AB30" s="117" t="s">
        <v>272</v>
      </c>
      <c r="AC30" s="248">
        <v>1173.6151524008114</v>
      </c>
      <c r="AD30" s="248">
        <v>1006.5768482190971</v>
      </c>
      <c r="AE30" s="248">
        <v>694.80732236848485</v>
      </c>
      <c r="AF30" s="248">
        <v>519.22817401869338</v>
      </c>
      <c r="AG30" s="248">
        <v>407.12196007629632</v>
      </c>
      <c r="AH30" s="248">
        <v>1061.3699339023872</v>
      </c>
      <c r="AI30" s="248">
        <v>842.33648680948704</v>
      </c>
      <c r="AJ30" s="248">
        <v>1001.3814285869647</v>
      </c>
      <c r="AK30" s="248">
        <v>861.99786409744934</v>
      </c>
      <c r="AL30" s="113">
        <v>712.20922882868717</v>
      </c>
      <c r="AM30" s="113">
        <v>857.05825350339319</v>
      </c>
      <c r="AN30" s="113">
        <v>701.30541571102867</v>
      </c>
      <c r="AO30" s="113">
        <v>911.45454096250478</v>
      </c>
    </row>
    <row r="31" spans="1:41">
      <c r="AA31" s="184"/>
      <c r="AB31" s="117" t="s">
        <v>273</v>
      </c>
      <c r="AC31" s="248">
        <v>1270.9732325875721</v>
      </c>
      <c r="AD31" s="248">
        <v>1060.9349542233781</v>
      </c>
      <c r="AE31" s="248">
        <v>787.24771255028691</v>
      </c>
      <c r="AF31" s="248">
        <v>605.37356606107141</v>
      </c>
      <c r="AG31" s="248">
        <v>576.08250714885287</v>
      </c>
      <c r="AH31" s="248">
        <v>1141.5781114541621</v>
      </c>
      <c r="AI31" s="248">
        <v>912.81012505695116</v>
      </c>
      <c r="AJ31" s="248">
        <v>1056.8213345432034</v>
      </c>
      <c r="AK31" s="248">
        <v>942.43222912019235</v>
      </c>
      <c r="AL31" s="113">
        <v>731.46252326293086</v>
      </c>
      <c r="AM31" s="113">
        <v>926.04609711307478</v>
      </c>
      <c r="AN31" s="113">
        <v>812.28137490078188</v>
      </c>
      <c r="AO31" s="113">
        <v>1117.0919602402282</v>
      </c>
    </row>
    <row r="32" spans="1:41">
      <c r="AA32" s="184"/>
      <c r="AB32" s="117" t="s">
        <v>274</v>
      </c>
      <c r="AC32" s="250">
        <v>1353.7662481524044</v>
      </c>
      <c r="AD32" s="250">
        <v>1163.3935823450713</v>
      </c>
      <c r="AE32" s="250">
        <v>918.69300942325026</v>
      </c>
      <c r="AF32" s="250">
        <v>697.02669913845989</v>
      </c>
      <c r="AG32" s="250">
        <v>631.30515691108985</v>
      </c>
      <c r="AH32" s="250">
        <v>1242.818816479474</v>
      </c>
      <c r="AI32" s="250">
        <v>1078.7370904767572</v>
      </c>
      <c r="AJ32" s="250">
        <v>1154.8164844107396</v>
      </c>
      <c r="AK32" s="250">
        <v>1072.9698874230191</v>
      </c>
      <c r="AL32" s="247">
        <v>836.85052285183724</v>
      </c>
      <c r="AM32" s="247">
        <v>1054.8934994021026</v>
      </c>
      <c r="AN32" s="247">
        <v>904.71496292009533</v>
      </c>
      <c r="AO32" s="247">
        <v>1248.9644218944313</v>
      </c>
    </row>
    <row r="33" spans="27:41">
      <c r="AA33" s="184"/>
      <c r="AB33" s="117" t="s">
        <v>275</v>
      </c>
      <c r="AC33" s="250">
        <v>1556.2943240804457</v>
      </c>
      <c r="AD33" s="250">
        <v>1273.3536042321191</v>
      </c>
      <c r="AE33" s="250">
        <v>1018.6013028085773</v>
      </c>
      <c r="AF33" s="250">
        <v>747.84580669718218</v>
      </c>
      <c r="AG33" s="250">
        <v>682.70603686274876</v>
      </c>
      <c r="AH33" s="250">
        <v>1471.1077944476922</v>
      </c>
      <c r="AI33" s="250">
        <v>1155.1259295371856</v>
      </c>
      <c r="AJ33" s="250">
        <v>1300.9689106023768</v>
      </c>
      <c r="AK33" s="250">
        <v>1207.2523729425507</v>
      </c>
      <c r="AL33" s="247">
        <v>926.35261371507204</v>
      </c>
      <c r="AM33" s="247">
        <v>1191.3517020445292</v>
      </c>
      <c r="AN33" s="247">
        <v>1026.0337301137031</v>
      </c>
      <c r="AO33" s="247">
        <v>1459.1572938192369</v>
      </c>
    </row>
    <row r="34" spans="27:41">
      <c r="AA34" s="184"/>
      <c r="AB34" s="117" t="s">
        <v>276</v>
      </c>
      <c r="AC34" s="250">
        <v>1788.8145625377219</v>
      </c>
      <c r="AD34" s="250">
        <v>1342.1992787891415</v>
      </c>
      <c r="AE34" s="250">
        <v>1061.2817540578631</v>
      </c>
      <c r="AF34" s="250">
        <v>757.36171425338944</v>
      </c>
      <c r="AG34" s="250">
        <v>675.67404323960557</v>
      </c>
      <c r="AH34" s="250">
        <v>1597.680724197221</v>
      </c>
      <c r="AI34" s="250">
        <v>1203.9207057682861</v>
      </c>
      <c r="AJ34" s="250">
        <v>1380.2484521244992</v>
      </c>
      <c r="AK34" s="250">
        <v>1262.5743541341453</v>
      </c>
      <c r="AL34" s="250">
        <v>958.85630337607472</v>
      </c>
      <c r="AM34" s="250">
        <v>1169.2018756294137</v>
      </c>
      <c r="AN34" s="250">
        <v>1077.4177964815915</v>
      </c>
      <c r="AO34" s="250">
        <v>1470.011647368716</v>
      </c>
    </row>
    <row r="35" spans="27:41">
      <c r="AA35" s="184"/>
      <c r="AB35" s="117" t="s">
        <v>277</v>
      </c>
      <c r="AC35" s="250">
        <v>1798.8163502164387</v>
      </c>
      <c r="AD35" s="250">
        <v>1409.0497683125698</v>
      </c>
      <c r="AE35" s="250">
        <v>1174.8394252268124</v>
      </c>
      <c r="AF35" s="250">
        <v>911.8220790030731</v>
      </c>
      <c r="AG35" s="250">
        <v>804.55421433952461</v>
      </c>
      <c r="AH35" s="250">
        <v>1596.1014149963585</v>
      </c>
      <c r="AI35" s="250">
        <v>1262.0523872208171</v>
      </c>
      <c r="AJ35" s="250">
        <v>1451.7365339568307</v>
      </c>
      <c r="AK35" s="250">
        <v>1326.6961599462768</v>
      </c>
      <c r="AL35" s="250">
        <v>919.18342353257958</v>
      </c>
      <c r="AM35" s="250">
        <v>1321.8793795177546</v>
      </c>
      <c r="AN35" s="250">
        <v>1110.629364534153</v>
      </c>
      <c r="AO35" s="250">
        <v>1414.3708324766837</v>
      </c>
    </row>
    <row r="36" spans="27:41">
      <c r="AA36" s="184"/>
      <c r="AB36" s="117" t="s">
        <v>278</v>
      </c>
      <c r="AC36" s="250">
        <v>1754.0225999341226</v>
      </c>
      <c r="AD36" s="250">
        <v>1407.2536535100551</v>
      </c>
      <c r="AE36" s="250">
        <v>1031.1922328794587</v>
      </c>
      <c r="AF36" s="250">
        <v>854.14678988928085</v>
      </c>
      <c r="AG36" s="250">
        <v>750.39544726645136</v>
      </c>
      <c r="AH36" s="250">
        <v>1548.4106062437061</v>
      </c>
      <c r="AI36" s="250">
        <v>1249.0618309873205</v>
      </c>
      <c r="AJ36" s="250">
        <v>1423.6260501377446</v>
      </c>
      <c r="AK36" s="250">
        <v>1294.327948608214</v>
      </c>
      <c r="AL36" s="250">
        <v>892.61833481611461</v>
      </c>
      <c r="AM36" s="250">
        <v>1171.3001068096401</v>
      </c>
      <c r="AN36" s="250">
        <v>970.76117224415668</v>
      </c>
      <c r="AO36" s="250">
        <v>1383.9704600392063</v>
      </c>
    </row>
    <row r="37" spans="27:41">
      <c r="AA37" s="187"/>
      <c r="AB37" s="118" t="s">
        <v>279</v>
      </c>
      <c r="AC37" s="250">
        <v>1676.905432924535</v>
      </c>
      <c r="AD37" s="250">
        <v>1310.4883467949403</v>
      </c>
      <c r="AE37" s="250">
        <v>878.18043047885737</v>
      </c>
      <c r="AF37" s="250">
        <v>710.9651414084916</v>
      </c>
      <c r="AG37" s="250">
        <v>583.26226697682523</v>
      </c>
      <c r="AH37" s="250">
        <v>1513.7414993887778</v>
      </c>
      <c r="AI37" s="250">
        <v>1207.6110493973135</v>
      </c>
      <c r="AJ37" s="250">
        <v>1371.1291314131408</v>
      </c>
      <c r="AK37" s="250">
        <v>1229.8216728149703</v>
      </c>
      <c r="AL37" s="250">
        <v>887.28035414915598</v>
      </c>
      <c r="AM37" s="250">
        <v>1079.4709985795737</v>
      </c>
      <c r="AN37" s="250">
        <v>877.44804703593502</v>
      </c>
      <c r="AO37" s="250">
        <v>1385.8805988224885</v>
      </c>
    </row>
    <row r="38" spans="27:41">
      <c r="AA38" s="341">
        <v>2021</v>
      </c>
      <c r="AB38" s="339" t="s">
        <v>280</v>
      </c>
      <c r="AC38" s="342">
        <v>1587.4442586701618</v>
      </c>
      <c r="AD38" s="342">
        <v>1333.9895113629061</v>
      </c>
      <c r="AE38" s="342">
        <v>938.42004548551779</v>
      </c>
      <c r="AF38" s="342">
        <v>750.76040200304078</v>
      </c>
      <c r="AG38" s="342">
        <v>685.04193125133668</v>
      </c>
      <c r="AH38" s="342">
        <v>1435.2069429721903</v>
      </c>
      <c r="AI38" s="342">
        <v>1238.2886440210668</v>
      </c>
      <c r="AJ38" s="342">
        <v>1368.5887597072588</v>
      </c>
      <c r="AK38" s="342">
        <v>1261.111680576224</v>
      </c>
      <c r="AL38" s="340">
        <v>921.58196940783819</v>
      </c>
      <c r="AM38" s="340">
        <v>1092.4302687668398</v>
      </c>
      <c r="AN38" s="340">
        <v>881.83934643115026</v>
      </c>
      <c r="AO38" s="340">
        <v>1364.1349890796423</v>
      </c>
    </row>
    <row r="39" spans="27:41">
      <c r="AA39" s="184"/>
      <c r="AB39" s="117" t="s">
        <v>269</v>
      </c>
      <c r="AC39" s="248">
        <v>1572.4770874700293</v>
      </c>
      <c r="AD39" s="248">
        <v>1296.0094471799914</v>
      </c>
      <c r="AE39" s="248">
        <v>917.46184893682016</v>
      </c>
      <c r="AF39" s="248">
        <v>724.15282023315399</v>
      </c>
      <c r="AG39" s="248">
        <v>605.15672872270466</v>
      </c>
      <c r="AH39" s="248">
        <v>1430.7730750045876</v>
      </c>
      <c r="AI39" s="248">
        <v>1191.2398512493053</v>
      </c>
      <c r="AJ39" s="248">
        <v>1352.5338659106176</v>
      </c>
      <c r="AK39" s="248">
        <v>1233.379147363479</v>
      </c>
      <c r="AL39" s="113">
        <v>955.08661745074744</v>
      </c>
      <c r="AM39" s="113">
        <v>1038.9789035220344</v>
      </c>
      <c r="AN39" s="113">
        <v>893.80967996253992</v>
      </c>
      <c r="AO39" s="113">
        <v>1272.7522086077406</v>
      </c>
    </row>
    <row r="40" spans="27:41">
      <c r="AA40" s="184"/>
      <c r="AB40" s="117" t="s">
        <v>270</v>
      </c>
      <c r="AC40" s="248">
        <v>1611.3416508629421</v>
      </c>
      <c r="AD40" s="248">
        <v>1348.9548023334917</v>
      </c>
      <c r="AE40" s="248">
        <v>907.34456897296104</v>
      </c>
      <c r="AF40" s="248">
        <v>726.22063962241327</v>
      </c>
      <c r="AG40" s="248">
        <v>590.66836153267946</v>
      </c>
      <c r="AH40" s="248">
        <v>1466.5475941322777</v>
      </c>
      <c r="AI40" s="248">
        <v>1206.7972477480198</v>
      </c>
      <c r="AJ40" s="248">
        <v>1355.1783661545869</v>
      </c>
      <c r="AK40" s="248">
        <v>1229.5937974622539</v>
      </c>
      <c r="AL40" s="113">
        <v>935.92943627469947</v>
      </c>
      <c r="AM40" s="113">
        <v>1047.9305029311724</v>
      </c>
      <c r="AN40" s="113">
        <v>914.93858963433706</v>
      </c>
      <c r="AO40" s="113">
        <v>1315.359876554312</v>
      </c>
    </row>
    <row r="41" spans="27:41">
      <c r="AA41" s="184"/>
      <c r="AB41" s="117" t="s">
        <v>271</v>
      </c>
      <c r="AC41" s="248">
        <v>1705.5679796963354</v>
      </c>
      <c r="AD41" s="248">
        <v>1427.9501741909985</v>
      </c>
      <c r="AE41" s="248">
        <v>847.15316704730571</v>
      </c>
      <c r="AF41" s="248">
        <v>691.6990603564501</v>
      </c>
      <c r="AG41" s="248">
        <v>526.91762733854148</v>
      </c>
      <c r="AH41" s="248">
        <v>1548.4815158678132</v>
      </c>
      <c r="AI41" s="248">
        <v>1305.6613235052262</v>
      </c>
      <c r="AJ41" s="248">
        <v>1424.3542821145254</v>
      </c>
      <c r="AK41" s="248">
        <v>1291.812338382495</v>
      </c>
      <c r="AL41" s="113">
        <v>906.09429500675003</v>
      </c>
      <c r="AM41" s="113">
        <v>1051.8886192091179</v>
      </c>
      <c r="AN41" s="113">
        <v>895.23023124636393</v>
      </c>
      <c r="AO41" s="113">
        <v>1319.1678853091701</v>
      </c>
    </row>
    <row r="42" spans="27:41">
      <c r="AA42" s="184"/>
      <c r="AB42" s="117" t="s">
        <v>272</v>
      </c>
      <c r="AC42" s="248">
        <v>1860.4823399025154</v>
      </c>
      <c r="AD42" s="248">
        <v>1517.7816589879028</v>
      </c>
      <c r="AE42" s="248">
        <v>966.22147088787244</v>
      </c>
      <c r="AF42" s="248">
        <v>775.10753496743212</v>
      </c>
      <c r="AG42" s="248">
        <v>573.38973215229976</v>
      </c>
      <c r="AH42" s="248">
        <v>1656.7374084216303</v>
      </c>
      <c r="AI42" s="248">
        <v>1377.4366080791929</v>
      </c>
      <c r="AJ42" s="248">
        <v>1484.6685136198998</v>
      </c>
      <c r="AK42" s="248">
        <v>1374.2065469948861</v>
      </c>
      <c r="AL42" s="113">
        <v>997.33806801433354</v>
      </c>
      <c r="AM42" s="113">
        <v>1132.5674251130463</v>
      </c>
      <c r="AN42" s="113">
        <v>976.01753979214243</v>
      </c>
      <c r="AO42" s="113">
        <v>1394.8632628718228</v>
      </c>
    </row>
    <row r="43" spans="27:41">
      <c r="AA43" s="184"/>
      <c r="AB43" s="117" t="s">
        <v>273</v>
      </c>
      <c r="AC43" s="248">
        <v>1967.5383066420657</v>
      </c>
      <c r="AD43" s="248">
        <v>1655.119899577802</v>
      </c>
      <c r="AE43" s="248">
        <v>1135.6012865563866</v>
      </c>
      <c r="AF43" s="248">
        <v>883.69178014720285</v>
      </c>
      <c r="AG43" s="248">
        <v>728.98475705035821</v>
      </c>
      <c r="AH43" s="248">
        <v>1786.0610802877284</v>
      </c>
      <c r="AI43" s="248">
        <v>1449.3969549620585</v>
      </c>
      <c r="AJ43" s="248">
        <v>1644.32861009369</v>
      </c>
      <c r="AK43" s="248">
        <v>1496.0809132567565</v>
      </c>
      <c r="AL43" s="113">
        <v>1079.1828801347806</v>
      </c>
      <c r="AM43" s="113">
        <v>1296.667772989487</v>
      </c>
      <c r="AN43" s="113">
        <v>1062.0253452113241</v>
      </c>
      <c r="AO43" s="113">
        <v>1443.8832554235778</v>
      </c>
    </row>
    <row r="44" spans="27:41">
      <c r="AA44" s="184"/>
      <c r="AB44" s="117" t="s">
        <v>274</v>
      </c>
      <c r="AC44" s="250">
        <v>2060.2046268287913</v>
      </c>
      <c r="AD44" s="250">
        <v>1828.2241569946916</v>
      </c>
      <c r="AE44" s="250">
        <v>1312.9673130444116</v>
      </c>
      <c r="AF44" s="250">
        <v>1071.8266191078033</v>
      </c>
      <c r="AG44" s="250">
        <v>957.31527115035681</v>
      </c>
      <c r="AH44" s="250">
        <v>1905.9969485026804</v>
      </c>
      <c r="AI44" s="250">
        <v>1596.6828978288947</v>
      </c>
      <c r="AJ44" s="250">
        <v>1776.2505385888637</v>
      </c>
      <c r="AK44" s="250">
        <v>1681.7548356128696</v>
      </c>
      <c r="AL44" s="247">
        <v>1135.6093764313989</v>
      </c>
      <c r="AM44" s="247">
        <v>1516.0525555399086</v>
      </c>
      <c r="AN44" s="247">
        <v>1233.6027698273351</v>
      </c>
      <c r="AO44" s="247">
        <v>1400.1992174661539</v>
      </c>
    </row>
    <row r="45" spans="27:41">
      <c r="AA45" s="184"/>
      <c r="AB45" s="117" t="s">
        <v>275</v>
      </c>
      <c r="AC45" s="250">
        <v>2327.0715765365312</v>
      </c>
      <c r="AD45" s="250">
        <v>2064.0560478477219</v>
      </c>
      <c r="AE45" s="250">
        <v>1417.5479003489268</v>
      </c>
      <c r="AF45" s="250">
        <v>1119.9931753848382</v>
      </c>
      <c r="AG45" s="250">
        <v>917.68156135834192</v>
      </c>
      <c r="AH45" s="250">
        <v>2199.5515060338043</v>
      </c>
      <c r="AI45" s="250">
        <v>1816.0352565329931</v>
      </c>
      <c r="AJ45" s="250">
        <v>2079.5781552591175</v>
      </c>
      <c r="AK45" s="250">
        <v>1966.4968881582959</v>
      </c>
      <c r="AL45" s="247">
        <v>1178.5318648961411</v>
      </c>
      <c r="AM45" s="247">
        <v>1675.7286622925915</v>
      </c>
      <c r="AN45" s="247">
        <v>1400.1715613650722</v>
      </c>
      <c r="AO45" s="247">
        <v>1455.5424163982505</v>
      </c>
    </row>
    <row r="46" spans="27:41">
      <c r="AA46" s="184"/>
      <c r="AB46" s="117" t="s">
        <v>276</v>
      </c>
      <c r="AC46" s="250">
        <v>2351.8280983092068</v>
      </c>
      <c r="AD46" s="250">
        <v>2094.489237085711</v>
      </c>
      <c r="AE46" s="250">
        <v>1450.6666453141602</v>
      </c>
      <c r="AF46" s="250">
        <v>1077.8400954605886</v>
      </c>
      <c r="AG46" s="250">
        <v>827.49016453419199</v>
      </c>
      <c r="AH46" s="250">
        <v>2169.2572407660864</v>
      </c>
      <c r="AI46" s="250">
        <v>1804.3400025476399</v>
      </c>
      <c r="AJ46" s="250">
        <v>2222.6162764832479</v>
      </c>
      <c r="AK46" s="250">
        <v>2072.289386639517</v>
      </c>
      <c r="AL46" s="250">
        <v>1266.48699857729</v>
      </c>
      <c r="AM46" s="250">
        <v>1700.3069897945779</v>
      </c>
      <c r="AN46" s="250">
        <v>1430.8568688435096</v>
      </c>
      <c r="AO46" s="250">
        <v>1521.6662651866955</v>
      </c>
    </row>
    <row r="47" spans="27:41">
      <c r="AA47" s="184"/>
      <c r="AB47" s="117" t="s">
        <v>277</v>
      </c>
      <c r="AC47" s="250">
        <v>2220.85</v>
      </c>
      <c r="AD47" s="250">
        <v>2093.66</v>
      </c>
      <c r="AE47" s="250">
        <v>1487.93</v>
      </c>
      <c r="AF47" s="250">
        <v>1176.3800000000001</v>
      </c>
      <c r="AG47" s="250">
        <v>984.97</v>
      </c>
      <c r="AH47" s="250">
        <v>2058.3000000000002</v>
      </c>
      <c r="AI47" s="250">
        <v>1862.7</v>
      </c>
      <c r="AJ47" s="250">
        <v>2168.06</v>
      </c>
      <c r="AK47" s="250">
        <v>2002.13</v>
      </c>
      <c r="AL47" s="250">
        <v>1336.69</v>
      </c>
      <c r="AM47" s="250">
        <v>1726.83</v>
      </c>
      <c r="AN47" s="250">
        <v>1467.4</v>
      </c>
      <c r="AO47" s="250">
        <v>1214.6400000000001</v>
      </c>
    </row>
    <row r="48" spans="27:41">
      <c r="AA48" s="184"/>
      <c r="AB48" s="117" t="s">
        <v>278</v>
      </c>
      <c r="AC48" s="250">
        <v>2099.4549783192251</v>
      </c>
      <c r="AD48" s="250">
        <v>1858.6359792855017</v>
      </c>
      <c r="AE48" s="250">
        <v>1445.8078670263228</v>
      </c>
      <c r="AF48" s="250">
        <v>1107.6927308489992</v>
      </c>
      <c r="AG48" s="250">
        <v>991.01890941820409</v>
      </c>
      <c r="AH48" s="250">
        <v>1982.6573319358986</v>
      </c>
      <c r="AI48" s="250">
        <v>1683.5166404155286</v>
      </c>
      <c r="AJ48" s="250">
        <v>2061.3831220481634</v>
      </c>
      <c r="AK48" s="250">
        <v>1892.4125225313605</v>
      </c>
      <c r="AL48" s="250">
        <v>1262.3492473108981</v>
      </c>
      <c r="AM48" s="250">
        <v>1695.2695207832187</v>
      </c>
      <c r="AN48" s="250">
        <v>1358.0350499414153</v>
      </c>
      <c r="AO48" s="250">
        <v>1149.4654280363739</v>
      </c>
    </row>
    <row r="49" spans="27:59">
      <c r="AA49" s="184"/>
      <c r="AB49" s="117" t="s">
        <v>279</v>
      </c>
      <c r="AC49" s="250">
        <v>1970.8911703473623</v>
      </c>
      <c r="AD49" s="250">
        <v>1804.5345657241012</v>
      </c>
      <c r="AE49" s="250">
        <v>1338.6300829997931</v>
      </c>
      <c r="AF49" s="250">
        <v>1068.7334612434845</v>
      </c>
      <c r="AG49" s="250">
        <v>859.07360514978041</v>
      </c>
      <c r="AH49" s="250">
        <v>1864.9939048791387</v>
      </c>
      <c r="AI49" s="250">
        <v>1685.0008929470837</v>
      </c>
      <c r="AJ49" s="250">
        <v>1891.9920583907865</v>
      </c>
      <c r="AK49" s="250">
        <v>1736.0588427914001</v>
      </c>
      <c r="AL49" s="250">
        <v>1216.5004674361385</v>
      </c>
      <c r="AM49" s="250">
        <v>1546.2226278947539</v>
      </c>
      <c r="AN49" s="250">
        <v>1273.2667505185868</v>
      </c>
      <c r="AO49" s="250">
        <v>1224.8898426197054</v>
      </c>
      <c r="AP49" s="185"/>
    </row>
    <row r="50" spans="27:59">
      <c r="AA50" s="340">
        <v>2022</v>
      </c>
      <c r="AB50" s="339" t="s">
        <v>280</v>
      </c>
      <c r="AC50" s="421">
        <v>1868.017970132765</v>
      </c>
      <c r="AD50" s="421">
        <v>1738.9114502941527</v>
      </c>
      <c r="AE50" s="421">
        <v>1291.5581578895756</v>
      </c>
      <c r="AF50" s="421">
        <v>973.32224153043251</v>
      </c>
      <c r="AG50" s="421">
        <v>913.76954315731302</v>
      </c>
      <c r="AH50" s="421">
        <v>1770.1397062780795</v>
      </c>
      <c r="AI50" s="421">
        <v>1502.464191626367</v>
      </c>
      <c r="AJ50" s="421">
        <v>1768.5395785674198</v>
      </c>
      <c r="AK50" s="421">
        <v>1604.7647183132894</v>
      </c>
      <c r="AL50" s="421">
        <v>1168.0164810093097</v>
      </c>
      <c r="AM50" s="421">
        <v>1379.8032043967971</v>
      </c>
      <c r="AN50" s="421">
        <v>1139.5056947729047</v>
      </c>
      <c r="AO50" s="421">
        <v>913.62533238592903</v>
      </c>
      <c r="AP50" s="185"/>
    </row>
    <row r="51" spans="27:59">
      <c r="AA51" s="113"/>
      <c r="AB51" s="117" t="s">
        <v>269</v>
      </c>
      <c r="AC51" s="250">
        <v>1963.0471177790434</v>
      </c>
      <c r="AD51" s="250">
        <v>1824.6158213987505</v>
      </c>
      <c r="AE51" s="250">
        <v>1301.3375562317785</v>
      </c>
      <c r="AF51" s="250">
        <v>981.44700884658198</v>
      </c>
      <c r="AG51" s="250">
        <v>764.35145202628587</v>
      </c>
      <c r="AH51" s="250">
        <v>1845.3825624609842</v>
      </c>
      <c r="AI51" s="250">
        <v>1620.4144794674933</v>
      </c>
      <c r="AJ51" s="250">
        <v>1927.7772344626617</v>
      </c>
      <c r="AK51" s="250">
        <v>1702.3809551872257</v>
      </c>
      <c r="AL51" s="250">
        <v>1208.5842347937455</v>
      </c>
      <c r="AM51" s="250">
        <v>1368.6173136232997</v>
      </c>
      <c r="AN51" s="250">
        <v>1169.5394049880485</v>
      </c>
      <c r="AO51" s="250">
        <v>957.98390826810066</v>
      </c>
      <c r="AP51" s="185"/>
    </row>
    <row r="52" spans="27:59">
      <c r="AA52" s="113"/>
      <c r="AB52" s="117" t="s">
        <v>270</v>
      </c>
      <c r="AC52" s="250">
        <v>2045.1894723477285</v>
      </c>
      <c r="AD52" s="250">
        <v>1904.7759739188468</v>
      </c>
      <c r="AE52" s="250">
        <v>1335.6144861937605</v>
      </c>
      <c r="AF52" s="250">
        <v>1074.3602353337653</v>
      </c>
      <c r="AG52" s="250">
        <v>802.51695922618103</v>
      </c>
      <c r="AH52" s="250">
        <v>1926.0073895328896</v>
      </c>
      <c r="AI52" s="250">
        <v>1663.3708553908671</v>
      </c>
      <c r="AJ52" s="250">
        <v>2053.6374018470901</v>
      </c>
      <c r="AK52" s="250">
        <v>1874.5678640157994</v>
      </c>
      <c r="AL52" s="250">
        <v>1181.2555479613884</v>
      </c>
      <c r="AM52" s="250">
        <v>1504.7652255441419</v>
      </c>
      <c r="AN52" s="250">
        <v>1311.3119942978819</v>
      </c>
      <c r="AO52" s="422">
        <v>887.59678967146147</v>
      </c>
      <c r="AP52" s="185"/>
    </row>
    <row r="53" spans="27:59">
      <c r="AA53" s="113"/>
      <c r="AB53" s="117" t="s">
        <v>271</v>
      </c>
      <c r="AC53" s="250">
        <v>2070.4617921838658</v>
      </c>
      <c r="AD53" s="250">
        <v>1943.5015735412323</v>
      </c>
      <c r="AE53" s="250">
        <v>1309.7392241269217</v>
      </c>
      <c r="AF53" s="250">
        <v>1073.1525509949342</v>
      </c>
      <c r="AG53" s="250">
        <v>781.00241442334197</v>
      </c>
      <c r="AH53" s="250">
        <v>1908.7795175131671</v>
      </c>
      <c r="AI53" s="250">
        <v>1696.9306419147592</v>
      </c>
      <c r="AJ53" s="250">
        <v>2054.0643950208332</v>
      </c>
      <c r="AK53" s="250">
        <v>1818.0812032408496</v>
      </c>
      <c r="AL53" s="250">
        <v>1137.8819708630592</v>
      </c>
      <c r="AM53" s="250">
        <v>1459.3678609873177</v>
      </c>
      <c r="AN53" s="250">
        <v>1259.6606413594966</v>
      </c>
      <c r="AO53" s="250">
        <v>1079.4820910089034</v>
      </c>
      <c r="AP53" s="185"/>
    </row>
    <row r="54" spans="27:59">
      <c r="AA54" s="113"/>
      <c r="AB54" s="117" t="s">
        <v>272</v>
      </c>
      <c r="AC54" s="250">
        <v>2019.6762406876778</v>
      </c>
      <c r="AD54" s="250">
        <v>1839.5551473941064</v>
      </c>
      <c r="AE54" s="250">
        <v>1295.8308846856671</v>
      </c>
      <c r="AF54" s="250">
        <v>1012.8376398670141</v>
      </c>
      <c r="AG54" s="250">
        <v>783.22648028027072</v>
      </c>
      <c r="AH54" s="250">
        <v>1831.2856290103234</v>
      </c>
      <c r="AI54" s="250">
        <v>1619.0443403230574</v>
      </c>
      <c r="AJ54" s="250">
        <v>1931.3971613616436</v>
      </c>
      <c r="AK54" s="250">
        <v>1719.0170165074787</v>
      </c>
      <c r="AL54" s="250">
        <v>1092.7473399472628</v>
      </c>
      <c r="AM54" s="250">
        <v>1402.2067636499346</v>
      </c>
      <c r="AN54" s="250">
        <v>1250.7675338260835</v>
      </c>
      <c r="AO54" s="250">
        <v>1213.4368949310717</v>
      </c>
      <c r="AP54" s="185"/>
    </row>
    <row r="55" spans="27:59">
      <c r="AA55" s="113"/>
      <c r="AB55" s="117" t="s">
        <v>273</v>
      </c>
      <c r="AC55" s="250">
        <v>2019.2162207037097</v>
      </c>
      <c r="AD55" s="250">
        <v>1807.2578280107125</v>
      </c>
      <c r="AE55" s="250">
        <v>1367.3893042734924</v>
      </c>
      <c r="AF55" s="250">
        <v>1106.1250194510794</v>
      </c>
      <c r="AG55" s="250">
        <v>813.18495882412401</v>
      </c>
      <c r="AH55" s="250">
        <v>1889.6503416655553</v>
      </c>
      <c r="AI55" s="250">
        <v>1568.1151634785228</v>
      </c>
      <c r="AJ55" s="250">
        <v>1827.1217934747442</v>
      </c>
      <c r="AK55" s="250">
        <v>1616.8444176829732</v>
      </c>
      <c r="AL55" s="250">
        <v>1132.6086318300559</v>
      </c>
      <c r="AM55" s="250">
        <v>1490.6185105440018</v>
      </c>
      <c r="AN55" s="250">
        <v>1319.1973808665475</v>
      </c>
      <c r="AO55" s="250">
        <v>1308.5458211847931</v>
      </c>
      <c r="AP55" s="185"/>
    </row>
    <row r="56" spans="27:59">
      <c r="AA56" s="113"/>
      <c r="AB56" s="117" t="s">
        <v>274</v>
      </c>
      <c r="AC56" s="250">
        <v>2045.3382414459202</v>
      </c>
      <c r="AD56" s="250">
        <v>1874.3387147633443</v>
      </c>
      <c r="AE56" s="250">
        <v>1533.6519629535387</v>
      </c>
      <c r="AF56" s="250">
        <v>1190.9401467953228</v>
      </c>
      <c r="AG56" s="250">
        <v>971.68813607586503</v>
      </c>
      <c r="AH56" s="250">
        <v>1908.3319404159622</v>
      </c>
      <c r="AI56" s="250">
        <v>1647.4993657041496</v>
      </c>
      <c r="AJ56" s="250">
        <v>1940.2615703005536</v>
      </c>
      <c r="AK56" s="250">
        <v>1652.2964222771841</v>
      </c>
      <c r="AL56" s="250">
        <v>1230.0769999396196</v>
      </c>
      <c r="AM56" s="250">
        <v>1636.6026964360894</v>
      </c>
      <c r="AN56" s="250">
        <v>1453.6737163972778</v>
      </c>
      <c r="AO56" s="250">
        <v>1369.6334141848663</v>
      </c>
      <c r="AP56" s="185"/>
    </row>
    <row r="57" spans="27:59">
      <c r="AA57" s="113"/>
      <c r="AB57" s="117" t="s">
        <v>275</v>
      </c>
      <c r="AC57" s="250">
        <v>2069.3131465883171</v>
      </c>
      <c r="AD57" s="250">
        <v>1957.6739343442539</v>
      </c>
      <c r="AE57" s="250">
        <v>1493.4605949290353</v>
      </c>
      <c r="AF57" s="250">
        <v>1142.6524171562014</v>
      </c>
      <c r="AG57" s="250">
        <v>927.67511493942118</v>
      </c>
      <c r="AH57" s="250">
        <v>1970.598636943758</v>
      </c>
      <c r="AI57" s="250">
        <v>1719.4169266711272</v>
      </c>
      <c r="AJ57" s="250">
        <v>2088.7614438718965</v>
      </c>
      <c r="AK57" s="250">
        <v>1881.9099272626966</v>
      </c>
      <c r="AL57" s="250">
        <v>1316.7911122830737</v>
      </c>
      <c r="AM57" s="250">
        <v>1773.4339312473892</v>
      </c>
      <c r="AN57" s="250">
        <v>1503.1204935689275</v>
      </c>
      <c r="AO57" s="250">
        <v>1425.6017274495412</v>
      </c>
      <c r="AP57" s="185"/>
    </row>
    <row r="58" spans="27:59">
      <c r="AA58" s="113"/>
      <c r="AB58" s="117" t="s">
        <v>276</v>
      </c>
      <c r="AC58" s="250">
        <v>2091.4300163868447</v>
      </c>
      <c r="AD58" s="250">
        <v>1967.809290115576</v>
      </c>
      <c r="AE58" s="250">
        <v>1487.6512399480596</v>
      </c>
      <c r="AF58" s="250">
        <v>1152.649135259536</v>
      </c>
      <c r="AG58" s="250">
        <v>824.87864456989792</v>
      </c>
      <c r="AH58" s="250">
        <v>1950.8839932610961</v>
      </c>
      <c r="AI58" s="250">
        <v>1734.226844085031</v>
      </c>
      <c r="AJ58" s="250">
        <v>2090.4920931594252</v>
      </c>
      <c r="AK58" s="250">
        <v>1878.7763059990766</v>
      </c>
      <c r="AL58" s="250">
        <v>1337.5491002439016</v>
      </c>
      <c r="AM58" s="250">
        <v>1772.2173699998987</v>
      </c>
      <c r="AN58" s="250">
        <v>1465.7689688929433</v>
      </c>
      <c r="AO58" s="250">
        <v>1410.5138737308059</v>
      </c>
      <c r="AP58" s="185"/>
    </row>
    <row r="59" spans="27:59">
      <c r="AA59" s="113"/>
      <c r="AB59" s="117" t="s">
        <v>277</v>
      </c>
      <c r="AC59" s="250">
        <v>2038.8539803576832</v>
      </c>
      <c r="AD59" s="250">
        <v>1888.8666480607214</v>
      </c>
      <c r="AE59" s="250">
        <v>1393.4563555142327</v>
      </c>
      <c r="AF59" s="250">
        <v>1147.8151588079177</v>
      </c>
      <c r="AG59" s="250">
        <v>799.46657761256392</v>
      </c>
      <c r="AH59" s="250">
        <v>1909.4186882412987</v>
      </c>
      <c r="AI59" s="250">
        <v>1772.2164518348854</v>
      </c>
      <c r="AJ59" s="250">
        <v>2067.6931818606859</v>
      </c>
      <c r="AK59" s="250">
        <v>1875.8857934174198</v>
      </c>
      <c r="AL59" s="250">
        <v>1305.3744735015539</v>
      </c>
      <c r="AM59" s="250">
        <v>1663.9890870109011</v>
      </c>
      <c r="AN59" s="250">
        <v>1478.406183148692</v>
      </c>
      <c r="AO59" s="250">
        <v>1127.5333668125138</v>
      </c>
      <c r="AP59" s="185"/>
      <c r="BD59" s="808"/>
      <c r="BE59" s="808"/>
      <c r="BF59" s="808"/>
      <c r="BG59" s="808"/>
    </row>
    <row r="60" spans="27:59">
      <c r="AA60" s="113"/>
      <c r="AB60" s="117" t="s">
        <v>278</v>
      </c>
      <c r="AC60" s="250">
        <v>1936.4623494332527</v>
      </c>
      <c r="AD60" s="250">
        <v>1790.9715635889331</v>
      </c>
      <c r="AE60" s="250">
        <v>1274.6844485321103</v>
      </c>
      <c r="AF60" s="250">
        <v>1045.6448873019349</v>
      </c>
      <c r="AG60" s="250">
        <v>669.15151017000517</v>
      </c>
      <c r="AH60" s="250">
        <v>1778.1040030518163</v>
      </c>
      <c r="AI60" s="250">
        <v>1607.9824812649936</v>
      </c>
      <c r="AJ60" s="250">
        <v>1907.9955422873529</v>
      </c>
      <c r="AK60" s="250">
        <v>1774.4111568879453</v>
      </c>
      <c r="AL60" s="250">
        <v>1214.6133588218574</v>
      </c>
      <c r="AM60" s="250">
        <v>1593.0063615638751</v>
      </c>
      <c r="AN60" s="250">
        <v>1305.4692650174434</v>
      </c>
      <c r="AO60" s="250">
        <v>1255.7818403832434</v>
      </c>
      <c r="AP60" s="185"/>
      <c r="BE60" s="119"/>
      <c r="BF60" s="119"/>
      <c r="BG60" s="67"/>
    </row>
    <row r="61" spans="27:59">
      <c r="AA61" s="116"/>
      <c r="AB61" s="118" t="s">
        <v>279</v>
      </c>
      <c r="AC61" s="423">
        <v>1818.9742595105474</v>
      </c>
      <c r="AD61" s="423">
        <v>1651.8444069433899</v>
      </c>
      <c r="AE61" s="423">
        <v>1220.4407533501565</v>
      </c>
      <c r="AF61" s="423">
        <v>980.67016144714557</v>
      </c>
      <c r="AG61" s="423">
        <v>772.15379481378363</v>
      </c>
      <c r="AH61" s="423">
        <v>1709.9125778707505</v>
      </c>
      <c r="AI61" s="423">
        <v>1551.6900414414959</v>
      </c>
      <c r="AJ61" s="423">
        <v>1774.3019340744656</v>
      </c>
      <c r="AK61" s="423">
        <v>1623.7399683766807</v>
      </c>
      <c r="AL61" s="423">
        <v>1161.6978060281776</v>
      </c>
      <c r="AM61" s="423">
        <v>1444.6731813274635</v>
      </c>
      <c r="AN61" s="423">
        <v>1228.8387782953271</v>
      </c>
      <c r="AO61" s="423">
        <v>1208.5023564644978</v>
      </c>
      <c r="AP61" s="185"/>
      <c r="AQ61" s="806"/>
      <c r="AR61" s="806"/>
      <c r="AS61" s="806"/>
      <c r="AT61" s="806"/>
      <c r="AU61" s="806"/>
      <c r="AV61" s="806"/>
      <c r="AW61" s="806"/>
      <c r="AX61" s="806"/>
      <c r="AY61" s="806"/>
      <c r="AZ61" s="806"/>
      <c r="BA61" s="806"/>
      <c r="BB61" s="806"/>
      <c r="BD61" s="120"/>
      <c r="BE61" s="35"/>
      <c r="BF61" s="35"/>
      <c r="BG61" s="18"/>
    </row>
    <row r="62" spans="27:59">
      <c r="AA62" s="340">
        <v>2023</v>
      </c>
      <c r="AB62" s="339" t="s">
        <v>280</v>
      </c>
      <c r="AC62" s="421">
        <v>1739.9765823656546</v>
      </c>
      <c r="AD62" s="421">
        <v>1501.065510590525</v>
      </c>
      <c r="AE62" s="421">
        <v>1191.3581923535792</v>
      </c>
      <c r="AF62" s="421">
        <v>896.38853246580913</v>
      </c>
      <c r="AG62" s="421">
        <v>786.06503012315534</v>
      </c>
      <c r="AH62" s="421">
        <v>1609.5846307798795</v>
      </c>
      <c r="AI62" s="421">
        <v>1429.0392773558287</v>
      </c>
      <c r="AJ62" s="421">
        <v>1609.1904543097207</v>
      </c>
      <c r="AK62" s="421">
        <v>1403.0598151247909</v>
      </c>
      <c r="AL62" s="421">
        <v>1123.9881069825683</v>
      </c>
      <c r="AM62" s="421">
        <v>1323.7443713421922</v>
      </c>
      <c r="AN62" s="421">
        <v>1169.2837737445971</v>
      </c>
      <c r="AO62" s="421">
        <v>1108.5195753191956</v>
      </c>
      <c r="AP62" s="185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D62" s="120"/>
      <c r="BE62" s="35"/>
      <c r="BF62" s="35"/>
      <c r="BG62" s="18"/>
    </row>
    <row r="63" spans="27:59">
      <c r="AA63" s="113"/>
      <c r="AB63" s="117" t="s">
        <v>269</v>
      </c>
      <c r="AC63" s="250">
        <v>1744.2121220705435</v>
      </c>
      <c r="AD63" s="250">
        <v>1496.4495832934742</v>
      </c>
      <c r="AE63" s="250">
        <v>1133.9560269028093</v>
      </c>
      <c r="AF63" s="250">
        <v>819.90356906590864</v>
      </c>
      <c r="AG63" s="250">
        <v>684.00076907285552</v>
      </c>
      <c r="AH63" s="250">
        <v>1593.5929601511209</v>
      </c>
      <c r="AI63" s="250">
        <v>1309.1647599733724</v>
      </c>
      <c r="AJ63" s="250">
        <v>1667.7982871517365</v>
      </c>
      <c r="AK63" s="250">
        <v>1443.7269539973804</v>
      </c>
      <c r="AL63" s="250">
        <v>1130.6780771358619</v>
      </c>
      <c r="AM63" s="250">
        <v>1273.5403144126781</v>
      </c>
      <c r="AN63" s="250">
        <v>1159.9629614098039</v>
      </c>
      <c r="AO63" s="250">
        <v>1165.0024429277848</v>
      </c>
      <c r="AP63" s="185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88"/>
      <c r="BC63" s="120"/>
      <c r="BD63" s="35"/>
      <c r="BE63" s="35"/>
      <c r="BF63" s="18"/>
    </row>
    <row r="64" spans="27:59">
      <c r="AA64" s="113"/>
      <c r="AB64" s="117" t="s">
        <v>270</v>
      </c>
      <c r="AC64" s="250">
        <v>1807.1398956509431</v>
      </c>
      <c r="AD64" s="250">
        <v>1585.1297444291454</v>
      </c>
      <c r="AE64" s="250">
        <v>1141.7971745336872</v>
      </c>
      <c r="AF64" s="250">
        <v>920.21497572394867</v>
      </c>
      <c r="AG64" s="250">
        <v>657.0490609999764</v>
      </c>
      <c r="AH64" s="250">
        <v>1617.7628944325493</v>
      </c>
      <c r="AI64" s="250">
        <v>1397.9685231378528</v>
      </c>
      <c r="AJ64" s="250">
        <v>1708.5513638559805</v>
      </c>
      <c r="AK64" s="250">
        <v>1521.7273281616735</v>
      </c>
      <c r="AL64" s="250">
        <v>1114.5209579465236</v>
      </c>
      <c r="AM64" s="250">
        <v>1291.3740546012662</v>
      </c>
      <c r="AN64" s="250">
        <v>1171.0375594107013</v>
      </c>
      <c r="AO64" s="250">
        <v>1186.7475767865012</v>
      </c>
      <c r="AP64" s="185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88"/>
      <c r="BC64" s="120"/>
      <c r="BD64" s="35"/>
      <c r="BE64" s="35"/>
      <c r="BF64" s="18"/>
    </row>
    <row r="65" spans="27:59">
      <c r="AA65" s="113"/>
      <c r="AB65" s="117" t="s">
        <v>271</v>
      </c>
      <c r="AC65" s="250">
        <v>1849.0726049864415</v>
      </c>
      <c r="AD65" s="250">
        <v>1615.8426159678804</v>
      </c>
      <c r="AE65" s="250">
        <v>1097.3085232835763</v>
      </c>
      <c r="AF65" s="250">
        <v>875.74203006957282</v>
      </c>
      <c r="AG65" s="250">
        <v>655.33798130875505</v>
      </c>
      <c r="AH65" s="250">
        <v>1666.465330114125</v>
      </c>
      <c r="AI65" s="250">
        <v>1383.7214426268158</v>
      </c>
      <c r="AJ65" s="250">
        <v>1642.6750421603681</v>
      </c>
      <c r="AK65" s="250">
        <v>1451.9971591439025</v>
      </c>
      <c r="AL65" s="250">
        <v>1071.5201456908183</v>
      </c>
      <c r="AM65" s="250">
        <v>1303.7264330604921</v>
      </c>
      <c r="AN65" s="250">
        <v>1141.702096601</v>
      </c>
      <c r="AO65" s="250">
        <v>1163.4619883542509</v>
      </c>
      <c r="AP65" s="185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88"/>
      <c r="BC65" s="120"/>
      <c r="BD65" s="35"/>
      <c r="BE65" s="35"/>
      <c r="BF65" s="18"/>
    </row>
    <row r="66" spans="27:59">
      <c r="AA66" s="113"/>
      <c r="AB66" s="117" t="s">
        <v>272</v>
      </c>
      <c r="AC66" s="250">
        <v>1833.2440884711787</v>
      </c>
      <c r="AD66" s="250">
        <v>1554.3221457734624</v>
      </c>
      <c r="AE66" s="250">
        <v>1043.0637100528245</v>
      </c>
      <c r="AF66" s="250">
        <v>806.63695819470865</v>
      </c>
      <c r="AG66" s="250">
        <v>623.87256984204953</v>
      </c>
      <c r="AH66" s="250">
        <v>1655.0038894130103</v>
      </c>
      <c r="AI66" s="250">
        <v>1321.5071345488741</v>
      </c>
      <c r="AJ66" s="250">
        <v>1596.8960486886024</v>
      </c>
      <c r="AK66" s="250">
        <v>1412.5281102714355</v>
      </c>
      <c r="AL66" s="250">
        <v>1057.6323903231091</v>
      </c>
      <c r="AM66" s="250">
        <v>1221.1332339044113</v>
      </c>
      <c r="AN66" s="250">
        <v>1126.0458655297195</v>
      </c>
      <c r="AO66" s="250">
        <v>1224.3082024116782</v>
      </c>
      <c r="AP66" s="185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88"/>
      <c r="BC66" s="120"/>
      <c r="BD66" s="35"/>
      <c r="BE66" s="35"/>
      <c r="BF66" s="18"/>
    </row>
    <row r="67" spans="27:59">
      <c r="AA67" s="113"/>
      <c r="AB67" s="117" t="s">
        <v>273</v>
      </c>
      <c r="AC67" s="250">
        <v>1866.2080836762138</v>
      </c>
      <c r="AD67" s="250">
        <v>1538.928867939373</v>
      </c>
      <c r="AE67" s="250">
        <v>1012.9304895091165</v>
      </c>
      <c r="AF67" s="250">
        <v>801.06087726998055</v>
      </c>
      <c r="AG67" s="250">
        <v>540.46034423912374</v>
      </c>
      <c r="AH67" s="250">
        <v>1645.5416140619775</v>
      </c>
      <c r="AI67" s="250">
        <v>1338.7993612866014</v>
      </c>
      <c r="AJ67" s="250">
        <v>1598.3899025378528</v>
      </c>
      <c r="AK67" s="250">
        <v>1423.8155385475197</v>
      </c>
      <c r="AL67" s="250">
        <v>1082.2774451119571</v>
      </c>
      <c r="AM67" s="250">
        <v>1278.5028980746383</v>
      </c>
      <c r="AN67" s="250">
        <v>1124.258513285821</v>
      </c>
      <c r="AO67" s="250">
        <v>1286.09755438652</v>
      </c>
      <c r="AP67" s="185"/>
      <c r="AQ67" s="121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16"/>
      <c r="BD67" s="120"/>
      <c r="BE67" s="35"/>
      <c r="BF67" s="35"/>
      <c r="BG67" s="122"/>
    </row>
    <row r="68" spans="27:59">
      <c r="AA68" s="113"/>
      <c r="AB68" s="117" t="s">
        <v>274</v>
      </c>
      <c r="AC68" s="250">
        <v>1893.9687752479381</v>
      </c>
      <c r="AD68" s="250">
        <v>1661.3800996897166</v>
      </c>
      <c r="AE68" s="250">
        <v>1153.5250076916607</v>
      </c>
      <c r="AF68" s="250">
        <v>945.95735700502394</v>
      </c>
      <c r="AG68" s="250">
        <v>762.80658181975321</v>
      </c>
      <c r="AH68" s="250">
        <v>1741.5865389633507</v>
      </c>
      <c r="AI68" s="250">
        <v>1454.766505366101</v>
      </c>
      <c r="AJ68" s="250">
        <v>1746.4074138256458</v>
      </c>
      <c r="AK68" s="250">
        <v>1539.1255428393849</v>
      </c>
      <c r="AL68" s="250">
        <v>1151.0409634483219</v>
      </c>
      <c r="AM68" s="250">
        <v>1439.8876100373393</v>
      </c>
      <c r="AN68" s="250">
        <v>1253.0903357378106</v>
      </c>
      <c r="AO68" s="250">
        <v>1260.4405758594071</v>
      </c>
      <c r="AP68" s="185"/>
      <c r="AQ68" s="121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16"/>
      <c r="BD68" s="120"/>
      <c r="BE68" s="35"/>
      <c r="BF68" s="35"/>
      <c r="BG68" s="122"/>
    </row>
    <row r="69" spans="27:59">
      <c r="AA69" s="113"/>
      <c r="AB69" s="117" t="s">
        <v>275</v>
      </c>
      <c r="AC69" s="250">
        <v>1905.4838009964474</v>
      </c>
      <c r="AD69" s="250">
        <v>1747.338275029347</v>
      </c>
      <c r="AE69" s="250">
        <v>1206.3020856653518</v>
      </c>
      <c r="AF69" s="250">
        <v>973.13645763950751</v>
      </c>
      <c r="AG69" s="250">
        <v>729.04528321592238</v>
      </c>
      <c r="AH69" s="250">
        <v>1785.5110097548711</v>
      </c>
      <c r="AI69" s="250">
        <v>1513.4163343129314</v>
      </c>
      <c r="AJ69" s="250">
        <v>1844.4016305678369</v>
      </c>
      <c r="AK69" s="250">
        <v>1668.5693868638355</v>
      </c>
      <c r="AL69" s="250">
        <v>1188.7193871429145</v>
      </c>
      <c r="AM69" s="250">
        <v>1495.1413015807395</v>
      </c>
      <c r="AN69" s="250">
        <v>1283.3347172822732</v>
      </c>
      <c r="AO69" s="250">
        <v>1353.8932777678044</v>
      </c>
      <c r="AP69" s="185"/>
      <c r="AQ69" s="41"/>
      <c r="AR69" s="18"/>
      <c r="AS69" s="18"/>
      <c r="AT69" s="122"/>
      <c r="AU69" s="122"/>
      <c r="AV69" s="122"/>
      <c r="AW69" s="18"/>
      <c r="AX69" s="18"/>
      <c r="AY69" s="18"/>
      <c r="AZ69" s="122"/>
      <c r="BA69" s="122"/>
      <c r="BB69" s="122"/>
      <c r="BC69" s="16"/>
      <c r="BD69" s="120"/>
      <c r="BE69" s="35"/>
      <c r="BF69" s="35"/>
      <c r="BG69" s="122"/>
    </row>
    <row r="70" spans="27:59">
      <c r="AA70" s="113"/>
      <c r="AB70" s="117" t="s">
        <v>276</v>
      </c>
      <c r="AC70" s="250">
        <v>1920.6476163992027</v>
      </c>
      <c r="AD70" s="250">
        <v>1722.9574906908324</v>
      </c>
      <c r="AE70" s="250">
        <v>1222.8635928272665</v>
      </c>
      <c r="AF70" s="250">
        <v>891.30710616053909</v>
      </c>
      <c r="AG70" s="250">
        <v>730.8511926476084</v>
      </c>
      <c r="AH70" s="250">
        <v>1802.7002625534517</v>
      </c>
      <c r="AI70" s="250">
        <v>1465.5555895188786</v>
      </c>
      <c r="AJ70" s="250">
        <v>1814.4604028134479</v>
      </c>
      <c r="AK70" s="250">
        <v>1621.4240858803685</v>
      </c>
      <c r="AL70" s="250">
        <v>1245.6052681127503</v>
      </c>
      <c r="AM70" s="250">
        <v>1459.2874815037558</v>
      </c>
      <c r="AN70" s="250">
        <v>1246.681812973743</v>
      </c>
      <c r="AO70" s="250">
        <v>1276.9226572630625</v>
      </c>
      <c r="AP70" s="185"/>
      <c r="AQ70" s="807"/>
      <c r="AR70" s="807"/>
      <c r="AS70" s="807"/>
      <c r="AT70" s="807"/>
      <c r="AU70" s="807"/>
      <c r="AV70" s="807"/>
      <c r="AW70" s="807"/>
      <c r="AX70" s="807"/>
      <c r="AY70" s="807"/>
      <c r="AZ70" s="807"/>
      <c r="BA70" s="807"/>
      <c r="BB70" s="807"/>
      <c r="BC70" s="16"/>
      <c r="BD70" s="120"/>
      <c r="BE70" s="35"/>
      <c r="BF70" s="35"/>
      <c r="BG70" s="18"/>
    </row>
    <row r="71" spans="27:59">
      <c r="AA71" s="113"/>
      <c r="AB71" s="117" t="s">
        <v>277</v>
      </c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185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6"/>
      <c r="BD71" s="120"/>
      <c r="BE71" s="35"/>
      <c r="BF71" s="35"/>
      <c r="BG71" s="18"/>
    </row>
    <row r="72" spans="27:59">
      <c r="AA72" s="113"/>
      <c r="AB72" s="117" t="s">
        <v>278</v>
      </c>
      <c r="AC72" s="250"/>
      <c r="AD72" s="250"/>
      <c r="AE72" s="250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185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6"/>
      <c r="BD72" s="120"/>
      <c r="BE72" s="35"/>
      <c r="BF72" s="35"/>
      <c r="BG72" s="18"/>
    </row>
    <row r="73" spans="27:59">
      <c r="AA73" s="116"/>
      <c r="AB73" s="118" t="s">
        <v>279</v>
      </c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185"/>
      <c r="AQ73" s="806"/>
      <c r="AR73" s="806"/>
      <c r="AS73" s="806"/>
      <c r="AT73" s="806"/>
      <c r="AU73" s="806"/>
      <c r="AV73" s="806"/>
      <c r="AW73" s="806"/>
      <c r="AX73" s="806"/>
      <c r="AY73" s="806"/>
      <c r="AZ73" s="806"/>
      <c r="BA73" s="806"/>
      <c r="BB73" s="806"/>
      <c r="BD73" s="120"/>
      <c r="BE73" s="35"/>
      <c r="BF73" s="35"/>
      <c r="BG73" s="18"/>
    </row>
    <row r="74" spans="27:59"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D74" s="120"/>
      <c r="BE74" s="35"/>
      <c r="BF74" s="35"/>
      <c r="BG74" s="18"/>
    </row>
    <row r="75" spans="27:59"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20"/>
      <c r="BE75" s="35"/>
      <c r="BF75" s="35"/>
      <c r="BG75" s="18"/>
    </row>
    <row r="76" spans="27:59"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20"/>
      <c r="BE76" s="35"/>
      <c r="BF76" s="35"/>
      <c r="BG76" s="122"/>
    </row>
    <row r="77" spans="27:59"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20"/>
      <c r="BE77" s="35"/>
      <c r="BF77" s="35"/>
      <c r="BG77" s="122"/>
    </row>
    <row r="78" spans="27:59"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20"/>
      <c r="BE78" s="35"/>
      <c r="BF78" s="35"/>
      <c r="BG78" s="122"/>
    </row>
    <row r="79" spans="27:59"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807"/>
      <c r="BE79" s="807"/>
      <c r="BF79" s="807"/>
      <c r="BG79" s="807"/>
    </row>
    <row r="135" spans="1:13" s="87" customFormat="1" ht="12">
      <c r="A135" s="555"/>
      <c r="B135" s="555"/>
      <c r="C135" s="555"/>
      <c r="D135" s="555"/>
      <c r="E135" s="555"/>
      <c r="F135" s="555"/>
      <c r="G135" s="555"/>
      <c r="H135" s="555"/>
      <c r="I135" s="555"/>
      <c r="J135" s="555"/>
      <c r="K135" s="555"/>
      <c r="L135" s="555"/>
      <c r="M135" s="555"/>
    </row>
    <row r="145" spans="1:13" s="87" customFormat="1" ht="12">
      <c r="A145" s="555"/>
      <c r="B145" s="555"/>
      <c r="C145" s="555"/>
      <c r="D145" s="555"/>
      <c r="E145" s="555"/>
      <c r="F145" s="555"/>
      <c r="G145" s="555"/>
      <c r="H145" s="555"/>
      <c r="I145" s="555"/>
      <c r="J145" s="555"/>
      <c r="K145" s="555"/>
      <c r="L145" s="555"/>
      <c r="M145" s="555"/>
    </row>
  </sheetData>
  <mergeCells count="7">
    <mergeCell ref="AQ73:BB73"/>
    <mergeCell ref="BD79:BG79"/>
    <mergeCell ref="AR6:AZ6"/>
    <mergeCell ref="AR7:AZ7"/>
    <mergeCell ref="BD59:BG59"/>
    <mergeCell ref="AQ61:BB61"/>
    <mergeCell ref="AQ70:BB70"/>
  </mergeCells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B34"/>
  <sheetViews>
    <sheetView view="pageBreakPreview" zoomScaleNormal="100" zoomScaleSheetLayoutView="100" workbookViewId="0">
      <selection activeCell="A40" sqref="A40"/>
    </sheetView>
  </sheetViews>
  <sheetFormatPr baseColWidth="10" defaultColWidth="11.42578125" defaultRowHeight="12.75"/>
  <cols>
    <col min="1" max="1" width="108.42578125" style="20" customWidth="1"/>
    <col min="2" max="16384" width="11.42578125" style="16"/>
  </cols>
  <sheetData>
    <row r="1" spans="1:1" ht="12.75" customHeight="1"/>
    <row r="2" spans="1:1" ht="12.75" customHeight="1"/>
    <row r="3" spans="1:1" ht="12.75" customHeight="1"/>
    <row r="4" spans="1:1" ht="12.75" customHeight="1">
      <c r="A4" s="27"/>
    </row>
    <row r="5" spans="1:1" ht="12.75" customHeight="1"/>
    <row r="6" spans="1:1" ht="12.75" customHeight="1"/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>
      <c r="B21" s="141"/>
    </row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1:1" ht="12.75" customHeight="1"/>
    <row r="34" spans="1:1" ht="12.75" customHeight="1">
      <c r="A34" s="54"/>
    </row>
  </sheetData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6">
    <tabColor rgb="FF0070C0"/>
    <pageSetUpPr fitToPage="1"/>
  </sheetPr>
  <dimension ref="A1:P24"/>
  <sheetViews>
    <sheetView view="pageBreakPreview" zoomScaleNormal="100" zoomScaleSheetLayoutView="100" workbookViewId="0">
      <selection activeCell="R29" sqref="R29"/>
    </sheetView>
  </sheetViews>
  <sheetFormatPr baseColWidth="10" defaultColWidth="11.42578125" defaultRowHeight="12.75"/>
  <cols>
    <col min="1" max="1" width="22" style="2" customWidth="1"/>
    <col min="2" max="4" width="11.42578125" style="2" customWidth="1"/>
    <col min="5" max="5" width="13.28515625" style="2" customWidth="1"/>
    <col min="6" max="8" width="11.42578125" style="2" customWidth="1"/>
    <col min="9" max="9" width="13.7109375" style="2" customWidth="1"/>
    <col min="10" max="10" width="13" style="2" customWidth="1"/>
    <col min="13" max="13" width="14.85546875" customWidth="1"/>
    <col min="15" max="16" width="11.42578125" style="126" customWidth="1"/>
  </cols>
  <sheetData>
    <row r="1" spans="1:13" ht="15" customHeight="1" thickBot="1">
      <c r="A1" s="809" t="s">
        <v>281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1"/>
    </row>
    <row r="2" spans="1:13" ht="15" customHeight="1">
      <c r="A2" s="809" t="s">
        <v>282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1"/>
    </row>
    <row r="3" spans="1:13" s="3" customFormat="1" ht="17.25" customHeight="1">
      <c r="A3" s="817" t="s">
        <v>283</v>
      </c>
      <c r="B3" s="819" t="s">
        <v>284</v>
      </c>
      <c r="C3" s="820"/>
      <c r="D3" s="820"/>
      <c r="E3" s="820"/>
      <c r="F3" s="819" t="s">
        <v>285</v>
      </c>
      <c r="G3" s="820"/>
      <c r="H3" s="820"/>
      <c r="I3" s="820"/>
      <c r="J3" s="820"/>
      <c r="K3" s="812" t="s">
        <v>286</v>
      </c>
      <c r="L3" s="812"/>
      <c r="M3" s="813"/>
    </row>
    <row r="4" spans="1:13" s="3" customFormat="1" ht="15" customHeight="1">
      <c r="A4" s="818"/>
      <c r="B4" s="819">
        <v>2022</v>
      </c>
      <c r="C4" s="829" t="s">
        <v>500</v>
      </c>
      <c r="D4" s="830"/>
      <c r="E4" s="831"/>
      <c r="F4" s="819">
        <v>2022</v>
      </c>
      <c r="G4" s="829" t="str">
        <f>C4</f>
        <v>Ene - sep</v>
      </c>
      <c r="H4" s="830"/>
      <c r="I4" s="830"/>
      <c r="J4" s="831"/>
      <c r="K4" s="814" t="str">
        <f>G4</f>
        <v>Ene - sep</v>
      </c>
      <c r="L4" s="815"/>
      <c r="M4" s="816"/>
    </row>
    <row r="5" spans="1:13" s="3" customFormat="1" ht="15" customHeight="1">
      <c r="A5" s="817"/>
      <c r="B5" s="828"/>
      <c r="C5" s="368">
        <v>2022</v>
      </c>
      <c r="D5" s="447">
        <v>2023</v>
      </c>
      <c r="E5" s="450" t="s">
        <v>287</v>
      </c>
      <c r="F5" s="828"/>
      <c r="G5" s="368">
        <v>2022</v>
      </c>
      <c r="H5" s="447">
        <v>2023</v>
      </c>
      <c r="I5" s="450" t="s">
        <v>287</v>
      </c>
      <c r="J5" s="450" t="s">
        <v>288</v>
      </c>
      <c r="K5" s="448">
        <v>2022</v>
      </c>
      <c r="L5" s="448">
        <v>2023</v>
      </c>
      <c r="M5" s="449" t="s">
        <v>287</v>
      </c>
    </row>
    <row r="6" spans="1:13" s="3" customFormat="1" ht="15" customHeight="1">
      <c r="A6" s="287" t="s">
        <v>289</v>
      </c>
      <c r="B6" s="399">
        <v>22288</v>
      </c>
      <c r="C6" s="399">
        <v>18093</v>
      </c>
      <c r="D6" s="399">
        <v>15017</v>
      </c>
      <c r="E6" s="400">
        <v>-17</v>
      </c>
      <c r="F6" s="399">
        <v>114287</v>
      </c>
      <c r="G6" s="399">
        <v>95977</v>
      </c>
      <c r="H6" s="399">
        <v>62386</v>
      </c>
      <c r="I6" s="400">
        <v>-35</v>
      </c>
      <c r="J6" s="400">
        <v>80</v>
      </c>
      <c r="K6" s="431">
        <f>(G6/C6)*1000</f>
        <v>5304.6482064886977</v>
      </c>
      <c r="L6" s="431">
        <f t="shared" ref="K6:L9" si="0">(H6/D6)*1000</f>
        <v>4154.3583938203365</v>
      </c>
      <c r="M6" s="575">
        <f>100*(L6-K6)/K6</f>
        <v>-21.684563573156755</v>
      </c>
    </row>
    <row r="7" spans="1:13" s="3" customFormat="1" ht="15" customHeight="1">
      <c r="A7" s="287" t="s">
        <v>290</v>
      </c>
      <c r="B7" s="401">
        <v>532</v>
      </c>
      <c r="C7" s="401">
        <v>382</v>
      </c>
      <c r="D7" s="399">
        <v>1124</v>
      </c>
      <c r="E7" s="400">
        <v>194.2</v>
      </c>
      <c r="F7" s="399">
        <v>2474</v>
      </c>
      <c r="G7" s="399">
        <v>1775</v>
      </c>
      <c r="H7" s="399">
        <v>6158</v>
      </c>
      <c r="I7" s="400">
        <v>246.9</v>
      </c>
      <c r="J7" s="400">
        <v>7.9</v>
      </c>
      <c r="K7" s="431">
        <f t="shared" si="0"/>
        <v>4646.5968586387435</v>
      </c>
      <c r="L7" s="431">
        <f t="shared" si="0"/>
        <v>5478.6476868327409</v>
      </c>
      <c r="M7" s="575">
        <f t="shared" ref="M7:M13" si="1">100*(L7-K7)/K7</f>
        <v>17.906671344794763</v>
      </c>
    </row>
    <row r="8" spans="1:13" s="3" customFormat="1" ht="15" customHeight="1">
      <c r="A8" s="287" t="s">
        <v>291</v>
      </c>
      <c r="B8" s="401">
        <v>246</v>
      </c>
      <c r="C8" s="401">
        <v>189</v>
      </c>
      <c r="D8" s="401">
        <v>196</v>
      </c>
      <c r="E8" s="400">
        <v>3.7</v>
      </c>
      <c r="F8" s="399">
        <v>4812</v>
      </c>
      <c r="G8" s="399">
        <v>3691</v>
      </c>
      <c r="H8" s="399">
        <v>3949</v>
      </c>
      <c r="I8" s="400">
        <v>7</v>
      </c>
      <c r="J8" s="400">
        <v>5.0999999999999996</v>
      </c>
      <c r="K8" s="431">
        <f t="shared" si="0"/>
        <v>19529.100529100528</v>
      </c>
      <c r="L8" s="431">
        <f t="shared" si="0"/>
        <v>20147.959183673469</v>
      </c>
      <c r="M8" s="575">
        <f t="shared" si="1"/>
        <v>3.1689050586368439</v>
      </c>
    </row>
    <row r="9" spans="1:13" s="3" customFormat="1" ht="15" customHeight="1">
      <c r="A9" s="287" t="s">
        <v>292</v>
      </c>
      <c r="B9" s="401">
        <v>493</v>
      </c>
      <c r="C9" s="401">
        <v>448</v>
      </c>
      <c r="D9" s="401">
        <v>366</v>
      </c>
      <c r="E9" s="400">
        <v>-18.3</v>
      </c>
      <c r="F9" s="399">
        <v>2579</v>
      </c>
      <c r="G9" s="399">
        <v>2365</v>
      </c>
      <c r="H9" s="399">
        <v>1531</v>
      </c>
      <c r="I9" s="400">
        <v>-35.299999999999997</v>
      </c>
      <c r="J9" s="400">
        <v>2</v>
      </c>
      <c r="K9" s="431">
        <f t="shared" si="0"/>
        <v>5279.0178571428569</v>
      </c>
      <c r="L9" s="431">
        <f t="shared" ref="L9:L15" si="2">(H9/D9)*1000</f>
        <v>4183.0601092896177</v>
      </c>
      <c r="M9" s="575">
        <f t="shared" si="1"/>
        <v>-20.760637253203008</v>
      </c>
    </row>
    <row r="10" spans="1:13" s="3" customFormat="1" ht="15" customHeight="1">
      <c r="A10" s="287" t="s">
        <v>293</v>
      </c>
      <c r="B10" s="401">
        <v>204</v>
      </c>
      <c r="C10" s="401">
        <v>171</v>
      </c>
      <c r="D10" s="401">
        <v>164</v>
      </c>
      <c r="E10" s="400">
        <v>-4.0999999999999996</v>
      </c>
      <c r="F10" s="399">
        <v>1080</v>
      </c>
      <c r="G10" s="401">
        <v>828</v>
      </c>
      <c r="H10" s="401">
        <v>883</v>
      </c>
      <c r="I10" s="400">
        <v>6.6</v>
      </c>
      <c r="J10" s="400">
        <v>1.1000000000000001</v>
      </c>
      <c r="K10" s="431">
        <f>(G10/C10)*1000</f>
        <v>4842.105263157895</v>
      </c>
      <c r="L10" s="431">
        <f t="shared" si="2"/>
        <v>5384.1463414634145</v>
      </c>
      <c r="M10" s="575">
        <f t="shared" si="1"/>
        <v>11.194326617179206</v>
      </c>
    </row>
    <row r="11" spans="1:13" s="3" customFormat="1" ht="15" customHeight="1">
      <c r="A11" s="287" t="s">
        <v>294</v>
      </c>
      <c r="B11" s="401">
        <v>263</v>
      </c>
      <c r="C11" s="401">
        <v>193</v>
      </c>
      <c r="D11" s="401">
        <v>220</v>
      </c>
      <c r="E11" s="400">
        <v>14</v>
      </c>
      <c r="F11" s="399">
        <v>976</v>
      </c>
      <c r="G11" s="401">
        <v>703</v>
      </c>
      <c r="H11" s="401">
        <v>805</v>
      </c>
      <c r="I11" s="400">
        <v>14.5</v>
      </c>
      <c r="J11" s="400">
        <v>1</v>
      </c>
      <c r="K11" s="431">
        <f>(G11/C11)*1000</f>
        <v>3642.4870466321245</v>
      </c>
      <c r="L11" s="431">
        <f t="shared" si="2"/>
        <v>3659.090909090909</v>
      </c>
      <c r="M11" s="575">
        <f t="shared" si="1"/>
        <v>0.45583861373334494</v>
      </c>
    </row>
    <row r="12" spans="1:13" s="3" customFormat="1" ht="15" customHeight="1">
      <c r="A12" s="287" t="s">
        <v>295</v>
      </c>
      <c r="B12" s="401">
        <v>17</v>
      </c>
      <c r="C12" s="401">
        <v>12</v>
      </c>
      <c r="D12" s="401">
        <v>23</v>
      </c>
      <c r="E12" s="400">
        <v>91.7</v>
      </c>
      <c r="F12" s="399">
        <v>399</v>
      </c>
      <c r="G12" s="401">
        <v>273</v>
      </c>
      <c r="H12" s="401">
        <v>676</v>
      </c>
      <c r="I12" s="400">
        <v>147.6</v>
      </c>
      <c r="J12" s="400">
        <v>0.9</v>
      </c>
      <c r="K12" s="431">
        <f>(G12/C12)*1000</f>
        <v>22750</v>
      </c>
      <c r="L12" s="431">
        <f>(H12/D12)*1000</f>
        <v>29391.304347826084</v>
      </c>
      <c r="M12" s="575">
        <f>100*(L12-K12)/K12</f>
        <v>29.19254658385092</v>
      </c>
    </row>
    <row r="13" spans="1:13" s="3" customFormat="1" ht="15" customHeight="1">
      <c r="A13" s="287" t="s">
        <v>296</v>
      </c>
      <c r="B13" s="401">
        <v>129</v>
      </c>
      <c r="C13" s="401">
        <v>107</v>
      </c>
      <c r="D13" s="401">
        <v>113</v>
      </c>
      <c r="E13" s="400">
        <v>5.6</v>
      </c>
      <c r="F13" s="401">
        <v>683</v>
      </c>
      <c r="G13" s="401">
        <v>536</v>
      </c>
      <c r="H13" s="401">
        <v>668</v>
      </c>
      <c r="I13" s="400">
        <v>24.6</v>
      </c>
      <c r="J13" s="400">
        <v>0.9</v>
      </c>
      <c r="K13" s="431">
        <f t="shared" ref="K13" si="3">(G13/C13)*1000</f>
        <v>5009.3457943925232</v>
      </c>
      <c r="L13" s="431">
        <f t="shared" si="2"/>
        <v>5911.5044247787609</v>
      </c>
      <c r="M13" s="575">
        <f t="shared" si="1"/>
        <v>18.009509972262585</v>
      </c>
    </row>
    <row r="14" spans="1:13" s="3" customFormat="1" ht="15" customHeight="1">
      <c r="A14" s="287" t="s">
        <v>297</v>
      </c>
      <c r="B14" s="401">
        <v>20</v>
      </c>
      <c r="C14" s="401">
        <v>16</v>
      </c>
      <c r="D14" s="401">
        <v>12</v>
      </c>
      <c r="E14" s="400">
        <v>-25</v>
      </c>
      <c r="F14" s="401">
        <v>543</v>
      </c>
      <c r="G14" s="401">
        <v>442</v>
      </c>
      <c r="H14" s="401">
        <v>288</v>
      </c>
      <c r="I14" s="400">
        <v>-34.799999999999997</v>
      </c>
      <c r="J14" s="400">
        <v>0.4</v>
      </c>
      <c r="K14" s="431">
        <f>(G14/C14)*1000</f>
        <v>27625</v>
      </c>
      <c r="L14" s="431">
        <f t="shared" si="2"/>
        <v>24000</v>
      </c>
      <c r="M14" s="575">
        <f>100*(L14-K14)/K14</f>
        <v>-13.122171945701357</v>
      </c>
    </row>
    <row r="15" spans="1:13" s="3" customFormat="1" ht="15" customHeight="1">
      <c r="A15" s="287" t="s">
        <v>298</v>
      </c>
      <c r="B15" s="401">
        <v>4</v>
      </c>
      <c r="C15" s="401">
        <v>3</v>
      </c>
      <c r="D15" s="401">
        <v>4</v>
      </c>
      <c r="E15" s="400">
        <v>33.299999999999997</v>
      </c>
      <c r="F15" s="401">
        <v>286</v>
      </c>
      <c r="G15" s="401">
        <v>216</v>
      </c>
      <c r="H15" s="401">
        <v>277</v>
      </c>
      <c r="I15" s="400">
        <v>28.2</v>
      </c>
      <c r="J15" s="400">
        <v>0.4</v>
      </c>
      <c r="K15" s="431">
        <f>(G15/C15)*1000</f>
        <v>72000</v>
      </c>
      <c r="L15" s="432">
        <f t="shared" si="2"/>
        <v>69250</v>
      </c>
      <c r="M15" s="575">
        <f>100*(L15-K15)/K15</f>
        <v>-3.8194444444444446</v>
      </c>
    </row>
    <row r="16" spans="1:13" s="125" customFormat="1" ht="15" customHeight="1">
      <c r="A16" s="288" t="s">
        <v>299</v>
      </c>
      <c r="B16" s="683">
        <v>24196</v>
      </c>
      <c r="C16" s="683">
        <v>19614</v>
      </c>
      <c r="D16" s="683">
        <v>17239</v>
      </c>
      <c r="E16" s="437">
        <v>-12.1</v>
      </c>
      <c r="F16" s="683">
        <v>128119</v>
      </c>
      <c r="G16" s="683">
        <v>106806</v>
      </c>
      <c r="H16" s="683">
        <v>77621</v>
      </c>
      <c r="I16" s="437">
        <v>-27.3</v>
      </c>
      <c r="J16" s="437">
        <v>99.6</v>
      </c>
      <c r="K16" s="436">
        <f t="shared" ref="K16:L17" si="4">(G16/C16)*1000</f>
        <v>5445.3961456102779</v>
      </c>
      <c r="L16" s="434">
        <f t="shared" si="4"/>
        <v>4502.6393642322646</v>
      </c>
      <c r="M16" s="576">
        <f>100*(L16-K16)/K16</f>
        <v>-17.312914545950932</v>
      </c>
    </row>
    <row r="17" spans="1:13" s="3" customFormat="1" ht="15" customHeight="1">
      <c r="A17" s="287" t="s">
        <v>300</v>
      </c>
      <c r="B17" s="401">
        <v>87</v>
      </c>
      <c r="C17" s="401">
        <v>70</v>
      </c>
      <c r="D17" s="401">
        <v>14</v>
      </c>
      <c r="E17" s="400">
        <v>-80</v>
      </c>
      <c r="F17" s="399">
        <v>722</v>
      </c>
      <c r="G17" s="401">
        <v>587</v>
      </c>
      <c r="H17" s="401">
        <v>331</v>
      </c>
      <c r="I17" s="400">
        <v>-43.6</v>
      </c>
      <c r="J17" s="400">
        <v>0.4</v>
      </c>
      <c r="K17" s="435">
        <f t="shared" si="4"/>
        <v>8385.7142857142862</v>
      </c>
      <c r="L17" s="435">
        <f t="shared" si="4"/>
        <v>23642.857142857141</v>
      </c>
      <c r="M17" s="575">
        <f>100*(L17-K17)/K17</f>
        <v>181.94207836456553</v>
      </c>
    </row>
    <row r="18" spans="1:13" s="125" customFormat="1" ht="15" customHeight="1">
      <c r="A18" s="288" t="s">
        <v>301</v>
      </c>
      <c r="B18" s="683">
        <v>24283</v>
      </c>
      <c r="C18" s="683">
        <v>19684</v>
      </c>
      <c r="D18" s="683">
        <v>17253</v>
      </c>
      <c r="E18" s="437">
        <v>-12.4</v>
      </c>
      <c r="F18" s="683">
        <v>128841</v>
      </c>
      <c r="G18" s="683">
        <v>107393</v>
      </c>
      <c r="H18" s="683">
        <v>77952</v>
      </c>
      <c r="I18" s="437">
        <v>-27.4</v>
      </c>
      <c r="J18" s="437">
        <v>100</v>
      </c>
      <c r="K18" s="436">
        <f>(G18/C18)*1000</f>
        <v>5455.8524690103641</v>
      </c>
      <c r="L18" s="434">
        <f>(H18/D18)*1000</f>
        <v>4518.170752912537</v>
      </c>
      <c r="M18" s="576">
        <f>100*(L18-K18)/K18</f>
        <v>-17.186713193289719</v>
      </c>
    </row>
    <row r="19" spans="1:13" s="3" customFormat="1" ht="15" customHeight="1">
      <c r="A19" s="821" t="s">
        <v>302</v>
      </c>
      <c r="B19" s="822"/>
      <c r="C19" s="822"/>
      <c r="D19" s="822"/>
      <c r="E19" s="822"/>
      <c r="F19" s="822"/>
      <c r="G19" s="822"/>
      <c r="H19" s="822"/>
      <c r="I19" s="822"/>
      <c r="J19" s="822"/>
      <c r="K19" s="822"/>
      <c r="L19" s="822"/>
      <c r="M19" s="823"/>
    </row>
    <row r="20" spans="1:13" s="3" customFormat="1" ht="15" customHeight="1" thickBot="1">
      <c r="A20" s="824" t="s">
        <v>303</v>
      </c>
      <c r="B20" s="825"/>
      <c r="C20" s="825"/>
      <c r="D20" s="825"/>
      <c r="E20" s="825"/>
      <c r="F20" s="825"/>
      <c r="G20" s="825"/>
      <c r="H20" s="825"/>
      <c r="I20" s="825"/>
      <c r="J20" s="825"/>
      <c r="K20" s="825"/>
      <c r="L20" s="825"/>
      <c r="M20" s="826"/>
    </row>
    <row r="21" spans="1:13" s="3" customFormat="1" ht="15" customHeight="1">
      <c r="A21" s="833"/>
      <c r="B21" s="833"/>
      <c r="C21" s="833"/>
      <c r="D21" s="833"/>
      <c r="E21" s="74"/>
      <c r="F21" s="74"/>
      <c r="G21" s="74"/>
      <c r="H21" s="74"/>
      <c r="I21" s="74"/>
      <c r="J21" s="74"/>
    </row>
    <row r="22" spans="1:13">
      <c r="A22" s="76"/>
      <c r="B22" s="827"/>
      <c r="C22" s="832"/>
      <c r="D22" s="827"/>
      <c r="E22" s="827"/>
      <c r="F22" s="827"/>
      <c r="G22" s="827"/>
      <c r="H22" s="827"/>
      <c r="I22" s="827"/>
      <c r="J22" s="827"/>
    </row>
    <row r="23" spans="1:13">
      <c r="A23" s="76"/>
      <c r="B23" s="827"/>
      <c r="C23" s="72"/>
      <c r="D23" s="72"/>
      <c r="E23" s="72"/>
      <c r="F23" s="827"/>
      <c r="G23" s="72"/>
      <c r="H23" s="72"/>
      <c r="I23" s="72"/>
      <c r="J23" s="72"/>
    </row>
    <row r="24" spans="1:13">
      <c r="A24"/>
      <c r="B24" s="6"/>
      <c r="C24" s="6"/>
      <c r="D24" s="6"/>
      <c r="E24" s="143"/>
      <c r="F24" s="6"/>
      <c r="G24" s="72"/>
      <c r="H24" s="72"/>
      <c r="I24" s="72"/>
      <c r="J24" s="73"/>
    </row>
  </sheetData>
  <mergeCells count="18">
    <mergeCell ref="A19:M19"/>
    <mergeCell ref="A20:M20"/>
    <mergeCell ref="F22:F23"/>
    <mergeCell ref="G22:J22"/>
    <mergeCell ref="B4:B5"/>
    <mergeCell ref="C4:E4"/>
    <mergeCell ref="F4:F5"/>
    <mergeCell ref="G4:J4"/>
    <mergeCell ref="B22:B23"/>
    <mergeCell ref="C22:E22"/>
    <mergeCell ref="A21:D21"/>
    <mergeCell ref="A1:M1"/>
    <mergeCell ref="A2:M2"/>
    <mergeCell ref="K3:M3"/>
    <mergeCell ref="K4:M4"/>
    <mergeCell ref="A3:A5"/>
    <mergeCell ref="F3:J3"/>
    <mergeCell ref="B3:E3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4" orientation="landscape" errors="dash" r:id="rId1"/>
  <headerFooter>
    <oddHeader>&amp;L&amp;9ODEPA</oddHeader>
    <oddFooter>&amp;C&amp;9 18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  <pageSetUpPr fitToPage="1"/>
  </sheetPr>
  <dimension ref="A1:I68"/>
  <sheetViews>
    <sheetView view="pageBreakPreview" zoomScale="90" zoomScaleNormal="100" zoomScaleSheetLayoutView="90" workbookViewId="0">
      <selection activeCell="F62" sqref="F62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30" customWidth="1"/>
    <col min="4" max="9" width="12.7109375" style="20" customWidth="1"/>
    <col min="10" max="16384" width="11.42578125" style="16"/>
  </cols>
  <sheetData>
    <row r="1" spans="1:9" ht="15" customHeight="1" thickBot="1">
      <c r="A1" s="801" t="s">
        <v>304</v>
      </c>
      <c r="B1" s="772"/>
      <c r="C1" s="772"/>
      <c r="D1" s="772"/>
      <c r="E1" s="772"/>
      <c r="F1" s="772"/>
      <c r="G1" s="772"/>
      <c r="H1" s="772"/>
      <c r="I1" s="802"/>
    </row>
    <row r="2" spans="1:9" ht="15" customHeight="1" thickBot="1">
      <c r="A2" s="801" t="s">
        <v>26</v>
      </c>
      <c r="B2" s="772"/>
      <c r="C2" s="772"/>
      <c r="D2" s="772"/>
      <c r="E2" s="772"/>
      <c r="F2" s="772"/>
      <c r="G2" s="772"/>
      <c r="H2" s="772"/>
      <c r="I2" s="802"/>
    </row>
    <row r="3" spans="1:9" s="41" customFormat="1" ht="15" customHeight="1">
      <c r="A3" s="854" t="str">
        <f>'Pág.18-C7'!A3:A5</f>
        <v>País de destino</v>
      </c>
      <c r="B3" s="857" t="s">
        <v>305</v>
      </c>
      <c r="C3" s="857" t="s">
        <v>306</v>
      </c>
      <c r="D3" s="860" t="s">
        <v>284</v>
      </c>
      <c r="E3" s="861"/>
      <c r="F3" s="862"/>
      <c r="G3" s="860" t="s">
        <v>307</v>
      </c>
      <c r="H3" s="861"/>
      <c r="I3" s="863"/>
    </row>
    <row r="4" spans="1:9" s="41" customFormat="1" ht="15" customHeight="1">
      <c r="A4" s="855"/>
      <c r="B4" s="858"/>
      <c r="C4" s="858"/>
      <c r="D4" s="864">
        <v>2022</v>
      </c>
      <c r="E4" s="866" t="s">
        <v>500</v>
      </c>
      <c r="F4" s="868"/>
      <c r="G4" s="869">
        <v>2022</v>
      </c>
      <c r="H4" s="866" t="str">
        <f>E4</f>
        <v>Ene - sep</v>
      </c>
      <c r="I4" s="867"/>
    </row>
    <row r="5" spans="1:9" s="41" customFormat="1" ht="15" customHeight="1">
      <c r="A5" s="856"/>
      <c r="B5" s="859"/>
      <c r="C5" s="859"/>
      <c r="D5" s="865"/>
      <c r="E5" s="451">
        <v>2022</v>
      </c>
      <c r="F5" s="451">
        <v>2023</v>
      </c>
      <c r="G5" s="870"/>
      <c r="H5" s="373">
        <v>2022</v>
      </c>
      <c r="I5" s="384">
        <v>2023</v>
      </c>
    </row>
    <row r="6" spans="1:9" ht="15" customHeight="1">
      <c r="A6" s="568" t="s">
        <v>291</v>
      </c>
      <c r="B6" s="844" t="s">
        <v>308</v>
      </c>
      <c r="C6" s="846" t="s">
        <v>309</v>
      </c>
      <c r="D6" s="132">
        <v>15.427</v>
      </c>
      <c r="E6" s="132">
        <v>12.2</v>
      </c>
      <c r="F6" s="132">
        <v>12.532999999999999</v>
      </c>
      <c r="G6" s="132">
        <v>510.59399999999999</v>
      </c>
      <c r="H6" s="132">
        <v>409.315</v>
      </c>
      <c r="I6" s="146">
        <v>366.56</v>
      </c>
    </row>
    <row r="7" spans="1:9" ht="15" customHeight="1">
      <c r="A7" s="568" t="s">
        <v>310</v>
      </c>
      <c r="B7" s="847"/>
      <c r="C7" s="847"/>
      <c r="D7" s="132">
        <v>1.5880000000000001</v>
      </c>
      <c r="E7" s="132">
        <v>1.5880000000000001</v>
      </c>
      <c r="F7" s="132">
        <v>0</v>
      </c>
      <c r="G7" s="132">
        <v>26.823</v>
      </c>
      <c r="H7" s="132">
        <v>26.823</v>
      </c>
      <c r="I7" s="146">
        <v>0</v>
      </c>
    </row>
    <row r="8" spans="1:9" ht="15" customHeight="1">
      <c r="A8" s="568" t="s">
        <v>311</v>
      </c>
      <c r="B8" s="847"/>
      <c r="C8" s="847"/>
      <c r="D8" s="132">
        <v>0.501</v>
      </c>
      <c r="E8" s="132">
        <v>0.501</v>
      </c>
      <c r="F8" s="132">
        <v>0.45900000000000002</v>
      </c>
      <c r="G8" s="132">
        <v>19.152999999999999</v>
      </c>
      <c r="H8" s="132">
        <v>19.152999999999999</v>
      </c>
      <c r="I8" s="146">
        <v>13.679</v>
      </c>
    </row>
    <row r="9" spans="1:9" ht="15" customHeight="1">
      <c r="A9" s="568" t="s">
        <v>295</v>
      </c>
      <c r="B9" s="847"/>
      <c r="C9" s="847"/>
      <c r="D9" s="132">
        <v>0.47799999999999998</v>
      </c>
      <c r="E9" s="132">
        <v>0.34399999999999997</v>
      </c>
      <c r="F9" s="132">
        <v>1.284</v>
      </c>
      <c r="G9" s="132">
        <v>10.75</v>
      </c>
      <c r="H9" s="132">
        <v>7.5449999999999999</v>
      </c>
      <c r="I9" s="146">
        <v>31.922999999999998</v>
      </c>
    </row>
    <row r="10" spans="1:9" ht="15" customHeight="1">
      <c r="A10" s="568" t="s">
        <v>312</v>
      </c>
      <c r="B10" s="847"/>
      <c r="C10" s="847"/>
      <c r="D10" s="132">
        <v>0.19700000000000001</v>
      </c>
      <c r="E10" s="132">
        <v>0.19700000000000001</v>
      </c>
      <c r="F10" s="132">
        <v>0</v>
      </c>
      <c r="G10" s="132">
        <v>3.5259999999999998</v>
      </c>
      <c r="H10" s="132">
        <v>3.5259999999999998</v>
      </c>
      <c r="I10" s="146">
        <v>0</v>
      </c>
    </row>
    <row r="11" spans="1:9" ht="15" customHeight="1">
      <c r="A11" s="568" t="s">
        <v>313</v>
      </c>
      <c r="B11" s="847"/>
      <c r="C11" s="847"/>
      <c r="D11" s="132">
        <v>0</v>
      </c>
      <c r="E11" s="132">
        <v>0</v>
      </c>
      <c r="F11" s="132">
        <v>0.25900000000000001</v>
      </c>
      <c r="G11" s="132">
        <v>0</v>
      </c>
      <c r="H11" s="132">
        <v>0</v>
      </c>
      <c r="I11" s="146">
        <v>15.945</v>
      </c>
    </row>
    <row r="12" spans="1:9" ht="15" customHeight="1">
      <c r="A12" s="843" t="s">
        <v>314</v>
      </c>
      <c r="B12" s="787"/>
      <c r="C12" s="788"/>
      <c r="D12" s="263">
        <f t="shared" ref="D12:I12" si="0">SUM(D6:D11)</f>
        <v>18.191000000000003</v>
      </c>
      <c r="E12" s="263">
        <f t="shared" si="0"/>
        <v>14.829999999999998</v>
      </c>
      <c r="F12" s="263">
        <f t="shared" si="0"/>
        <v>14.535</v>
      </c>
      <c r="G12" s="263">
        <f t="shared" si="0"/>
        <v>570.846</v>
      </c>
      <c r="H12" s="263">
        <f t="shared" si="0"/>
        <v>466.36200000000002</v>
      </c>
      <c r="I12" s="264">
        <f t="shared" si="0"/>
        <v>428.10699999999997</v>
      </c>
    </row>
    <row r="13" spans="1:9" ht="15" customHeight="1">
      <c r="A13" s="568" t="s">
        <v>291</v>
      </c>
      <c r="B13" s="844" t="s">
        <v>315</v>
      </c>
      <c r="C13" s="846" t="s">
        <v>316</v>
      </c>
      <c r="D13" s="132">
        <v>155.90199999999999</v>
      </c>
      <c r="E13" s="132">
        <v>123.252</v>
      </c>
      <c r="F13" s="132">
        <v>115.342</v>
      </c>
      <c r="G13" s="132">
        <v>3642.7890000000002</v>
      </c>
      <c r="H13" s="132">
        <v>2817.415</v>
      </c>
      <c r="I13" s="146">
        <v>3069.8969999999999</v>
      </c>
    </row>
    <row r="14" spans="1:9" ht="15" customHeight="1">
      <c r="A14" s="568" t="s">
        <v>311</v>
      </c>
      <c r="B14" s="845"/>
      <c r="C14" s="847"/>
      <c r="D14" s="132">
        <v>19.619</v>
      </c>
      <c r="E14" s="132">
        <v>15.641</v>
      </c>
      <c r="F14" s="132">
        <v>11.193</v>
      </c>
      <c r="G14" s="132">
        <v>523.96900000000005</v>
      </c>
      <c r="H14" s="132">
        <v>423.14600000000002</v>
      </c>
      <c r="I14" s="146">
        <v>274.06799999999998</v>
      </c>
    </row>
    <row r="15" spans="1:9" ht="15" customHeight="1">
      <c r="A15" s="568" t="s">
        <v>295</v>
      </c>
      <c r="B15" s="845"/>
      <c r="C15" s="847"/>
      <c r="D15" s="132">
        <v>16.082000000000001</v>
      </c>
      <c r="E15" s="132">
        <v>11.366</v>
      </c>
      <c r="F15" s="132">
        <v>21.978000000000002</v>
      </c>
      <c r="G15" s="132">
        <v>388.67</v>
      </c>
      <c r="H15" s="132">
        <v>264.98399999999998</v>
      </c>
      <c r="I15" s="146">
        <v>643.78800000000001</v>
      </c>
    </row>
    <row r="16" spans="1:9" ht="15" customHeight="1">
      <c r="A16" s="568" t="s">
        <v>298</v>
      </c>
      <c r="B16" s="845"/>
      <c r="C16" s="847"/>
      <c r="D16" s="132">
        <v>4.319</v>
      </c>
      <c r="E16" s="132">
        <v>3.3969999999999998</v>
      </c>
      <c r="F16" s="132">
        <v>4.08</v>
      </c>
      <c r="G16" s="132">
        <v>285.58800000000002</v>
      </c>
      <c r="H16" s="132">
        <v>215.756</v>
      </c>
      <c r="I16" s="146">
        <v>277.15699999999998</v>
      </c>
    </row>
    <row r="17" spans="1:9" ht="15" customHeight="1">
      <c r="A17" s="568" t="s">
        <v>312</v>
      </c>
      <c r="B17" s="845"/>
      <c r="C17" s="847"/>
      <c r="D17" s="132">
        <v>13.443</v>
      </c>
      <c r="E17" s="132">
        <v>12.064</v>
      </c>
      <c r="F17" s="132">
        <v>1.4319999999999999</v>
      </c>
      <c r="G17" s="132">
        <v>242.20099999999999</v>
      </c>
      <c r="H17" s="132">
        <v>216.67</v>
      </c>
      <c r="I17" s="146">
        <v>32.76</v>
      </c>
    </row>
    <row r="18" spans="1:9" ht="15" customHeight="1">
      <c r="A18" s="568" t="s">
        <v>310</v>
      </c>
      <c r="B18" s="845"/>
      <c r="C18" s="847"/>
      <c r="D18" s="132">
        <v>3.3</v>
      </c>
      <c r="E18" s="132">
        <v>3.3</v>
      </c>
      <c r="F18" s="132">
        <v>0</v>
      </c>
      <c r="G18" s="132">
        <v>69.677000000000007</v>
      </c>
      <c r="H18" s="132">
        <v>69.677000000000007</v>
      </c>
      <c r="I18" s="146">
        <v>0</v>
      </c>
    </row>
    <row r="19" spans="1:9" ht="15" customHeight="1">
      <c r="A19" s="568" t="s">
        <v>317</v>
      </c>
      <c r="B19" s="845"/>
      <c r="C19" s="847"/>
      <c r="D19" s="132">
        <v>10.26</v>
      </c>
      <c r="E19" s="132">
        <v>10.26</v>
      </c>
      <c r="F19" s="132">
        <v>0</v>
      </c>
      <c r="G19" s="132">
        <v>29.518000000000001</v>
      </c>
      <c r="H19" s="132">
        <v>29.518000000000001</v>
      </c>
      <c r="I19" s="146">
        <v>0</v>
      </c>
    </row>
    <row r="20" spans="1:9" ht="15" customHeight="1">
      <c r="A20" s="568" t="s">
        <v>290</v>
      </c>
      <c r="B20" s="845"/>
      <c r="C20" s="847"/>
      <c r="D20" s="132">
        <v>0.84099999999999997</v>
      </c>
      <c r="E20" s="132">
        <v>0.39100000000000001</v>
      </c>
      <c r="F20" s="132">
        <v>0.46</v>
      </c>
      <c r="G20" s="132">
        <v>15.944000000000001</v>
      </c>
      <c r="H20" s="132">
        <v>8.048</v>
      </c>
      <c r="I20" s="146">
        <v>7.665</v>
      </c>
    </row>
    <row r="21" spans="1:9" ht="15" customHeight="1">
      <c r="A21" s="568" t="s">
        <v>318</v>
      </c>
      <c r="B21" s="845"/>
      <c r="C21" s="847"/>
      <c r="D21" s="132">
        <v>0.63300000000000001</v>
      </c>
      <c r="E21" s="132">
        <v>0.63300000000000001</v>
      </c>
      <c r="F21" s="132">
        <v>0</v>
      </c>
      <c r="G21" s="132">
        <v>11.675000000000001</v>
      </c>
      <c r="H21" s="132">
        <v>11.675000000000001</v>
      </c>
      <c r="I21" s="146">
        <v>0</v>
      </c>
    </row>
    <row r="22" spans="1:9" ht="15" customHeight="1">
      <c r="A22" s="568" t="s">
        <v>319</v>
      </c>
      <c r="B22" s="845"/>
      <c r="C22" s="847"/>
      <c r="D22" s="132">
        <v>0.159</v>
      </c>
      <c r="E22" s="132">
        <v>0.159</v>
      </c>
      <c r="F22" s="132">
        <v>0.38500000000000001</v>
      </c>
      <c r="G22" s="132">
        <v>8.8629999999999995</v>
      </c>
      <c r="H22" s="132">
        <v>8.8629999999999995</v>
      </c>
      <c r="I22" s="146">
        <v>12.425000000000001</v>
      </c>
    </row>
    <row r="23" spans="1:9" ht="15" customHeight="1">
      <c r="A23" s="568" t="s">
        <v>313</v>
      </c>
      <c r="B23" s="845"/>
      <c r="C23" s="847"/>
      <c r="D23" s="132">
        <v>0.27300000000000002</v>
      </c>
      <c r="E23" s="132">
        <v>0.27300000000000002</v>
      </c>
      <c r="F23" s="132">
        <v>1.323</v>
      </c>
      <c r="G23" s="132">
        <v>4.7460000000000004</v>
      </c>
      <c r="H23" s="132">
        <v>4.7460000000000004</v>
      </c>
      <c r="I23" s="146">
        <v>64.882999999999996</v>
      </c>
    </row>
    <row r="24" spans="1:9" ht="15" customHeight="1">
      <c r="A24" s="568" t="s">
        <v>289</v>
      </c>
      <c r="B24" s="852"/>
      <c r="C24" s="853"/>
      <c r="D24" s="149">
        <v>0</v>
      </c>
      <c r="E24" s="149">
        <v>0</v>
      </c>
      <c r="F24" s="149">
        <v>1.9E-2</v>
      </c>
      <c r="G24" s="149">
        <v>0</v>
      </c>
      <c r="H24" s="149">
        <v>0</v>
      </c>
      <c r="I24" s="146">
        <v>0.55200000000000005</v>
      </c>
    </row>
    <row r="25" spans="1:9" ht="15" customHeight="1">
      <c r="A25" s="843" t="s">
        <v>314</v>
      </c>
      <c r="B25" s="787"/>
      <c r="C25" s="788"/>
      <c r="D25" s="376">
        <f>SUM(D13:D23)</f>
        <v>224.83099999999999</v>
      </c>
      <c r="E25" s="376">
        <f t="shared" ref="E25:I25" si="1">SUM(E13:E23)</f>
        <v>180.73599999999999</v>
      </c>
      <c r="F25" s="376">
        <f t="shared" si="1"/>
        <v>156.19300000000001</v>
      </c>
      <c r="G25" s="376">
        <f t="shared" si="1"/>
        <v>5223.6400000000003</v>
      </c>
      <c r="H25" s="376">
        <f t="shared" si="1"/>
        <v>4070.498</v>
      </c>
      <c r="I25" s="391">
        <f t="shared" si="1"/>
        <v>4382.643</v>
      </c>
    </row>
    <row r="26" spans="1:9" ht="15" customHeight="1">
      <c r="A26" s="568" t="s">
        <v>289</v>
      </c>
      <c r="B26" s="844" t="s">
        <v>320</v>
      </c>
      <c r="C26" s="846" t="s">
        <v>321</v>
      </c>
      <c r="D26" s="132">
        <v>18353.027999999998</v>
      </c>
      <c r="E26" s="132">
        <v>14837.209000000001</v>
      </c>
      <c r="F26" s="132">
        <v>13106.775</v>
      </c>
      <c r="G26" s="132">
        <v>88469.888999999996</v>
      </c>
      <c r="H26" s="132">
        <v>74106.258000000002</v>
      </c>
      <c r="I26" s="146">
        <v>52882.288</v>
      </c>
    </row>
    <row r="27" spans="1:9" ht="15" customHeight="1">
      <c r="A27" s="568" t="s">
        <v>294</v>
      </c>
      <c r="B27" s="845"/>
      <c r="C27" s="847"/>
      <c r="D27" s="132">
        <v>181.68700000000001</v>
      </c>
      <c r="E27" s="132">
        <v>137.142</v>
      </c>
      <c r="F27" s="132">
        <v>138.18899999999999</v>
      </c>
      <c r="G27" s="132">
        <v>564.36800000000005</v>
      </c>
      <c r="H27" s="132">
        <v>414.435</v>
      </c>
      <c r="I27" s="146">
        <v>436.55599999999998</v>
      </c>
    </row>
    <row r="28" spans="1:9" ht="15" customHeight="1">
      <c r="A28" s="568" t="s">
        <v>322</v>
      </c>
      <c r="B28" s="845"/>
      <c r="C28" s="847"/>
      <c r="D28" s="132">
        <v>29.914999999999999</v>
      </c>
      <c r="E28" s="132">
        <v>22.893000000000001</v>
      </c>
      <c r="F28" s="132">
        <v>0</v>
      </c>
      <c r="G28" s="132">
        <v>124.22</v>
      </c>
      <c r="H28" s="132">
        <v>90.603999999999999</v>
      </c>
      <c r="I28" s="146">
        <v>0</v>
      </c>
    </row>
    <row r="29" spans="1:9" ht="15" customHeight="1">
      <c r="A29" s="568" t="s">
        <v>292</v>
      </c>
      <c r="B29" s="845"/>
      <c r="C29" s="847"/>
      <c r="D29" s="132">
        <v>22.864999999999998</v>
      </c>
      <c r="E29" s="132">
        <v>22.864999999999998</v>
      </c>
      <c r="F29" s="132">
        <v>0</v>
      </c>
      <c r="G29" s="132">
        <v>108.664</v>
      </c>
      <c r="H29" s="132">
        <v>108.664</v>
      </c>
      <c r="I29" s="146">
        <v>0</v>
      </c>
    </row>
    <row r="30" spans="1:9" ht="15" customHeight="1">
      <c r="A30" s="568" t="s">
        <v>293</v>
      </c>
      <c r="B30" s="845"/>
      <c r="C30" s="847"/>
      <c r="D30" s="132">
        <v>1.8859999999999999</v>
      </c>
      <c r="E30" s="132">
        <v>1.02</v>
      </c>
      <c r="F30" s="132">
        <v>0.98299999999999998</v>
      </c>
      <c r="G30" s="132">
        <v>13.141</v>
      </c>
      <c r="H30" s="132">
        <v>6.7930000000000001</v>
      </c>
      <c r="I30" s="146">
        <v>5.6749999999999998</v>
      </c>
    </row>
    <row r="31" spans="1:9" ht="15" customHeight="1">
      <c r="A31" s="568" t="s">
        <v>323</v>
      </c>
      <c r="B31" s="845"/>
      <c r="C31" s="847"/>
      <c r="D31" s="132">
        <v>0.221</v>
      </c>
      <c r="E31" s="132">
        <v>0.221</v>
      </c>
      <c r="F31" s="132">
        <v>0</v>
      </c>
      <c r="G31" s="132">
        <v>5.1070000000000002</v>
      </c>
      <c r="H31" s="132">
        <v>5.1070000000000002</v>
      </c>
      <c r="I31" s="146">
        <v>0</v>
      </c>
    </row>
    <row r="32" spans="1:9" ht="15" customHeight="1">
      <c r="A32" s="568" t="s">
        <v>291</v>
      </c>
      <c r="B32" s="845"/>
      <c r="C32" s="847"/>
      <c r="D32" s="132">
        <v>8.8999999999999996E-2</v>
      </c>
      <c r="E32" s="132">
        <v>8.8999999999999996E-2</v>
      </c>
      <c r="F32" s="132">
        <v>0</v>
      </c>
      <c r="G32" s="132">
        <v>2.052</v>
      </c>
      <c r="H32" s="132">
        <v>2.052</v>
      </c>
      <c r="I32" s="146">
        <v>0</v>
      </c>
    </row>
    <row r="33" spans="1:9" ht="15" customHeight="1">
      <c r="A33" s="568" t="s">
        <v>296</v>
      </c>
      <c r="B33" s="845"/>
      <c r="C33" s="847"/>
      <c r="D33" s="132">
        <v>0</v>
      </c>
      <c r="E33" s="132">
        <v>0</v>
      </c>
      <c r="F33" s="132">
        <v>3.0219999999999998</v>
      </c>
      <c r="G33" s="132">
        <v>0</v>
      </c>
      <c r="H33" s="132">
        <v>0</v>
      </c>
      <c r="I33" s="146">
        <v>16.928000000000001</v>
      </c>
    </row>
    <row r="34" spans="1:9" ht="15" customHeight="1">
      <c r="A34" s="843" t="s">
        <v>314</v>
      </c>
      <c r="B34" s="787"/>
      <c r="C34" s="788"/>
      <c r="D34" s="377">
        <f t="shared" ref="D34:I34" si="2">SUM(D26:D33)</f>
        <v>18589.691000000003</v>
      </c>
      <c r="E34" s="377">
        <f t="shared" si="2"/>
        <v>15021.439</v>
      </c>
      <c r="F34" s="377">
        <f t="shared" si="2"/>
        <v>13248.969000000001</v>
      </c>
      <c r="G34" s="377">
        <f t="shared" si="2"/>
        <v>89287.441000000006</v>
      </c>
      <c r="H34" s="377">
        <f t="shared" si="2"/>
        <v>74733.913000000015</v>
      </c>
      <c r="I34" s="392">
        <f t="shared" si="2"/>
        <v>53341.447</v>
      </c>
    </row>
    <row r="35" spans="1:9" ht="15" customHeight="1">
      <c r="A35" s="568" t="s">
        <v>289</v>
      </c>
      <c r="B35" s="848" t="s">
        <v>324</v>
      </c>
      <c r="C35" s="850" t="s">
        <v>325</v>
      </c>
      <c r="D35" s="132">
        <v>3935.261</v>
      </c>
      <c r="E35" s="132">
        <v>3255.9409999999998</v>
      </c>
      <c r="F35" s="132">
        <v>1910.2529999999999</v>
      </c>
      <c r="G35" s="132">
        <v>25816.992999999999</v>
      </c>
      <c r="H35" s="132">
        <v>21870.363000000001</v>
      </c>
      <c r="I35" s="146">
        <v>9503.6</v>
      </c>
    </row>
    <row r="36" spans="1:9" ht="15" customHeight="1">
      <c r="A36" s="568" t="s">
        <v>292</v>
      </c>
      <c r="B36" s="849"/>
      <c r="C36" s="851"/>
      <c r="D36" s="132">
        <v>470.553</v>
      </c>
      <c r="E36" s="132">
        <v>425.55799999999999</v>
      </c>
      <c r="F36" s="132">
        <v>365.911</v>
      </c>
      <c r="G36" s="132">
        <v>2470.826</v>
      </c>
      <c r="H36" s="132">
        <v>2256.02</v>
      </c>
      <c r="I36" s="146">
        <v>1530.7439999999999</v>
      </c>
    </row>
    <row r="37" spans="1:9" ht="15" customHeight="1">
      <c r="A37" s="568" t="s">
        <v>290</v>
      </c>
      <c r="B37" s="849"/>
      <c r="C37" s="851"/>
      <c r="D37" s="132">
        <v>530.89200000000005</v>
      </c>
      <c r="E37" s="132">
        <v>381.51900000000001</v>
      </c>
      <c r="F37" s="132">
        <v>1123.1559999999999</v>
      </c>
      <c r="G37" s="132">
        <v>2458.328</v>
      </c>
      <c r="H37" s="132">
        <v>1766.787</v>
      </c>
      <c r="I37" s="146">
        <v>6149.9110000000001</v>
      </c>
    </row>
    <row r="38" spans="1:9" ht="15" customHeight="1">
      <c r="A38" s="568" t="s">
        <v>293</v>
      </c>
      <c r="B38" s="849"/>
      <c r="C38" s="851"/>
      <c r="D38" s="132">
        <v>202.22800000000001</v>
      </c>
      <c r="E38" s="132">
        <v>169.98500000000001</v>
      </c>
      <c r="F38" s="132">
        <v>163.11099999999999</v>
      </c>
      <c r="G38" s="132">
        <v>1067.087</v>
      </c>
      <c r="H38" s="132">
        <v>820.9</v>
      </c>
      <c r="I38" s="146">
        <v>877.10299999999995</v>
      </c>
    </row>
    <row r="39" spans="1:9" ht="15" customHeight="1">
      <c r="A39" s="568" t="s">
        <v>296</v>
      </c>
      <c r="B39" s="849"/>
      <c r="C39" s="851"/>
      <c r="D39" s="132">
        <v>129.095</v>
      </c>
      <c r="E39" s="132">
        <v>107.164</v>
      </c>
      <c r="F39" s="132">
        <v>110.262</v>
      </c>
      <c r="G39" s="132">
        <v>683.12099999999998</v>
      </c>
      <c r="H39" s="132">
        <v>536.18600000000004</v>
      </c>
      <c r="I39" s="146">
        <v>651.53499999999997</v>
      </c>
    </row>
    <row r="40" spans="1:9" ht="15" customHeight="1">
      <c r="A40" s="568" t="s">
        <v>291</v>
      </c>
      <c r="B40" s="849"/>
      <c r="C40" s="851"/>
      <c r="D40" s="132">
        <v>75.004000000000005</v>
      </c>
      <c r="E40" s="132">
        <v>53.04</v>
      </c>
      <c r="F40" s="132">
        <v>68.058999999999997</v>
      </c>
      <c r="G40" s="132">
        <v>656.53700000000003</v>
      </c>
      <c r="H40" s="132">
        <v>461.77600000000001</v>
      </c>
      <c r="I40" s="146">
        <v>512.53599999999994</v>
      </c>
    </row>
    <row r="41" spans="1:9" ht="15" customHeight="1">
      <c r="A41" s="568" t="s">
        <v>294</v>
      </c>
      <c r="B41" s="849"/>
      <c r="C41" s="851"/>
      <c r="D41" s="132">
        <v>81.521000000000001</v>
      </c>
      <c r="E41" s="132">
        <v>56.143000000000001</v>
      </c>
      <c r="F41" s="132">
        <v>81.358999999999995</v>
      </c>
      <c r="G41" s="132">
        <v>412.12</v>
      </c>
      <c r="H41" s="132">
        <v>288.178</v>
      </c>
      <c r="I41" s="146">
        <v>368.28100000000001</v>
      </c>
    </row>
    <row r="42" spans="1:9" ht="15" customHeight="1">
      <c r="A42" s="568" t="s">
        <v>323</v>
      </c>
      <c r="B42" s="849"/>
      <c r="C42" s="851"/>
      <c r="D42" s="132">
        <v>6.2009999999999996</v>
      </c>
      <c r="E42" s="132">
        <v>4.0220000000000002</v>
      </c>
      <c r="F42" s="132">
        <v>5.0469999999999997</v>
      </c>
      <c r="G42" s="132">
        <v>106.46299999999999</v>
      </c>
      <c r="H42" s="132">
        <v>64.634</v>
      </c>
      <c r="I42" s="146">
        <v>137.62700000000001</v>
      </c>
    </row>
    <row r="43" spans="1:9" ht="15" customHeight="1">
      <c r="A43" s="568" t="s">
        <v>326</v>
      </c>
      <c r="B43" s="849"/>
      <c r="C43" s="851"/>
      <c r="D43" s="132">
        <v>13.101000000000001</v>
      </c>
      <c r="E43" s="132">
        <v>13.101000000000001</v>
      </c>
      <c r="F43" s="132">
        <v>0</v>
      </c>
      <c r="G43" s="132">
        <v>56.427</v>
      </c>
      <c r="H43" s="132">
        <v>56.427</v>
      </c>
      <c r="I43" s="146">
        <v>0</v>
      </c>
    </row>
    <row r="44" spans="1:9" ht="15" customHeight="1">
      <c r="A44" s="568" t="s">
        <v>322</v>
      </c>
      <c r="B44" s="849"/>
      <c r="C44" s="851"/>
      <c r="D44" s="132">
        <v>5.9809999999999999</v>
      </c>
      <c r="E44" s="132">
        <v>0.443</v>
      </c>
      <c r="F44" s="132">
        <v>0</v>
      </c>
      <c r="G44" s="132">
        <v>31.126000000000001</v>
      </c>
      <c r="H44" s="132">
        <v>0.80700000000000005</v>
      </c>
      <c r="I44" s="146">
        <v>0</v>
      </c>
    </row>
    <row r="45" spans="1:9" ht="15" customHeight="1">
      <c r="A45" s="568" t="s">
        <v>312</v>
      </c>
      <c r="B45" s="849"/>
      <c r="C45" s="851"/>
      <c r="D45" s="132">
        <v>0</v>
      </c>
      <c r="E45" s="132">
        <v>0</v>
      </c>
      <c r="F45" s="132">
        <v>8.6999999999999994E-2</v>
      </c>
      <c r="G45" s="132">
        <v>0</v>
      </c>
      <c r="H45" s="132">
        <v>0</v>
      </c>
      <c r="I45" s="146">
        <v>1.1619999999999999</v>
      </c>
    </row>
    <row r="46" spans="1:9" ht="15" customHeight="1">
      <c r="A46" s="568" t="s">
        <v>319</v>
      </c>
      <c r="B46" s="849"/>
      <c r="C46" s="851"/>
      <c r="D46" s="132">
        <v>0</v>
      </c>
      <c r="E46" s="132">
        <v>0</v>
      </c>
      <c r="F46" s="132">
        <v>6.3949999999999996</v>
      </c>
      <c r="G46" s="132">
        <v>0</v>
      </c>
      <c r="H46" s="132">
        <v>0</v>
      </c>
      <c r="I46" s="146">
        <v>66.185000000000002</v>
      </c>
    </row>
    <row r="47" spans="1:9" ht="15" customHeight="1">
      <c r="A47" s="834" t="s">
        <v>314</v>
      </c>
      <c r="B47" s="835"/>
      <c r="C47" s="836"/>
      <c r="D47" s="376">
        <f>SUM(D35:D46)</f>
        <v>5449.8369999999995</v>
      </c>
      <c r="E47" s="376">
        <f t="shared" ref="E47:I47" si="3">SUM(E35:E46)</f>
        <v>4466.9159999999993</v>
      </c>
      <c r="F47" s="376">
        <f t="shared" si="3"/>
        <v>3833.64</v>
      </c>
      <c r="G47" s="376">
        <f t="shared" si="3"/>
        <v>33759.028000000006</v>
      </c>
      <c r="H47" s="376">
        <f t="shared" si="3"/>
        <v>28122.078000000005</v>
      </c>
      <c r="I47" s="391">
        <f t="shared" si="3"/>
        <v>19798.684000000001</v>
      </c>
    </row>
    <row r="48" spans="1:9" ht="13.5" thickBot="1">
      <c r="A48" s="837" t="s">
        <v>327</v>
      </c>
      <c r="B48" s="838"/>
      <c r="C48" s="839"/>
      <c r="D48" s="252">
        <f t="shared" ref="D48:I48" si="4">D47+D34+D12+D25</f>
        <v>24282.55</v>
      </c>
      <c r="E48" s="252">
        <f t="shared" si="4"/>
        <v>19683.921000000002</v>
      </c>
      <c r="F48" s="252">
        <f t="shared" si="4"/>
        <v>17253.337</v>
      </c>
      <c r="G48" s="252">
        <f t="shared" si="4"/>
        <v>128840.95500000002</v>
      </c>
      <c r="H48" s="252">
        <f t="shared" si="4"/>
        <v>107392.85100000002</v>
      </c>
      <c r="I48" s="291">
        <f t="shared" si="4"/>
        <v>77950.880999999994</v>
      </c>
    </row>
    <row r="49" spans="1:9">
      <c r="A49" s="156" t="s">
        <v>328</v>
      </c>
      <c r="B49" s="42"/>
      <c r="C49" s="42"/>
      <c r="D49" s="129"/>
      <c r="E49" s="129"/>
      <c r="F49" s="129"/>
      <c r="G49" s="129"/>
      <c r="H49" s="129"/>
      <c r="I49" s="242"/>
    </row>
    <row r="50" spans="1:9" ht="13.5" thickBot="1">
      <c r="A50" s="840" t="s">
        <v>329</v>
      </c>
      <c r="B50" s="841"/>
      <c r="C50" s="841"/>
      <c r="D50" s="841"/>
      <c r="E50" s="841"/>
      <c r="F50" s="841"/>
      <c r="G50" s="841"/>
      <c r="H50" s="841"/>
      <c r="I50" s="842"/>
    </row>
    <row r="51" spans="1:9" ht="13.5" thickBot="1">
      <c r="A51" s="158"/>
      <c r="B51" s="243"/>
      <c r="C51" s="243"/>
      <c r="D51" s="244"/>
      <c r="E51" s="244"/>
      <c r="F51" s="244"/>
      <c r="G51" s="244"/>
      <c r="H51" s="244"/>
      <c r="I51" s="245"/>
    </row>
    <row r="66" spans="1:3">
      <c r="B66" s="192" t="s">
        <v>330</v>
      </c>
      <c r="C66" s="619" t="s">
        <v>331</v>
      </c>
    </row>
    <row r="67" spans="1:3">
      <c r="A67" s="192" t="s">
        <v>332</v>
      </c>
      <c r="B67" s="630">
        <f>E34</f>
        <v>15021.439</v>
      </c>
      <c r="C67" s="631">
        <f>F34</f>
        <v>13248.969000000001</v>
      </c>
    </row>
    <row r="68" spans="1:3">
      <c r="A68" s="192" t="s">
        <v>333</v>
      </c>
      <c r="B68" s="630">
        <f>E12+E25+E47</f>
        <v>4662.4819999999991</v>
      </c>
      <c r="C68" s="630">
        <f>F12+F25+F47</f>
        <v>4004.3679999999999</v>
      </c>
    </row>
  </sheetData>
  <mergeCells count="25">
    <mergeCell ref="B13:B24"/>
    <mergeCell ref="C13:C24"/>
    <mergeCell ref="A1:I1"/>
    <mergeCell ref="A2:I2"/>
    <mergeCell ref="A3:A5"/>
    <mergeCell ref="B3:B5"/>
    <mergeCell ref="C3:C5"/>
    <mergeCell ref="D3:F3"/>
    <mergeCell ref="G3:I3"/>
    <mergeCell ref="D4:D5"/>
    <mergeCell ref="H4:I4"/>
    <mergeCell ref="A12:C12"/>
    <mergeCell ref="E4:F4"/>
    <mergeCell ref="G4:G5"/>
    <mergeCell ref="B6:B11"/>
    <mergeCell ref="C6:C11"/>
    <mergeCell ref="A47:C47"/>
    <mergeCell ref="A48:C48"/>
    <mergeCell ref="A50:I50"/>
    <mergeCell ref="A25:C25"/>
    <mergeCell ref="B26:B33"/>
    <mergeCell ref="C26:C33"/>
    <mergeCell ref="A34:C34"/>
    <mergeCell ref="B35:B46"/>
    <mergeCell ref="C35:C46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F71F5-1DF3-4E18-8485-9CF0E8A8C8CC}">
  <sheetPr>
    <tabColor rgb="FF0070C0"/>
    <pageSetUpPr fitToPage="1"/>
  </sheetPr>
  <dimension ref="A1:K68"/>
  <sheetViews>
    <sheetView view="pageBreakPreview" zoomScale="80" zoomScaleNormal="100" zoomScaleSheetLayoutView="80" workbookViewId="0">
      <selection activeCell="T40" sqref="T40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30" customWidth="1"/>
    <col min="4" max="9" width="12.7109375" style="20" customWidth="1"/>
    <col min="10" max="16384" width="11.42578125" style="16"/>
  </cols>
  <sheetData>
    <row r="1" spans="1:9" ht="15" customHeight="1" thickBot="1">
      <c r="A1" s="801" t="s">
        <v>334</v>
      </c>
      <c r="B1" s="772"/>
      <c r="C1" s="772"/>
      <c r="D1" s="772"/>
      <c r="E1" s="772"/>
      <c r="F1" s="772"/>
      <c r="G1" s="772"/>
      <c r="H1" s="772"/>
      <c r="I1" s="802"/>
    </row>
    <row r="2" spans="1:9" ht="15" customHeight="1" thickBot="1">
      <c r="A2" s="801" t="s">
        <v>27</v>
      </c>
      <c r="B2" s="772"/>
      <c r="C2" s="772"/>
      <c r="D2" s="772"/>
      <c r="E2" s="772"/>
      <c r="F2" s="772"/>
      <c r="G2" s="772"/>
      <c r="H2" s="772"/>
      <c r="I2" s="802"/>
    </row>
    <row r="3" spans="1:9" s="41" customFormat="1" ht="15" customHeight="1">
      <c r="A3" s="854" t="str">
        <f>'Pág.18-C7'!A3:A5</f>
        <v>País de destino</v>
      </c>
      <c r="B3" s="857" t="s">
        <v>305</v>
      </c>
      <c r="C3" s="857" t="s">
        <v>306</v>
      </c>
      <c r="D3" s="860" t="s">
        <v>284</v>
      </c>
      <c r="E3" s="861"/>
      <c r="F3" s="862"/>
      <c r="G3" s="860" t="s">
        <v>307</v>
      </c>
      <c r="H3" s="861"/>
      <c r="I3" s="863"/>
    </row>
    <row r="4" spans="1:9" s="41" customFormat="1" ht="15" customHeight="1">
      <c r="A4" s="855"/>
      <c r="B4" s="858"/>
      <c r="C4" s="858"/>
      <c r="D4" s="864">
        <v>2022</v>
      </c>
      <c r="E4" s="866" t="s">
        <v>500</v>
      </c>
      <c r="F4" s="868"/>
      <c r="G4" s="869">
        <f>D4</f>
        <v>2022</v>
      </c>
      <c r="H4" s="866" t="str">
        <f>E4</f>
        <v>Ene - sep</v>
      </c>
      <c r="I4" s="867"/>
    </row>
    <row r="5" spans="1:9" s="41" customFormat="1" ht="15" customHeight="1">
      <c r="A5" s="878"/>
      <c r="B5" s="859"/>
      <c r="C5" s="859"/>
      <c r="D5" s="865"/>
      <c r="E5" s="451">
        <v>2022</v>
      </c>
      <c r="F5" s="451">
        <v>2023</v>
      </c>
      <c r="G5" s="870"/>
      <c r="H5" s="373">
        <f>E5</f>
        <v>2022</v>
      </c>
      <c r="I5" s="384">
        <f>F5</f>
        <v>2023</v>
      </c>
    </row>
    <row r="6" spans="1:9" s="41" customFormat="1" ht="15" customHeight="1">
      <c r="A6" s="668" t="s">
        <v>291</v>
      </c>
      <c r="B6" s="845" t="s">
        <v>335</v>
      </c>
      <c r="C6" s="844" t="s">
        <v>336</v>
      </c>
      <c r="D6" s="428">
        <v>6.4029999999999996</v>
      </c>
      <c r="E6" s="428">
        <v>4.8520000000000003</v>
      </c>
      <c r="F6" s="428">
        <v>5.0609999999999999</v>
      </c>
      <c r="G6" s="428">
        <v>349.51299999999998</v>
      </c>
      <c r="H6" s="428">
        <v>255.119</v>
      </c>
      <c r="I6" s="427">
        <v>300.42</v>
      </c>
    </row>
    <row r="7" spans="1:9" s="41" customFormat="1" ht="15" customHeight="1">
      <c r="A7" s="668" t="s">
        <v>298</v>
      </c>
      <c r="B7" s="845"/>
      <c r="C7" s="845"/>
      <c r="D7" s="426">
        <v>1.08</v>
      </c>
      <c r="E7" s="426">
        <v>0.82399999999999995</v>
      </c>
      <c r="F7" s="426">
        <v>1.4059999999999999</v>
      </c>
      <c r="G7" s="426">
        <v>82.804000000000002</v>
      </c>
      <c r="H7" s="426">
        <v>62.253</v>
      </c>
      <c r="I7" s="425">
        <v>105.833</v>
      </c>
    </row>
    <row r="8" spans="1:9" s="41" customFormat="1" ht="15" customHeight="1">
      <c r="A8" s="668" t="s">
        <v>297</v>
      </c>
      <c r="B8" s="845"/>
      <c r="C8" s="845"/>
      <c r="D8" s="426">
        <v>1.851</v>
      </c>
      <c r="E8" s="426">
        <v>1.6879999999999999</v>
      </c>
      <c r="F8" s="426">
        <v>1.137</v>
      </c>
      <c r="G8" s="426">
        <v>80.037999999999997</v>
      </c>
      <c r="H8" s="426">
        <v>71.146000000000001</v>
      </c>
      <c r="I8" s="425">
        <v>40.683</v>
      </c>
    </row>
    <row r="9" spans="1:9" s="41" customFormat="1" ht="15" customHeight="1">
      <c r="A9" s="668" t="s">
        <v>295</v>
      </c>
      <c r="B9" s="845"/>
      <c r="C9" s="845"/>
      <c r="D9" s="426">
        <v>0.69599999999999995</v>
      </c>
      <c r="E9" s="426">
        <v>0.50700000000000001</v>
      </c>
      <c r="F9" s="426">
        <v>1.379</v>
      </c>
      <c r="G9" s="426">
        <v>39.152000000000001</v>
      </c>
      <c r="H9" s="426">
        <v>27.036000000000001</v>
      </c>
      <c r="I9" s="425">
        <v>77.751999999999995</v>
      </c>
    </row>
    <row r="10" spans="1:9" s="41" customFormat="1" ht="15" customHeight="1">
      <c r="A10" s="668" t="s">
        <v>312</v>
      </c>
      <c r="B10" s="845"/>
      <c r="C10" s="845"/>
      <c r="D10" s="426">
        <v>0.70499999999999996</v>
      </c>
      <c r="E10" s="426">
        <v>0.59099999999999997</v>
      </c>
      <c r="F10" s="426">
        <v>5.8000000000000003E-2</v>
      </c>
      <c r="G10" s="426">
        <v>24.846</v>
      </c>
      <c r="H10" s="426">
        <v>21.523</v>
      </c>
      <c r="I10" s="425">
        <v>2.3029999999999999</v>
      </c>
    </row>
    <row r="11" spans="1:9" s="41" customFormat="1" ht="15" customHeight="1">
      <c r="A11" s="668" t="s">
        <v>310</v>
      </c>
      <c r="B11" s="845"/>
      <c r="C11" s="845"/>
      <c r="D11" s="426">
        <v>0.46400000000000002</v>
      </c>
      <c r="E11" s="426">
        <v>0.46400000000000002</v>
      </c>
      <c r="F11" s="426">
        <v>0</v>
      </c>
      <c r="G11" s="426">
        <v>13.613</v>
      </c>
      <c r="H11" s="426">
        <v>13.613</v>
      </c>
      <c r="I11" s="425">
        <v>0</v>
      </c>
    </row>
    <row r="12" spans="1:9" s="41" customFormat="1" ht="15" customHeight="1">
      <c r="A12" s="668" t="s">
        <v>318</v>
      </c>
      <c r="B12" s="845"/>
      <c r="C12" s="845"/>
      <c r="D12" s="426">
        <v>0.109</v>
      </c>
      <c r="E12" s="426">
        <v>0.109</v>
      </c>
      <c r="F12" s="426">
        <v>0</v>
      </c>
      <c r="G12" s="426">
        <v>2.8530000000000002</v>
      </c>
      <c r="H12" s="426">
        <v>2.8530000000000002</v>
      </c>
      <c r="I12" s="425">
        <v>0</v>
      </c>
    </row>
    <row r="13" spans="1:9" s="41" customFormat="1" ht="15" customHeight="1">
      <c r="A13" s="668" t="s">
        <v>289</v>
      </c>
      <c r="B13" s="845"/>
      <c r="C13" s="845"/>
      <c r="D13" s="426">
        <v>0</v>
      </c>
      <c r="E13" s="426">
        <v>0</v>
      </c>
      <c r="F13" s="426">
        <v>1.9E-2</v>
      </c>
      <c r="G13" s="426">
        <v>0</v>
      </c>
      <c r="H13" s="426">
        <v>0</v>
      </c>
      <c r="I13" s="425">
        <v>0.55200000000000005</v>
      </c>
    </row>
    <row r="14" spans="1:9" s="41" customFormat="1" ht="15" customHeight="1">
      <c r="A14" s="668" t="s">
        <v>313</v>
      </c>
      <c r="B14" s="845"/>
      <c r="C14" s="845"/>
      <c r="D14" s="426">
        <v>0</v>
      </c>
      <c r="E14" s="426">
        <v>0</v>
      </c>
      <c r="F14" s="426">
        <v>0.107</v>
      </c>
      <c r="G14" s="426">
        <v>0</v>
      </c>
      <c r="H14" s="426">
        <v>0</v>
      </c>
      <c r="I14" s="425">
        <v>7.7229999999999999</v>
      </c>
    </row>
    <row r="15" spans="1:9" s="41" customFormat="1" ht="15" customHeight="1">
      <c r="A15" s="668" t="s">
        <v>319</v>
      </c>
      <c r="B15" s="847"/>
      <c r="C15" s="845"/>
      <c r="D15" s="426">
        <v>0</v>
      </c>
      <c r="E15" s="426">
        <v>0</v>
      </c>
      <c r="F15" s="426">
        <v>1.0999999999999999E-2</v>
      </c>
      <c r="G15" s="426">
        <v>0</v>
      </c>
      <c r="H15" s="426">
        <v>0</v>
      </c>
      <c r="I15" s="425">
        <v>0.66200000000000003</v>
      </c>
    </row>
    <row r="16" spans="1:9" s="41" customFormat="1" ht="15" customHeight="1">
      <c r="A16" s="875" t="s">
        <v>314</v>
      </c>
      <c r="B16" s="876"/>
      <c r="C16" s="877"/>
      <c r="D16" s="452">
        <f t="shared" ref="D16:I16" si="0">SUM(D6:D15)</f>
        <v>11.308</v>
      </c>
      <c r="E16" s="452">
        <f t="shared" si="0"/>
        <v>9.0350000000000001</v>
      </c>
      <c r="F16" s="452">
        <f t="shared" si="0"/>
        <v>9.1779999999999973</v>
      </c>
      <c r="G16" s="452">
        <f t="shared" si="0"/>
        <v>592.81900000000007</v>
      </c>
      <c r="H16" s="452">
        <f t="shared" si="0"/>
        <v>453.54300000000006</v>
      </c>
      <c r="I16" s="387">
        <f t="shared" si="0"/>
        <v>535.928</v>
      </c>
    </row>
    <row r="17" spans="1:9" ht="15" customHeight="1">
      <c r="A17" s="668" t="s">
        <v>291</v>
      </c>
      <c r="B17" s="845" t="s">
        <v>337</v>
      </c>
      <c r="C17" s="845" t="s">
        <v>338</v>
      </c>
      <c r="D17" s="426">
        <v>25.946999999999999</v>
      </c>
      <c r="E17" s="426">
        <v>20.350000000000001</v>
      </c>
      <c r="F17" s="426">
        <v>23.132999999999999</v>
      </c>
      <c r="G17" s="426">
        <v>1342.962</v>
      </c>
      <c r="H17" s="426">
        <v>1015.8339999999999</v>
      </c>
      <c r="I17" s="425">
        <v>1447.826</v>
      </c>
    </row>
    <row r="18" spans="1:9" ht="15" customHeight="1">
      <c r="A18" s="668" t="s">
        <v>311</v>
      </c>
      <c r="B18" s="845"/>
      <c r="C18" s="845"/>
      <c r="D18" s="426">
        <v>7.35</v>
      </c>
      <c r="E18" s="426">
        <v>6.3380000000000001</v>
      </c>
      <c r="F18" s="426">
        <v>5.5960000000000001</v>
      </c>
      <c r="G18" s="426">
        <v>317.17</v>
      </c>
      <c r="H18" s="426">
        <v>260.44900000000001</v>
      </c>
      <c r="I18" s="425">
        <v>164.92400000000001</v>
      </c>
    </row>
    <row r="19" spans="1:9" ht="15" customHeight="1">
      <c r="A19" s="668" t="s">
        <v>298</v>
      </c>
      <c r="B19" s="845"/>
      <c r="C19" s="845"/>
      <c r="D19" s="426">
        <v>2.7069999999999999</v>
      </c>
      <c r="E19" s="426">
        <v>2.04</v>
      </c>
      <c r="F19" s="426">
        <v>2.2349999999999999</v>
      </c>
      <c r="G19" s="426">
        <v>199.59399999999999</v>
      </c>
      <c r="H19" s="426">
        <v>150.31200000000001</v>
      </c>
      <c r="I19" s="425">
        <v>167.61</v>
      </c>
    </row>
    <row r="20" spans="1:9" ht="15" customHeight="1">
      <c r="A20" s="668" t="s">
        <v>295</v>
      </c>
      <c r="B20" s="845"/>
      <c r="C20" s="845"/>
      <c r="D20" s="426">
        <v>3.8180000000000001</v>
      </c>
      <c r="E20" s="426">
        <v>2.7509999999999999</v>
      </c>
      <c r="F20" s="426">
        <v>5.2569999999999997</v>
      </c>
      <c r="G20" s="426">
        <v>195.88499999999999</v>
      </c>
      <c r="H20" s="426">
        <v>132.88200000000001</v>
      </c>
      <c r="I20" s="425">
        <v>300.96600000000001</v>
      </c>
    </row>
    <row r="21" spans="1:9" ht="15" customHeight="1">
      <c r="A21" s="668" t="s">
        <v>312</v>
      </c>
      <c r="B21" s="845"/>
      <c r="C21" s="845"/>
      <c r="D21" s="426">
        <v>3.2509999999999999</v>
      </c>
      <c r="E21" s="426">
        <v>2.7890000000000001</v>
      </c>
      <c r="F21" s="426">
        <v>0.28299999999999997</v>
      </c>
      <c r="G21" s="426">
        <v>86.105999999999995</v>
      </c>
      <c r="H21" s="426">
        <v>76.540000000000006</v>
      </c>
      <c r="I21" s="425">
        <v>9.7520000000000007</v>
      </c>
    </row>
    <row r="22" spans="1:9" ht="15" customHeight="1">
      <c r="A22" s="668" t="s">
        <v>310</v>
      </c>
      <c r="B22" s="845"/>
      <c r="C22" s="845"/>
      <c r="D22" s="426">
        <v>2.12</v>
      </c>
      <c r="E22" s="426">
        <v>2.12</v>
      </c>
      <c r="F22" s="426">
        <v>0</v>
      </c>
      <c r="G22" s="426">
        <v>44.5</v>
      </c>
      <c r="H22" s="426">
        <v>44.5</v>
      </c>
      <c r="I22" s="425">
        <v>0</v>
      </c>
    </row>
    <row r="23" spans="1:9" ht="15" customHeight="1">
      <c r="A23" s="668" t="s">
        <v>290</v>
      </c>
      <c r="B23" s="845"/>
      <c r="C23" s="845"/>
      <c r="D23" s="426">
        <v>0.49</v>
      </c>
      <c r="E23" s="426">
        <v>0.36599999999999999</v>
      </c>
      <c r="F23" s="426">
        <v>0.46</v>
      </c>
      <c r="G23" s="426">
        <v>9.4580000000000002</v>
      </c>
      <c r="H23" s="426">
        <v>7.0010000000000003</v>
      </c>
      <c r="I23" s="425">
        <v>7.665</v>
      </c>
    </row>
    <row r="24" spans="1:9" ht="15" customHeight="1">
      <c r="A24" s="668" t="s">
        <v>318</v>
      </c>
      <c r="B24" s="845"/>
      <c r="C24" s="845"/>
      <c r="D24" s="426">
        <v>0.52500000000000002</v>
      </c>
      <c r="E24" s="426">
        <v>0.52500000000000002</v>
      </c>
      <c r="F24" s="426">
        <v>0</v>
      </c>
      <c r="G24" s="426">
        <v>8.8230000000000004</v>
      </c>
      <c r="H24" s="426">
        <v>8.8230000000000004</v>
      </c>
      <c r="I24" s="425">
        <v>0</v>
      </c>
    </row>
    <row r="25" spans="1:9" ht="15" customHeight="1">
      <c r="A25" s="668" t="s">
        <v>319</v>
      </c>
      <c r="B25" s="845"/>
      <c r="C25" s="845"/>
      <c r="D25" s="426">
        <v>0.126</v>
      </c>
      <c r="E25" s="426">
        <v>0.126</v>
      </c>
      <c r="F25" s="426">
        <v>0.11899999999999999</v>
      </c>
      <c r="G25" s="426">
        <v>7.85</v>
      </c>
      <c r="H25" s="426">
        <v>7.85</v>
      </c>
      <c r="I25" s="425">
        <v>6.9359999999999999</v>
      </c>
    </row>
    <row r="26" spans="1:9" ht="15" customHeight="1">
      <c r="A26" s="668" t="s">
        <v>313</v>
      </c>
      <c r="B26" s="847"/>
      <c r="C26" s="847"/>
      <c r="D26" s="426">
        <v>0</v>
      </c>
      <c r="E26" s="426">
        <v>0</v>
      </c>
      <c r="F26" s="426">
        <v>0.57999999999999996</v>
      </c>
      <c r="G26" s="426">
        <v>0</v>
      </c>
      <c r="H26" s="426">
        <v>0</v>
      </c>
      <c r="I26" s="425">
        <v>40.709000000000003</v>
      </c>
    </row>
    <row r="27" spans="1:9" ht="15" customHeight="1">
      <c r="A27" s="843" t="s">
        <v>314</v>
      </c>
      <c r="B27" s="787"/>
      <c r="C27" s="788"/>
      <c r="D27" s="263">
        <f>SUM(D17:D26)</f>
        <v>46.333999999999989</v>
      </c>
      <c r="E27" s="263">
        <f t="shared" ref="E27:I27" si="1">SUM(E17:E26)</f>
        <v>37.404999999999994</v>
      </c>
      <c r="F27" s="263">
        <f t="shared" si="1"/>
        <v>37.662999999999997</v>
      </c>
      <c r="G27" s="263">
        <f t="shared" si="1"/>
        <v>2212.3479999999995</v>
      </c>
      <c r="H27" s="263">
        <f t="shared" si="1"/>
        <v>1704.1909999999998</v>
      </c>
      <c r="I27" s="264">
        <f t="shared" si="1"/>
        <v>2146.3879999999999</v>
      </c>
    </row>
    <row r="28" spans="1:9" ht="15" customHeight="1">
      <c r="A28" s="568" t="s">
        <v>291</v>
      </c>
      <c r="B28" s="848" t="s">
        <v>339</v>
      </c>
      <c r="C28" s="874" t="s">
        <v>340</v>
      </c>
      <c r="D28" s="426">
        <v>7.3159999999999998</v>
      </c>
      <c r="E28" s="426">
        <v>5.5819999999999999</v>
      </c>
      <c r="F28" s="426">
        <v>4.3159999999999998</v>
      </c>
      <c r="G28" s="426">
        <v>139.001</v>
      </c>
      <c r="H28" s="426">
        <v>108.331</v>
      </c>
      <c r="I28" s="425">
        <v>78.241</v>
      </c>
    </row>
    <row r="29" spans="1:9" ht="15" customHeight="1">
      <c r="A29" s="568" t="s">
        <v>312</v>
      </c>
      <c r="B29" s="849"/>
      <c r="C29" s="851"/>
      <c r="D29" s="426">
        <v>1.3540000000000001</v>
      </c>
      <c r="E29" s="426">
        <v>1.1619999999999999</v>
      </c>
      <c r="F29" s="426">
        <v>0.17299999999999999</v>
      </c>
      <c r="G29" s="426">
        <v>19.474</v>
      </c>
      <c r="H29" s="426">
        <v>17.004000000000001</v>
      </c>
      <c r="I29" s="425">
        <v>3.262</v>
      </c>
    </row>
    <row r="30" spans="1:9" ht="15" customHeight="1">
      <c r="A30" s="568" t="s">
        <v>295</v>
      </c>
      <c r="B30" s="849"/>
      <c r="C30" s="851"/>
      <c r="D30" s="426">
        <v>0.61299999999999999</v>
      </c>
      <c r="E30" s="426">
        <v>0.45200000000000001</v>
      </c>
      <c r="F30" s="426">
        <v>1.0209999999999999</v>
      </c>
      <c r="G30" s="426">
        <v>10.526</v>
      </c>
      <c r="H30" s="426">
        <v>7.4450000000000003</v>
      </c>
      <c r="I30" s="425">
        <v>19.446999999999999</v>
      </c>
    </row>
    <row r="31" spans="1:9" ht="15" customHeight="1">
      <c r="A31" s="568" t="s">
        <v>311</v>
      </c>
      <c r="B31" s="849"/>
      <c r="C31" s="851"/>
      <c r="D31" s="426">
        <v>0.58099999999999996</v>
      </c>
      <c r="E31" s="426">
        <v>0.58099999999999996</v>
      </c>
      <c r="F31" s="426">
        <v>0.26900000000000002</v>
      </c>
      <c r="G31" s="426">
        <v>8.4920000000000009</v>
      </c>
      <c r="H31" s="426">
        <v>8.4920000000000009</v>
      </c>
      <c r="I31" s="425">
        <v>4.8170000000000002</v>
      </c>
    </row>
    <row r="32" spans="1:9" ht="15" customHeight="1">
      <c r="A32" s="568" t="s">
        <v>310</v>
      </c>
      <c r="B32" s="849"/>
      <c r="C32" s="851"/>
      <c r="D32" s="426">
        <v>5.6000000000000001E-2</v>
      </c>
      <c r="E32" s="426">
        <v>5.6000000000000001E-2</v>
      </c>
      <c r="F32" s="426">
        <v>0</v>
      </c>
      <c r="G32" s="426">
        <v>0.99399999999999999</v>
      </c>
      <c r="H32" s="426">
        <v>0.99399999999999999</v>
      </c>
      <c r="I32" s="425">
        <v>0</v>
      </c>
    </row>
    <row r="33" spans="1:9" ht="15" customHeight="1">
      <c r="A33" s="568" t="s">
        <v>313</v>
      </c>
      <c r="B33" s="849"/>
      <c r="C33" s="851"/>
      <c r="D33" s="426">
        <v>0</v>
      </c>
      <c r="E33" s="426">
        <v>0</v>
      </c>
      <c r="F33" s="426">
        <v>0.19400000000000001</v>
      </c>
      <c r="G33" s="426">
        <v>0</v>
      </c>
      <c r="H33" s="426">
        <v>0</v>
      </c>
      <c r="I33" s="425">
        <v>4.4640000000000004</v>
      </c>
    </row>
    <row r="34" spans="1:9" ht="15" customHeight="1">
      <c r="A34" s="843" t="s">
        <v>314</v>
      </c>
      <c r="B34" s="787"/>
      <c r="C34" s="788"/>
      <c r="D34" s="376">
        <f t="shared" ref="D34:I34" si="2">SUM(D28:D33)</f>
        <v>9.9199999999999982</v>
      </c>
      <c r="E34" s="376">
        <f t="shared" si="2"/>
        <v>7.8329999999999993</v>
      </c>
      <c r="F34" s="376">
        <f t="shared" si="2"/>
        <v>5.9729999999999999</v>
      </c>
      <c r="G34" s="376">
        <f t="shared" si="2"/>
        <v>178.48699999999999</v>
      </c>
      <c r="H34" s="376">
        <f t="shared" si="2"/>
        <v>142.26599999999999</v>
      </c>
      <c r="I34" s="391">
        <f t="shared" si="2"/>
        <v>110.23099999999999</v>
      </c>
    </row>
    <row r="35" spans="1:9" ht="15" customHeight="1">
      <c r="A35" s="568" t="s">
        <v>291</v>
      </c>
      <c r="B35" s="844" t="s">
        <v>341</v>
      </c>
      <c r="C35" s="844" t="s">
        <v>342</v>
      </c>
      <c r="D35" s="426">
        <v>29.318999999999999</v>
      </c>
      <c r="E35" s="426">
        <v>24.402000000000001</v>
      </c>
      <c r="F35" s="426">
        <v>18.111000000000001</v>
      </c>
      <c r="G35" s="426">
        <v>396.02499999999998</v>
      </c>
      <c r="H35" s="426">
        <v>332.98</v>
      </c>
      <c r="I35" s="425">
        <v>175.982</v>
      </c>
    </row>
    <row r="36" spans="1:9" ht="15" customHeight="1">
      <c r="A36" s="568" t="s">
        <v>311</v>
      </c>
      <c r="B36" s="845"/>
      <c r="C36" s="845"/>
      <c r="D36" s="426">
        <v>7.1999999999999995E-2</v>
      </c>
      <c r="E36" s="426">
        <v>7.1999999999999995E-2</v>
      </c>
      <c r="F36" s="426">
        <v>6.4000000000000001E-2</v>
      </c>
      <c r="G36" s="426">
        <v>1.0469999999999999</v>
      </c>
      <c r="H36" s="426">
        <v>1.0469999999999999</v>
      </c>
      <c r="I36" s="425">
        <v>0.98699999999999999</v>
      </c>
    </row>
    <row r="37" spans="1:9" ht="15" customHeight="1">
      <c r="A37" s="686" t="s">
        <v>295</v>
      </c>
      <c r="B37" s="845"/>
      <c r="C37" s="847"/>
      <c r="D37" s="426">
        <v>0</v>
      </c>
      <c r="E37" s="426">
        <v>0</v>
      </c>
      <c r="F37" s="426">
        <v>0.39300000000000002</v>
      </c>
      <c r="G37" s="426">
        <v>0</v>
      </c>
      <c r="H37" s="426">
        <v>0</v>
      </c>
      <c r="I37" s="425">
        <v>18.669</v>
      </c>
    </row>
    <row r="38" spans="1:9" ht="15" customHeight="1">
      <c r="A38" s="843" t="s">
        <v>314</v>
      </c>
      <c r="B38" s="787"/>
      <c r="C38" s="788"/>
      <c r="D38" s="377">
        <f t="shared" ref="D38:I38" si="3">SUM(D35:D37)</f>
        <v>29.390999999999998</v>
      </c>
      <c r="E38" s="377">
        <f t="shared" si="3"/>
        <v>24.474</v>
      </c>
      <c r="F38" s="377">
        <f t="shared" si="3"/>
        <v>18.568000000000001</v>
      </c>
      <c r="G38" s="377">
        <f t="shared" si="3"/>
        <v>397.072</v>
      </c>
      <c r="H38" s="377">
        <f t="shared" si="3"/>
        <v>334.02700000000004</v>
      </c>
      <c r="I38" s="392">
        <f t="shared" si="3"/>
        <v>195.63800000000001</v>
      </c>
    </row>
    <row r="39" spans="1:9" ht="15" customHeight="1">
      <c r="A39" s="568" t="s">
        <v>291</v>
      </c>
      <c r="B39" s="848" t="s">
        <v>343</v>
      </c>
      <c r="C39" s="874" t="s">
        <v>344</v>
      </c>
      <c r="D39" s="426">
        <v>16.22</v>
      </c>
      <c r="E39" s="426">
        <v>12.917999999999999</v>
      </c>
      <c r="F39" s="426">
        <v>14.476000000000001</v>
      </c>
      <c r="G39" s="426">
        <v>292.31900000000002</v>
      </c>
      <c r="H39" s="426">
        <v>230.35</v>
      </c>
      <c r="I39" s="425">
        <v>242.72900000000001</v>
      </c>
    </row>
    <row r="40" spans="1:9" ht="15" customHeight="1">
      <c r="A40" s="568" t="s">
        <v>295</v>
      </c>
      <c r="B40" s="849"/>
      <c r="C40" s="851"/>
      <c r="D40" s="426">
        <v>1.974</v>
      </c>
      <c r="E40" s="426">
        <v>1.268</v>
      </c>
      <c r="F40" s="426">
        <v>2.214</v>
      </c>
      <c r="G40" s="426">
        <v>25.782</v>
      </c>
      <c r="H40" s="426">
        <v>15.914999999999999</v>
      </c>
      <c r="I40" s="425">
        <v>32.048000000000002</v>
      </c>
    </row>
    <row r="41" spans="1:9" ht="15" customHeight="1">
      <c r="A41" s="568" t="s">
        <v>297</v>
      </c>
      <c r="B41" s="849"/>
      <c r="C41" s="851"/>
      <c r="D41" s="426">
        <v>0</v>
      </c>
      <c r="E41" s="426">
        <v>0</v>
      </c>
      <c r="F41" s="426">
        <v>7.0000000000000007E-2</v>
      </c>
      <c r="G41" s="426">
        <v>0</v>
      </c>
      <c r="H41" s="426">
        <v>0</v>
      </c>
      <c r="I41" s="425">
        <v>1.17</v>
      </c>
    </row>
    <row r="42" spans="1:9" ht="15" customHeight="1">
      <c r="A42" s="568" t="s">
        <v>319</v>
      </c>
      <c r="B42" s="849"/>
      <c r="C42" s="851"/>
      <c r="D42" s="426">
        <v>0</v>
      </c>
      <c r="E42" s="426">
        <v>0</v>
      </c>
      <c r="F42" s="426">
        <v>5.6000000000000001E-2</v>
      </c>
      <c r="G42" s="426">
        <v>0</v>
      </c>
      <c r="H42" s="426">
        <v>0</v>
      </c>
      <c r="I42" s="425">
        <v>0.93300000000000005</v>
      </c>
    </row>
    <row r="43" spans="1:9" ht="15" customHeight="1">
      <c r="A43" s="834" t="s">
        <v>314</v>
      </c>
      <c r="B43" s="835"/>
      <c r="C43" s="836"/>
      <c r="D43" s="376">
        <f>SUM(D39:D42)</f>
        <v>18.193999999999999</v>
      </c>
      <c r="E43" s="376">
        <f t="shared" ref="E43:I43" si="4">SUM(E39:E42)</f>
        <v>14.186</v>
      </c>
      <c r="F43" s="376">
        <f t="shared" si="4"/>
        <v>16.816000000000003</v>
      </c>
      <c r="G43" s="376">
        <f t="shared" si="4"/>
        <v>318.101</v>
      </c>
      <c r="H43" s="376">
        <f t="shared" si="4"/>
        <v>246.26499999999999</v>
      </c>
      <c r="I43" s="391">
        <f t="shared" si="4"/>
        <v>276.88000000000005</v>
      </c>
    </row>
    <row r="44" spans="1:9" ht="13.5" thickBot="1">
      <c r="A44" s="837" t="s">
        <v>327</v>
      </c>
      <c r="B44" s="838"/>
      <c r="C44" s="839"/>
      <c r="D44" s="252">
        <f>D43+D38+D27+D34+D16</f>
        <v>115.14699999999999</v>
      </c>
      <c r="E44" s="252">
        <f t="shared" ref="E44:I44" si="5">E43+E38+E27+E34+E16</f>
        <v>92.932999999999993</v>
      </c>
      <c r="F44" s="252">
        <f t="shared" si="5"/>
        <v>88.197999999999993</v>
      </c>
      <c r="G44" s="252">
        <f t="shared" si="5"/>
        <v>3698.8269999999998</v>
      </c>
      <c r="H44" s="252">
        <f t="shared" si="5"/>
        <v>2880.2919999999999</v>
      </c>
      <c r="I44" s="291">
        <f t="shared" si="5"/>
        <v>3265.0649999999996</v>
      </c>
    </row>
    <row r="45" spans="1:9">
      <c r="A45" s="156" t="s">
        <v>328</v>
      </c>
      <c r="B45" s="42"/>
      <c r="C45" s="42"/>
      <c r="D45" s="129"/>
      <c r="E45" s="129"/>
      <c r="F45" s="129"/>
      <c r="G45" s="129"/>
      <c r="H45" s="129"/>
      <c r="I45" s="242"/>
    </row>
    <row r="46" spans="1:9">
      <c r="A46" s="871" t="s">
        <v>329</v>
      </c>
      <c r="B46" s="872"/>
      <c r="C46" s="872"/>
      <c r="D46" s="872"/>
      <c r="E46" s="872"/>
      <c r="F46" s="872"/>
      <c r="G46" s="872"/>
      <c r="H46" s="872"/>
      <c r="I46" s="873"/>
    </row>
    <row r="47" spans="1:9" ht="13.5" thickBot="1">
      <c r="A47" s="158"/>
      <c r="B47" s="243"/>
      <c r="C47" s="243"/>
      <c r="D47" s="244"/>
      <c r="E47" s="244"/>
      <c r="F47" s="244"/>
      <c r="G47" s="244"/>
      <c r="H47" s="244"/>
      <c r="I47" s="245"/>
    </row>
    <row r="65" spans="1:11">
      <c r="B65" s="192" t="s">
        <v>330</v>
      </c>
      <c r="C65" s="619" t="s">
        <v>331</v>
      </c>
    </row>
    <row r="66" spans="1:11">
      <c r="A66" s="192" t="s">
        <v>332</v>
      </c>
      <c r="B66" s="630">
        <v>0</v>
      </c>
      <c r="C66" s="631">
        <v>0</v>
      </c>
      <c r="J66" s="192"/>
      <c r="K66" s="619"/>
    </row>
    <row r="67" spans="1:11">
      <c r="A67" s="192" t="s">
        <v>333</v>
      </c>
      <c r="B67" s="630">
        <f>E16+E27+E34+E38+E43</f>
        <v>92.932999999999993</v>
      </c>
      <c r="C67" s="630">
        <f>F16+F27+F34+F38+F43</f>
        <v>88.197999999999993</v>
      </c>
      <c r="I67" s="192"/>
      <c r="J67" s="630"/>
      <c r="K67" s="631"/>
    </row>
    <row r="68" spans="1:11">
      <c r="I68" s="192"/>
      <c r="J68" s="630"/>
      <c r="K68" s="630"/>
    </row>
  </sheetData>
  <mergeCells count="28"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  <mergeCell ref="B6:B15"/>
    <mergeCell ref="C6:C15"/>
    <mergeCell ref="A16:C16"/>
    <mergeCell ref="A43:C43"/>
    <mergeCell ref="A44:C44"/>
    <mergeCell ref="B17:B26"/>
    <mergeCell ref="C17:C26"/>
    <mergeCell ref="A27:C27"/>
    <mergeCell ref="B28:B33"/>
    <mergeCell ref="C28:C33"/>
    <mergeCell ref="A46:I46"/>
    <mergeCell ref="A34:C34"/>
    <mergeCell ref="B35:B37"/>
    <mergeCell ref="C35:C37"/>
    <mergeCell ref="A38:C38"/>
    <mergeCell ref="B39:B42"/>
    <mergeCell ref="C39:C42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D36:M46"/>
  <sheetViews>
    <sheetView view="pageBreakPreview" zoomScale="110" zoomScaleNormal="100" zoomScaleSheetLayoutView="110" workbookViewId="0">
      <selection activeCell="J36" sqref="J36"/>
    </sheetView>
  </sheetViews>
  <sheetFormatPr baseColWidth="10" defaultColWidth="11.42578125" defaultRowHeight="12.75"/>
  <cols>
    <col min="1" max="16384" width="11.42578125" style="20"/>
  </cols>
  <sheetData>
    <row r="36" spans="4:13">
      <c r="M36" s="192"/>
    </row>
    <row r="38" spans="4:13">
      <c r="D38" s="227" t="s">
        <v>14</v>
      </c>
    </row>
    <row r="46" spans="4:13" ht="7.5" customHeight="1"/>
  </sheetData>
  <printOptions horizontalCentered="1"/>
  <pageMargins left="0.70866141732283472" right="0.70866141732283472" top="0.6692913385826772" bottom="0.74803149606299213" header="0" footer="0.31496062992125984"/>
  <pageSetup orientation="portrait" r:id="rId1"/>
  <headerFooter>
    <oddFooter>&amp;C3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478FF-59AB-446A-9B67-9BCDA76E7C3B}">
  <sheetPr>
    <tabColor rgb="FF0070C0"/>
    <pageSetUpPr fitToPage="1"/>
  </sheetPr>
  <dimension ref="A1:I66"/>
  <sheetViews>
    <sheetView view="pageBreakPreview" zoomScale="90" zoomScaleNormal="100" zoomScaleSheetLayoutView="90" workbookViewId="0">
      <selection activeCell="L37" sqref="L37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30" customWidth="1"/>
    <col min="4" max="9" width="12.7109375" style="20" customWidth="1"/>
    <col min="10" max="16384" width="11.42578125" style="16"/>
  </cols>
  <sheetData>
    <row r="1" spans="1:9" ht="15" customHeight="1" thickBot="1">
      <c r="A1" s="801" t="s">
        <v>345</v>
      </c>
      <c r="B1" s="772"/>
      <c r="C1" s="772"/>
      <c r="D1" s="772"/>
      <c r="E1" s="772"/>
      <c r="F1" s="772"/>
      <c r="G1" s="772"/>
      <c r="H1" s="772"/>
      <c r="I1" s="802"/>
    </row>
    <row r="2" spans="1:9" ht="15" customHeight="1" thickBot="1">
      <c r="A2" s="801" t="s">
        <v>28</v>
      </c>
      <c r="B2" s="772"/>
      <c r="C2" s="772"/>
      <c r="D2" s="772"/>
      <c r="E2" s="772"/>
      <c r="F2" s="772"/>
      <c r="G2" s="772"/>
      <c r="H2" s="772"/>
      <c r="I2" s="802"/>
    </row>
    <row r="3" spans="1:9" s="41" customFormat="1" ht="15" customHeight="1">
      <c r="A3" s="854" t="str">
        <f>'Pág.18-C7'!A3:A5</f>
        <v>País de destino</v>
      </c>
      <c r="B3" s="857" t="s">
        <v>305</v>
      </c>
      <c r="C3" s="857" t="s">
        <v>306</v>
      </c>
      <c r="D3" s="860" t="s">
        <v>284</v>
      </c>
      <c r="E3" s="861"/>
      <c r="F3" s="862"/>
      <c r="G3" s="860" t="s">
        <v>307</v>
      </c>
      <c r="H3" s="861"/>
      <c r="I3" s="863"/>
    </row>
    <row r="4" spans="1:9" s="41" customFormat="1" ht="15" customHeight="1">
      <c r="A4" s="855"/>
      <c r="B4" s="858"/>
      <c r="C4" s="858"/>
      <c r="D4" s="864">
        <v>2022</v>
      </c>
      <c r="E4" s="866" t="s">
        <v>500</v>
      </c>
      <c r="F4" s="868"/>
      <c r="G4" s="869">
        <f>D4</f>
        <v>2022</v>
      </c>
      <c r="H4" s="866" t="str">
        <f>E4</f>
        <v>Ene - sep</v>
      </c>
      <c r="I4" s="867"/>
    </row>
    <row r="5" spans="1:9" s="41" customFormat="1" ht="15" customHeight="1">
      <c r="A5" s="878"/>
      <c r="B5" s="858"/>
      <c r="C5" s="858"/>
      <c r="D5" s="865"/>
      <c r="E5" s="451">
        <v>2022</v>
      </c>
      <c r="F5" s="451">
        <v>2023</v>
      </c>
      <c r="G5" s="870"/>
      <c r="H5" s="373">
        <f>E5</f>
        <v>2022</v>
      </c>
      <c r="I5" s="384">
        <f>F5</f>
        <v>2023</v>
      </c>
    </row>
    <row r="6" spans="1:9" s="41" customFormat="1" ht="15" customHeight="1">
      <c r="A6" s="688" t="s">
        <v>289</v>
      </c>
      <c r="B6" s="844" t="s">
        <v>346</v>
      </c>
      <c r="C6" s="844" t="s">
        <v>347</v>
      </c>
      <c r="D6" s="1177">
        <v>54.265000000000001</v>
      </c>
      <c r="E6" s="363">
        <v>41.892000000000003</v>
      </c>
      <c r="F6" s="363">
        <v>23.09</v>
      </c>
      <c r="G6" s="363">
        <v>343.37900000000002</v>
      </c>
      <c r="H6" s="363">
        <v>268.87799999999999</v>
      </c>
      <c r="I6" s="364">
        <v>124.44199999999999</v>
      </c>
    </row>
    <row r="7" spans="1:9" s="41" customFormat="1" ht="15" customHeight="1">
      <c r="A7" s="568" t="s">
        <v>293</v>
      </c>
      <c r="B7" s="845"/>
      <c r="C7" s="845"/>
      <c r="D7" s="1178">
        <v>3.621</v>
      </c>
      <c r="E7" s="132">
        <v>1.5640000000000001</v>
      </c>
      <c r="F7" s="132">
        <v>3.78</v>
      </c>
      <c r="G7" s="132">
        <v>54.618000000000002</v>
      </c>
      <c r="H7" s="132">
        <v>22.308</v>
      </c>
      <c r="I7" s="146">
        <v>65.34</v>
      </c>
    </row>
    <row r="8" spans="1:9" s="41" customFormat="1" ht="15" customHeight="1">
      <c r="A8" s="568" t="s">
        <v>296</v>
      </c>
      <c r="B8" s="892"/>
      <c r="C8" s="892"/>
      <c r="D8" s="1178">
        <v>0</v>
      </c>
      <c r="E8" s="132">
        <v>0</v>
      </c>
      <c r="F8" s="132">
        <v>0.81899999999999995</v>
      </c>
      <c r="G8" s="132">
        <v>0</v>
      </c>
      <c r="H8" s="132">
        <v>0</v>
      </c>
      <c r="I8" s="146">
        <v>5.3070000000000004</v>
      </c>
    </row>
    <row r="9" spans="1:9" s="41" customFormat="1" ht="15" customHeight="1">
      <c r="A9" s="875" t="s">
        <v>314</v>
      </c>
      <c r="B9" s="1179"/>
      <c r="C9" s="1180"/>
      <c r="D9" s="452">
        <f t="shared" ref="D9:I9" si="0">SUM(D6:D8)</f>
        <v>57.886000000000003</v>
      </c>
      <c r="E9" s="452">
        <f t="shared" si="0"/>
        <v>43.456000000000003</v>
      </c>
      <c r="F9" s="452">
        <f t="shared" si="0"/>
        <v>27.689</v>
      </c>
      <c r="G9" s="452">
        <f t="shared" si="0"/>
        <v>397.99700000000001</v>
      </c>
      <c r="H9" s="452">
        <f t="shared" si="0"/>
        <v>291.18599999999998</v>
      </c>
      <c r="I9" s="387">
        <f t="shared" si="0"/>
        <v>195.08899999999997</v>
      </c>
    </row>
    <row r="10" spans="1:9" ht="15" customHeight="1">
      <c r="A10" s="568" t="s">
        <v>289</v>
      </c>
      <c r="B10" s="845" t="s">
        <v>348</v>
      </c>
      <c r="C10" s="845" t="s">
        <v>349</v>
      </c>
      <c r="D10" s="132">
        <v>299.68700000000001</v>
      </c>
      <c r="E10" s="132">
        <v>249.07499999999999</v>
      </c>
      <c r="F10" s="132">
        <v>85.813999999999993</v>
      </c>
      <c r="G10" s="132">
        <v>2033.8979999999999</v>
      </c>
      <c r="H10" s="132">
        <v>1707.739</v>
      </c>
      <c r="I10" s="146">
        <v>477.637</v>
      </c>
    </row>
    <row r="11" spans="1:9" ht="15" customHeight="1">
      <c r="A11" s="568" t="s">
        <v>293</v>
      </c>
      <c r="B11" s="845"/>
      <c r="C11" s="845"/>
      <c r="D11" s="132">
        <v>26.166</v>
      </c>
      <c r="E11" s="132">
        <v>16.245000000000001</v>
      </c>
      <c r="F11" s="132">
        <v>18.625</v>
      </c>
      <c r="G11" s="132">
        <v>355.721</v>
      </c>
      <c r="H11" s="132">
        <v>223.001</v>
      </c>
      <c r="I11" s="146">
        <v>267.07400000000001</v>
      </c>
    </row>
    <row r="12" spans="1:9" ht="15" customHeight="1">
      <c r="A12" s="568" t="s">
        <v>323</v>
      </c>
      <c r="B12" s="845"/>
      <c r="C12" s="845"/>
      <c r="D12" s="132">
        <v>0.80900000000000005</v>
      </c>
      <c r="E12" s="132">
        <v>0.46100000000000002</v>
      </c>
      <c r="F12" s="132">
        <v>1.3109999999999999</v>
      </c>
      <c r="G12" s="132">
        <v>47.098999999999997</v>
      </c>
      <c r="H12" s="132">
        <v>25.135000000000002</v>
      </c>
      <c r="I12" s="146">
        <v>88.049000000000007</v>
      </c>
    </row>
    <row r="13" spans="1:9" ht="15" customHeight="1">
      <c r="A13" s="568" t="s">
        <v>291</v>
      </c>
      <c r="B13" s="845"/>
      <c r="C13" s="845"/>
      <c r="D13" s="132">
        <v>0.60599999999999998</v>
      </c>
      <c r="E13" s="132">
        <v>0</v>
      </c>
      <c r="F13" s="132">
        <v>0</v>
      </c>
      <c r="G13" s="132">
        <v>37.432000000000002</v>
      </c>
      <c r="H13" s="132">
        <v>0</v>
      </c>
      <c r="I13" s="146">
        <v>0</v>
      </c>
    </row>
    <row r="14" spans="1:9" ht="15" customHeight="1">
      <c r="A14" s="568" t="s">
        <v>296</v>
      </c>
      <c r="B14" s="845"/>
      <c r="C14" s="845"/>
      <c r="D14" s="132">
        <v>0.90200000000000002</v>
      </c>
      <c r="E14" s="132">
        <v>0.90200000000000002</v>
      </c>
      <c r="F14" s="132">
        <v>24.821000000000002</v>
      </c>
      <c r="G14" s="132">
        <v>9.1319999999999997</v>
      </c>
      <c r="H14" s="132">
        <v>9.1319999999999997</v>
      </c>
      <c r="I14" s="146">
        <v>123.15</v>
      </c>
    </row>
    <row r="15" spans="1:9" ht="15" customHeight="1">
      <c r="A15" s="568" t="s">
        <v>290</v>
      </c>
      <c r="B15" s="847"/>
      <c r="C15" s="847"/>
      <c r="D15" s="132">
        <v>0.10199999999999999</v>
      </c>
      <c r="E15" s="132">
        <v>0.10199999999999999</v>
      </c>
      <c r="F15" s="132">
        <v>0.246</v>
      </c>
      <c r="G15" s="132">
        <v>3.9849999999999999</v>
      </c>
      <c r="H15" s="132">
        <v>3.9849999999999999</v>
      </c>
      <c r="I15" s="146">
        <v>11.926</v>
      </c>
    </row>
    <row r="16" spans="1:9" ht="15" customHeight="1">
      <c r="A16" s="568" t="s">
        <v>294</v>
      </c>
      <c r="B16" s="883"/>
      <c r="C16" s="883"/>
      <c r="D16" s="132">
        <v>0.66300000000000003</v>
      </c>
      <c r="E16" s="132">
        <v>0.66300000000000003</v>
      </c>
      <c r="F16" s="132">
        <v>0</v>
      </c>
      <c r="G16" s="132">
        <v>1.3580000000000001</v>
      </c>
      <c r="H16" s="132">
        <v>1.3580000000000001</v>
      </c>
      <c r="I16" s="146">
        <v>0</v>
      </c>
    </row>
    <row r="17" spans="1:9" ht="15" customHeight="1">
      <c r="A17" s="843" t="s">
        <v>314</v>
      </c>
      <c r="B17" s="1181"/>
      <c r="C17" s="1182"/>
      <c r="D17" s="263">
        <f t="shared" ref="D17:I17" si="1">SUM(D10:D16)</f>
        <v>328.935</v>
      </c>
      <c r="E17" s="263">
        <f t="shared" si="1"/>
        <v>267.44799999999998</v>
      </c>
      <c r="F17" s="263">
        <f t="shared" si="1"/>
        <v>130.81700000000001</v>
      </c>
      <c r="G17" s="263">
        <f>SUM(G10:G16)</f>
        <v>2488.625</v>
      </c>
      <c r="H17" s="263">
        <f t="shared" si="1"/>
        <v>1970.35</v>
      </c>
      <c r="I17" s="264">
        <f t="shared" si="1"/>
        <v>967.83600000000001</v>
      </c>
    </row>
    <row r="18" spans="1:9" ht="15" customHeight="1">
      <c r="A18" s="568" t="s">
        <v>289</v>
      </c>
      <c r="B18" s="848" t="s">
        <v>350</v>
      </c>
      <c r="C18" s="874" t="s">
        <v>351</v>
      </c>
      <c r="D18" s="132">
        <v>108.932</v>
      </c>
      <c r="E18" s="132">
        <v>86.424000000000007</v>
      </c>
      <c r="F18" s="132">
        <v>46.884</v>
      </c>
      <c r="G18" s="132">
        <v>659.07100000000003</v>
      </c>
      <c r="H18" s="132">
        <v>539.08600000000001</v>
      </c>
      <c r="I18" s="146">
        <v>221.86500000000001</v>
      </c>
    </row>
    <row r="19" spans="1:9" ht="15" customHeight="1">
      <c r="A19" s="568" t="s">
        <v>296</v>
      </c>
      <c r="B19" s="849"/>
      <c r="C19" s="879"/>
      <c r="D19" s="132">
        <v>2.3199999999999998</v>
      </c>
      <c r="E19" s="132">
        <v>1.254</v>
      </c>
      <c r="F19" s="132">
        <v>1.4370000000000001</v>
      </c>
      <c r="G19" s="132">
        <v>15.916</v>
      </c>
      <c r="H19" s="132">
        <v>8.7750000000000004</v>
      </c>
      <c r="I19" s="146">
        <v>9.3170000000000002</v>
      </c>
    </row>
    <row r="20" spans="1:9" ht="15" customHeight="1">
      <c r="A20" s="568" t="s">
        <v>293</v>
      </c>
      <c r="B20" s="849"/>
      <c r="C20" s="879"/>
      <c r="D20" s="132">
        <v>0</v>
      </c>
      <c r="E20" s="132">
        <v>0</v>
      </c>
      <c r="F20" s="132">
        <v>3.3439999999999999</v>
      </c>
      <c r="G20" s="132">
        <v>0</v>
      </c>
      <c r="H20" s="132">
        <v>0</v>
      </c>
      <c r="I20" s="146">
        <v>35.840000000000003</v>
      </c>
    </row>
    <row r="21" spans="1:9" ht="15" customHeight="1">
      <c r="A21" s="568" t="s">
        <v>291</v>
      </c>
      <c r="B21" s="1183"/>
      <c r="C21" s="1184"/>
      <c r="D21" s="132">
        <v>0</v>
      </c>
      <c r="E21" s="132">
        <v>0</v>
      </c>
      <c r="F21" s="132">
        <v>0.495</v>
      </c>
      <c r="G21" s="132">
        <v>0</v>
      </c>
      <c r="H21" s="132">
        <v>0</v>
      </c>
      <c r="I21" s="146">
        <v>8.4079999999999995</v>
      </c>
    </row>
    <row r="22" spans="1:9" ht="15" customHeight="1">
      <c r="A22" s="843" t="s">
        <v>314</v>
      </c>
      <c r="B22" s="1181"/>
      <c r="C22" s="1182"/>
      <c r="D22" s="376">
        <f>SUM(D18:D21)</f>
        <v>111.252</v>
      </c>
      <c r="E22" s="376">
        <f t="shared" ref="E22:I22" si="2">SUM(E18:E21)</f>
        <v>87.678000000000011</v>
      </c>
      <c r="F22" s="376">
        <f t="shared" si="2"/>
        <v>52.16</v>
      </c>
      <c r="G22" s="376">
        <f>SUM(G18:G21)</f>
        <v>674.98700000000008</v>
      </c>
      <c r="H22" s="376">
        <f t="shared" si="2"/>
        <v>547.86099999999999</v>
      </c>
      <c r="I22" s="391">
        <f t="shared" si="2"/>
        <v>275.43000000000006</v>
      </c>
    </row>
    <row r="23" spans="1:9" ht="15" customHeight="1">
      <c r="A23" s="568" t="s">
        <v>289</v>
      </c>
      <c r="B23" s="844" t="s">
        <v>352</v>
      </c>
      <c r="C23" s="844" t="s">
        <v>353</v>
      </c>
      <c r="D23" s="132">
        <v>740.84500000000003</v>
      </c>
      <c r="E23" s="132">
        <v>624.17399999999998</v>
      </c>
      <c r="F23" s="132">
        <v>269.96100000000001</v>
      </c>
      <c r="G23" s="132">
        <v>4787.9889999999996</v>
      </c>
      <c r="H23" s="132">
        <v>4097.9920000000002</v>
      </c>
      <c r="I23" s="146">
        <v>1356.9849999999999</v>
      </c>
    </row>
    <row r="24" spans="1:9" ht="15" customHeight="1">
      <c r="A24" s="568" t="s">
        <v>291</v>
      </c>
      <c r="B24" s="845"/>
      <c r="C24" s="845"/>
      <c r="D24" s="132">
        <v>26.41</v>
      </c>
      <c r="E24" s="132">
        <v>19.434999999999999</v>
      </c>
      <c r="F24" s="132">
        <v>20.756</v>
      </c>
      <c r="G24" s="132">
        <v>258.86500000000001</v>
      </c>
      <c r="H24" s="132">
        <v>193.99299999999999</v>
      </c>
      <c r="I24" s="146">
        <v>161.53399999999999</v>
      </c>
    </row>
    <row r="25" spans="1:9" ht="15" customHeight="1">
      <c r="A25" s="568" t="s">
        <v>296</v>
      </c>
      <c r="B25" s="845"/>
      <c r="C25" s="845"/>
      <c r="D25" s="132">
        <v>17.277000000000001</v>
      </c>
      <c r="E25" s="132">
        <v>8.0570000000000004</v>
      </c>
      <c r="F25" s="132">
        <v>19.100999999999999</v>
      </c>
      <c r="G25" s="132">
        <v>117.86199999999999</v>
      </c>
      <c r="H25" s="132">
        <v>56.094000000000001</v>
      </c>
      <c r="I25" s="146">
        <v>134.70400000000001</v>
      </c>
    </row>
    <row r="26" spans="1:9" ht="15" customHeight="1">
      <c r="A26" s="568" t="s">
        <v>293</v>
      </c>
      <c r="B26" s="892"/>
      <c r="C26" s="892"/>
      <c r="D26" s="132">
        <v>1.673</v>
      </c>
      <c r="E26" s="132">
        <v>1.2410000000000001</v>
      </c>
      <c r="F26" s="132">
        <v>1.5660000000000001</v>
      </c>
      <c r="G26" s="132">
        <v>13.03</v>
      </c>
      <c r="H26" s="132">
        <v>9.452</v>
      </c>
      <c r="I26" s="146">
        <v>13.818</v>
      </c>
    </row>
    <row r="27" spans="1:9" ht="15" customHeight="1">
      <c r="A27" s="843" t="s">
        <v>314</v>
      </c>
      <c r="B27" s="1181"/>
      <c r="C27" s="1182"/>
      <c r="D27" s="377">
        <f>SUM(D23:D26)</f>
        <v>786.20500000000004</v>
      </c>
      <c r="E27" s="377">
        <f t="shared" ref="E27:I27" si="3">SUM(E23:E26)</f>
        <v>652.90699999999993</v>
      </c>
      <c r="F27" s="377">
        <f t="shared" si="3"/>
        <v>311.38399999999996</v>
      </c>
      <c r="G27" s="377">
        <f>SUM(G23:G26)</f>
        <v>5177.7459999999992</v>
      </c>
      <c r="H27" s="377">
        <f t="shared" si="3"/>
        <v>4357.5310000000009</v>
      </c>
      <c r="I27" s="392">
        <f t="shared" si="3"/>
        <v>1667.0409999999997</v>
      </c>
    </row>
    <row r="28" spans="1:9" ht="15" customHeight="1">
      <c r="A28" s="568" t="s">
        <v>289</v>
      </c>
      <c r="B28" s="848" t="s">
        <v>354</v>
      </c>
      <c r="C28" s="874" t="s">
        <v>355</v>
      </c>
      <c r="D28" s="132">
        <v>243.50399999999999</v>
      </c>
      <c r="E28" s="132">
        <v>204.46899999999999</v>
      </c>
      <c r="F28" s="132">
        <v>81.552999999999997</v>
      </c>
      <c r="G28" s="132">
        <v>1631.7909999999999</v>
      </c>
      <c r="H28" s="132">
        <v>1386.8009999999999</v>
      </c>
      <c r="I28" s="146">
        <v>399.19900000000001</v>
      </c>
    </row>
    <row r="29" spans="1:9" ht="15" customHeight="1">
      <c r="A29" s="568" t="s">
        <v>294</v>
      </c>
      <c r="B29" s="849"/>
      <c r="C29" s="851"/>
      <c r="D29" s="132">
        <v>22.713000000000001</v>
      </c>
      <c r="E29" s="132">
        <v>15.035</v>
      </c>
      <c r="F29" s="132">
        <v>11.843</v>
      </c>
      <c r="G29" s="132">
        <v>122.01</v>
      </c>
      <c r="H29" s="132">
        <v>83.944999999999993</v>
      </c>
      <c r="I29" s="146">
        <v>58.850999999999999</v>
      </c>
    </row>
    <row r="30" spans="1:9" ht="15" customHeight="1">
      <c r="A30" s="568" t="s">
        <v>291</v>
      </c>
      <c r="B30" s="849"/>
      <c r="C30" s="851"/>
      <c r="D30" s="132">
        <v>6.93</v>
      </c>
      <c r="E30" s="132">
        <v>5.1150000000000002</v>
      </c>
      <c r="F30" s="132">
        <v>5.6760000000000002</v>
      </c>
      <c r="G30" s="132">
        <v>67.837000000000003</v>
      </c>
      <c r="H30" s="132">
        <v>50.962000000000003</v>
      </c>
      <c r="I30" s="146">
        <v>46.356000000000002</v>
      </c>
    </row>
    <row r="31" spans="1:9" ht="15" customHeight="1">
      <c r="A31" s="568" t="s">
        <v>296</v>
      </c>
      <c r="B31" s="849"/>
      <c r="C31" s="851"/>
      <c r="D31" s="132">
        <v>6.5229999999999997</v>
      </c>
      <c r="E31" s="132">
        <v>2.87</v>
      </c>
      <c r="F31" s="132">
        <v>2.9169999999999998</v>
      </c>
      <c r="G31" s="132">
        <v>44.561999999999998</v>
      </c>
      <c r="H31" s="132">
        <v>20.09</v>
      </c>
      <c r="I31" s="146">
        <v>18.911000000000001</v>
      </c>
    </row>
    <row r="32" spans="1:9" ht="15" customHeight="1">
      <c r="A32" s="568" t="s">
        <v>293</v>
      </c>
      <c r="B32" s="1183"/>
      <c r="C32" s="1184"/>
      <c r="D32" s="132">
        <v>4.5460000000000003</v>
      </c>
      <c r="E32" s="132">
        <v>4.5460000000000003</v>
      </c>
      <c r="F32" s="132">
        <v>1.742</v>
      </c>
      <c r="G32" s="132">
        <v>38.231000000000002</v>
      </c>
      <c r="H32" s="132">
        <v>38.231000000000002</v>
      </c>
      <c r="I32" s="146">
        <v>12.974</v>
      </c>
    </row>
    <row r="33" spans="1:9" ht="15" customHeight="1">
      <c r="A33" s="834" t="s">
        <v>314</v>
      </c>
      <c r="B33" s="1185"/>
      <c r="C33" s="1186"/>
      <c r="D33" s="376">
        <f t="shared" ref="D33:I33" si="4">SUM(D28:D32)</f>
        <v>284.21600000000001</v>
      </c>
      <c r="E33" s="376">
        <f t="shared" si="4"/>
        <v>232.035</v>
      </c>
      <c r="F33" s="376">
        <f t="shared" si="4"/>
        <v>103.73100000000001</v>
      </c>
      <c r="G33" s="376">
        <f t="shared" si="4"/>
        <v>1904.4309999999998</v>
      </c>
      <c r="H33" s="376">
        <f t="shared" si="4"/>
        <v>1580.0289999999998</v>
      </c>
      <c r="I33" s="391">
        <f t="shared" si="4"/>
        <v>536.29100000000005</v>
      </c>
    </row>
    <row r="34" spans="1:9" ht="13.5" thickBot="1">
      <c r="A34" s="837" t="s">
        <v>327</v>
      </c>
      <c r="B34" s="838"/>
      <c r="C34" s="839"/>
      <c r="D34" s="252">
        <f>D33+D27+D17+D22+D9</f>
        <v>1568.4939999999999</v>
      </c>
      <c r="E34" s="252">
        <f t="shared" ref="E34:I34" si="5">E33+E27+E17+E22+E9</f>
        <v>1283.5239999999999</v>
      </c>
      <c r="F34" s="252">
        <f t="shared" si="5"/>
        <v>625.78099999999995</v>
      </c>
      <c r="G34" s="252">
        <f t="shared" si="5"/>
        <v>10643.786</v>
      </c>
      <c r="H34" s="252">
        <f t="shared" si="5"/>
        <v>8746.9570000000003</v>
      </c>
      <c r="I34" s="291">
        <f t="shared" si="5"/>
        <v>3641.6869999999999</v>
      </c>
    </row>
    <row r="35" spans="1:9">
      <c r="A35" s="156" t="s">
        <v>328</v>
      </c>
      <c r="B35" s="42"/>
      <c r="C35" s="42"/>
      <c r="D35" s="129"/>
      <c r="E35" s="129"/>
      <c r="F35" s="129"/>
      <c r="G35" s="129"/>
      <c r="H35" s="129"/>
      <c r="I35" s="242"/>
    </row>
    <row r="36" spans="1:9">
      <c r="A36" s="871" t="s">
        <v>329</v>
      </c>
      <c r="B36" s="872"/>
      <c r="C36" s="872"/>
      <c r="D36" s="872"/>
      <c r="E36" s="872"/>
      <c r="F36" s="872"/>
      <c r="G36" s="872"/>
      <c r="H36" s="872"/>
      <c r="I36" s="873"/>
    </row>
    <row r="37" spans="1:9" ht="13.5" thickBot="1">
      <c r="A37" s="158"/>
      <c r="B37" s="243"/>
      <c r="C37" s="243"/>
      <c r="D37" s="244"/>
      <c r="E37" s="244"/>
      <c r="F37" s="244"/>
      <c r="G37" s="244"/>
      <c r="H37" s="244"/>
      <c r="I37" s="245"/>
    </row>
    <row r="38" spans="1:9" ht="13.5" thickBot="1">
      <c r="A38" s="158"/>
      <c r="B38" s="159"/>
      <c r="C38" s="369"/>
      <c r="D38" s="244"/>
      <c r="E38" s="244"/>
      <c r="F38" s="370"/>
      <c r="G38" s="244"/>
      <c r="H38" s="371"/>
      <c r="I38" s="372"/>
    </row>
    <row r="64" spans="2:3">
      <c r="B64" s="192" t="s">
        <v>330</v>
      </c>
      <c r="C64" s="619" t="s">
        <v>331</v>
      </c>
    </row>
    <row r="65" spans="1:3">
      <c r="A65" s="192" t="s">
        <v>332</v>
      </c>
      <c r="B65" s="630">
        <v>0</v>
      </c>
      <c r="C65" s="631">
        <v>0</v>
      </c>
    </row>
    <row r="66" spans="1:3">
      <c r="A66" s="192" t="s">
        <v>333</v>
      </c>
      <c r="B66" s="630">
        <f>E9+E17+E22+E27+E33</f>
        <v>1283.5240000000001</v>
      </c>
      <c r="C66" s="630">
        <f>F9+F17+F22+F27+F33</f>
        <v>625.78099999999995</v>
      </c>
    </row>
  </sheetData>
  <mergeCells count="28">
    <mergeCell ref="B28:B32"/>
    <mergeCell ref="C28:C32"/>
    <mergeCell ref="A33:C33"/>
    <mergeCell ref="A34:C34"/>
    <mergeCell ref="A36:I36"/>
    <mergeCell ref="A27:C27"/>
    <mergeCell ref="H4:I4"/>
    <mergeCell ref="B6:B8"/>
    <mergeCell ref="C6:C8"/>
    <mergeCell ref="B10:B16"/>
    <mergeCell ref="C10:C16"/>
    <mergeCell ref="A17:C17"/>
    <mergeCell ref="A9:C9"/>
    <mergeCell ref="B18:B21"/>
    <mergeCell ref="C18:C21"/>
    <mergeCell ref="A22:C22"/>
    <mergeCell ref="B23:B26"/>
    <mergeCell ref="C23:C26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J61"/>
  <sheetViews>
    <sheetView view="pageBreakPreview" zoomScale="90" zoomScaleNormal="100" zoomScaleSheetLayoutView="90" workbookViewId="0">
      <selection activeCell="L21" sqref="L21"/>
    </sheetView>
  </sheetViews>
  <sheetFormatPr baseColWidth="10" defaultColWidth="11.42578125" defaultRowHeight="12.75"/>
  <cols>
    <col min="1" max="1" width="24" style="20" customWidth="1"/>
    <col min="2" max="2" width="12" style="133" customWidth="1"/>
    <col min="3" max="3" width="25" style="133" customWidth="1"/>
    <col min="4" max="8" width="11.42578125" style="133" customWidth="1"/>
    <col min="9" max="9" width="11.140625" style="133" customWidth="1"/>
    <col min="10" max="10" width="11.42578125" style="16" hidden="1" customWidth="1"/>
    <col min="11" max="16384" width="11.42578125" style="16"/>
  </cols>
  <sheetData>
    <row r="1" spans="1:10" ht="15" customHeight="1">
      <c r="A1" s="895" t="s">
        <v>356</v>
      </c>
      <c r="B1" s="896"/>
      <c r="C1" s="896"/>
      <c r="D1" s="896"/>
      <c r="E1" s="896"/>
      <c r="F1" s="896"/>
      <c r="G1" s="896"/>
      <c r="H1" s="896"/>
      <c r="I1" s="897"/>
    </row>
    <row r="2" spans="1:10" ht="15" customHeight="1">
      <c r="A2" s="898" t="s">
        <v>29</v>
      </c>
      <c r="B2" s="894"/>
      <c r="C2" s="894"/>
      <c r="D2" s="894"/>
      <c r="E2" s="894"/>
      <c r="F2" s="894"/>
      <c r="G2" s="894"/>
      <c r="H2" s="894"/>
      <c r="I2" s="899"/>
    </row>
    <row r="3" spans="1:10" ht="15" customHeight="1">
      <c r="A3" s="900" t="s">
        <v>283</v>
      </c>
      <c r="B3" s="903" t="s">
        <v>305</v>
      </c>
      <c r="C3" s="903" t="s">
        <v>306</v>
      </c>
      <c r="D3" s="906" t="s">
        <v>284</v>
      </c>
      <c r="E3" s="906"/>
      <c r="F3" s="906"/>
      <c r="G3" s="906" t="s">
        <v>307</v>
      </c>
      <c r="H3" s="906"/>
      <c r="I3" s="907"/>
    </row>
    <row r="4" spans="1:10" ht="15" customHeight="1">
      <c r="A4" s="901"/>
      <c r="B4" s="904"/>
      <c r="C4" s="904"/>
      <c r="D4" s="893">
        <v>2022</v>
      </c>
      <c r="E4" s="908" t="s">
        <v>500</v>
      </c>
      <c r="F4" s="909"/>
      <c r="G4" s="893">
        <f>D4</f>
        <v>2022</v>
      </c>
      <c r="H4" s="908" t="str">
        <f>+E4</f>
        <v>Ene - sep</v>
      </c>
      <c r="I4" s="910"/>
      <c r="J4" s="131"/>
    </row>
    <row r="5" spans="1:10" ht="15" customHeight="1">
      <c r="A5" s="902"/>
      <c r="B5" s="905"/>
      <c r="C5" s="905"/>
      <c r="D5" s="894"/>
      <c r="E5" s="453">
        <v>2022</v>
      </c>
      <c r="F5" s="453">
        <v>2023</v>
      </c>
      <c r="G5" s="894"/>
      <c r="H5" s="367">
        <f>E5</f>
        <v>2022</v>
      </c>
      <c r="I5" s="386">
        <f>F5</f>
        <v>2023</v>
      </c>
    </row>
    <row r="6" spans="1:10" ht="15" customHeight="1">
      <c r="A6" s="691" t="s">
        <v>322</v>
      </c>
      <c r="B6" s="844" t="s">
        <v>357</v>
      </c>
      <c r="C6" s="846" t="s">
        <v>358</v>
      </c>
      <c r="D6" s="689">
        <v>332.721</v>
      </c>
      <c r="E6" s="689">
        <v>243.60499999999999</v>
      </c>
      <c r="F6" s="689">
        <v>246.24700000000001</v>
      </c>
      <c r="G6" s="689">
        <v>3681.4609999999998</v>
      </c>
      <c r="H6" s="689">
        <v>3011.2089999999998</v>
      </c>
      <c r="I6" s="690">
        <v>2122.3319999999999</v>
      </c>
      <c r="J6" s="16">
        <v>2705.4949999999999</v>
      </c>
    </row>
    <row r="7" spans="1:10" ht="15" customHeight="1">
      <c r="A7" s="691" t="s">
        <v>289</v>
      </c>
      <c r="B7" s="845"/>
      <c r="C7" s="847"/>
      <c r="D7" s="689">
        <v>0.65900000000000003</v>
      </c>
      <c r="E7" s="689">
        <v>2.1000000000000001E-2</v>
      </c>
      <c r="F7" s="689">
        <v>0</v>
      </c>
      <c r="G7" s="689">
        <v>4.7699999999999996</v>
      </c>
      <c r="H7" s="689">
        <v>0.14499999999999999</v>
      </c>
      <c r="I7" s="690">
        <v>0</v>
      </c>
      <c r="J7" s="16">
        <v>0</v>
      </c>
    </row>
    <row r="8" spans="1:10" ht="15" customHeight="1">
      <c r="A8" s="691" t="s">
        <v>296</v>
      </c>
      <c r="B8" s="883"/>
      <c r="C8" s="883"/>
      <c r="D8" s="689">
        <v>0.20300000000000001</v>
      </c>
      <c r="E8" s="689">
        <v>0.20300000000000001</v>
      </c>
      <c r="F8" s="689">
        <v>0</v>
      </c>
      <c r="G8" s="689">
        <v>2.5310000000000001</v>
      </c>
      <c r="H8" s="689">
        <v>2.5310000000000001</v>
      </c>
      <c r="I8" s="690">
        <v>0</v>
      </c>
      <c r="J8" s="16">
        <v>27.062999999999999</v>
      </c>
    </row>
    <row r="9" spans="1:10" ht="15" customHeight="1">
      <c r="A9" s="884" t="s">
        <v>314</v>
      </c>
      <c r="B9" s="885"/>
      <c r="C9" s="885"/>
      <c r="D9" s="452">
        <f>SUM(D6:D8)</f>
        <v>333.58299999999997</v>
      </c>
      <c r="E9" s="452">
        <f t="shared" ref="E9:J9" si="0">SUM(E6:E8)</f>
        <v>243.82899999999998</v>
      </c>
      <c r="F9" s="452">
        <f t="shared" si="0"/>
        <v>246.24700000000001</v>
      </c>
      <c r="G9" s="452">
        <f t="shared" si="0"/>
        <v>3688.7619999999997</v>
      </c>
      <c r="H9" s="452">
        <f t="shared" si="0"/>
        <v>3013.8849999999998</v>
      </c>
      <c r="I9" s="387">
        <f t="shared" si="0"/>
        <v>2122.3319999999999</v>
      </c>
      <c r="J9" s="267">
        <f t="shared" si="0"/>
        <v>2732.558</v>
      </c>
    </row>
    <row r="10" spans="1:10" ht="15" customHeight="1">
      <c r="A10" s="691" t="s">
        <v>294</v>
      </c>
      <c r="B10" s="844" t="s">
        <v>359</v>
      </c>
      <c r="C10" s="846" t="s">
        <v>360</v>
      </c>
      <c r="D10" s="132">
        <v>261.46600000000001</v>
      </c>
      <c r="E10" s="132">
        <v>173.05199999999999</v>
      </c>
      <c r="F10" s="132">
        <v>266.44900000000001</v>
      </c>
      <c r="G10" s="132">
        <v>1203.213</v>
      </c>
      <c r="H10" s="132">
        <v>783.7</v>
      </c>
      <c r="I10" s="146">
        <v>1086.1410000000001</v>
      </c>
    </row>
    <row r="11" spans="1:10" ht="15" customHeight="1">
      <c r="A11" s="691" t="s">
        <v>322</v>
      </c>
      <c r="B11" s="845"/>
      <c r="C11" s="847"/>
      <c r="D11" s="132">
        <v>177.39099999999999</v>
      </c>
      <c r="E11" s="132">
        <v>140.77799999999999</v>
      </c>
      <c r="F11" s="132">
        <v>112.759</v>
      </c>
      <c r="G11" s="132">
        <v>937.69</v>
      </c>
      <c r="H11" s="132">
        <v>770.822</v>
      </c>
      <c r="I11" s="146">
        <v>683.73699999999997</v>
      </c>
    </row>
    <row r="12" spans="1:10" ht="15" customHeight="1">
      <c r="A12" s="691" t="s">
        <v>323</v>
      </c>
      <c r="B12" s="845"/>
      <c r="C12" s="847"/>
      <c r="D12" s="132">
        <v>167.33600000000001</v>
      </c>
      <c r="E12" s="132">
        <v>125.568</v>
      </c>
      <c r="F12" s="132">
        <v>207.62100000000001</v>
      </c>
      <c r="G12" s="132">
        <v>288.83300000000003</v>
      </c>
      <c r="H12" s="132">
        <v>221.75200000000001</v>
      </c>
      <c r="I12" s="146">
        <v>286.59699999999998</v>
      </c>
    </row>
    <row r="13" spans="1:10" ht="15" customHeight="1">
      <c r="A13" s="691" t="s">
        <v>361</v>
      </c>
      <c r="B13" s="845"/>
      <c r="C13" s="847"/>
      <c r="D13" s="132">
        <v>89.667000000000002</v>
      </c>
      <c r="E13" s="132">
        <v>89.667000000000002</v>
      </c>
      <c r="F13" s="132">
        <v>132.571</v>
      </c>
      <c r="G13" s="132">
        <v>244.459</v>
      </c>
      <c r="H13" s="132">
        <v>244.459</v>
      </c>
      <c r="I13" s="146">
        <v>314.37599999999998</v>
      </c>
    </row>
    <row r="14" spans="1:10" ht="15" customHeight="1">
      <c r="A14" s="691" t="s">
        <v>326</v>
      </c>
      <c r="B14" s="845"/>
      <c r="C14" s="847"/>
      <c r="D14" s="132">
        <v>58.112000000000002</v>
      </c>
      <c r="E14" s="132">
        <v>56.113999999999997</v>
      </c>
      <c r="F14" s="132">
        <v>43.418999999999997</v>
      </c>
      <c r="G14" s="132">
        <v>181.09899999999999</v>
      </c>
      <c r="H14" s="132">
        <v>174.90100000000001</v>
      </c>
      <c r="I14" s="146">
        <v>65.36</v>
      </c>
    </row>
    <row r="15" spans="1:10" ht="15" customHeight="1">
      <c r="A15" s="691" t="s">
        <v>362</v>
      </c>
      <c r="B15" s="845"/>
      <c r="C15" s="847"/>
      <c r="D15" s="132">
        <v>1.53</v>
      </c>
      <c r="E15" s="132">
        <v>1.53</v>
      </c>
      <c r="F15" s="132">
        <v>0</v>
      </c>
      <c r="G15" s="132">
        <v>25.59</v>
      </c>
      <c r="H15" s="132">
        <v>25.59</v>
      </c>
      <c r="I15" s="146">
        <v>0</v>
      </c>
    </row>
    <row r="16" spans="1:10" ht="15" customHeight="1">
      <c r="A16" s="691" t="s">
        <v>289</v>
      </c>
      <c r="B16" s="845"/>
      <c r="C16" s="847"/>
      <c r="D16" s="132">
        <v>2.726</v>
      </c>
      <c r="E16" s="132">
        <v>1.4570000000000001</v>
      </c>
      <c r="F16" s="132">
        <v>0.96</v>
      </c>
      <c r="G16" s="132">
        <v>10.481999999999999</v>
      </c>
      <c r="H16" s="132">
        <v>5.5549999999999997</v>
      </c>
      <c r="I16" s="146">
        <v>0.72399999999999998</v>
      </c>
    </row>
    <row r="17" spans="1:10" ht="15" customHeight="1">
      <c r="A17" s="691" t="s">
        <v>290</v>
      </c>
      <c r="B17" s="892"/>
      <c r="C17" s="883"/>
      <c r="D17" s="132">
        <v>8.3160000000000007</v>
      </c>
      <c r="E17" s="132">
        <v>8.3160000000000007</v>
      </c>
      <c r="F17" s="132">
        <v>0</v>
      </c>
      <c r="G17" s="132">
        <v>2.3159999999999998</v>
      </c>
      <c r="H17" s="132">
        <v>2.3159999999999998</v>
      </c>
      <c r="I17" s="146">
        <v>0</v>
      </c>
    </row>
    <row r="18" spans="1:10" ht="15" customHeight="1">
      <c r="A18" s="886" t="s">
        <v>314</v>
      </c>
      <c r="B18" s="887"/>
      <c r="C18" s="888"/>
      <c r="D18" s="452">
        <f>SUM(D10:D17)</f>
        <v>766.54399999999998</v>
      </c>
      <c r="E18" s="452">
        <f t="shared" ref="E18:I18" si="1">SUM(E10:E17)</f>
        <v>596.48199999999997</v>
      </c>
      <c r="F18" s="452">
        <f t="shared" si="1"/>
        <v>763.77900000000011</v>
      </c>
      <c r="G18" s="452">
        <f t="shared" si="1"/>
        <v>2893.6820000000002</v>
      </c>
      <c r="H18" s="452">
        <f t="shared" si="1"/>
        <v>2229.0949999999998</v>
      </c>
      <c r="I18" s="387">
        <f t="shared" si="1"/>
        <v>2436.9350000000009</v>
      </c>
    </row>
    <row r="19" spans="1:10" ht="15" customHeight="1">
      <c r="A19" s="691" t="s">
        <v>363</v>
      </c>
      <c r="B19" s="846" t="s">
        <v>364</v>
      </c>
      <c r="C19" s="846" t="s">
        <v>365</v>
      </c>
      <c r="D19" s="132">
        <v>329.95499999999998</v>
      </c>
      <c r="E19" s="132">
        <v>219.44499999999999</v>
      </c>
      <c r="F19" s="132">
        <v>256.31700000000001</v>
      </c>
      <c r="G19" s="132">
        <v>1649.2080000000001</v>
      </c>
      <c r="H19" s="132">
        <v>1091.0730000000001</v>
      </c>
      <c r="I19" s="146">
        <v>1247.261</v>
      </c>
    </row>
    <row r="20" spans="1:10" ht="15" customHeight="1">
      <c r="A20" s="691" t="s">
        <v>323</v>
      </c>
      <c r="B20" s="847"/>
      <c r="C20" s="847"/>
      <c r="D20" s="132">
        <v>193.154</v>
      </c>
      <c r="E20" s="132">
        <v>114.41</v>
      </c>
      <c r="F20" s="132">
        <v>171.52500000000001</v>
      </c>
      <c r="G20" s="132">
        <v>871.375</v>
      </c>
      <c r="H20" s="132">
        <v>519.84699999999998</v>
      </c>
      <c r="I20" s="146">
        <v>768.52200000000005</v>
      </c>
    </row>
    <row r="21" spans="1:10" ht="15" customHeight="1">
      <c r="A21" s="691" t="s">
        <v>293</v>
      </c>
      <c r="B21" s="847"/>
      <c r="C21" s="847"/>
      <c r="D21" s="132">
        <v>65.652000000000001</v>
      </c>
      <c r="E21" s="132">
        <v>54.966999999999999</v>
      </c>
      <c r="F21" s="132">
        <v>80.078999999999994</v>
      </c>
      <c r="G21" s="132">
        <v>224.82400000000001</v>
      </c>
      <c r="H21" s="132">
        <v>181.27799999999999</v>
      </c>
      <c r="I21" s="146">
        <v>252.613</v>
      </c>
    </row>
    <row r="22" spans="1:10" ht="15" customHeight="1">
      <c r="A22" s="691" t="s">
        <v>366</v>
      </c>
      <c r="B22" s="847"/>
      <c r="C22" s="847"/>
      <c r="D22" s="132">
        <v>46.7</v>
      </c>
      <c r="E22" s="132">
        <v>22.698</v>
      </c>
      <c r="F22" s="132">
        <v>0</v>
      </c>
      <c r="G22" s="132">
        <v>121.65300000000001</v>
      </c>
      <c r="H22" s="132">
        <v>62.42</v>
      </c>
      <c r="I22" s="146">
        <v>0</v>
      </c>
    </row>
    <row r="23" spans="1:10" ht="15" customHeight="1">
      <c r="A23" s="691" t="s">
        <v>296</v>
      </c>
      <c r="B23" s="847"/>
      <c r="C23" s="847"/>
      <c r="D23" s="132">
        <v>8.5489999999999995</v>
      </c>
      <c r="E23" s="132">
        <v>8.5489999999999995</v>
      </c>
      <c r="F23" s="132">
        <v>0</v>
      </c>
      <c r="G23" s="132">
        <v>54.567999999999998</v>
      </c>
      <c r="H23" s="132">
        <v>54.567999999999998</v>
      </c>
      <c r="I23" s="146">
        <v>0</v>
      </c>
    </row>
    <row r="24" spans="1:10" ht="15" customHeight="1">
      <c r="A24" s="691" t="s">
        <v>367</v>
      </c>
      <c r="B24" s="883"/>
      <c r="C24" s="883"/>
      <c r="D24" s="132">
        <v>0</v>
      </c>
      <c r="E24" s="132">
        <v>0</v>
      </c>
      <c r="F24" s="132">
        <v>24.619</v>
      </c>
      <c r="G24" s="132">
        <v>0</v>
      </c>
      <c r="H24" s="132">
        <v>0</v>
      </c>
      <c r="I24" s="146">
        <v>118.41800000000001</v>
      </c>
    </row>
    <row r="25" spans="1:10" ht="15" customHeight="1">
      <c r="A25" s="889" t="s">
        <v>314</v>
      </c>
      <c r="B25" s="890"/>
      <c r="C25" s="891"/>
      <c r="D25" s="452">
        <f>SUM(D19:D24)</f>
        <v>644.01</v>
      </c>
      <c r="E25" s="452">
        <f>SUM(E19:E24)</f>
        <v>420.06899999999996</v>
      </c>
      <c r="F25" s="452">
        <f>SUM(F19:F24)</f>
        <v>532.54</v>
      </c>
      <c r="G25" s="452">
        <f t="shared" ref="G25:J25" si="2">SUM(G19:G24)</f>
        <v>2921.6280000000002</v>
      </c>
      <c r="H25" s="452">
        <f t="shared" si="2"/>
        <v>1909.1860000000001</v>
      </c>
      <c r="I25" s="387">
        <f t="shared" si="2"/>
        <v>2386.8139999999999</v>
      </c>
      <c r="J25" s="267">
        <f t="shared" si="2"/>
        <v>0</v>
      </c>
    </row>
    <row r="26" spans="1:10" ht="15" customHeight="1" thickBot="1">
      <c r="A26" s="880" t="s">
        <v>327</v>
      </c>
      <c r="B26" s="881"/>
      <c r="C26" s="882"/>
      <c r="D26" s="253">
        <f>D25+D9+D18</f>
        <v>1744.1369999999999</v>
      </c>
      <c r="E26" s="253">
        <f>E25+E9+E18</f>
        <v>1260.3799999999999</v>
      </c>
      <c r="F26" s="253">
        <f>F25+F9+F18</f>
        <v>1542.5660000000003</v>
      </c>
      <c r="G26" s="253">
        <f t="shared" ref="G26:J26" si="3">G25+G9+G18</f>
        <v>9504.0720000000001</v>
      </c>
      <c r="H26" s="253">
        <f t="shared" si="3"/>
        <v>7152.1659999999993</v>
      </c>
      <c r="I26" s="388">
        <f t="shared" si="3"/>
        <v>6946.0810000000001</v>
      </c>
      <c r="J26" s="268">
        <f t="shared" si="3"/>
        <v>2732.558</v>
      </c>
    </row>
    <row r="27" spans="1:10" ht="15" customHeight="1">
      <c r="A27" s="382" t="s">
        <v>328</v>
      </c>
      <c r="B27" s="385"/>
      <c r="C27" s="385"/>
      <c r="D27" s="385"/>
      <c r="E27" s="385"/>
      <c r="F27" s="385"/>
      <c r="G27" s="385"/>
      <c r="H27" s="385"/>
      <c r="I27" s="383"/>
    </row>
    <row r="28" spans="1:10" ht="15" customHeight="1" thickBot="1">
      <c r="A28" s="379" t="s">
        <v>303</v>
      </c>
      <c r="B28" s="380"/>
      <c r="C28" s="380"/>
      <c r="D28" s="380"/>
      <c r="E28" s="380"/>
      <c r="F28" s="380"/>
      <c r="G28" s="380"/>
      <c r="H28" s="380"/>
      <c r="I28" s="381"/>
    </row>
    <row r="59" spans="1:3">
      <c r="B59" s="192"/>
      <c r="C59" s="619"/>
    </row>
    <row r="60" spans="1:3">
      <c r="A60" s="192"/>
      <c r="B60" s="630"/>
      <c r="C60" s="631"/>
    </row>
    <row r="61" spans="1:3">
      <c r="A61" s="192"/>
      <c r="B61" s="630"/>
      <c r="C61" s="630"/>
    </row>
  </sheetData>
  <mergeCells count="21">
    <mergeCell ref="D4:D5"/>
    <mergeCell ref="G4:G5"/>
    <mergeCell ref="A1:I1"/>
    <mergeCell ref="A2:I2"/>
    <mergeCell ref="A3:A5"/>
    <mergeCell ref="B3:B5"/>
    <mergeCell ref="C3:C5"/>
    <mergeCell ref="D3:F3"/>
    <mergeCell ref="G3:I3"/>
    <mergeCell ref="E4:F4"/>
    <mergeCell ref="H4:I4"/>
    <mergeCell ref="A26:C26"/>
    <mergeCell ref="C10:C17"/>
    <mergeCell ref="C6:C8"/>
    <mergeCell ref="A9:C9"/>
    <mergeCell ref="B19:B24"/>
    <mergeCell ref="A18:C18"/>
    <mergeCell ref="A25:C25"/>
    <mergeCell ref="C19:C24"/>
    <mergeCell ref="B10:B17"/>
    <mergeCell ref="B6:B8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6" orientation="landscape" r:id="rId1"/>
  <headerFooter>
    <oddHeader>&amp;L&amp;9ODEPA</oddHeader>
    <oddFooter>&amp;C&amp;9 22</oddFooter>
  </headerFooter>
  <colBreaks count="1" manualBreakCount="1">
    <brk id="3" max="2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  <pageSetUpPr fitToPage="1"/>
  </sheetPr>
  <dimension ref="A1:I67"/>
  <sheetViews>
    <sheetView view="pageBreakPreview" zoomScale="90" zoomScaleNormal="100" zoomScaleSheetLayoutView="90" workbookViewId="0">
      <selection activeCell="L29" sqref="L29"/>
    </sheetView>
  </sheetViews>
  <sheetFormatPr baseColWidth="10" defaultColWidth="11.42578125" defaultRowHeight="12.75"/>
  <cols>
    <col min="1" max="1" width="25.140625" style="20" customWidth="1"/>
    <col min="2" max="2" width="10.7109375" style="20" customWidth="1"/>
    <col min="3" max="3" width="54.140625" style="20" customWidth="1"/>
    <col min="4" max="9" width="12.7109375" style="20" customWidth="1"/>
    <col min="10" max="10" width="13.42578125" style="16" customWidth="1"/>
    <col min="11" max="16384" width="11.42578125" style="16"/>
  </cols>
  <sheetData>
    <row r="1" spans="1:9" ht="15" customHeight="1" thickBot="1">
      <c r="A1" s="914" t="s">
        <v>368</v>
      </c>
      <c r="B1" s="915"/>
      <c r="C1" s="915"/>
      <c r="D1" s="915"/>
      <c r="E1" s="915"/>
      <c r="F1" s="915"/>
      <c r="G1" s="915"/>
      <c r="H1" s="915"/>
      <c r="I1" s="916"/>
    </row>
    <row r="2" spans="1:9" ht="15" customHeight="1">
      <c r="A2" s="917" t="s">
        <v>369</v>
      </c>
      <c r="B2" s="918"/>
      <c r="C2" s="918"/>
      <c r="D2" s="918"/>
      <c r="E2" s="918"/>
      <c r="F2" s="918"/>
      <c r="G2" s="918"/>
      <c r="H2" s="918"/>
      <c r="I2" s="919"/>
    </row>
    <row r="3" spans="1:9" ht="15" customHeight="1">
      <c r="A3" s="855" t="str">
        <f>'Pág.22-C11 '!A3:A5</f>
        <v>País de destino</v>
      </c>
      <c r="B3" s="920" t="s">
        <v>305</v>
      </c>
      <c r="C3" s="923" t="s">
        <v>306</v>
      </c>
      <c r="D3" s="894" t="s">
        <v>284</v>
      </c>
      <c r="E3" s="894"/>
      <c r="F3" s="894"/>
      <c r="G3" s="894" t="s">
        <v>307</v>
      </c>
      <c r="H3" s="894"/>
      <c r="I3" s="899"/>
    </row>
    <row r="4" spans="1:9" ht="15" customHeight="1">
      <c r="A4" s="855"/>
      <c r="B4" s="921"/>
      <c r="C4" s="924"/>
      <c r="D4" s="893">
        <v>2022</v>
      </c>
      <c r="E4" s="908" t="s">
        <v>500</v>
      </c>
      <c r="F4" s="909"/>
      <c r="G4" s="893">
        <f>D4</f>
        <v>2022</v>
      </c>
      <c r="H4" s="908" t="str">
        <f>+E4</f>
        <v>Ene - sep</v>
      </c>
      <c r="I4" s="910"/>
    </row>
    <row r="5" spans="1:9" ht="15" customHeight="1">
      <c r="A5" s="878"/>
      <c r="B5" s="922"/>
      <c r="C5" s="925"/>
      <c r="D5" s="894"/>
      <c r="E5" s="453">
        <v>2022</v>
      </c>
      <c r="F5" s="453">
        <v>2023</v>
      </c>
      <c r="G5" s="894"/>
      <c r="H5" s="367">
        <f>E5</f>
        <v>2022</v>
      </c>
      <c r="I5" s="386">
        <f>F5</f>
        <v>2023</v>
      </c>
    </row>
    <row r="6" spans="1:9" ht="15" customHeight="1">
      <c r="A6" s="568" t="s">
        <v>289</v>
      </c>
      <c r="B6" s="844" t="s">
        <v>370</v>
      </c>
      <c r="C6" s="846" t="s">
        <v>371</v>
      </c>
      <c r="D6" s="132">
        <v>8078.5550000000003</v>
      </c>
      <c r="E6" s="132">
        <v>5563.3909999999996</v>
      </c>
      <c r="F6" s="132">
        <v>8376.4150000000009</v>
      </c>
      <c r="G6" s="132">
        <v>5762.3869999999997</v>
      </c>
      <c r="H6" s="132">
        <v>4099.9129999999996</v>
      </c>
      <c r="I6" s="146">
        <v>5399.2979999999998</v>
      </c>
    </row>
    <row r="7" spans="1:9" ht="15" customHeight="1">
      <c r="A7" s="668" t="s">
        <v>372</v>
      </c>
      <c r="B7" s="845"/>
      <c r="C7" s="847"/>
      <c r="D7" s="132">
        <v>287.53699999999998</v>
      </c>
      <c r="E7" s="132">
        <v>187.678</v>
      </c>
      <c r="F7" s="132">
        <v>0</v>
      </c>
      <c r="G7" s="132">
        <v>203.375</v>
      </c>
      <c r="H7" s="132">
        <v>136.90700000000001</v>
      </c>
      <c r="I7" s="146">
        <v>0</v>
      </c>
    </row>
    <row r="8" spans="1:9" ht="15" customHeight="1">
      <c r="A8" s="668" t="s">
        <v>313</v>
      </c>
      <c r="B8" s="845"/>
      <c r="C8" s="847"/>
      <c r="D8" s="132">
        <v>208.28299999999999</v>
      </c>
      <c r="E8" s="132">
        <v>208.28299999999999</v>
      </c>
      <c r="F8" s="132">
        <v>0</v>
      </c>
      <c r="G8" s="132">
        <v>152.57499999999999</v>
      </c>
      <c r="H8" s="132">
        <v>152.57499999999999</v>
      </c>
      <c r="I8" s="146">
        <v>0</v>
      </c>
    </row>
    <row r="9" spans="1:9" ht="15" customHeight="1">
      <c r="A9" s="668" t="s">
        <v>373</v>
      </c>
      <c r="B9" s="845"/>
      <c r="C9" s="847"/>
      <c r="D9" s="132">
        <v>178.834</v>
      </c>
      <c r="E9" s="132">
        <v>129.41399999999999</v>
      </c>
      <c r="F9" s="132">
        <v>122.318</v>
      </c>
      <c r="G9" s="132">
        <v>139.58000000000001</v>
      </c>
      <c r="H9" s="132">
        <v>99.21</v>
      </c>
      <c r="I9" s="146">
        <v>81.724000000000004</v>
      </c>
    </row>
    <row r="10" spans="1:9" s="135" customFormat="1" ht="15" customHeight="1">
      <c r="A10" s="668" t="s">
        <v>367</v>
      </c>
      <c r="B10" s="845"/>
      <c r="C10" s="847"/>
      <c r="D10" s="132">
        <v>159.68600000000001</v>
      </c>
      <c r="E10" s="132">
        <v>159.68600000000001</v>
      </c>
      <c r="F10" s="132">
        <v>0</v>
      </c>
      <c r="G10" s="132">
        <v>119.339</v>
      </c>
      <c r="H10" s="132">
        <v>119.339</v>
      </c>
      <c r="I10" s="146">
        <v>0</v>
      </c>
    </row>
    <row r="11" spans="1:9" s="135" customFormat="1" ht="15" customHeight="1">
      <c r="A11" s="668" t="s">
        <v>374</v>
      </c>
      <c r="B11" s="845"/>
      <c r="C11" s="847"/>
      <c r="D11" s="132">
        <v>112.242</v>
      </c>
      <c r="E11" s="132">
        <v>112.242</v>
      </c>
      <c r="F11" s="132">
        <v>38.713000000000001</v>
      </c>
      <c r="G11" s="132">
        <v>70.506</v>
      </c>
      <c r="H11" s="132">
        <v>70.506</v>
      </c>
      <c r="I11" s="146">
        <v>23.184999999999999</v>
      </c>
    </row>
    <row r="12" spans="1:9" s="135" customFormat="1" ht="15" customHeight="1">
      <c r="A12" s="668" t="s">
        <v>361</v>
      </c>
      <c r="B12" s="845"/>
      <c r="C12" s="847"/>
      <c r="D12" s="132">
        <v>144.852</v>
      </c>
      <c r="E12" s="132">
        <v>0</v>
      </c>
      <c r="F12" s="132">
        <v>138.17400000000001</v>
      </c>
      <c r="G12" s="132">
        <v>61.823999999999998</v>
      </c>
      <c r="H12" s="132">
        <v>0</v>
      </c>
      <c r="I12" s="146">
        <v>84.335999999999999</v>
      </c>
    </row>
    <row r="13" spans="1:9" s="135" customFormat="1" ht="15" customHeight="1">
      <c r="A13" s="668" t="s">
        <v>375</v>
      </c>
      <c r="B13" s="845"/>
      <c r="C13" s="847"/>
      <c r="D13" s="132">
        <v>86.391000000000005</v>
      </c>
      <c r="E13" s="132">
        <v>86.391000000000005</v>
      </c>
      <c r="F13" s="132">
        <v>0</v>
      </c>
      <c r="G13" s="132">
        <v>59.997999999999998</v>
      </c>
      <c r="H13" s="132">
        <v>59.997999999999998</v>
      </c>
      <c r="I13" s="146">
        <v>0</v>
      </c>
    </row>
    <row r="14" spans="1:9" s="135" customFormat="1" ht="15" customHeight="1">
      <c r="A14" s="668" t="s">
        <v>317</v>
      </c>
      <c r="B14" s="845"/>
      <c r="C14" s="847"/>
      <c r="D14" s="132">
        <v>82.783000000000001</v>
      </c>
      <c r="E14" s="132">
        <v>82.783000000000001</v>
      </c>
      <c r="F14" s="132">
        <v>23.92</v>
      </c>
      <c r="G14" s="132">
        <v>55.573</v>
      </c>
      <c r="H14" s="132">
        <v>55.573</v>
      </c>
      <c r="I14" s="146">
        <v>7.234</v>
      </c>
    </row>
    <row r="15" spans="1:9" s="135" customFormat="1" ht="15" customHeight="1">
      <c r="A15" s="668" t="s">
        <v>319</v>
      </c>
      <c r="B15" s="845"/>
      <c r="C15" s="847"/>
      <c r="D15" s="132">
        <v>37.908000000000001</v>
      </c>
      <c r="E15" s="132">
        <v>37.908000000000001</v>
      </c>
      <c r="F15" s="132">
        <v>0</v>
      </c>
      <c r="G15" s="132">
        <v>31.045000000000002</v>
      </c>
      <c r="H15" s="132">
        <v>31.045000000000002</v>
      </c>
      <c r="I15" s="146">
        <v>0</v>
      </c>
    </row>
    <row r="16" spans="1:9" s="135" customFormat="1" ht="15" customHeight="1">
      <c r="A16" s="668" t="s">
        <v>297</v>
      </c>
      <c r="B16" s="845"/>
      <c r="C16" s="847"/>
      <c r="D16" s="132">
        <v>25.364000000000001</v>
      </c>
      <c r="E16" s="132">
        <v>0</v>
      </c>
      <c r="F16" s="132">
        <v>297.53399999999999</v>
      </c>
      <c r="G16" s="132">
        <v>16.29</v>
      </c>
      <c r="H16" s="132">
        <v>0</v>
      </c>
      <c r="I16" s="146">
        <v>166.988</v>
      </c>
    </row>
    <row r="17" spans="1:9" s="135" customFormat="1" ht="15" customHeight="1">
      <c r="A17" s="668" t="s">
        <v>376</v>
      </c>
      <c r="B17" s="845"/>
      <c r="C17" s="847"/>
      <c r="D17" s="132">
        <v>24.689</v>
      </c>
      <c r="E17" s="132">
        <v>24.689</v>
      </c>
      <c r="F17" s="132">
        <v>39.762</v>
      </c>
      <c r="G17" s="132">
        <v>13.736000000000001</v>
      </c>
      <c r="H17" s="132">
        <v>13.736000000000001</v>
      </c>
      <c r="I17" s="146">
        <v>26.614999999999998</v>
      </c>
    </row>
    <row r="18" spans="1:9" s="135" customFormat="1" ht="15" customHeight="1">
      <c r="A18" s="668" t="s">
        <v>377</v>
      </c>
      <c r="B18" s="845"/>
      <c r="C18" s="847"/>
      <c r="D18" s="132">
        <v>0</v>
      </c>
      <c r="E18" s="132">
        <v>0</v>
      </c>
      <c r="F18" s="132">
        <v>25.024999999999999</v>
      </c>
      <c r="G18" s="132">
        <v>0</v>
      </c>
      <c r="H18" s="132">
        <v>0</v>
      </c>
      <c r="I18" s="146">
        <v>10.145</v>
      </c>
    </row>
    <row r="19" spans="1:9" s="135" customFormat="1" ht="15" customHeight="1">
      <c r="A19" s="668" t="s">
        <v>326</v>
      </c>
      <c r="B19" s="845"/>
      <c r="C19" s="847"/>
      <c r="D19" s="132">
        <v>0</v>
      </c>
      <c r="E19" s="132">
        <v>0</v>
      </c>
      <c r="F19" s="132">
        <v>48.920999999999999</v>
      </c>
      <c r="G19" s="132">
        <v>0</v>
      </c>
      <c r="H19" s="132">
        <v>0</v>
      </c>
      <c r="I19" s="146">
        <v>22.7</v>
      </c>
    </row>
    <row r="20" spans="1:9" s="135" customFormat="1" ht="15" customHeight="1">
      <c r="A20" s="668" t="s">
        <v>291</v>
      </c>
      <c r="B20" s="845"/>
      <c r="C20" s="847"/>
      <c r="D20" s="132">
        <v>0</v>
      </c>
      <c r="E20" s="132">
        <v>0</v>
      </c>
      <c r="F20" s="132">
        <v>25.161999999999999</v>
      </c>
      <c r="G20" s="132">
        <v>0</v>
      </c>
      <c r="H20" s="132">
        <v>0</v>
      </c>
      <c r="I20" s="146">
        <v>20.600999999999999</v>
      </c>
    </row>
    <row r="21" spans="1:9" s="135" customFormat="1" ht="15" customHeight="1">
      <c r="A21" s="692" t="s">
        <v>378</v>
      </c>
      <c r="B21" s="892"/>
      <c r="C21" s="883"/>
      <c r="D21" s="132">
        <v>0</v>
      </c>
      <c r="E21" s="132">
        <v>0</v>
      </c>
      <c r="F21" s="132">
        <v>43.335000000000001</v>
      </c>
      <c r="G21" s="132">
        <v>0</v>
      </c>
      <c r="H21" s="132">
        <v>0</v>
      </c>
      <c r="I21" s="146">
        <v>26.65</v>
      </c>
    </row>
    <row r="22" spans="1:9" s="135" customFormat="1" ht="15" customHeight="1">
      <c r="A22" s="886" t="s">
        <v>314</v>
      </c>
      <c r="B22" s="887"/>
      <c r="C22" s="888"/>
      <c r="D22" s="134">
        <f>SUM(D6:D21)</f>
        <v>9427.1239999999998</v>
      </c>
      <c r="E22" s="134">
        <f>SUM(E6:E21)</f>
        <v>6592.4650000000001</v>
      </c>
      <c r="F22" s="134">
        <f t="shared" ref="F22:H22" si="0">SUM(F6:F21)</f>
        <v>9179.2790000000005</v>
      </c>
      <c r="G22" s="134">
        <f t="shared" si="0"/>
        <v>6686.2279999999992</v>
      </c>
      <c r="H22" s="134">
        <f t="shared" si="0"/>
        <v>4838.8019999999997</v>
      </c>
      <c r="I22" s="246">
        <f>SUM(I6:I21)</f>
        <v>5869.4760000000006</v>
      </c>
    </row>
    <row r="23" spans="1:9" s="135" customFormat="1" ht="15" customHeight="1">
      <c r="A23" s="568" t="s">
        <v>317</v>
      </c>
      <c r="B23" s="844" t="s">
        <v>379</v>
      </c>
      <c r="C23" s="844" t="s">
        <v>380</v>
      </c>
      <c r="D23" s="132">
        <v>2429.9549999999999</v>
      </c>
      <c r="E23" s="132">
        <v>1904.768</v>
      </c>
      <c r="F23" s="132">
        <v>1596.242</v>
      </c>
      <c r="G23" s="132">
        <v>4750.509</v>
      </c>
      <c r="H23" s="132">
        <v>3913.0189999999998</v>
      </c>
      <c r="I23" s="146">
        <v>2374.4119999999998</v>
      </c>
    </row>
    <row r="24" spans="1:9" s="135" customFormat="1" ht="15" customHeight="1">
      <c r="A24" s="668" t="s">
        <v>295</v>
      </c>
      <c r="B24" s="845"/>
      <c r="C24" s="847"/>
      <c r="D24" s="132">
        <v>140.39699999999999</v>
      </c>
      <c r="E24" s="132">
        <v>140.39699999999999</v>
      </c>
      <c r="F24" s="132">
        <v>0</v>
      </c>
      <c r="G24" s="132">
        <v>299.29000000000002</v>
      </c>
      <c r="H24" s="132">
        <v>299.29000000000002</v>
      </c>
      <c r="I24" s="146">
        <v>0</v>
      </c>
    </row>
    <row r="25" spans="1:9" s="135" customFormat="1" ht="15" customHeight="1">
      <c r="A25" s="668" t="s">
        <v>289</v>
      </c>
      <c r="B25" s="845"/>
      <c r="C25" s="847"/>
      <c r="D25" s="132">
        <v>234.185</v>
      </c>
      <c r="E25" s="132">
        <v>106.376</v>
      </c>
      <c r="F25" s="132">
        <v>141.50700000000001</v>
      </c>
      <c r="G25" s="132">
        <v>245.65799999999999</v>
      </c>
      <c r="H25" s="132">
        <v>156.94900000000001</v>
      </c>
      <c r="I25" s="146">
        <v>191.886</v>
      </c>
    </row>
    <row r="26" spans="1:9" s="135" customFormat="1" ht="15" customHeight="1">
      <c r="A26" s="668" t="s">
        <v>381</v>
      </c>
      <c r="B26" s="845"/>
      <c r="C26" s="847"/>
      <c r="D26" s="132">
        <v>128.03700000000001</v>
      </c>
      <c r="E26" s="132">
        <v>0</v>
      </c>
      <c r="F26" s="132">
        <v>0</v>
      </c>
      <c r="G26" s="132">
        <v>233.24199999999999</v>
      </c>
      <c r="H26" s="132">
        <v>0</v>
      </c>
      <c r="I26" s="146">
        <v>0</v>
      </c>
    </row>
    <row r="27" spans="1:9" s="135" customFormat="1" ht="15" customHeight="1">
      <c r="A27" s="668" t="s">
        <v>382</v>
      </c>
      <c r="B27" s="845"/>
      <c r="C27" s="847"/>
      <c r="D27" s="132">
        <v>96.436000000000007</v>
      </c>
      <c r="E27" s="132">
        <v>96.436000000000007</v>
      </c>
      <c r="F27" s="132">
        <v>25.94</v>
      </c>
      <c r="G27" s="132">
        <v>220.226</v>
      </c>
      <c r="H27" s="132">
        <v>220.226</v>
      </c>
      <c r="I27" s="146">
        <v>40.674999999999997</v>
      </c>
    </row>
    <row r="28" spans="1:9" s="135" customFormat="1" ht="15" customHeight="1">
      <c r="A28" s="668" t="s">
        <v>372</v>
      </c>
      <c r="B28" s="845"/>
      <c r="C28" s="847"/>
      <c r="D28" s="132">
        <v>77.123999999999995</v>
      </c>
      <c r="E28" s="132">
        <v>0</v>
      </c>
      <c r="F28" s="132">
        <v>0</v>
      </c>
      <c r="G28" s="132">
        <v>79.488</v>
      </c>
      <c r="H28" s="132">
        <v>0</v>
      </c>
      <c r="I28" s="146">
        <v>0</v>
      </c>
    </row>
    <row r="29" spans="1:9" s="135" customFormat="1" ht="15" customHeight="1">
      <c r="A29" s="668" t="s">
        <v>374</v>
      </c>
      <c r="B29" s="845"/>
      <c r="C29" s="847"/>
      <c r="D29" s="132">
        <v>36.997</v>
      </c>
      <c r="E29" s="132">
        <v>36.997</v>
      </c>
      <c r="F29" s="132">
        <v>25.876000000000001</v>
      </c>
      <c r="G29" s="132">
        <v>70.346999999999994</v>
      </c>
      <c r="H29" s="132">
        <v>70.346999999999994</v>
      </c>
      <c r="I29" s="146">
        <v>39.81</v>
      </c>
    </row>
    <row r="30" spans="1:9" s="135" customFormat="1" ht="15" customHeight="1">
      <c r="A30" s="668" t="s">
        <v>361</v>
      </c>
      <c r="B30" s="845"/>
      <c r="C30" s="847"/>
      <c r="D30" s="132">
        <v>24.491</v>
      </c>
      <c r="E30" s="132">
        <v>24.491</v>
      </c>
      <c r="F30" s="132">
        <v>43.326999999999998</v>
      </c>
      <c r="G30" s="132">
        <v>55.869</v>
      </c>
      <c r="H30" s="132">
        <v>55.869</v>
      </c>
      <c r="I30" s="146">
        <v>53.44</v>
      </c>
    </row>
    <row r="31" spans="1:9" s="135" customFormat="1" ht="15" customHeight="1">
      <c r="A31" s="668" t="s">
        <v>383</v>
      </c>
      <c r="B31" s="845"/>
      <c r="C31" s="847"/>
      <c r="D31" s="132">
        <v>25.071000000000002</v>
      </c>
      <c r="E31" s="132">
        <v>25.071000000000002</v>
      </c>
      <c r="F31" s="132">
        <v>0</v>
      </c>
      <c r="G31" s="132">
        <v>52.408999999999999</v>
      </c>
      <c r="H31" s="132">
        <v>52.408999999999999</v>
      </c>
      <c r="I31" s="146">
        <v>0</v>
      </c>
    </row>
    <row r="32" spans="1:9" s="135" customFormat="1" ht="15" customHeight="1">
      <c r="A32" s="668" t="s">
        <v>290</v>
      </c>
      <c r="B32" s="845"/>
      <c r="C32" s="847"/>
      <c r="D32" s="132">
        <v>0</v>
      </c>
      <c r="E32" s="132">
        <v>0</v>
      </c>
      <c r="F32" s="132">
        <v>51.390999999999998</v>
      </c>
      <c r="G32" s="132">
        <v>0</v>
      </c>
      <c r="H32" s="132">
        <v>0</v>
      </c>
      <c r="I32" s="146">
        <v>154.381</v>
      </c>
    </row>
    <row r="33" spans="1:9" s="135" customFormat="1" ht="15" customHeight="1">
      <c r="A33" s="668" t="s">
        <v>319</v>
      </c>
      <c r="B33" s="892"/>
      <c r="C33" s="883"/>
      <c r="D33" s="132">
        <v>0</v>
      </c>
      <c r="E33" s="132">
        <v>0</v>
      </c>
      <c r="F33" s="132">
        <v>23.46</v>
      </c>
      <c r="G33" s="132">
        <v>0</v>
      </c>
      <c r="H33" s="132">
        <v>0</v>
      </c>
      <c r="I33" s="146">
        <v>60.154000000000003</v>
      </c>
    </row>
    <row r="34" spans="1:9" ht="15" customHeight="1">
      <c r="A34" s="886" t="s">
        <v>314</v>
      </c>
      <c r="B34" s="887"/>
      <c r="C34" s="888"/>
      <c r="D34" s="424">
        <f>SUM(D23:D33)</f>
        <v>3192.6929999999993</v>
      </c>
      <c r="E34" s="424">
        <f t="shared" ref="E34:I34" si="1">SUM(E23:E33)</f>
        <v>2334.5360000000001</v>
      </c>
      <c r="F34" s="424">
        <f t="shared" si="1"/>
        <v>1907.7430000000002</v>
      </c>
      <c r="G34" s="424">
        <f t="shared" si="1"/>
        <v>6007.0379999999996</v>
      </c>
      <c r="H34" s="424">
        <f t="shared" si="1"/>
        <v>4768.1089999999986</v>
      </c>
      <c r="I34" s="523">
        <f t="shared" si="1"/>
        <v>2914.7579999999998</v>
      </c>
    </row>
    <row r="35" spans="1:9" ht="15" customHeight="1">
      <c r="A35" s="568" t="s">
        <v>289</v>
      </c>
      <c r="B35" s="846" t="s">
        <v>384</v>
      </c>
      <c r="C35" s="846" t="s">
        <v>385</v>
      </c>
      <c r="D35" s="132">
        <v>545.80200000000002</v>
      </c>
      <c r="E35" s="132">
        <v>416.17599999999999</v>
      </c>
      <c r="F35" s="132">
        <v>463.04199999999997</v>
      </c>
      <c r="G35" s="132">
        <v>575.49800000000005</v>
      </c>
      <c r="H35" s="132">
        <v>450.85399999999998</v>
      </c>
      <c r="I35" s="146">
        <v>479.45400000000001</v>
      </c>
    </row>
    <row r="36" spans="1:9" ht="15" customHeight="1">
      <c r="A36" s="668" t="s">
        <v>386</v>
      </c>
      <c r="B36" s="847"/>
      <c r="C36" s="847"/>
      <c r="D36" s="132">
        <v>100.88200000000001</v>
      </c>
      <c r="E36" s="132">
        <v>50.640999999999998</v>
      </c>
      <c r="F36" s="132">
        <v>202.56899999999999</v>
      </c>
      <c r="G36" s="132">
        <v>116.81399999999999</v>
      </c>
      <c r="H36" s="132">
        <v>56.604999999999997</v>
      </c>
      <c r="I36" s="146">
        <v>212.86199999999999</v>
      </c>
    </row>
    <row r="37" spans="1:9" ht="15" customHeight="1">
      <c r="A37" s="668" t="s">
        <v>381</v>
      </c>
      <c r="B37" s="847"/>
      <c r="C37" s="847"/>
      <c r="D37" s="132">
        <v>25.282</v>
      </c>
      <c r="E37" s="132">
        <v>25.282</v>
      </c>
      <c r="F37" s="132">
        <v>0</v>
      </c>
      <c r="G37" s="132">
        <v>23.452999999999999</v>
      </c>
      <c r="H37" s="132">
        <v>23.452999999999999</v>
      </c>
      <c r="I37" s="146">
        <v>0</v>
      </c>
    </row>
    <row r="38" spans="1:9" ht="15" customHeight="1">
      <c r="A38" s="668" t="s">
        <v>383</v>
      </c>
      <c r="B38" s="847"/>
      <c r="C38" s="847"/>
      <c r="D38" s="132">
        <v>1.821</v>
      </c>
      <c r="E38" s="132">
        <v>1.821</v>
      </c>
      <c r="F38" s="132">
        <v>0</v>
      </c>
      <c r="G38" s="132">
        <v>3.0760000000000001</v>
      </c>
      <c r="H38" s="132">
        <v>3.0760000000000001</v>
      </c>
      <c r="I38" s="146">
        <v>0</v>
      </c>
    </row>
    <row r="39" spans="1:9" ht="15" customHeight="1">
      <c r="A39" s="668" t="s">
        <v>291</v>
      </c>
      <c r="B39" s="883"/>
      <c r="C39" s="883"/>
      <c r="D39" s="132">
        <v>0</v>
      </c>
      <c r="E39" s="132">
        <v>0</v>
      </c>
      <c r="F39" s="132">
        <v>21.995000000000001</v>
      </c>
      <c r="G39" s="132">
        <v>0</v>
      </c>
      <c r="H39" s="132">
        <v>0</v>
      </c>
      <c r="I39" s="146">
        <v>27.981000000000002</v>
      </c>
    </row>
    <row r="40" spans="1:9" ht="15" customHeight="1">
      <c r="A40" s="889" t="s">
        <v>314</v>
      </c>
      <c r="B40" s="890"/>
      <c r="C40" s="891"/>
      <c r="D40" s="265">
        <f>SUM(D35:D39)</f>
        <v>673.78700000000003</v>
      </c>
      <c r="E40" s="265">
        <f t="shared" ref="E40:I40" si="2">SUM(E35:E39)</f>
        <v>493.92</v>
      </c>
      <c r="F40" s="265">
        <f t="shared" si="2"/>
        <v>687.60599999999999</v>
      </c>
      <c r="G40" s="265">
        <f t="shared" si="2"/>
        <v>718.84100000000001</v>
      </c>
      <c r="H40" s="265">
        <f t="shared" si="2"/>
        <v>533.98800000000006</v>
      </c>
      <c r="I40" s="266">
        <f t="shared" si="2"/>
        <v>720.29700000000003</v>
      </c>
    </row>
    <row r="41" spans="1:9" ht="15" customHeight="1" thickBot="1">
      <c r="A41" s="928" t="s">
        <v>327</v>
      </c>
      <c r="B41" s="929"/>
      <c r="C41" s="930"/>
      <c r="D41" s="254">
        <f>D40+D34+D22</f>
        <v>13293.603999999999</v>
      </c>
      <c r="E41" s="254">
        <f t="shared" ref="E41:I41" si="3">E40+E34+E22</f>
        <v>9420.9210000000003</v>
      </c>
      <c r="F41" s="254">
        <f t="shared" si="3"/>
        <v>11774.628000000001</v>
      </c>
      <c r="G41" s="254">
        <f t="shared" si="3"/>
        <v>13412.107</v>
      </c>
      <c r="H41" s="254">
        <f t="shared" si="3"/>
        <v>10140.898999999998</v>
      </c>
      <c r="I41" s="279">
        <f t="shared" si="3"/>
        <v>9504.5310000000009</v>
      </c>
    </row>
    <row r="42" spans="1:9" ht="15" customHeight="1">
      <c r="A42" s="911" t="s">
        <v>328</v>
      </c>
      <c r="B42" s="912"/>
      <c r="C42" s="912"/>
      <c r="D42" s="912"/>
      <c r="E42" s="912"/>
      <c r="F42" s="912"/>
      <c r="G42" s="912"/>
      <c r="H42" s="912"/>
      <c r="I42" s="913"/>
    </row>
    <row r="43" spans="1:9" ht="15" customHeight="1" thickBot="1">
      <c r="A43" s="840" t="s">
        <v>303</v>
      </c>
      <c r="B43" s="841"/>
      <c r="C43" s="841"/>
      <c r="D43" s="841"/>
      <c r="E43" s="841"/>
      <c r="F43" s="841"/>
      <c r="G43" s="841"/>
      <c r="H43" s="841"/>
      <c r="I43" s="842"/>
    </row>
    <row r="65" spans="1:3">
      <c r="B65" s="192"/>
      <c r="C65" s="619"/>
    </row>
    <row r="66" spans="1:3">
      <c r="A66" s="192"/>
      <c r="B66" s="630"/>
      <c r="C66" s="631"/>
    </row>
    <row r="67" spans="1:3">
      <c r="A67" s="192"/>
      <c r="B67" s="630"/>
      <c r="C67" s="630"/>
    </row>
  </sheetData>
  <mergeCells count="23">
    <mergeCell ref="A43:I43"/>
    <mergeCell ref="A22:C22"/>
    <mergeCell ref="B23:B33"/>
    <mergeCell ref="C23:C33"/>
    <mergeCell ref="A34:C34"/>
    <mergeCell ref="B35:B39"/>
    <mergeCell ref="C35:C39"/>
    <mergeCell ref="A41:C41"/>
    <mergeCell ref="B6:B21"/>
    <mergeCell ref="C6:C21"/>
    <mergeCell ref="A40:C40"/>
    <mergeCell ref="A42:I42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5" orientation="landscape" r:id="rId1"/>
  <headerFooter>
    <oddHeader>&amp;L&amp;9ODEPA</oddHeader>
    <oddFooter>&amp;C&amp;9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  <pageSetUpPr fitToPage="1"/>
  </sheetPr>
  <dimension ref="A1:N24"/>
  <sheetViews>
    <sheetView view="pageBreakPreview" zoomScale="90" zoomScaleNormal="100" zoomScaleSheetLayoutView="90" workbookViewId="0">
      <selection activeCell="K29" sqref="K29"/>
    </sheetView>
  </sheetViews>
  <sheetFormatPr baseColWidth="10" defaultColWidth="11.42578125" defaultRowHeight="12.75"/>
  <cols>
    <col min="1" max="1" width="15.5703125" style="16" customWidth="1"/>
    <col min="2" max="4" width="11.7109375" style="16" customWidth="1"/>
    <col min="5" max="5" width="13.140625" style="16" customWidth="1"/>
    <col min="6" max="8" width="11.7109375" style="16" customWidth="1"/>
    <col min="9" max="9" width="12.85546875" style="16" customWidth="1"/>
    <col min="10" max="10" width="13.42578125" style="16" customWidth="1"/>
    <col min="11" max="12" width="11.42578125" style="16"/>
    <col min="13" max="13" width="14.28515625" style="16" customWidth="1"/>
    <col min="14" max="14" width="12.42578125" style="16" customWidth="1"/>
    <col min="15" max="16384" width="11.42578125" style="16"/>
  </cols>
  <sheetData>
    <row r="1" spans="1:14" ht="15" customHeight="1" thickBot="1">
      <c r="A1" s="937" t="s">
        <v>387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9"/>
    </row>
    <row r="2" spans="1:14" ht="15" customHeight="1">
      <c r="A2" s="940" t="s">
        <v>388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2"/>
    </row>
    <row r="3" spans="1:14" s="85" customFormat="1" ht="15" customHeight="1">
      <c r="A3" s="943" t="s">
        <v>389</v>
      </c>
      <c r="B3" s="908" t="s">
        <v>284</v>
      </c>
      <c r="C3" s="909"/>
      <c r="D3" s="909"/>
      <c r="E3" s="909"/>
      <c r="F3" s="893" t="s">
        <v>390</v>
      </c>
      <c r="G3" s="906"/>
      <c r="H3" s="906"/>
      <c r="I3" s="906"/>
      <c r="J3" s="906"/>
      <c r="K3" s="906" t="s">
        <v>391</v>
      </c>
      <c r="L3" s="906"/>
      <c r="M3" s="907"/>
    </row>
    <row r="4" spans="1:14" s="85" customFormat="1" ht="15" customHeight="1">
      <c r="A4" s="944"/>
      <c r="B4" s="893">
        <v>2022</v>
      </c>
      <c r="C4" s="909" t="s">
        <v>500</v>
      </c>
      <c r="D4" s="909"/>
      <c r="E4" s="909"/>
      <c r="F4" s="945">
        <f>B4</f>
        <v>2022</v>
      </c>
      <c r="G4" s="909" t="str">
        <f>C4</f>
        <v>Ene - sep</v>
      </c>
      <c r="H4" s="909"/>
      <c r="I4" s="909"/>
      <c r="J4" s="947"/>
      <c r="K4" s="908" t="str">
        <f>C4</f>
        <v>Ene - sep</v>
      </c>
      <c r="L4" s="909"/>
      <c r="M4" s="910"/>
    </row>
    <row r="5" spans="1:14" s="85" customFormat="1" ht="15" customHeight="1">
      <c r="A5" s="943"/>
      <c r="B5" s="894"/>
      <c r="C5" s="367">
        <v>2022</v>
      </c>
      <c r="D5" s="453">
        <v>2023</v>
      </c>
      <c r="E5" s="633" t="s">
        <v>287</v>
      </c>
      <c r="F5" s="946"/>
      <c r="G5" s="367">
        <f>C5</f>
        <v>2022</v>
      </c>
      <c r="H5" s="453">
        <f>D5</f>
        <v>2023</v>
      </c>
      <c r="I5" s="454" t="str">
        <f>E5</f>
        <v>Var. 23/22 (%)</v>
      </c>
      <c r="J5" s="454" t="s">
        <v>288</v>
      </c>
      <c r="K5" s="453">
        <f>G5</f>
        <v>2022</v>
      </c>
      <c r="L5" s="453">
        <f>H5</f>
        <v>2023</v>
      </c>
      <c r="M5" s="386" t="str">
        <f>E5</f>
        <v>Var. 23/22 (%)</v>
      </c>
      <c r="N5" s="104"/>
    </row>
    <row r="6" spans="1:14" s="85" customFormat="1" ht="15" customHeight="1">
      <c r="A6" s="241" t="s">
        <v>367</v>
      </c>
      <c r="B6" s="399">
        <v>125828</v>
      </c>
      <c r="C6" s="399">
        <v>94229</v>
      </c>
      <c r="D6" s="399">
        <v>88581</v>
      </c>
      <c r="E6" s="400">
        <v>-6</v>
      </c>
      <c r="F6" s="634">
        <v>709326</v>
      </c>
      <c r="G6" s="399">
        <v>541017</v>
      </c>
      <c r="H6" s="399">
        <v>477122</v>
      </c>
      <c r="I6" s="400">
        <v>-11.8</v>
      </c>
      <c r="J6" s="400">
        <v>45.1</v>
      </c>
      <c r="K6" s="455">
        <f t="shared" ref="K6:L16" si="0">G6/C6*1000</f>
        <v>5741.5126977894279</v>
      </c>
      <c r="L6" s="455">
        <f>H6/D6*1000</f>
        <v>5386.2792246644312</v>
      </c>
      <c r="M6" s="456">
        <f>(L6-K6)/K6*100</f>
        <v>-6.1871059392025218</v>
      </c>
      <c r="N6" s="467"/>
    </row>
    <row r="7" spans="1:14" s="85" customFormat="1" ht="15" customHeight="1">
      <c r="A7" s="287" t="s">
        <v>392</v>
      </c>
      <c r="B7" s="399">
        <v>77388</v>
      </c>
      <c r="C7" s="399">
        <v>56098</v>
      </c>
      <c r="D7" s="399">
        <v>73432</v>
      </c>
      <c r="E7" s="400">
        <v>30.9</v>
      </c>
      <c r="F7" s="399">
        <v>408268</v>
      </c>
      <c r="G7" s="399">
        <v>299828</v>
      </c>
      <c r="H7" s="399">
        <v>381351</v>
      </c>
      <c r="I7" s="400">
        <v>27.2</v>
      </c>
      <c r="J7" s="400">
        <v>36</v>
      </c>
      <c r="K7" s="455">
        <f t="shared" si="0"/>
        <v>5344.7181717708299</v>
      </c>
      <c r="L7" s="455">
        <f t="shared" si="0"/>
        <v>5193.2536223989537</v>
      </c>
      <c r="M7" s="456">
        <f>(L7-K7)/K7*100</f>
        <v>-2.8339108724547124</v>
      </c>
      <c r="N7" s="467"/>
    </row>
    <row r="8" spans="1:14" s="85" customFormat="1" ht="15" customHeight="1">
      <c r="A8" s="287" t="s">
        <v>393</v>
      </c>
      <c r="B8" s="399">
        <v>23439</v>
      </c>
      <c r="C8" s="399">
        <v>16935</v>
      </c>
      <c r="D8" s="399">
        <v>14265</v>
      </c>
      <c r="E8" s="400">
        <v>-15.8</v>
      </c>
      <c r="F8" s="399">
        <v>186935</v>
      </c>
      <c r="G8" s="399">
        <v>138481</v>
      </c>
      <c r="H8" s="399">
        <v>108983</v>
      </c>
      <c r="I8" s="400">
        <v>-21.3</v>
      </c>
      <c r="J8" s="400">
        <v>10.3</v>
      </c>
      <c r="K8" s="455">
        <f t="shared" si="0"/>
        <v>8177.2069678181279</v>
      </c>
      <c r="L8" s="455">
        <f t="shared" si="0"/>
        <v>7639.8878373641783</v>
      </c>
      <c r="M8" s="456">
        <f>(L8-K8)/K8*100</f>
        <v>-6.5709371496722557</v>
      </c>
      <c r="N8" s="467"/>
    </row>
    <row r="9" spans="1:14" s="85" customFormat="1" ht="15" customHeight="1">
      <c r="A9" s="287" t="s">
        <v>394</v>
      </c>
      <c r="B9" s="399">
        <v>6530</v>
      </c>
      <c r="C9" s="399">
        <v>4742</v>
      </c>
      <c r="D9" s="399">
        <v>4907</v>
      </c>
      <c r="E9" s="400">
        <v>3.5</v>
      </c>
      <c r="F9" s="399">
        <v>49619</v>
      </c>
      <c r="G9" s="399">
        <v>36820</v>
      </c>
      <c r="H9" s="399">
        <v>40596</v>
      </c>
      <c r="I9" s="400">
        <v>10.3</v>
      </c>
      <c r="J9" s="400">
        <v>3.8</v>
      </c>
      <c r="K9" s="455">
        <f t="shared" si="0"/>
        <v>7764.6562631800925</v>
      </c>
      <c r="L9" s="455">
        <f t="shared" si="0"/>
        <v>8273.0792745058079</v>
      </c>
      <c r="M9" s="456">
        <f>(L9-K9)/K9*100</f>
        <v>6.547913959007448</v>
      </c>
      <c r="N9" s="467"/>
    </row>
    <row r="10" spans="1:14" s="85" customFormat="1" ht="15" customHeight="1">
      <c r="A10" s="287" t="s">
        <v>319</v>
      </c>
      <c r="B10" s="399">
        <v>3920</v>
      </c>
      <c r="C10" s="399">
        <v>3318</v>
      </c>
      <c r="D10" s="399">
        <v>2473</v>
      </c>
      <c r="E10" s="400">
        <v>-25.5</v>
      </c>
      <c r="F10" s="399">
        <v>47288</v>
      </c>
      <c r="G10" s="399">
        <v>39335</v>
      </c>
      <c r="H10" s="399">
        <v>31429</v>
      </c>
      <c r="I10" s="400">
        <v>-20.100000000000001</v>
      </c>
      <c r="J10" s="400">
        <v>3</v>
      </c>
      <c r="K10" s="455">
        <f t="shared" si="0"/>
        <v>11855.033152501506</v>
      </c>
      <c r="L10" s="455">
        <f t="shared" si="0"/>
        <v>12708.855640921956</v>
      </c>
      <c r="M10" s="456">
        <f t="shared" ref="M10:M16" si="1">(L10-K10)/K10*100</f>
        <v>7.2021940169799255</v>
      </c>
      <c r="N10" s="467"/>
    </row>
    <row r="11" spans="1:14" s="85" customFormat="1" ht="15" customHeight="1">
      <c r="A11" s="287" t="s">
        <v>290</v>
      </c>
      <c r="B11" s="399">
        <v>5673</v>
      </c>
      <c r="C11" s="399">
        <v>4421</v>
      </c>
      <c r="D11" s="399">
        <v>2986</v>
      </c>
      <c r="E11" s="400">
        <v>-32.5</v>
      </c>
      <c r="F11" s="399">
        <v>31487</v>
      </c>
      <c r="G11" s="399">
        <v>24949</v>
      </c>
      <c r="H11" s="399">
        <v>15323</v>
      </c>
      <c r="I11" s="400">
        <v>-38.6</v>
      </c>
      <c r="J11" s="400">
        <v>1.4</v>
      </c>
      <c r="K11" s="455">
        <f t="shared" si="0"/>
        <v>5643.293372540149</v>
      </c>
      <c r="L11" s="455">
        <f t="shared" si="0"/>
        <v>5131.6141995981243</v>
      </c>
      <c r="M11" s="456">
        <f t="shared" si="1"/>
        <v>-9.0670312380323512</v>
      </c>
      <c r="N11" s="467"/>
    </row>
    <row r="12" spans="1:14" s="85" customFormat="1" ht="15" customHeight="1">
      <c r="A12" s="287" t="s">
        <v>292</v>
      </c>
      <c r="B12" s="401">
        <v>28</v>
      </c>
      <c r="C12" s="401">
        <v>27</v>
      </c>
      <c r="D12" s="401">
        <v>279</v>
      </c>
      <c r="E12" s="684">
        <v>933.3</v>
      </c>
      <c r="F12" s="399">
        <v>323</v>
      </c>
      <c r="G12" s="401">
        <v>307</v>
      </c>
      <c r="H12" s="399">
        <v>3636</v>
      </c>
      <c r="I12" s="684">
        <v>1084.4000000000001</v>
      </c>
      <c r="J12" s="400">
        <v>0.3</v>
      </c>
      <c r="K12" s="455">
        <f>G12/C12*1000</f>
        <v>11370.37037037037</v>
      </c>
      <c r="L12" s="455">
        <f>H12/D12*1000</f>
        <v>13032.258064516131</v>
      </c>
      <c r="M12" s="632">
        <f>(L12-K12)/K12*100</f>
        <v>14.615950404539261</v>
      </c>
      <c r="N12" s="467"/>
    </row>
    <row r="13" spans="1:14" s="85" customFormat="1" ht="15" customHeight="1">
      <c r="A13" s="287" t="s">
        <v>291</v>
      </c>
      <c r="B13" s="401">
        <v>0</v>
      </c>
      <c r="C13" s="401">
        <v>0</v>
      </c>
      <c r="D13" s="401">
        <v>0</v>
      </c>
      <c r="E13" s="400"/>
      <c r="F13" s="401">
        <v>4</v>
      </c>
      <c r="G13" s="401">
        <v>4</v>
      </c>
      <c r="H13" s="401">
        <v>0</v>
      </c>
      <c r="I13" s="400"/>
      <c r="J13" s="400">
        <v>0</v>
      </c>
      <c r="K13" s="455"/>
      <c r="L13" s="455"/>
      <c r="M13" s="456"/>
      <c r="N13" s="467"/>
    </row>
    <row r="14" spans="1:14" s="85" customFormat="1" ht="15" customHeight="1">
      <c r="A14" s="288" t="s">
        <v>299</v>
      </c>
      <c r="B14" s="457">
        <v>242806</v>
      </c>
      <c r="C14" s="457">
        <v>179770</v>
      </c>
      <c r="D14" s="457">
        <v>186923</v>
      </c>
      <c r="E14" s="448">
        <v>4</v>
      </c>
      <c r="F14" s="457">
        <v>1433250</v>
      </c>
      <c r="G14" s="457">
        <v>1080741</v>
      </c>
      <c r="H14" s="457">
        <v>1058440</v>
      </c>
      <c r="I14" s="448">
        <v>-2.1</v>
      </c>
      <c r="J14" s="448">
        <v>100</v>
      </c>
      <c r="K14" s="458">
        <f t="shared" ref="K14" si="2">G14/C14*1000</f>
        <v>6011.7984090782666</v>
      </c>
      <c r="L14" s="458">
        <f t="shared" ref="L14" si="3">H14/D14*1000</f>
        <v>5662.4385442133926</v>
      </c>
      <c r="M14" s="459">
        <f t="shared" ref="M14" si="4">(L14-K14)/K14*100</f>
        <v>-5.8112371888138235</v>
      </c>
      <c r="N14" s="16"/>
    </row>
    <row r="15" spans="1:14" s="85" customFormat="1" ht="15" customHeight="1">
      <c r="A15" s="287" t="s">
        <v>300</v>
      </c>
      <c r="B15" s="401">
        <v>1</v>
      </c>
      <c r="C15" s="401">
        <v>2</v>
      </c>
      <c r="D15" s="401">
        <v>0</v>
      </c>
      <c r="E15" s="400"/>
      <c r="F15" s="685">
        <v>1</v>
      </c>
      <c r="G15" s="401">
        <v>0</v>
      </c>
      <c r="H15" s="401">
        <v>1</v>
      </c>
      <c r="I15" s="400"/>
      <c r="J15" s="400">
        <v>0</v>
      </c>
      <c r="K15" s="512"/>
      <c r="L15" s="512"/>
      <c r="M15" s="513"/>
      <c r="N15" s="365"/>
    </row>
    <row r="16" spans="1:14" s="85" customFormat="1" ht="15" customHeight="1">
      <c r="A16" s="288" t="s">
        <v>301</v>
      </c>
      <c r="B16" s="457">
        <v>242807</v>
      </c>
      <c r="C16" s="457">
        <v>179772</v>
      </c>
      <c r="D16" s="457">
        <v>186923</v>
      </c>
      <c r="E16" s="448">
        <v>4</v>
      </c>
      <c r="F16" s="457">
        <v>1433251</v>
      </c>
      <c r="G16" s="457">
        <v>1080741</v>
      </c>
      <c r="H16" s="457">
        <v>1058441</v>
      </c>
      <c r="I16" s="448">
        <v>-2.1</v>
      </c>
      <c r="J16" s="448">
        <v>100</v>
      </c>
      <c r="K16" s="512">
        <f t="shared" si="0"/>
        <v>6011.7315266003607</v>
      </c>
      <c r="L16" s="512">
        <f t="shared" si="0"/>
        <v>5662.4438940098325</v>
      </c>
      <c r="M16" s="513">
        <f t="shared" si="1"/>
        <v>-5.8101003187687361</v>
      </c>
      <c r="N16" s="16"/>
    </row>
    <row r="17" spans="1:13">
      <c r="A17" s="931" t="s">
        <v>328</v>
      </c>
      <c r="B17" s="932"/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3"/>
    </row>
    <row r="18" spans="1:13" ht="13.5" thickBot="1">
      <c r="A18" s="934" t="s">
        <v>395</v>
      </c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6"/>
    </row>
    <row r="22" spans="1:13">
      <c r="D22" s="567"/>
    </row>
    <row r="23" spans="1:13">
      <c r="D23" s="567"/>
    </row>
    <row r="24" spans="1:13">
      <c r="D24" s="567"/>
    </row>
  </sheetData>
  <mergeCells count="13">
    <mergeCell ref="A17:M17"/>
    <mergeCell ref="A18:M18"/>
    <mergeCell ref="A1:M1"/>
    <mergeCell ref="A2:M2"/>
    <mergeCell ref="K3:M3"/>
    <mergeCell ref="K4:M4"/>
    <mergeCell ref="A3:A5"/>
    <mergeCell ref="B3:E3"/>
    <mergeCell ref="F3:J3"/>
    <mergeCell ref="B4:B5"/>
    <mergeCell ref="C4:E4"/>
    <mergeCell ref="F4:F5"/>
    <mergeCell ref="G4:J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7" orientation="landscape" r:id="rId1"/>
  <headerFooter>
    <oddHeader>&amp;L&amp;9ODEPA</oddHeader>
    <oddFooter>&amp;C&amp;9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I63"/>
  <sheetViews>
    <sheetView view="pageBreakPreview" zoomScale="80" zoomScaleNormal="100" zoomScaleSheetLayoutView="80" workbookViewId="0">
      <selection activeCell="I36" sqref="I36"/>
    </sheetView>
  </sheetViews>
  <sheetFormatPr baseColWidth="10" defaultColWidth="11.42578125" defaultRowHeight="12.75"/>
  <cols>
    <col min="1" max="1" width="15.42578125" style="20" customWidth="1"/>
    <col min="2" max="2" width="14.140625" style="20" customWidth="1"/>
    <col min="3" max="3" width="34.5703125" style="20" customWidth="1"/>
    <col min="4" max="9" width="12.7109375" style="20" customWidth="1"/>
    <col min="10" max="10" width="11.42578125" style="16"/>
    <col min="11" max="13" width="11.5703125" style="16" customWidth="1"/>
    <col min="14" max="14" width="19.5703125" style="16" customWidth="1"/>
    <col min="15" max="16384" width="11.42578125" style="16"/>
  </cols>
  <sheetData>
    <row r="1" spans="1:9" ht="15" customHeight="1" thickBot="1">
      <c r="A1" s="801" t="s">
        <v>396</v>
      </c>
      <c r="B1" s="772"/>
      <c r="C1" s="772"/>
      <c r="D1" s="772"/>
      <c r="E1" s="772"/>
      <c r="F1" s="772"/>
      <c r="G1" s="772"/>
      <c r="H1" s="772"/>
      <c r="I1" s="802"/>
    </row>
    <row r="2" spans="1:9" ht="15" customHeight="1" thickBot="1">
      <c r="A2" s="801" t="s">
        <v>32</v>
      </c>
      <c r="B2" s="772"/>
      <c r="C2" s="772"/>
      <c r="D2" s="772"/>
      <c r="E2" s="772"/>
      <c r="F2" s="772"/>
      <c r="G2" s="772"/>
      <c r="H2" s="772"/>
      <c r="I2" s="802"/>
    </row>
    <row r="3" spans="1:9" ht="15" customHeight="1">
      <c r="A3" s="953" t="str">
        <f>'Pág.24-C13'!A3:A5</f>
        <v>País de origen</v>
      </c>
      <c r="B3" s="956" t="s">
        <v>305</v>
      </c>
      <c r="C3" s="956" t="s">
        <v>306</v>
      </c>
      <c r="D3" s="957" t="s">
        <v>284</v>
      </c>
      <c r="E3" s="957"/>
      <c r="F3" s="957"/>
      <c r="G3" s="957" t="s">
        <v>397</v>
      </c>
      <c r="H3" s="957"/>
      <c r="I3" s="958"/>
    </row>
    <row r="4" spans="1:9" ht="15" customHeight="1">
      <c r="A4" s="954"/>
      <c r="B4" s="904"/>
      <c r="C4" s="904"/>
      <c r="D4" s="869">
        <v>2022</v>
      </c>
      <c r="E4" s="866" t="s">
        <v>500</v>
      </c>
      <c r="F4" s="959"/>
      <c r="G4" s="869">
        <f>D4</f>
        <v>2022</v>
      </c>
      <c r="H4" s="866" t="str">
        <f>+E4</f>
        <v>Ene - sep</v>
      </c>
      <c r="I4" s="867"/>
    </row>
    <row r="5" spans="1:9" ht="15" customHeight="1">
      <c r="A5" s="955"/>
      <c r="B5" s="905"/>
      <c r="C5" s="905"/>
      <c r="D5" s="870"/>
      <c r="E5" s="451">
        <f>D4</f>
        <v>2022</v>
      </c>
      <c r="F5" s="451">
        <v>2023</v>
      </c>
      <c r="G5" s="870"/>
      <c r="H5" s="373">
        <f>E5</f>
        <v>2022</v>
      </c>
      <c r="I5" s="384">
        <f>F5</f>
        <v>2023</v>
      </c>
    </row>
    <row r="6" spans="1:9" ht="27" customHeight="1">
      <c r="A6" s="691" t="s">
        <v>319</v>
      </c>
      <c r="B6" s="687" t="s">
        <v>308</v>
      </c>
      <c r="C6" s="687" t="s">
        <v>309</v>
      </c>
      <c r="D6" s="132">
        <v>49.588000000000001</v>
      </c>
      <c r="E6" s="132">
        <v>49.588000000000001</v>
      </c>
      <c r="F6" s="132">
        <v>21.347999999999999</v>
      </c>
      <c r="G6" s="132">
        <v>643.17100000000005</v>
      </c>
      <c r="H6" s="132">
        <v>643.17100000000005</v>
      </c>
      <c r="I6" s="146">
        <v>174.12700000000001</v>
      </c>
    </row>
    <row r="7" spans="1:9" ht="15" customHeight="1">
      <c r="A7" s="886" t="s">
        <v>314</v>
      </c>
      <c r="B7" s="926"/>
      <c r="C7" s="927"/>
      <c r="D7" s="460">
        <f t="shared" ref="D7:I7" si="0">SUM(D6:D6)</f>
        <v>49.588000000000001</v>
      </c>
      <c r="E7" s="460">
        <f t="shared" si="0"/>
        <v>49.588000000000001</v>
      </c>
      <c r="F7" s="460">
        <f t="shared" si="0"/>
        <v>21.347999999999999</v>
      </c>
      <c r="G7" s="460">
        <f t="shared" si="0"/>
        <v>643.17100000000005</v>
      </c>
      <c r="H7" s="460">
        <f t="shared" si="0"/>
        <v>643.17100000000005</v>
      </c>
      <c r="I7" s="389">
        <f t="shared" si="0"/>
        <v>174.12700000000001</v>
      </c>
    </row>
    <row r="8" spans="1:9" ht="15" customHeight="1">
      <c r="A8" s="691" t="s">
        <v>367</v>
      </c>
      <c r="B8" s="846" t="s">
        <v>315</v>
      </c>
      <c r="C8" s="844" t="s">
        <v>398</v>
      </c>
      <c r="D8" s="426">
        <v>110674.246</v>
      </c>
      <c r="E8" s="426">
        <v>82385.7</v>
      </c>
      <c r="F8" s="426">
        <v>79263.384000000005</v>
      </c>
      <c r="G8" s="426">
        <v>646687.62</v>
      </c>
      <c r="H8" s="426">
        <v>490805.80099999998</v>
      </c>
      <c r="I8" s="425">
        <v>441412.402</v>
      </c>
    </row>
    <row r="9" spans="1:9" ht="15" customHeight="1">
      <c r="A9" s="691" t="s">
        <v>392</v>
      </c>
      <c r="B9" s="847"/>
      <c r="C9" s="847"/>
      <c r="D9" s="426">
        <v>57713.586000000003</v>
      </c>
      <c r="E9" s="426">
        <v>41062.807999999997</v>
      </c>
      <c r="F9" s="426">
        <v>55697.09</v>
      </c>
      <c r="G9" s="426">
        <v>317044.17800000001</v>
      </c>
      <c r="H9" s="426">
        <v>229889.527</v>
      </c>
      <c r="I9" s="425">
        <v>300500.99099999998</v>
      </c>
    </row>
    <row r="10" spans="1:9" ht="15" customHeight="1">
      <c r="A10" s="691" t="s">
        <v>393</v>
      </c>
      <c r="B10" s="847"/>
      <c r="C10" s="847"/>
      <c r="D10" s="426">
        <v>23264.04</v>
      </c>
      <c r="E10" s="426">
        <v>16901.044999999998</v>
      </c>
      <c r="F10" s="426">
        <v>13887.868</v>
      </c>
      <c r="G10" s="426">
        <v>186103.35200000001</v>
      </c>
      <c r="H10" s="426">
        <v>138309.59099999999</v>
      </c>
      <c r="I10" s="425">
        <v>107496.913</v>
      </c>
    </row>
    <row r="11" spans="1:9" ht="15" customHeight="1">
      <c r="A11" s="691" t="s">
        <v>394</v>
      </c>
      <c r="B11" s="847"/>
      <c r="C11" s="847"/>
      <c r="D11" s="426">
        <v>6077.8209999999999</v>
      </c>
      <c r="E11" s="426">
        <v>4649.3980000000001</v>
      </c>
      <c r="F11" s="426">
        <v>4816.5379999999996</v>
      </c>
      <c r="G11" s="426">
        <v>47497.288999999997</v>
      </c>
      <c r="H11" s="426">
        <v>35983.258999999998</v>
      </c>
      <c r="I11" s="425">
        <v>40082.705999999998</v>
      </c>
    </row>
    <row r="12" spans="1:9" ht="15" customHeight="1">
      <c r="A12" s="691" t="s">
        <v>290</v>
      </c>
      <c r="B12" s="847"/>
      <c r="C12" s="847"/>
      <c r="D12" s="426">
        <v>5304.3370000000004</v>
      </c>
      <c r="E12" s="426">
        <v>4223.4679999999998</v>
      </c>
      <c r="F12" s="426">
        <v>2359.3960000000002</v>
      </c>
      <c r="G12" s="426">
        <v>29787.945</v>
      </c>
      <c r="H12" s="426">
        <v>24065.9</v>
      </c>
      <c r="I12" s="425">
        <v>12507.868</v>
      </c>
    </row>
    <row r="13" spans="1:9" ht="15" customHeight="1">
      <c r="A13" s="691" t="s">
        <v>319</v>
      </c>
      <c r="B13" s="847"/>
      <c r="C13" s="847"/>
      <c r="D13" s="426">
        <v>2040.671</v>
      </c>
      <c r="E13" s="426">
        <v>1676.587</v>
      </c>
      <c r="F13" s="426">
        <v>1235.731</v>
      </c>
      <c r="G13" s="426">
        <v>29335.624</v>
      </c>
      <c r="H13" s="426">
        <v>23666.006000000001</v>
      </c>
      <c r="I13" s="425">
        <v>21460.075000000001</v>
      </c>
    </row>
    <row r="14" spans="1:9" ht="15" customHeight="1">
      <c r="A14" s="691" t="s">
        <v>291</v>
      </c>
      <c r="B14" s="847"/>
      <c r="C14" s="847"/>
      <c r="D14" s="426">
        <v>0.29199999999999998</v>
      </c>
      <c r="E14" s="426">
        <v>0.29199999999999998</v>
      </c>
      <c r="F14" s="426">
        <v>0</v>
      </c>
      <c r="G14" s="426">
        <v>4.2220000000000004</v>
      </c>
      <c r="H14" s="426">
        <v>4.2220000000000004</v>
      </c>
      <c r="I14" s="425">
        <v>0</v>
      </c>
    </row>
    <row r="15" spans="1:9" ht="15" customHeight="1">
      <c r="A15" s="693" t="s">
        <v>292</v>
      </c>
      <c r="B15" s="883"/>
      <c r="C15" s="883"/>
      <c r="D15" s="426">
        <v>0</v>
      </c>
      <c r="E15" s="426">
        <v>0</v>
      </c>
      <c r="F15" s="426">
        <v>54.951000000000001</v>
      </c>
      <c r="G15" s="426">
        <v>0</v>
      </c>
      <c r="H15" s="426">
        <v>0</v>
      </c>
      <c r="I15" s="425">
        <v>1079.2940000000001</v>
      </c>
    </row>
    <row r="16" spans="1:9" s="136" customFormat="1" ht="15" customHeight="1">
      <c r="A16" s="884" t="s">
        <v>314</v>
      </c>
      <c r="B16" s="885"/>
      <c r="C16" s="885"/>
      <c r="D16" s="461">
        <f>SUM(D8:D15)</f>
        <v>205074.99299999999</v>
      </c>
      <c r="E16" s="461">
        <f t="shared" ref="E16:I16" si="1">SUM(E8:E15)</f>
        <v>150899.29799999998</v>
      </c>
      <c r="F16" s="461">
        <f>SUM(F8:F15)</f>
        <v>157314.95799999998</v>
      </c>
      <c r="G16" s="461">
        <f>SUM(G8:G15)</f>
        <v>1256460.2300000002</v>
      </c>
      <c r="H16" s="461">
        <f t="shared" si="1"/>
        <v>942724.30599999998</v>
      </c>
      <c r="I16" s="390">
        <f t="shared" si="1"/>
        <v>924540.24899999984</v>
      </c>
    </row>
    <row r="17" spans="1:9" ht="15" customHeight="1">
      <c r="A17" s="691" t="s">
        <v>319</v>
      </c>
      <c r="B17" s="844" t="s">
        <v>320</v>
      </c>
      <c r="C17" s="846" t="s">
        <v>399</v>
      </c>
      <c r="D17" s="426">
        <v>495.34399999999999</v>
      </c>
      <c r="E17" s="426">
        <v>398.58600000000001</v>
      </c>
      <c r="F17" s="426">
        <v>222.28200000000001</v>
      </c>
      <c r="G17" s="426">
        <v>5116.3249999999998</v>
      </c>
      <c r="H17" s="426">
        <v>4182.7640000000001</v>
      </c>
      <c r="I17" s="425">
        <v>1700.5119999999999</v>
      </c>
    </row>
    <row r="18" spans="1:9" ht="15" customHeight="1">
      <c r="A18" s="691" t="s">
        <v>292</v>
      </c>
      <c r="B18" s="847"/>
      <c r="C18" s="847"/>
      <c r="D18" s="426">
        <v>14.154</v>
      </c>
      <c r="E18" s="426">
        <v>14.154</v>
      </c>
      <c r="F18" s="426">
        <v>96.302999999999997</v>
      </c>
      <c r="G18" s="426">
        <v>143.83099999999999</v>
      </c>
      <c r="H18" s="426">
        <v>143.83099999999999</v>
      </c>
      <c r="I18" s="425">
        <v>813.31399999999996</v>
      </c>
    </row>
    <row r="19" spans="1:9" ht="15" customHeight="1">
      <c r="A19" s="691" t="s">
        <v>392</v>
      </c>
      <c r="B19" s="853"/>
      <c r="C19" s="853"/>
      <c r="D19" s="426">
        <v>0</v>
      </c>
      <c r="E19" s="426">
        <v>0</v>
      </c>
      <c r="F19" s="426">
        <v>2.0859999999999999</v>
      </c>
      <c r="G19" s="426">
        <v>0</v>
      </c>
      <c r="H19" s="426">
        <v>0</v>
      </c>
      <c r="I19" s="425">
        <v>21.555</v>
      </c>
    </row>
    <row r="20" spans="1:9" ht="15" customHeight="1">
      <c r="A20" s="884" t="s">
        <v>314</v>
      </c>
      <c r="B20" s="949"/>
      <c r="C20" s="949"/>
      <c r="D20" s="461">
        <f>SUM(D17:D18)</f>
        <v>509.49799999999999</v>
      </c>
      <c r="E20" s="461">
        <f t="shared" ref="E20:I20" si="2">SUM(E17:E18)</f>
        <v>412.74</v>
      </c>
      <c r="F20" s="461">
        <f t="shared" si="2"/>
        <v>318.58500000000004</v>
      </c>
      <c r="G20" s="461">
        <f t="shared" si="2"/>
        <v>5260.1559999999999</v>
      </c>
      <c r="H20" s="461">
        <f t="shared" si="2"/>
        <v>4326.5950000000003</v>
      </c>
      <c r="I20" s="390">
        <f t="shared" si="2"/>
        <v>2513.826</v>
      </c>
    </row>
    <row r="21" spans="1:9" ht="15" customHeight="1">
      <c r="A21" s="693" t="s">
        <v>392</v>
      </c>
      <c r="B21" s="844" t="s">
        <v>324</v>
      </c>
      <c r="C21" s="846" t="s">
        <v>325</v>
      </c>
      <c r="D21" s="426">
        <v>19674.155999999999</v>
      </c>
      <c r="E21" s="426">
        <v>15035.074000000001</v>
      </c>
      <c r="F21" s="426">
        <v>17732.655999999999</v>
      </c>
      <c r="G21" s="426">
        <v>91224.195999999996</v>
      </c>
      <c r="H21" s="426">
        <v>69938.207999999999</v>
      </c>
      <c r="I21" s="425">
        <v>80828.785000000003</v>
      </c>
    </row>
    <row r="22" spans="1:9" ht="15" customHeight="1">
      <c r="A22" s="691" t="s">
        <v>367</v>
      </c>
      <c r="B22" s="845"/>
      <c r="C22" s="847"/>
      <c r="D22" s="426">
        <v>15153.415999999999</v>
      </c>
      <c r="E22" s="426">
        <v>11843.508</v>
      </c>
      <c r="F22" s="426">
        <v>9317.4380000000001</v>
      </c>
      <c r="G22" s="426">
        <v>62638.720000000001</v>
      </c>
      <c r="H22" s="426">
        <v>50211.608999999997</v>
      </c>
      <c r="I22" s="425">
        <v>35710.089999999997</v>
      </c>
    </row>
    <row r="23" spans="1:9" ht="15" customHeight="1">
      <c r="A23" s="691" t="s">
        <v>319</v>
      </c>
      <c r="B23" s="845"/>
      <c r="C23" s="847"/>
      <c r="D23" s="426">
        <v>1324.6510000000001</v>
      </c>
      <c r="E23" s="426">
        <v>1183.4749999999999</v>
      </c>
      <c r="F23" s="426">
        <v>990.11199999999997</v>
      </c>
      <c r="G23" s="426">
        <v>12127.799000000001</v>
      </c>
      <c r="H23" s="426">
        <v>10778.017</v>
      </c>
      <c r="I23" s="425">
        <v>8062.3379999999997</v>
      </c>
    </row>
    <row r="24" spans="1:9" ht="15" customHeight="1">
      <c r="A24" s="691" t="s">
        <v>394</v>
      </c>
      <c r="B24" s="845"/>
      <c r="C24" s="847"/>
      <c r="D24" s="426">
        <v>452.09899999999999</v>
      </c>
      <c r="E24" s="426">
        <v>92.884</v>
      </c>
      <c r="F24" s="426">
        <v>90.738</v>
      </c>
      <c r="G24" s="426">
        <v>2121.6619999999998</v>
      </c>
      <c r="H24" s="426">
        <v>836.26599999999996</v>
      </c>
      <c r="I24" s="425">
        <v>513.01199999999994</v>
      </c>
    </row>
    <row r="25" spans="1:9" ht="15" customHeight="1">
      <c r="A25" s="691" t="s">
        <v>290</v>
      </c>
      <c r="B25" s="845"/>
      <c r="C25" s="847"/>
      <c r="D25" s="426">
        <v>368.74400000000003</v>
      </c>
      <c r="E25" s="426">
        <v>197.33500000000001</v>
      </c>
      <c r="F25" s="426">
        <v>627.08799999999997</v>
      </c>
      <c r="G25" s="426">
        <v>1698.1420000000001</v>
      </c>
      <c r="H25" s="426">
        <v>882.68</v>
      </c>
      <c r="I25" s="425">
        <v>2814.9549999999999</v>
      </c>
    </row>
    <row r="26" spans="1:9" ht="15" customHeight="1">
      <c r="A26" s="691" t="s">
        <v>393</v>
      </c>
      <c r="B26" s="845"/>
      <c r="C26" s="847"/>
      <c r="D26" s="426">
        <v>175.35900000000001</v>
      </c>
      <c r="E26" s="426">
        <v>34.326000000000001</v>
      </c>
      <c r="F26" s="426">
        <v>377.12299999999999</v>
      </c>
      <c r="G26" s="426">
        <v>831.38</v>
      </c>
      <c r="H26" s="426">
        <v>171.23599999999999</v>
      </c>
      <c r="I26" s="425">
        <v>1486.2760000000001</v>
      </c>
    </row>
    <row r="27" spans="1:9" ht="15" customHeight="1">
      <c r="A27" s="693" t="s">
        <v>292</v>
      </c>
      <c r="B27" s="892"/>
      <c r="C27" s="883"/>
      <c r="D27" s="426">
        <v>14.025</v>
      </c>
      <c r="E27" s="426">
        <v>13.005000000000001</v>
      </c>
      <c r="F27" s="426">
        <v>127.41500000000001</v>
      </c>
      <c r="G27" s="426">
        <v>179.13300000000001</v>
      </c>
      <c r="H27" s="426">
        <v>162.80799999999999</v>
      </c>
      <c r="I27" s="425">
        <v>1743.645</v>
      </c>
    </row>
    <row r="28" spans="1:9" ht="15" customHeight="1">
      <c r="A28" s="950" t="s">
        <v>314</v>
      </c>
      <c r="B28" s="1187"/>
      <c r="C28" s="1187"/>
      <c r="D28" s="461">
        <f>SUM(D21:D27)</f>
        <v>37162.449999999997</v>
      </c>
      <c r="E28" s="461">
        <f t="shared" ref="E28:I28" si="3">SUM(E21:E27)</f>
        <v>28399.607</v>
      </c>
      <c r="F28" s="461">
        <f t="shared" si="3"/>
        <v>29262.57</v>
      </c>
      <c r="G28" s="461">
        <f t="shared" si="3"/>
        <v>170821.03200000001</v>
      </c>
      <c r="H28" s="461">
        <f>SUM(H21:H27)</f>
        <v>132980.82399999999</v>
      </c>
      <c r="I28" s="390">
        <f t="shared" si="3"/>
        <v>131159.101</v>
      </c>
    </row>
    <row r="29" spans="1:9" ht="15" customHeight="1" thickBot="1">
      <c r="A29" s="951" t="s">
        <v>327</v>
      </c>
      <c r="B29" s="952"/>
      <c r="C29" s="952"/>
      <c r="D29" s="255">
        <f>D28+D20+D16+D7</f>
        <v>242796.52899999998</v>
      </c>
      <c r="E29" s="255">
        <f t="shared" ref="E29:I29" si="4">E28+E20+E16+E7</f>
        <v>179761.23299999998</v>
      </c>
      <c r="F29" s="255">
        <f t="shared" si="4"/>
        <v>186917.46099999998</v>
      </c>
      <c r="G29" s="255">
        <f t="shared" si="4"/>
        <v>1433184.5890000004</v>
      </c>
      <c r="H29" s="255">
        <f t="shared" si="4"/>
        <v>1080674.8960000002</v>
      </c>
      <c r="I29" s="295">
        <f t="shared" si="4"/>
        <v>1058387.3029999998</v>
      </c>
    </row>
    <row r="30" spans="1:9" ht="15" customHeight="1">
      <c r="A30" s="871" t="s">
        <v>328</v>
      </c>
      <c r="B30" s="872"/>
      <c r="C30" s="872"/>
      <c r="D30" s="872"/>
      <c r="E30" s="872"/>
      <c r="F30" s="872"/>
      <c r="G30" s="872"/>
      <c r="H30" s="872"/>
      <c r="I30" s="873"/>
    </row>
    <row r="31" spans="1:9" ht="13.5" thickBot="1">
      <c r="A31" s="948" t="s">
        <v>303</v>
      </c>
      <c r="B31" s="841"/>
      <c r="C31" s="841"/>
      <c r="D31" s="841"/>
      <c r="E31" s="841"/>
      <c r="F31" s="841"/>
      <c r="G31" s="841"/>
      <c r="H31" s="841"/>
      <c r="I31" s="842"/>
    </row>
    <row r="61" spans="1:3">
      <c r="B61" s="192" t="s">
        <v>330</v>
      </c>
      <c r="C61" s="619" t="s">
        <v>331</v>
      </c>
    </row>
    <row r="62" spans="1:3">
      <c r="A62" s="192" t="s">
        <v>332</v>
      </c>
      <c r="B62" s="630">
        <f>E7+E20</f>
        <v>462.32800000000003</v>
      </c>
      <c r="C62" s="630">
        <f>F7+F20</f>
        <v>339.93300000000005</v>
      </c>
    </row>
    <row r="63" spans="1:3">
      <c r="A63" s="192" t="s">
        <v>333</v>
      </c>
      <c r="B63" s="630">
        <f>E16+E28</f>
        <v>179298.90499999997</v>
      </c>
      <c r="C63" s="630">
        <f>F16+F28</f>
        <v>186577.52799999999</v>
      </c>
    </row>
  </sheetData>
  <mergeCells count="24">
    <mergeCell ref="G4:G5"/>
    <mergeCell ref="H4:I4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A7:C7"/>
    <mergeCell ref="A16:C16"/>
    <mergeCell ref="B8:B15"/>
    <mergeCell ref="C8:C15"/>
    <mergeCell ref="B17:B19"/>
    <mergeCell ref="C17:C19"/>
    <mergeCell ref="A31:I31"/>
    <mergeCell ref="A20:C20"/>
    <mergeCell ref="A28:C28"/>
    <mergeCell ref="A29:C29"/>
    <mergeCell ref="A30:I30"/>
    <mergeCell ref="B21:B27"/>
    <mergeCell ref="C21:C27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9" orientation="landscape" r:id="rId1"/>
  <headerFooter>
    <oddHeader>&amp;L&amp;9ODEPA</oddHeader>
    <oddFooter>&amp;C&amp;9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7E1A1-20D7-4EAE-85FE-715B1D0B534B}">
  <sheetPr>
    <tabColor rgb="FF0070C0"/>
    <pageSetUpPr fitToPage="1"/>
  </sheetPr>
  <dimension ref="A1:I62"/>
  <sheetViews>
    <sheetView view="pageBreakPreview" zoomScale="90" zoomScaleNormal="100" zoomScaleSheetLayoutView="90" workbookViewId="0">
      <selection activeCell="M25" sqref="M25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30" customWidth="1"/>
    <col min="4" max="9" width="12.7109375" style="20" customWidth="1"/>
    <col min="10" max="16384" width="11.42578125" style="16"/>
  </cols>
  <sheetData>
    <row r="1" spans="1:9" ht="15" customHeight="1" thickBot="1">
      <c r="A1" s="801" t="s">
        <v>400</v>
      </c>
      <c r="B1" s="772"/>
      <c r="C1" s="772"/>
      <c r="D1" s="772"/>
      <c r="E1" s="772"/>
      <c r="F1" s="772"/>
      <c r="G1" s="772"/>
      <c r="H1" s="772"/>
      <c r="I1" s="802"/>
    </row>
    <row r="2" spans="1:9" ht="15" customHeight="1" thickBot="1">
      <c r="A2" s="801" t="s">
        <v>33</v>
      </c>
      <c r="B2" s="772"/>
      <c r="C2" s="772"/>
      <c r="D2" s="772"/>
      <c r="E2" s="772"/>
      <c r="F2" s="772"/>
      <c r="G2" s="772"/>
      <c r="H2" s="772"/>
      <c r="I2" s="802"/>
    </row>
    <row r="3" spans="1:9" s="41" customFormat="1" ht="15" customHeight="1">
      <c r="A3" s="854" t="str">
        <f>'Pág.18-C7'!A3:A5</f>
        <v>País de destino</v>
      </c>
      <c r="B3" s="857" t="s">
        <v>305</v>
      </c>
      <c r="C3" s="857" t="s">
        <v>306</v>
      </c>
      <c r="D3" s="860" t="s">
        <v>284</v>
      </c>
      <c r="E3" s="861"/>
      <c r="F3" s="862"/>
      <c r="G3" s="860" t="s">
        <v>307</v>
      </c>
      <c r="H3" s="861"/>
      <c r="I3" s="863"/>
    </row>
    <row r="4" spans="1:9" s="41" customFormat="1" ht="15" customHeight="1">
      <c r="A4" s="855"/>
      <c r="B4" s="858"/>
      <c r="C4" s="858"/>
      <c r="D4" s="864">
        <v>2022</v>
      </c>
      <c r="E4" s="866" t="s">
        <v>500</v>
      </c>
      <c r="F4" s="868"/>
      <c r="G4" s="869">
        <f>D4</f>
        <v>2022</v>
      </c>
      <c r="H4" s="866" t="str">
        <f>E4</f>
        <v>Ene - sep</v>
      </c>
      <c r="I4" s="867"/>
    </row>
    <row r="5" spans="1:9" s="41" customFormat="1" ht="15" customHeight="1">
      <c r="A5" s="878"/>
      <c r="B5" s="859"/>
      <c r="C5" s="859"/>
      <c r="D5" s="865"/>
      <c r="E5" s="451">
        <v>2022</v>
      </c>
      <c r="F5" s="451">
        <v>2023</v>
      </c>
      <c r="G5" s="870"/>
      <c r="H5" s="373">
        <f>E5</f>
        <v>2022</v>
      </c>
      <c r="I5" s="384">
        <f>F5</f>
        <v>2023</v>
      </c>
    </row>
    <row r="6" spans="1:9" s="41" customFormat="1" ht="15" customHeight="1">
      <c r="A6" s="688" t="s">
        <v>367</v>
      </c>
      <c r="B6" s="844" t="s">
        <v>335</v>
      </c>
      <c r="C6" s="844" t="s">
        <v>336</v>
      </c>
      <c r="D6" s="428">
        <v>3424.915</v>
      </c>
      <c r="E6" s="428">
        <v>2494.8119999999999</v>
      </c>
      <c r="F6" s="428">
        <v>2437.616</v>
      </c>
      <c r="G6" s="428">
        <v>21058.844000000001</v>
      </c>
      <c r="H6" s="428">
        <v>15777.959000000001</v>
      </c>
      <c r="I6" s="427">
        <v>14284.432000000001</v>
      </c>
    </row>
    <row r="7" spans="1:9" s="41" customFormat="1" ht="15" customHeight="1">
      <c r="A7" s="568" t="s">
        <v>393</v>
      </c>
      <c r="B7" s="845"/>
      <c r="C7" s="845"/>
      <c r="D7" s="426">
        <v>1213.9290000000001</v>
      </c>
      <c r="E7" s="426">
        <v>843.88099999999997</v>
      </c>
      <c r="F7" s="426">
        <v>803.62800000000004</v>
      </c>
      <c r="G7" s="426">
        <v>11132.056</v>
      </c>
      <c r="H7" s="426">
        <v>7964.89</v>
      </c>
      <c r="I7" s="425">
        <v>6926.7520000000004</v>
      </c>
    </row>
    <row r="8" spans="1:9" s="41" customFormat="1" ht="15" customHeight="1">
      <c r="A8" s="568" t="s">
        <v>392</v>
      </c>
      <c r="B8" s="845"/>
      <c r="C8" s="845"/>
      <c r="D8" s="426">
        <v>466.899</v>
      </c>
      <c r="E8" s="426">
        <v>374.19900000000001</v>
      </c>
      <c r="F8" s="426">
        <v>684.375</v>
      </c>
      <c r="G8" s="426">
        <v>3487.4180000000001</v>
      </c>
      <c r="H8" s="426">
        <v>2896.777</v>
      </c>
      <c r="I8" s="425">
        <v>4517.6130000000003</v>
      </c>
    </row>
    <row r="9" spans="1:9" s="41" customFormat="1" ht="15" customHeight="1">
      <c r="A9" s="568" t="s">
        <v>394</v>
      </c>
      <c r="B9" s="845"/>
      <c r="C9" s="845"/>
      <c r="D9" s="426">
        <v>284.78100000000001</v>
      </c>
      <c r="E9" s="426">
        <v>213.197</v>
      </c>
      <c r="F9" s="426">
        <v>230.661</v>
      </c>
      <c r="G9" s="426">
        <v>2578.5039999999999</v>
      </c>
      <c r="H9" s="426">
        <v>1985.6759999999999</v>
      </c>
      <c r="I9" s="425">
        <v>2030.098</v>
      </c>
    </row>
    <row r="10" spans="1:9" s="41" customFormat="1" ht="15" customHeight="1">
      <c r="A10" s="568" t="s">
        <v>290</v>
      </c>
      <c r="B10" s="892"/>
      <c r="C10" s="892"/>
      <c r="D10" s="426">
        <v>177.417</v>
      </c>
      <c r="E10" s="426">
        <v>142.78200000000001</v>
      </c>
      <c r="F10" s="426">
        <v>58.435000000000002</v>
      </c>
      <c r="G10" s="426">
        <v>1008.925</v>
      </c>
      <c r="H10" s="426">
        <v>825.35</v>
      </c>
      <c r="I10" s="425">
        <v>319.13600000000002</v>
      </c>
    </row>
    <row r="11" spans="1:9" s="41" customFormat="1" ht="15" customHeight="1">
      <c r="A11" s="875" t="s">
        <v>314</v>
      </c>
      <c r="B11" s="1179"/>
      <c r="C11" s="1180"/>
      <c r="D11" s="452">
        <f>SUM(D6:D10)</f>
        <v>5567.9410000000007</v>
      </c>
      <c r="E11" s="452">
        <f t="shared" ref="E11:I11" si="0">SUM(E6:E10)</f>
        <v>4068.8710000000001</v>
      </c>
      <c r="F11" s="452">
        <f t="shared" si="0"/>
        <v>4214.7150000000001</v>
      </c>
      <c r="G11" s="452">
        <f t="shared" si="0"/>
        <v>39265.747000000003</v>
      </c>
      <c r="H11" s="452">
        <f t="shared" si="0"/>
        <v>29450.652000000002</v>
      </c>
      <c r="I11" s="387">
        <f t="shared" si="0"/>
        <v>28078.031000000003</v>
      </c>
    </row>
    <row r="12" spans="1:9" ht="15" customHeight="1">
      <c r="A12" s="568" t="s">
        <v>367</v>
      </c>
      <c r="B12" s="845" t="s">
        <v>337</v>
      </c>
      <c r="C12" s="845" t="s">
        <v>338</v>
      </c>
      <c r="D12" s="426">
        <v>13897.882</v>
      </c>
      <c r="E12" s="426">
        <v>10227.977999999999</v>
      </c>
      <c r="F12" s="426">
        <v>9832.6980000000003</v>
      </c>
      <c r="G12" s="426">
        <v>82920.572</v>
      </c>
      <c r="H12" s="426">
        <v>62236.608</v>
      </c>
      <c r="I12" s="425">
        <v>56143.156999999999</v>
      </c>
    </row>
    <row r="13" spans="1:9" ht="15" customHeight="1">
      <c r="A13" s="568" t="s">
        <v>393</v>
      </c>
      <c r="B13" s="845"/>
      <c r="C13" s="845"/>
      <c r="D13" s="426">
        <v>5057.7179999999998</v>
      </c>
      <c r="E13" s="426">
        <v>3538.06</v>
      </c>
      <c r="F13" s="426">
        <v>3147.8240000000001</v>
      </c>
      <c r="G13" s="426">
        <v>44232.858</v>
      </c>
      <c r="H13" s="426">
        <v>32079.887999999999</v>
      </c>
      <c r="I13" s="425">
        <v>26358.169000000002</v>
      </c>
    </row>
    <row r="14" spans="1:9" ht="15" customHeight="1">
      <c r="A14" s="568" t="s">
        <v>392</v>
      </c>
      <c r="B14" s="845"/>
      <c r="C14" s="845"/>
      <c r="D14" s="426">
        <v>4857.1149999999998</v>
      </c>
      <c r="E14" s="426">
        <v>3365.259</v>
      </c>
      <c r="F14" s="426">
        <v>4627.8059999999996</v>
      </c>
      <c r="G14" s="426">
        <v>27617.013999999999</v>
      </c>
      <c r="H14" s="426">
        <v>19514.951000000001</v>
      </c>
      <c r="I14" s="425">
        <v>26078.708999999999</v>
      </c>
    </row>
    <row r="15" spans="1:9" ht="15" customHeight="1">
      <c r="A15" s="568" t="s">
        <v>394</v>
      </c>
      <c r="B15" s="845"/>
      <c r="C15" s="845"/>
      <c r="D15" s="426">
        <v>1002.7190000000001</v>
      </c>
      <c r="E15" s="426">
        <v>700.28399999999999</v>
      </c>
      <c r="F15" s="426">
        <v>1007.037</v>
      </c>
      <c r="G15" s="426">
        <v>9106.7420000000002</v>
      </c>
      <c r="H15" s="426">
        <v>6472.5209999999997</v>
      </c>
      <c r="I15" s="425">
        <v>9179.7860000000001</v>
      </c>
    </row>
    <row r="16" spans="1:9" ht="15" customHeight="1">
      <c r="A16" s="568" t="s">
        <v>319</v>
      </c>
      <c r="B16" s="845"/>
      <c r="C16" s="845"/>
      <c r="D16" s="426">
        <v>190.05799999999999</v>
      </c>
      <c r="E16" s="426">
        <v>129.58799999999999</v>
      </c>
      <c r="F16" s="426">
        <v>183.886</v>
      </c>
      <c r="G16" s="426">
        <v>3909.375</v>
      </c>
      <c r="H16" s="426">
        <v>2928.2730000000001</v>
      </c>
      <c r="I16" s="425">
        <v>4350.1480000000001</v>
      </c>
    </row>
    <row r="17" spans="1:9" ht="15" customHeight="1">
      <c r="A17" s="568" t="s">
        <v>290</v>
      </c>
      <c r="B17" s="845"/>
      <c r="C17" s="845"/>
      <c r="D17" s="426">
        <v>673.36699999999996</v>
      </c>
      <c r="E17" s="426">
        <v>535.93100000000004</v>
      </c>
      <c r="F17" s="426">
        <v>287.50799999999998</v>
      </c>
      <c r="G17" s="426">
        <v>3782.47</v>
      </c>
      <c r="H17" s="426">
        <v>3055.2739999999999</v>
      </c>
      <c r="I17" s="425">
        <v>1530.2080000000001</v>
      </c>
    </row>
    <row r="18" spans="1:9" ht="15" customHeight="1">
      <c r="A18" s="694" t="s">
        <v>291</v>
      </c>
      <c r="B18" s="853"/>
      <c r="C18" s="853"/>
      <c r="D18" s="430">
        <v>0.29199999999999998</v>
      </c>
      <c r="E18" s="430">
        <v>0.29199999999999998</v>
      </c>
      <c r="F18" s="430">
        <v>0</v>
      </c>
      <c r="G18" s="430">
        <v>4.2220000000000004</v>
      </c>
      <c r="H18" s="430">
        <v>4.2220000000000004</v>
      </c>
      <c r="I18" s="429">
        <v>0</v>
      </c>
    </row>
    <row r="19" spans="1:9" ht="15" customHeight="1">
      <c r="A19" s="843" t="s">
        <v>314</v>
      </c>
      <c r="B19" s="787"/>
      <c r="C19" s="788"/>
      <c r="D19" s="263">
        <f>SUM(D12:D18)</f>
        <v>25679.150999999998</v>
      </c>
      <c r="E19" s="263">
        <f t="shared" ref="E19:I19" si="1">SUM(E12:E18)</f>
        <v>18497.392</v>
      </c>
      <c r="F19" s="263">
        <f t="shared" si="1"/>
        <v>19086.759000000002</v>
      </c>
      <c r="G19" s="263">
        <f t="shared" si="1"/>
        <v>171573.253</v>
      </c>
      <c r="H19" s="263">
        <f t="shared" si="1"/>
        <v>126291.73699999999</v>
      </c>
      <c r="I19" s="264">
        <f t="shared" si="1"/>
        <v>123640.177</v>
      </c>
    </row>
    <row r="20" spans="1:9" ht="15" customHeight="1">
      <c r="A20" s="568" t="s">
        <v>367</v>
      </c>
      <c r="B20" s="848" t="s">
        <v>339</v>
      </c>
      <c r="C20" s="874" t="s">
        <v>340</v>
      </c>
      <c r="D20" s="132">
        <v>5798.5370000000003</v>
      </c>
      <c r="E20" s="132">
        <v>4219.8509999999997</v>
      </c>
      <c r="F20" s="132">
        <v>4210.223</v>
      </c>
      <c r="G20" s="132">
        <v>34720.334999999999</v>
      </c>
      <c r="H20" s="132">
        <v>25787.923999999999</v>
      </c>
      <c r="I20" s="146">
        <v>23905.996999999999</v>
      </c>
    </row>
    <row r="21" spans="1:9" ht="15" customHeight="1">
      <c r="A21" s="568" t="s">
        <v>393</v>
      </c>
      <c r="B21" s="849"/>
      <c r="C21" s="851"/>
      <c r="D21" s="132">
        <v>1899.999</v>
      </c>
      <c r="E21" s="132">
        <v>1320.9929999999999</v>
      </c>
      <c r="F21" s="132">
        <v>1262.713</v>
      </c>
      <c r="G21" s="132">
        <v>16035.98</v>
      </c>
      <c r="H21" s="132">
        <v>11412.726000000001</v>
      </c>
      <c r="I21" s="146">
        <v>10126.788</v>
      </c>
    </row>
    <row r="22" spans="1:9" ht="15" customHeight="1">
      <c r="A22" s="568" t="s">
        <v>392</v>
      </c>
      <c r="B22" s="849"/>
      <c r="C22" s="851"/>
      <c r="D22" s="132">
        <v>742.09100000000001</v>
      </c>
      <c r="E22" s="132">
        <v>570.43600000000004</v>
      </c>
      <c r="F22" s="132">
        <v>1070.28</v>
      </c>
      <c r="G22" s="132">
        <v>4801.4949999999999</v>
      </c>
      <c r="H22" s="132">
        <v>3744.9589999999998</v>
      </c>
      <c r="I22" s="146">
        <v>6424.02</v>
      </c>
    </row>
    <row r="23" spans="1:9" ht="15" customHeight="1">
      <c r="A23" s="568" t="s">
        <v>394</v>
      </c>
      <c r="B23" s="849"/>
      <c r="C23" s="851"/>
      <c r="D23" s="132">
        <v>420.82100000000003</v>
      </c>
      <c r="E23" s="132">
        <v>318.00200000000001</v>
      </c>
      <c r="F23" s="132">
        <v>402.02100000000002</v>
      </c>
      <c r="G23" s="132">
        <v>3693.933</v>
      </c>
      <c r="H23" s="132">
        <v>2843.8449999999998</v>
      </c>
      <c r="I23" s="146">
        <v>3542.1379999999999</v>
      </c>
    </row>
    <row r="24" spans="1:9" ht="15" customHeight="1">
      <c r="A24" s="568" t="s">
        <v>290</v>
      </c>
      <c r="B24" s="849"/>
      <c r="C24" s="851"/>
      <c r="D24" s="132">
        <v>282.69499999999999</v>
      </c>
      <c r="E24" s="132">
        <v>231.13</v>
      </c>
      <c r="F24" s="132">
        <v>86.454999999999998</v>
      </c>
      <c r="G24" s="132">
        <v>1598.7</v>
      </c>
      <c r="H24" s="132">
        <v>1322.778</v>
      </c>
      <c r="I24" s="146">
        <v>478.25200000000001</v>
      </c>
    </row>
    <row r="25" spans="1:9" ht="15" customHeight="1">
      <c r="A25" s="568" t="s">
        <v>319</v>
      </c>
      <c r="B25" s="1183"/>
      <c r="C25" s="1184"/>
      <c r="D25" s="132">
        <v>1.615</v>
      </c>
      <c r="E25" s="132">
        <v>1.337</v>
      </c>
      <c r="F25" s="132">
        <v>0.53100000000000003</v>
      </c>
      <c r="G25" s="132">
        <v>48.807000000000002</v>
      </c>
      <c r="H25" s="132">
        <v>40.268000000000001</v>
      </c>
      <c r="I25" s="146">
        <v>15.071</v>
      </c>
    </row>
    <row r="26" spans="1:9" ht="15" customHeight="1">
      <c r="A26" s="843" t="s">
        <v>314</v>
      </c>
      <c r="B26" s="1181"/>
      <c r="C26" s="1182"/>
      <c r="D26" s="376">
        <f>SUM(D20:D25)</f>
        <v>9145.7579999999998</v>
      </c>
      <c r="E26" s="376">
        <f t="shared" ref="E26:I26" si="2">SUM(E20:E25)</f>
        <v>6661.7489999999998</v>
      </c>
      <c r="F26" s="376">
        <f t="shared" si="2"/>
        <v>7032.222999999999</v>
      </c>
      <c r="G26" s="376">
        <f t="shared" si="2"/>
        <v>60899.25</v>
      </c>
      <c r="H26" s="376">
        <f t="shared" si="2"/>
        <v>45152.5</v>
      </c>
      <c r="I26" s="391">
        <f t="shared" si="2"/>
        <v>44492.266000000011</v>
      </c>
    </row>
    <row r="27" spans="1:9" ht="15" customHeight="1">
      <c r="A27" s="568" t="s">
        <v>367</v>
      </c>
      <c r="B27" s="1188" t="s">
        <v>341</v>
      </c>
      <c r="C27" s="1188" t="s">
        <v>342</v>
      </c>
      <c r="D27" s="426">
        <v>33460.69</v>
      </c>
      <c r="E27" s="426">
        <v>25159.941999999999</v>
      </c>
      <c r="F27" s="426">
        <v>23794.151000000002</v>
      </c>
      <c r="G27" s="426">
        <v>196279.84700000001</v>
      </c>
      <c r="H27" s="426">
        <v>150564.70699999999</v>
      </c>
      <c r="I27" s="425">
        <v>132594.03400000001</v>
      </c>
    </row>
    <row r="28" spans="1:9" ht="15" customHeight="1">
      <c r="A28" s="568" t="s">
        <v>392</v>
      </c>
      <c r="B28" s="845"/>
      <c r="C28" s="845"/>
      <c r="D28" s="426">
        <v>19252.232</v>
      </c>
      <c r="E28" s="426">
        <v>14032.195</v>
      </c>
      <c r="F28" s="426">
        <v>18761.797999999999</v>
      </c>
      <c r="G28" s="426">
        <v>107124.15399999999</v>
      </c>
      <c r="H28" s="426">
        <v>79332.966</v>
      </c>
      <c r="I28" s="425">
        <v>102732.23699999999</v>
      </c>
    </row>
    <row r="29" spans="1:9" ht="15" customHeight="1">
      <c r="A29" s="568" t="s">
        <v>393</v>
      </c>
      <c r="B29" s="845"/>
      <c r="C29" s="845"/>
      <c r="D29" s="426">
        <v>2892.33</v>
      </c>
      <c r="E29" s="426">
        <v>2165.3220000000001</v>
      </c>
      <c r="F29" s="426">
        <v>1519.5940000000001</v>
      </c>
      <c r="G29" s="426">
        <v>22379.756000000001</v>
      </c>
      <c r="H29" s="426">
        <v>17226.166000000001</v>
      </c>
      <c r="I29" s="425">
        <v>10784.876</v>
      </c>
    </row>
    <row r="30" spans="1:9" ht="15" customHeight="1">
      <c r="A30" s="568" t="s">
        <v>394</v>
      </c>
      <c r="B30" s="845"/>
      <c r="C30" s="845"/>
      <c r="D30" s="426">
        <v>2036.1</v>
      </c>
      <c r="E30" s="426">
        <v>1714.461</v>
      </c>
      <c r="F30" s="426">
        <v>928.00099999999998</v>
      </c>
      <c r="G30" s="426">
        <v>12902.172</v>
      </c>
      <c r="H30" s="426">
        <v>10386.880999999999</v>
      </c>
      <c r="I30" s="425">
        <v>7153.9480000000003</v>
      </c>
    </row>
    <row r="31" spans="1:9" ht="15" customHeight="1">
      <c r="A31" s="568" t="s">
        <v>290</v>
      </c>
      <c r="B31" s="845"/>
      <c r="C31" s="845"/>
      <c r="D31" s="426">
        <v>1505.027</v>
      </c>
      <c r="E31" s="426">
        <v>1207.2449999999999</v>
      </c>
      <c r="F31" s="426">
        <v>647.77</v>
      </c>
      <c r="G31" s="426">
        <v>8453.8230000000003</v>
      </c>
      <c r="H31" s="426">
        <v>6877.6210000000001</v>
      </c>
      <c r="I31" s="425">
        <v>3460.239</v>
      </c>
    </row>
    <row r="32" spans="1:9" ht="15" customHeight="1">
      <c r="A32" s="568" t="s">
        <v>319</v>
      </c>
      <c r="B32" s="892"/>
      <c r="C32" s="892"/>
      <c r="D32" s="426">
        <v>2.625</v>
      </c>
      <c r="E32" s="426">
        <v>2.625</v>
      </c>
      <c r="F32" s="426">
        <v>0</v>
      </c>
      <c r="G32" s="426">
        <v>34.106999999999999</v>
      </c>
      <c r="H32" s="426">
        <v>34.106999999999999</v>
      </c>
      <c r="I32" s="425">
        <v>0</v>
      </c>
    </row>
    <row r="33" spans="1:9" ht="15" customHeight="1">
      <c r="A33" s="843" t="s">
        <v>314</v>
      </c>
      <c r="B33" s="1189"/>
      <c r="C33" s="1190"/>
      <c r="D33" s="377">
        <f>SUM(D27:D32)</f>
        <v>59149.004000000008</v>
      </c>
      <c r="E33" s="377">
        <f t="shared" ref="E33:I33" si="3">SUM(E27:E32)</f>
        <v>44281.790000000008</v>
      </c>
      <c r="F33" s="377">
        <f t="shared" si="3"/>
        <v>45651.313999999991</v>
      </c>
      <c r="G33" s="377">
        <f t="shared" si="3"/>
        <v>347173.859</v>
      </c>
      <c r="H33" s="377">
        <f t="shared" si="3"/>
        <v>264422.44800000003</v>
      </c>
      <c r="I33" s="392">
        <f t="shared" si="3"/>
        <v>256725.334</v>
      </c>
    </row>
    <row r="34" spans="1:9" ht="15" customHeight="1">
      <c r="A34" s="568" t="s">
        <v>367</v>
      </c>
      <c r="B34" s="848" t="s">
        <v>343</v>
      </c>
      <c r="C34" s="874" t="s">
        <v>344</v>
      </c>
      <c r="D34" s="426">
        <v>14717.239</v>
      </c>
      <c r="E34" s="426">
        <v>10968.666999999999</v>
      </c>
      <c r="F34" s="426">
        <v>10531.393</v>
      </c>
      <c r="G34" s="426">
        <v>84413.683000000005</v>
      </c>
      <c r="H34" s="426">
        <v>64101.103999999999</v>
      </c>
      <c r="I34" s="425">
        <v>57765.137999999999</v>
      </c>
    </row>
    <row r="35" spans="1:9" ht="15" customHeight="1">
      <c r="A35" s="568" t="s">
        <v>392</v>
      </c>
      <c r="B35" s="849"/>
      <c r="C35" s="851"/>
      <c r="D35" s="426">
        <v>14718.929</v>
      </c>
      <c r="E35" s="426">
        <v>10167.460999999999</v>
      </c>
      <c r="F35" s="426">
        <v>13523.816000000001</v>
      </c>
      <c r="G35" s="426">
        <v>79093.786999999997</v>
      </c>
      <c r="H35" s="426">
        <v>55726.131999999998</v>
      </c>
      <c r="I35" s="425">
        <v>70890.243000000002</v>
      </c>
    </row>
    <row r="36" spans="1:9" ht="15" customHeight="1">
      <c r="A36" s="568" t="s">
        <v>393</v>
      </c>
      <c r="B36" s="849"/>
      <c r="C36" s="851"/>
      <c r="D36" s="426">
        <v>3792.9160000000002</v>
      </c>
      <c r="E36" s="426">
        <v>2861.0169999999998</v>
      </c>
      <c r="F36" s="426">
        <v>2354.3389999999999</v>
      </c>
      <c r="G36" s="426">
        <v>28944.469000000001</v>
      </c>
      <c r="H36" s="426">
        <v>22398.379000000001</v>
      </c>
      <c r="I36" s="425">
        <v>17354.986000000001</v>
      </c>
    </row>
    <row r="37" spans="1:9" ht="15" customHeight="1">
      <c r="A37" s="568" t="s">
        <v>394</v>
      </c>
      <c r="B37" s="849"/>
      <c r="C37" s="851"/>
      <c r="D37" s="426">
        <v>665.06100000000004</v>
      </c>
      <c r="E37" s="426">
        <v>495.61799999999999</v>
      </c>
      <c r="F37" s="426">
        <v>756.803</v>
      </c>
      <c r="G37" s="426">
        <v>5437.4979999999996</v>
      </c>
      <c r="H37" s="426">
        <v>4130.4620000000004</v>
      </c>
      <c r="I37" s="425">
        <v>5994.47</v>
      </c>
    </row>
    <row r="38" spans="1:9" ht="15" customHeight="1">
      <c r="A38" s="568" t="s">
        <v>290</v>
      </c>
      <c r="B38" s="849"/>
      <c r="C38" s="851"/>
      <c r="D38" s="426">
        <v>789.67</v>
      </c>
      <c r="E38" s="426">
        <v>618.274</v>
      </c>
      <c r="F38" s="426">
        <v>465.95</v>
      </c>
      <c r="G38" s="426">
        <v>4380.3370000000004</v>
      </c>
      <c r="H38" s="426">
        <v>3475.2890000000002</v>
      </c>
      <c r="I38" s="425">
        <v>2404.59</v>
      </c>
    </row>
    <row r="39" spans="1:9" ht="15" customHeight="1">
      <c r="A39" s="568" t="s">
        <v>319</v>
      </c>
      <c r="B39" s="1183"/>
      <c r="C39" s="1184"/>
      <c r="D39" s="426">
        <v>192.227</v>
      </c>
      <c r="E39" s="426">
        <v>190.12799999999999</v>
      </c>
      <c r="F39" s="426">
        <v>5.2060000000000004</v>
      </c>
      <c r="G39" s="426">
        <v>1914.404</v>
      </c>
      <c r="H39" s="426">
        <v>1860.9559999999999</v>
      </c>
      <c r="I39" s="425">
        <v>126.44199999999999</v>
      </c>
    </row>
    <row r="40" spans="1:9" ht="15" customHeight="1">
      <c r="A40" s="834" t="s">
        <v>314</v>
      </c>
      <c r="B40" s="1185"/>
      <c r="C40" s="1186"/>
      <c r="D40" s="376">
        <f>SUM(D34:D39)</f>
        <v>34876.041999999994</v>
      </c>
      <c r="E40" s="376">
        <f t="shared" ref="E40:I40" si="4">SUM(E34:E39)</f>
        <v>25301.164999999997</v>
      </c>
      <c r="F40" s="376">
        <f t="shared" si="4"/>
        <v>27637.507000000001</v>
      </c>
      <c r="G40" s="376">
        <f t="shared" si="4"/>
        <v>204184.17800000001</v>
      </c>
      <c r="H40" s="376">
        <f t="shared" si="4"/>
        <v>151692.32199999999</v>
      </c>
      <c r="I40" s="391">
        <f t="shared" si="4"/>
        <v>154535.86900000001</v>
      </c>
    </row>
    <row r="41" spans="1:9" ht="13.5" thickBot="1">
      <c r="A41" s="837" t="s">
        <v>327</v>
      </c>
      <c r="B41" s="838"/>
      <c r="C41" s="839"/>
      <c r="D41" s="252">
        <f>D40+D33+D19+D26+D11</f>
        <v>134417.89600000001</v>
      </c>
      <c r="E41" s="252">
        <f t="shared" ref="E41:I41" si="5">E40+E33+E19+E26+E11</f>
        <v>98810.967000000004</v>
      </c>
      <c r="F41" s="252">
        <f>F40+F33+F19+F26+F11</f>
        <v>103622.518</v>
      </c>
      <c r="G41" s="252">
        <f t="shared" si="5"/>
        <v>823096.28700000001</v>
      </c>
      <c r="H41" s="252">
        <f t="shared" si="5"/>
        <v>617009.65899999999</v>
      </c>
      <c r="I41" s="291">
        <f t="shared" si="5"/>
        <v>607471.67700000003</v>
      </c>
    </row>
    <row r="42" spans="1:9">
      <c r="A42" s="156" t="s">
        <v>328</v>
      </c>
      <c r="B42" s="42"/>
      <c r="C42" s="42"/>
      <c r="D42" s="129"/>
      <c r="E42" s="129"/>
      <c r="F42" s="129"/>
      <c r="G42" s="129"/>
      <c r="H42" s="129"/>
      <c r="I42" s="242"/>
    </row>
    <row r="43" spans="1:9">
      <c r="A43" s="871" t="s">
        <v>329</v>
      </c>
      <c r="B43" s="872"/>
      <c r="C43" s="872"/>
      <c r="D43" s="872"/>
      <c r="E43" s="872"/>
      <c r="F43" s="872"/>
      <c r="G43" s="872"/>
      <c r="H43" s="872"/>
      <c r="I43" s="873"/>
    </row>
    <row r="44" spans="1:9" ht="13.5" thickBot="1">
      <c r="A44" s="158"/>
      <c r="B44" s="243"/>
      <c r="C44" s="243"/>
      <c r="D44" s="244"/>
      <c r="E44" s="244"/>
      <c r="F44" s="244"/>
      <c r="G44" s="244"/>
      <c r="H44" s="244"/>
      <c r="I44" s="245"/>
    </row>
    <row r="60" spans="1:3">
      <c r="B60" s="192" t="s">
        <v>330</v>
      </c>
      <c r="C60" s="619" t="s">
        <v>331</v>
      </c>
    </row>
    <row r="61" spans="1:3">
      <c r="A61" s="192" t="s">
        <v>332</v>
      </c>
      <c r="B61" s="630">
        <v>0</v>
      </c>
      <c r="C61" s="630">
        <v>0</v>
      </c>
    </row>
    <row r="62" spans="1:3">
      <c r="A62" s="192" t="s">
        <v>333</v>
      </c>
      <c r="B62" s="630">
        <f>E11+E19+E26+E33+E40</f>
        <v>98810.967000000004</v>
      </c>
      <c r="C62" s="630">
        <f>F11+F19+F26+F33+F40</f>
        <v>103622.518</v>
      </c>
    </row>
  </sheetData>
  <mergeCells count="28">
    <mergeCell ref="A43:I43"/>
    <mergeCell ref="A19:C19"/>
    <mergeCell ref="B20:B25"/>
    <mergeCell ref="C20:C25"/>
    <mergeCell ref="A26:C26"/>
    <mergeCell ref="B27:B32"/>
    <mergeCell ref="C27:C32"/>
    <mergeCell ref="A33:C33"/>
    <mergeCell ref="B34:B39"/>
    <mergeCell ref="C34:C39"/>
    <mergeCell ref="A40:C40"/>
    <mergeCell ref="A41:C41"/>
    <mergeCell ref="B6:B10"/>
    <mergeCell ref="C6:C10"/>
    <mergeCell ref="A11:C11"/>
    <mergeCell ref="B12:B18"/>
    <mergeCell ref="C12:C18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793F1-17D5-4078-93A8-A97FCC74C55A}">
  <sheetPr>
    <tabColor rgb="FF0070C0"/>
    <pageSetUpPr fitToPage="1"/>
  </sheetPr>
  <dimension ref="A1:I62"/>
  <sheetViews>
    <sheetView view="pageBreakPreview" zoomScale="90" zoomScaleNormal="100" zoomScaleSheetLayoutView="90" workbookViewId="0">
      <selection activeCell="N35" sqref="N35"/>
    </sheetView>
  </sheetViews>
  <sheetFormatPr baseColWidth="10" defaultColWidth="11.42578125" defaultRowHeight="12.75"/>
  <cols>
    <col min="1" max="1" width="24.85546875" style="20" customWidth="1"/>
    <col min="2" max="2" width="10.7109375" style="20" customWidth="1"/>
    <col min="3" max="3" width="32.7109375" style="130" customWidth="1"/>
    <col min="4" max="9" width="12.7109375" style="20" customWidth="1"/>
    <col min="10" max="16384" width="11.42578125" style="16"/>
  </cols>
  <sheetData>
    <row r="1" spans="1:9" ht="15" customHeight="1" thickBot="1">
      <c r="A1" s="801" t="s">
        <v>401</v>
      </c>
      <c r="B1" s="772"/>
      <c r="C1" s="772"/>
      <c r="D1" s="772"/>
      <c r="E1" s="772"/>
      <c r="F1" s="772"/>
      <c r="G1" s="772"/>
      <c r="H1" s="772"/>
      <c r="I1" s="802"/>
    </row>
    <row r="2" spans="1:9" ht="15" customHeight="1" thickBot="1">
      <c r="A2" s="801" t="s">
        <v>34</v>
      </c>
      <c r="B2" s="772"/>
      <c r="C2" s="772"/>
      <c r="D2" s="772"/>
      <c r="E2" s="772"/>
      <c r="F2" s="772"/>
      <c r="G2" s="772"/>
      <c r="H2" s="772"/>
      <c r="I2" s="802"/>
    </row>
    <row r="3" spans="1:9" s="41" customFormat="1" ht="15" customHeight="1">
      <c r="A3" s="854" t="str">
        <f>'Pág.18-C7'!A3:A5</f>
        <v>País de destino</v>
      </c>
      <c r="B3" s="857" t="s">
        <v>305</v>
      </c>
      <c r="C3" s="857" t="s">
        <v>306</v>
      </c>
      <c r="D3" s="860" t="s">
        <v>284</v>
      </c>
      <c r="E3" s="861"/>
      <c r="F3" s="862"/>
      <c r="G3" s="860" t="s">
        <v>307</v>
      </c>
      <c r="H3" s="861"/>
      <c r="I3" s="863"/>
    </row>
    <row r="4" spans="1:9" s="41" customFormat="1" ht="15" customHeight="1">
      <c r="A4" s="855"/>
      <c r="B4" s="858"/>
      <c r="C4" s="858"/>
      <c r="D4" s="864">
        <v>2022</v>
      </c>
      <c r="E4" s="866" t="s">
        <v>500</v>
      </c>
      <c r="F4" s="868"/>
      <c r="G4" s="869">
        <f>D4</f>
        <v>2022</v>
      </c>
      <c r="H4" s="866" t="str">
        <f>E4</f>
        <v>Ene - sep</v>
      </c>
      <c r="I4" s="867"/>
    </row>
    <row r="5" spans="1:9" s="41" customFormat="1" ht="15" customHeight="1">
      <c r="A5" s="878"/>
      <c r="B5" s="859"/>
      <c r="C5" s="859"/>
      <c r="D5" s="865"/>
      <c r="E5" s="451">
        <v>2022</v>
      </c>
      <c r="F5" s="451">
        <v>2023</v>
      </c>
      <c r="G5" s="870"/>
      <c r="H5" s="373">
        <f>E5</f>
        <v>2022</v>
      </c>
      <c r="I5" s="384">
        <f>F5</f>
        <v>2023</v>
      </c>
    </row>
    <row r="6" spans="1:9" s="41" customFormat="1" ht="15" customHeight="1">
      <c r="A6" s="688" t="s">
        <v>392</v>
      </c>
      <c r="B6" s="844" t="s">
        <v>346</v>
      </c>
      <c r="C6" s="844" t="s">
        <v>347</v>
      </c>
      <c r="D6" s="363">
        <v>255.34700000000001</v>
      </c>
      <c r="E6" s="363">
        <v>218.10900000000001</v>
      </c>
      <c r="F6" s="363">
        <v>341.07299999999998</v>
      </c>
      <c r="G6" s="363">
        <v>3040.634</v>
      </c>
      <c r="H6" s="363">
        <v>2649.63</v>
      </c>
      <c r="I6" s="364">
        <v>3337.7460000000001</v>
      </c>
    </row>
    <row r="7" spans="1:9" s="41" customFormat="1" ht="15" customHeight="1">
      <c r="A7" s="568" t="s">
        <v>367</v>
      </c>
      <c r="B7" s="845"/>
      <c r="C7" s="845"/>
      <c r="D7" s="132">
        <v>53.743000000000002</v>
      </c>
      <c r="E7" s="132">
        <v>51.877000000000002</v>
      </c>
      <c r="F7" s="132">
        <v>3.863</v>
      </c>
      <c r="G7" s="132">
        <v>473.94799999999998</v>
      </c>
      <c r="H7" s="132">
        <v>463.87</v>
      </c>
      <c r="I7" s="146">
        <v>17.64</v>
      </c>
    </row>
    <row r="8" spans="1:9" s="41" customFormat="1" ht="15" customHeight="1">
      <c r="A8" s="568" t="s">
        <v>394</v>
      </c>
      <c r="B8" s="845"/>
      <c r="C8" s="845"/>
      <c r="D8" s="132">
        <v>4.84</v>
      </c>
      <c r="E8" s="132">
        <v>4.84</v>
      </c>
      <c r="F8" s="132">
        <v>1.2110000000000001</v>
      </c>
      <c r="G8" s="132">
        <v>83.114999999999995</v>
      </c>
      <c r="H8" s="132">
        <v>83.114999999999995</v>
      </c>
      <c r="I8" s="146">
        <v>10.657</v>
      </c>
    </row>
    <row r="9" spans="1:9" s="41" customFormat="1" ht="15" customHeight="1">
      <c r="A9" s="568" t="s">
        <v>393</v>
      </c>
      <c r="B9" s="845"/>
      <c r="C9" s="845"/>
      <c r="D9" s="132">
        <v>2.8809999999999998</v>
      </c>
      <c r="E9" s="132">
        <v>0</v>
      </c>
      <c r="F9" s="132">
        <v>7.44</v>
      </c>
      <c r="G9" s="132">
        <v>25.712</v>
      </c>
      <c r="H9" s="132">
        <v>0</v>
      </c>
      <c r="I9" s="146">
        <v>73.855999999999995</v>
      </c>
    </row>
    <row r="10" spans="1:9" s="41" customFormat="1" ht="15" customHeight="1">
      <c r="A10" s="568" t="s">
        <v>319</v>
      </c>
      <c r="B10" s="892"/>
      <c r="C10" s="892"/>
      <c r="D10" s="132">
        <v>0.39500000000000002</v>
      </c>
      <c r="E10" s="132">
        <v>0.20200000000000001</v>
      </c>
      <c r="F10" s="132">
        <v>0.66900000000000004</v>
      </c>
      <c r="G10" s="132">
        <v>23.774000000000001</v>
      </c>
      <c r="H10" s="132">
        <v>16.544</v>
      </c>
      <c r="I10" s="146">
        <v>26.395</v>
      </c>
    </row>
    <row r="11" spans="1:9" s="41" customFormat="1" ht="15" customHeight="1">
      <c r="A11" s="875" t="s">
        <v>314</v>
      </c>
      <c r="B11" s="1179"/>
      <c r="C11" s="1180"/>
      <c r="D11" s="452">
        <f>SUM(D6:D10)</f>
        <v>317.20599999999996</v>
      </c>
      <c r="E11" s="452">
        <f t="shared" ref="E11:I11" si="0">SUM(E6:E10)</f>
        <v>275.02799999999996</v>
      </c>
      <c r="F11" s="452">
        <f>SUM(F6:F10)</f>
        <v>354.25599999999997</v>
      </c>
      <c r="G11" s="452">
        <f t="shared" si="0"/>
        <v>3647.1829999999995</v>
      </c>
      <c r="H11" s="452">
        <f t="shared" si="0"/>
        <v>3213.1589999999997</v>
      </c>
      <c r="I11" s="387">
        <f t="shared" si="0"/>
        <v>3466.2940000000003</v>
      </c>
    </row>
    <row r="12" spans="1:9" ht="15" customHeight="1">
      <c r="A12" s="568" t="s">
        <v>319</v>
      </c>
      <c r="B12" s="845" t="s">
        <v>348</v>
      </c>
      <c r="C12" s="845" t="s">
        <v>349</v>
      </c>
      <c r="D12" s="132">
        <v>79.167000000000002</v>
      </c>
      <c r="E12" s="132">
        <v>59.566000000000003</v>
      </c>
      <c r="F12" s="132">
        <v>24.850999999999999</v>
      </c>
      <c r="G12" s="132">
        <v>1479.671</v>
      </c>
      <c r="H12" s="132">
        <v>1238.3420000000001</v>
      </c>
      <c r="I12" s="146">
        <v>541.83100000000002</v>
      </c>
    </row>
    <row r="13" spans="1:9" ht="15" customHeight="1">
      <c r="A13" s="568" t="s">
        <v>392</v>
      </c>
      <c r="B13" s="845"/>
      <c r="C13" s="845"/>
      <c r="D13" s="132">
        <v>122.509</v>
      </c>
      <c r="E13" s="132">
        <v>75.454999999999998</v>
      </c>
      <c r="F13" s="132">
        <v>384.09100000000001</v>
      </c>
      <c r="G13" s="132">
        <v>674.82100000000003</v>
      </c>
      <c r="H13" s="132">
        <v>361.76</v>
      </c>
      <c r="I13" s="146">
        <v>2586.8589999999999</v>
      </c>
    </row>
    <row r="14" spans="1:9" ht="15" customHeight="1">
      <c r="A14" s="568" t="s">
        <v>367</v>
      </c>
      <c r="B14" s="845"/>
      <c r="C14" s="845"/>
      <c r="D14" s="132">
        <v>79.546999999999997</v>
      </c>
      <c r="E14" s="132">
        <v>49.302</v>
      </c>
      <c r="F14" s="132">
        <v>33.947000000000003</v>
      </c>
      <c r="G14" s="132">
        <v>462.48099999999999</v>
      </c>
      <c r="H14" s="132">
        <v>302.35399999999998</v>
      </c>
      <c r="I14" s="146">
        <v>205.31899999999999</v>
      </c>
    </row>
    <row r="15" spans="1:9" ht="15" customHeight="1">
      <c r="A15" s="568" t="s">
        <v>394</v>
      </c>
      <c r="B15" s="845"/>
      <c r="C15" s="845"/>
      <c r="D15" s="132">
        <v>30.555</v>
      </c>
      <c r="E15" s="132">
        <v>22.341000000000001</v>
      </c>
      <c r="F15" s="132">
        <v>25.663</v>
      </c>
      <c r="G15" s="132">
        <v>376.399</v>
      </c>
      <c r="H15" s="132">
        <v>309.45400000000001</v>
      </c>
      <c r="I15" s="146">
        <v>224.256</v>
      </c>
    </row>
    <row r="16" spans="1:9" ht="15" customHeight="1">
      <c r="A16" s="568" t="s">
        <v>290</v>
      </c>
      <c r="B16" s="845"/>
      <c r="C16" s="845"/>
      <c r="D16" s="132">
        <v>49.83</v>
      </c>
      <c r="E16" s="132">
        <v>2.0459999999999998</v>
      </c>
      <c r="F16" s="132">
        <v>2.8650000000000002</v>
      </c>
      <c r="G16" s="132">
        <v>269.76400000000001</v>
      </c>
      <c r="H16" s="132">
        <v>10.33</v>
      </c>
      <c r="I16" s="146">
        <v>13.608000000000001</v>
      </c>
    </row>
    <row r="17" spans="1:9" ht="15" customHeight="1">
      <c r="A17" s="568" t="s">
        <v>393</v>
      </c>
      <c r="B17" s="845"/>
      <c r="C17" s="845"/>
      <c r="D17" s="132">
        <v>13.081</v>
      </c>
      <c r="E17" s="132">
        <v>0.76</v>
      </c>
      <c r="F17" s="132">
        <v>34.298999999999999</v>
      </c>
      <c r="G17" s="132">
        <v>115.946</v>
      </c>
      <c r="H17" s="132">
        <v>5.9889999999999999</v>
      </c>
      <c r="I17" s="146">
        <v>288.41300000000001</v>
      </c>
    </row>
    <row r="18" spans="1:9" ht="15" customHeight="1">
      <c r="A18" s="568" t="s">
        <v>292</v>
      </c>
      <c r="B18" s="883"/>
      <c r="C18" s="883"/>
      <c r="D18" s="132">
        <v>0</v>
      </c>
      <c r="E18" s="132">
        <v>0</v>
      </c>
      <c r="F18" s="132">
        <v>33.511000000000003</v>
      </c>
      <c r="G18" s="132">
        <v>0</v>
      </c>
      <c r="H18" s="132">
        <v>0</v>
      </c>
      <c r="I18" s="146">
        <v>592.76300000000003</v>
      </c>
    </row>
    <row r="19" spans="1:9" ht="15" customHeight="1">
      <c r="A19" s="843" t="s">
        <v>314</v>
      </c>
      <c r="B19" s="1181"/>
      <c r="C19" s="1182"/>
      <c r="D19" s="263">
        <f>SUM(D12:D18)</f>
        <v>374.68899999999996</v>
      </c>
      <c r="E19" s="263">
        <f t="shared" ref="E19:I19" si="1">SUM(E12:E18)</f>
        <v>209.47</v>
      </c>
      <c r="F19" s="263">
        <f t="shared" si="1"/>
        <v>539.22699999999998</v>
      </c>
      <c r="G19" s="263">
        <f t="shared" si="1"/>
        <v>3379.0819999999999</v>
      </c>
      <c r="H19" s="263">
        <f t="shared" si="1"/>
        <v>2228.2290000000003</v>
      </c>
      <c r="I19" s="264">
        <f t="shared" si="1"/>
        <v>4453.049</v>
      </c>
    </row>
    <row r="20" spans="1:9" ht="15" customHeight="1">
      <c r="A20" s="568" t="s">
        <v>367</v>
      </c>
      <c r="B20" s="848" t="s">
        <v>350</v>
      </c>
      <c r="C20" s="874" t="s">
        <v>351</v>
      </c>
      <c r="D20" s="132">
        <v>48.055</v>
      </c>
      <c r="E20" s="132">
        <v>34.134999999999998</v>
      </c>
      <c r="F20" s="132">
        <v>22.634</v>
      </c>
      <c r="G20" s="132">
        <v>262.88799999999998</v>
      </c>
      <c r="H20" s="132">
        <v>189.374</v>
      </c>
      <c r="I20" s="146">
        <v>110.411</v>
      </c>
    </row>
    <row r="21" spans="1:9" ht="15" customHeight="1">
      <c r="A21" s="568" t="s">
        <v>290</v>
      </c>
      <c r="B21" s="849"/>
      <c r="C21" s="851"/>
      <c r="D21" s="132">
        <v>26.713000000000001</v>
      </c>
      <c r="E21" s="132">
        <v>0</v>
      </c>
      <c r="F21" s="132">
        <v>0</v>
      </c>
      <c r="G21" s="132">
        <v>145.584</v>
      </c>
      <c r="H21" s="132">
        <v>0</v>
      </c>
      <c r="I21" s="146">
        <v>0</v>
      </c>
    </row>
    <row r="22" spans="1:9" ht="15" customHeight="1">
      <c r="A22" s="568" t="s">
        <v>392</v>
      </c>
      <c r="B22" s="849"/>
      <c r="C22" s="851"/>
      <c r="D22" s="132">
        <v>19.670000000000002</v>
      </c>
      <c r="E22" s="132">
        <v>12.036</v>
      </c>
      <c r="F22" s="132">
        <v>36.978000000000002</v>
      </c>
      <c r="G22" s="132">
        <v>126.236</v>
      </c>
      <c r="H22" s="132">
        <v>81.03</v>
      </c>
      <c r="I22" s="146">
        <v>240.63399999999999</v>
      </c>
    </row>
    <row r="23" spans="1:9" ht="15" customHeight="1">
      <c r="A23" s="568" t="s">
        <v>393</v>
      </c>
      <c r="B23" s="849"/>
      <c r="C23" s="851"/>
      <c r="D23" s="132">
        <v>4.9729999999999999</v>
      </c>
      <c r="E23" s="132">
        <v>0</v>
      </c>
      <c r="F23" s="132">
        <v>18.513000000000002</v>
      </c>
      <c r="G23" s="132">
        <v>44.378999999999998</v>
      </c>
      <c r="H23" s="132">
        <v>0</v>
      </c>
      <c r="I23" s="146">
        <v>147.61799999999999</v>
      </c>
    </row>
    <row r="24" spans="1:9" ht="15" customHeight="1">
      <c r="A24" s="568" t="s">
        <v>394</v>
      </c>
      <c r="B24" s="849"/>
      <c r="C24" s="851"/>
      <c r="D24" s="132">
        <v>1.1559999999999999</v>
      </c>
      <c r="E24" s="132">
        <v>1.1559999999999999</v>
      </c>
      <c r="F24" s="132">
        <v>1.778</v>
      </c>
      <c r="G24" s="132">
        <v>9.6059999999999999</v>
      </c>
      <c r="H24" s="132">
        <v>9.6059999999999999</v>
      </c>
      <c r="I24" s="146">
        <v>15.647</v>
      </c>
    </row>
    <row r="25" spans="1:9" ht="15" customHeight="1">
      <c r="A25" s="568" t="s">
        <v>319</v>
      </c>
      <c r="B25" s="1183"/>
      <c r="C25" s="1184"/>
      <c r="D25" s="132">
        <v>0.54900000000000004</v>
      </c>
      <c r="E25" s="132">
        <v>0.54900000000000004</v>
      </c>
      <c r="F25" s="132">
        <v>0</v>
      </c>
      <c r="G25" s="132">
        <v>8.4570000000000007</v>
      </c>
      <c r="H25" s="132">
        <v>8.4570000000000007</v>
      </c>
      <c r="I25" s="146">
        <v>0</v>
      </c>
    </row>
    <row r="26" spans="1:9" ht="15" customHeight="1">
      <c r="A26" s="843" t="s">
        <v>314</v>
      </c>
      <c r="B26" s="1181"/>
      <c r="C26" s="1182"/>
      <c r="D26" s="376">
        <f>SUM(D20:D25)</f>
        <v>101.11600000000001</v>
      </c>
      <c r="E26" s="376">
        <f t="shared" ref="E26:I26" si="2">SUM(E20:E25)</f>
        <v>47.875999999999998</v>
      </c>
      <c r="F26" s="376">
        <f t="shared" si="2"/>
        <v>79.903000000000006</v>
      </c>
      <c r="G26" s="376">
        <f t="shared" si="2"/>
        <v>597.15</v>
      </c>
      <c r="H26" s="376">
        <f t="shared" si="2"/>
        <v>288.46699999999998</v>
      </c>
      <c r="I26" s="391">
        <f t="shared" si="2"/>
        <v>514.30999999999995</v>
      </c>
    </row>
    <row r="27" spans="1:9" ht="15" customHeight="1">
      <c r="A27" s="568" t="s">
        <v>392</v>
      </c>
      <c r="B27" s="1188" t="s">
        <v>352</v>
      </c>
      <c r="C27" s="1188" t="s">
        <v>353</v>
      </c>
      <c r="D27" s="132">
        <v>4451.4769999999999</v>
      </c>
      <c r="E27" s="132">
        <v>3550.29</v>
      </c>
      <c r="F27" s="132">
        <v>4763.848</v>
      </c>
      <c r="G27" s="132">
        <v>24579.131000000001</v>
      </c>
      <c r="H27" s="132">
        <v>19450.771000000001</v>
      </c>
      <c r="I27" s="146">
        <v>25946.893</v>
      </c>
    </row>
    <row r="28" spans="1:9" ht="15" customHeight="1">
      <c r="A28" s="568" t="s">
        <v>367</v>
      </c>
      <c r="B28" s="845"/>
      <c r="C28" s="845"/>
      <c r="D28" s="132">
        <v>1079.6559999999999</v>
      </c>
      <c r="E28" s="132">
        <v>979.73099999999999</v>
      </c>
      <c r="F28" s="132">
        <v>834.06899999999996</v>
      </c>
      <c r="G28" s="132">
        <v>5944.1909999999998</v>
      </c>
      <c r="H28" s="132">
        <v>5418.9549999999999</v>
      </c>
      <c r="I28" s="146">
        <v>4145.9489999999996</v>
      </c>
    </row>
    <row r="29" spans="1:9" ht="15" customHeight="1">
      <c r="A29" s="568" t="s">
        <v>319</v>
      </c>
      <c r="B29" s="845"/>
      <c r="C29" s="845"/>
      <c r="D29" s="132">
        <v>430.78300000000002</v>
      </c>
      <c r="E29" s="132">
        <v>413.31799999999998</v>
      </c>
      <c r="F29" s="132">
        <v>674.96400000000006</v>
      </c>
      <c r="G29" s="132">
        <v>3034.27</v>
      </c>
      <c r="H29" s="132">
        <v>2922.22</v>
      </c>
      <c r="I29" s="146">
        <v>4879.8410000000003</v>
      </c>
    </row>
    <row r="30" spans="1:9" ht="15" customHeight="1">
      <c r="A30" s="568" t="s">
        <v>393</v>
      </c>
      <c r="B30" s="845"/>
      <c r="C30" s="845"/>
      <c r="D30" s="132">
        <v>24.1</v>
      </c>
      <c r="E30" s="132">
        <v>0</v>
      </c>
      <c r="F30" s="132">
        <v>11.785</v>
      </c>
      <c r="G30" s="132">
        <v>133.029</v>
      </c>
      <c r="H30" s="132">
        <v>0</v>
      </c>
      <c r="I30" s="146">
        <v>97.394999999999996</v>
      </c>
    </row>
    <row r="31" spans="1:9" ht="15" customHeight="1">
      <c r="A31" s="568" t="s">
        <v>290</v>
      </c>
      <c r="B31" s="845"/>
      <c r="C31" s="847"/>
      <c r="D31" s="132">
        <v>15.904999999999999</v>
      </c>
      <c r="E31" s="132">
        <v>11.930999999999999</v>
      </c>
      <c r="F31" s="132">
        <v>197.76900000000001</v>
      </c>
      <c r="G31" s="132">
        <v>86.852999999999994</v>
      </c>
      <c r="H31" s="132">
        <v>66.784999999999997</v>
      </c>
      <c r="I31" s="146">
        <v>1062.3789999999999</v>
      </c>
    </row>
    <row r="32" spans="1:9" ht="15" customHeight="1">
      <c r="A32" s="568" t="s">
        <v>394</v>
      </c>
      <c r="B32" s="892"/>
      <c r="C32" s="883"/>
      <c r="D32" s="132">
        <v>8.9890000000000008</v>
      </c>
      <c r="E32" s="132">
        <v>8.9890000000000008</v>
      </c>
      <c r="F32" s="132">
        <v>3.3</v>
      </c>
      <c r="G32" s="132">
        <v>75.769000000000005</v>
      </c>
      <c r="H32" s="132">
        <v>75.769000000000005</v>
      </c>
      <c r="I32" s="146">
        <v>26.4</v>
      </c>
    </row>
    <row r="33" spans="1:9" ht="15" customHeight="1">
      <c r="A33" s="843" t="s">
        <v>314</v>
      </c>
      <c r="B33" s="1189"/>
      <c r="C33" s="1190"/>
      <c r="D33" s="377">
        <f>SUM(D27:D32)</f>
        <v>6010.91</v>
      </c>
      <c r="E33" s="377">
        <f t="shared" ref="E33:I33" si="3">SUM(E27:E32)</f>
        <v>4964.2589999999991</v>
      </c>
      <c r="F33" s="377">
        <f t="shared" si="3"/>
        <v>6485.7349999999997</v>
      </c>
      <c r="G33" s="377">
        <f t="shared" si="3"/>
        <v>33853.243000000002</v>
      </c>
      <c r="H33" s="377">
        <f t="shared" si="3"/>
        <v>27934.500000000004</v>
      </c>
      <c r="I33" s="392">
        <f t="shared" si="3"/>
        <v>36158.857000000004</v>
      </c>
    </row>
    <row r="34" spans="1:9" ht="15" customHeight="1">
      <c r="A34" s="568" t="s">
        <v>319</v>
      </c>
      <c r="B34" s="1191" t="s">
        <v>354</v>
      </c>
      <c r="C34" s="1192" t="s">
        <v>355</v>
      </c>
      <c r="D34" s="132">
        <v>355.202</v>
      </c>
      <c r="E34" s="132">
        <v>355.202</v>
      </c>
      <c r="F34" s="132">
        <v>77.766000000000005</v>
      </c>
      <c r="G34" s="132">
        <v>2933.9180000000001</v>
      </c>
      <c r="H34" s="132">
        <v>2933.9180000000001</v>
      </c>
      <c r="I34" s="146">
        <v>686.25199999999995</v>
      </c>
    </row>
    <row r="35" spans="1:9" ht="15" customHeight="1">
      <c r="A35" s="568" t="s">
        <v>367</v>
      </c>
      <c r="B35" s="849"/>
      <c r="C35" s="851"/>
      <c r="D35" s="132">
        <v>224.93</v>
      </c>
      <c r="E35" s="132">
        <v>179.79900000000001</v>
      </c>
      <c r="F35" s="132">
        <v>109.05500000000001</v>
      </c>
      <c r="G35" s="132">
        <v>1191.521</v>
      </c>
      <c r="H35" s="132">
        <v>971.43799999999999</v>
      </c>
      <c r="I35" s="146">
        <v>522.66</v>
      </c>
    </row>
    <row r="36" spans="1:9" ht="15" customHeight="1">
      <c r="A36" s="568" t="s">
        <v>392</v>
      </c>
      <c r="B36" s="849"/>
      <c r="C36" s="851"/>
      <c r="D36" s="132">
        <v>37.012</v>
      </c>
      <c r="E36" s="132">
        <v>25.75</v>
      </c>
      <c r="F36" s="132">
        <v>160.72399999999999</v>
      </c>
      <c r="G36" s="132">
        <v>190.21199999999999</v>
      </c>
      <c r="H36" s="132">
        <v>134.13499999999999</v>
      </c>
      <c r="I36" s="146">
        <v>825.70699999999999</v>
      </c>
    </row>
    <row r="37" spans="1:9" ht="15" customHeight="1">
      <c r="A37" s="568" t="s">
        <v>290</v>
      </c>
      <c r="B37" s="849"/>
      <c r="C37" s="851"/>
      <c r="D37" s="132">
        <v>17.995000000000001</v>
      </c>
      <c r="E37" s="132">
        <v>11.601000000000001</v>
      </c>
      <c r="F37" s="132">
        <v>30.792999999999999</v>
      </c>
      <c r="G37" s="132">
        <v>94.010999999999996</v>
      </c>
      <c r="H37" s="132">
        <v>61.723999999999997</v>
      </c>
      <c r="I37" s="146">
        <v>146.16999999999999</v>
      </c>
    </row>
    <row r="38" spans="1:9" ht="15" customHeight="1">
      <c r="A38" s="568" t="s">
        <v>394</v>
      </c>
      <c r="B38" s="849"/>
      <c r="C38" s="851"/>
      <c r="D38" s="132">
        <v>7.0170000000000003</v>
      </c>
      <c r="E38" s="132">
        <v>7.0170000000000003</v>
      </c>
      <c r="F38" s="132">
        <v>2.4750000000000001</v>
      </c>
      <c r="G38" s="132">
        <v>59.5</v>
      </c>
      <c r="H38" s="132">
        <v>59.5</v>
      </c>
      <c r="I38" s="146">
        <v>19.8</v>
      </c>
    </row>
    <row r="39" spans="1:9" ht="15" customHeight="1">
      <c r="A39" s="568" t="s">
        <v>393</v>
      </c>
      <c r="B39" s="849"/>
      <c r="C39" s="851"/>
      <c r="D39" s="132">
        <v>1.339</v>
      </c>
      <c r="E39" s="132">
        <v>1.339</v>
      </c>
      <c r="F39" s="132">
        <v>9.1319999999999997</v>
      </c>
      <c r="G39" s="132">
        <v>10.551</v>
      </c>
      <c r="H39" s="132">
        <v>10.551</v>
      </c>
      <c r="I39" s="146">
        <v>69.379000000000005</v>
      </c>
    </row>
    <row r="40" spans="1:9" ht="15" customHeight="1">
      <c r="A40" s="568" t="s">
        <v>292</v>
      </c>
      <c r="B40" s="1183"/>
      <c r="C40" s="1184"/>
      <c r="D40" s="132">
        <v>0</v>
      </c>
      <c r="E40" s="132">
        <v>0</v>
      </c>
      <c r="F40" s="132">
        <v>11.109</v>
      </c>
      <c r="G40" s="132">
        <v>0</v>
      </c>
      <c r="H40" s="132">
        <v>0</v>
      </c>
      <c r="I40" s="146">
        <v>77.204999999999998</v>
      </c>
    </row>
    <row r="41" spans="1:9" ht="15" customHeight="1">
      <c r="A41" s="834" t="s">
        <v>314</v>
      </c>
      <c r="B41" s="1185"/>
      <c r="C41" s="1186"/>
      <c r="D41" s="376">
        <f>SUM(D34:D40)</f>
        <v>643.49500000000012</v>
      </c>
      <c r="E41" s="376">
        <f t="shared" ref="E41:I41" si="4">SUM(E34:E40)</f>
        <v>580.70800000000008</v>
      </c>
      <c r="F41" s="376">
        <f t="shared" si="4"/>
        <v>401.05400000000003</v>
      </c>
      <c r="G41" s="376">
        <f t="shared" si="4"/>
        <v>4479.7130000000006</v>
      </c>
      <c r="H41" s="376">
        <f t="shared" si="4"/>
        <v>4171.2660000000005</v>
      </c>
      <c r="I41" s="391">
        <f t="shared" si="4"/>
        <v>2347.1729999999998</v>
      </c>
    </row>
    <row r="42" spans="1:9" ht="13.5" thickBot="1">
      <c r="A42" s="837" t="s">
        <v>327</v>
      </c>
      <c r="B42" s="838"/>
      <c r="C42" s="839"/>
      <c r="D42" s="252">
        <f>D41+D33+D19+D26+D11</f>
        <v>7447.4160000000002</v>
      </c>
      <c r="E42" s="252">
        <f t="shared" ref="E42:I42" si="5">E41+E33+E19+E26+E11</f>
        <v>6077.3409999999994</v>
      </c>
      <c r="F42" s="252">
        <f t="shared" si="5"/>
        <v>7860.1750000000002</v>
      </c>
      <c r="G42" s="252">
        <f t="shared" si="5"/>
        <v>45956.371000000006</v>
      </c>
      <c r="H42" s="252">
        <f t="shared" si="5"/>
        <v>37835.620999999999</v>
      </c>
      <c r="I42" s="291">
        <f t="shared" si="5"/>
        <v>46939.683000000005</v>
      </c>
    </row>
    <row r="43" spans="1:9">
      <c r="A43" s="156" t="s">
        <v>328</v>
      </c>
      <c r="B43" s="42"/>
      <c r="C43" s="42"/>
      <c r="D43" s="129"/>
      <c r="E43" s="129"/>
      <c r="F43" s="129"/>
      <c r="G43" s="129"/>
      <c r="H43" s="129"/>
      <c r="I43" s="242"/>
    </row>
    <row r="44" spans="1:9">
      <c r="A44" s="871" t="s">
        <v>329</v>
      </c>
      <c r="B44" s="872"/>
      <c r="C44" s="872"/>
      <c r="D44" s="872"/>
      <c r="E44" s="872"/>
      <c r="F44" s="872"/>
      <c r="G44" s="872"/>
      <c r="H44" s="872"/>
      <c r="I44" s="873"/>
    </row>
    <row r="45" spans="1:9" ht="13.5" thickBot="1">
      <c r="A45" s="158"/>
      <c r="B45" s="243"/>
      <c r="C45" s="243"/>
      <c r="D45" s="244"/>
      <c r="E45" s="244"/>
      <c r="F45" s="244"/>
      <c r="G45" s="244"/>
      <c r="H45" s="244"/>
      <c r="I45" s="245"/>
    </row>
    <row r="60" spans="1:3">
      <c r="B60" s="192" t="s">
        <v>330</v>
      </c>
      <c r="C60" s="619" t="s">
        <v>331</v>
      </c>
    </row>
    <row r="61" spans="1:3">
      <c r="A61" s="192" t="s">
        <v>332</v>
      </c>
      <c r="B61" s="630">
        <v>0</v>
      </c>
      <c r="C61" s="630">
        <v>0</v>
      </c>
    </row>
    <row r="62" spans="1:3">
      <c r="A62" s="192" t="s">
        <v>333</v>
      </c>
      <c r="B62" s="630">
        <f>E11+E19+E26+E33+E41</f>
        <v>6077.3409999999985</v>
      </c>
      <c r="C62" s="630">
        <f>F11+F19+F26+F33+F41</f>
        <v>7860.1749999999993</v>
      </c>
    </row>
  </sheetData>
  <mergeCells count="28">
    <mergeCell ref="A44:I44"/>
    <mergeCell ref="A19:C19"/>
    <mergeCell ref="B20:B25"/>
    <mergeCell ref="C20:C25"/>
    <mergeCell ref="A26:C26"/>
    <mergeCell ref="B27:B32"/>
    <mergeCell ref="C27:C32"/>
    <mergeCell ref="A33:C33"/>
    <mergeCell ref="B34:B40"/>
    <mergeCell ref="C34:C40"/>
    <mergeCell ref="A41:C41"/>
    <mergeCell ref="A42:C42"/>
    <mergeCell ref="B6:B10"/>
    <mergeCell ref="C6:C10"/>
    <mergeCell ref="A11:C11"/>
    <mergeCell ref="B12:B18"/>
    <mergeCell ref="C12:C18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  <pageSetUpPr fitToPage="1"/>
  </sheetPr>
  <dimension ref="A1:I63"/>
  <sheetViews>
    <sheetView view="pageBreakPreview" zoomScale="86" zoomScaleNormal="100" zoomScaleSheetLayoutView="86" workbookViewId="0">
      <selection activeCell="K41" sqref="K41"/>
    </sheetView>
  </sheetViews>
  <sheetFormatPr baseColWidth="10" defaultColWidth="11.42578125" defaultRowHeight="12.75"/>
  <cols>
    <col min="1" max="1" width="20.7109375" style="20" customWidth="1"/>
    <col min="2" max="2" width="10.7109375" style="20" customWidth="1"/>
    <col min="3" max="3" width="36.7109375" style="20" customWidth="1"/>
    <col min="4" max="9" width="12.7109375" style="20" customWidth="1"/>
    <col min="10" max="16384" width="11.42578125" style="16"/>
  </cols>
  <sheetData>
    <row r="1" spans="1:9" s="138" customFormat="1" ht="15" customHeight="1" thickBot="1">
      <c r="A1" s="965" t="s">
        <v>402</v>
      </c>
      <c r="B1" s="966"/>
      <c r="C1" s="966"/>
      <c r="D1" s="966"/>
      <c r="E1" s="966"/>
      <c r="F1" s="966"/>
      <c r="G1" s="966"/>
      <c r="H1" s="966"/>
      <c r="I1" s="967"/>
    </row>
    <row r="2" spans="1:9" s="138" customFormat="1" ht="15" customHeight="1">
      <c r="A2" s="965" t="s">
        <v>403</v>
      </c>
      <c r="B2" s="966"/>
      <c r="C2" s="966"/>
      <c r="D2" s="966"/>
      <c r="E2" s="966"/>
      <c r="F2" s="966"/>
      <c r="G2" s="966"/>
      <c r="H2" s="966"/>
      <c r="I2" s="967"/>
    </row>
    <row r="3" spans="1:9" ht="15" customHeight="1">
      <c r="A3" s="968" t="str">
        <f>'Pág.25-C14 '!A3:A5</f>
        <v>País de origen</v>
      </c>
      <c r="B3" s="969" t="s">
        <v>305</v>
      </c>
      <c r="C3" s="970" t="s">
        <v>306</v>
      </c>
      <c r="D3" s="906" t="s">
        <v>284</v>
      </c>
      <c r="E3" s="906"/>
      <c r="F3" s="906"/>
      <c r="G3" s="906" t="s">
        <v>397</v>
      </c>
      <c r="H3" s="906"/>
      <c r="I3" s="907"/>
    </row>
    <row r="4" spans="1:9" ht="15" customHeight="1">
      <c r="A4" s="968"/>
      <c r="B4" s="969"/>
      <c r="C4" s="970"/>
      <c r="D4" s="869">
        <v>2022</v>
      </c>
      <c r="E4" s="866" t="s">
        <v>500</v>
      </c>
      <c r="F4" s="959"/>
      <c r="G4" s="869">
        <f>D4</f>
        <v>2022</v>
      </c>
      <c r="H4" s="959" t="str">
        <f>+E4</f>
        <v>Ene - sep</v>
      </c>
      <c r="I4" s="867"/>
    </row>
    <row r="5" spans="1:9" ht="15" customHeight="1">
      <c r="A5" s="968"/>
      <c r="B5" s="969"/>
      <c r="C5" s="1193"/>
      <c r="D5" s="870"/>
      <c r="E5" s="451">
        <v>2022</v>
      </c>
      <c r="F5" s="451">
        <v>2023</v>
      </c>
      <c r="G5" s="870"/>
      <c r="H5" s="373">
        <f>E5</f>
        <v>2022</v>
      </c>
      <c r="I5" s="384">
        <f>F5</f>
        <v>2023</v>
      </c>
    </row>
    <row r="6" spans="1:9" ht="15" customHeight="1">
      <c r="A6" s="693" t="s">
        <v>319</v>
      </c>
      <c r="B6" s="960" t="s">
        <v>404</v>
      </c>
      <c r="C6" s="962" t="s">
        <v>405</v>
      </c>
      <c r="D6" s="426">
        <v>1806.8209999999999</v>
      </c>
      <c r="E6" s="426">
        <v>1490.4590000000001</v>
      </c>
      <c r="F6" s="426">
        <v>1501.0609999999999</v>
      </c>
      <c r="G6" s="426">
        <v>2705.0839999999998</v>
      </c>
      <c r="H6" s="426">
        <v>2246.7060000000001</v>
      </c>
      <c r="I6" s="425">
        <v>1752.181</v>
      </c>
    </row>
    <row r="7" spans="1:9" ht="15" customHeight="1">
      <c r="A7" s="693" t="s">
        <v>292</v>
      </c>
      <c r="B7" s="961"/>
      <c r="C7" s="1195"/>
      <c r="D7" s="426">
        <v>251.99</v>
      </c>
      <c r="E7" s="426">
        <v>251.99</v>
      </c>
      <c r="F7" s="426">
        <v>356.87700000000001</v>
      </c>
      <c r="G7" s="426">
        <v>396.87599999999998</v>
      </c>
      <c r="H7" s="426">
        <v>396.87599999999998</v>
      </c>
      <c r="I7" s="425">
        <v>451.92399999999998</v>
      </c>
    </row>
    <row r="8" spans="1:9" ht="15" customHeight="1">
      <c r="A8" s="963" t="s">
        <v>314</v>
      </c>
      <c r="B8" s="964"/>
      <c r="C8" s="1194"/>
      <c r="D8" s="378">
        <f>SUM(D6:D7)</f>
        <v>2058.8109999999997</v>
      </c>
      <c r="E8" s="378">
        <f t="shared" ref="E8:I8" si="0">SUM(E6:E7)</f>
        <v>1742.4490000000001</v>
      </c>
      <c r="F8" s="378">
        <f t="shared" si="0"/>
        <v>1857.9379999999999</v>
      </c>
      <c r="G8" s="378">
        <f t="shared" si="0"/>
        <v>3101.96</v>
      </c>
      <c r="H8" s="378">
        <f t="shared" si="0"/>
        <v>2643.5820000000003</v>
      </c>
      <c r="I8" s="387">
        <f t="shared" si="0"/>
        <v>2204.105</v>
      </c>
    </row>
    <row r="9" spans="1:9" ht="15" customHeight="1">
      <c r="A9" s="695" t="s">
        <v>319</v>
      </c>
      <c r="B9" s="844" t="s">
        <v>359</v>
      </c>
      <c r="C9" s="971" t="s">
        <v>360</v>
      </c>
      <c r="D9" s="426">
        <v>1002.784</v>
      </c>
      <c r="E9" s="426">
        <v>966.20899999999995</v>
      </c>
      <c r="F9" s="426">
        <v>88.067999999999998</v>
      </c>
      <c r="G9" s="426">
        <v>5940.009</v>
      </c>
      <c r="H9" s="426">
        <v>5558.3440000000001</v>
      </c>
      <c r="I9" s="425">
        <v>955.62</v>
      </c>
    </row>
    <row r="10" spans="1:9" ht="15" customHeight="1">
      <c r="A10" s="691" t="s">
        <v>367</v>
      </c>
      <c r="B10" s="845"/>
      <c r="C10" s="972"/>
      <c r="D10" s="426">
        <v>307.529</v>
      </c>
      <c r="E10" s="426">
        <v>263.21100000000001</v>
      </c>
      <c r="F10" s="426">
        <v>87.861000000000004</v>
      </c>
      <c r="G10" s="426">
        <v>1326.569</v>
      </c>
      <c r="H10" s="426">
        <v>1151.684</v>
      </c>
      <c r="I10" s="425">
        <v>406.685</v>
      </c>
    </row>
    <row r="11" spans="1:9" ht="15" customHeight="1">
      <c r="A11" s="691" t="s">
        <v>292</v>
      </c>
      <c r="B11" s="845"/>
      <c r="C11" s="972"/>
      <c r="D11" s="426">
        <v>28.265000000000001</v>
      </c>
      <c r="E11" s="426">
        <v>28.265000000000001</v>
      </c>
      <c r="F11" s="426">
        <v>118.033</v>
      </c>
      <c r="G11" s="426">
        <v>153.62799999999999</v>
      </c>
      <c r="H11" s="426">
        <v>153.62799999999999</v>
      </c>
      <c r="I11" s="425">
        <v>1481.3440000000001</v>
      </c>
    </row>
    <row r="12" spans="1:9" ht="15" customHeight="1">
      <c r="A12" s="691" t="s">
        <v>394</v>
      </c>
      <c r="B12" s="845"/>
      <c r="C12" s="972"/>
      <c r="D12" s="426">
        <v>12.141999999999999</v>
      </c>
      <c r="E12" s="426">
        <v>0</v>
      </c>
      <c r="F12" s="426">
        <v>10.635</v>
      </c>
      <c r="G12" s="426">
        <v>92.165000000000006</v>
      </c>
      <c r="H12" s="426">
        <v>0</v>
      </c>
      <c r="I12" s="425">
        <v>80.652000000000001</v>
      </c>
    </row>
    <row r="13" spans="1:9" ht="15" customHeight="1">
      <c r="A13" s="691" t="s">
        <v>392</v>
      </c>
      <c r="B13" s="845"/>
      <c r="C13" s="972"/>
      <c r="D13" s="426">
        <v>20.228000000000002</v>
      </c>
      <c r="E13" s="426">
        <v>20.228000000000002</v>
      </c>
      <c r="F13" s="426">
        <v>3.8380000000000001</v>
      </c>
      <c r="G13" s="426">
        <v>84.954999999999998</v>
      </c>
      <c r="H13" s="426">
        <v>84.954999999999998</v>
      </c>
      <c r="I13" s="425">
        <v>33.905999999999999</v>
      </c>
    </row>
    <row r="14" spans="1:9" ht="15" customHeight="1">
      <c r="A14" s="691" t="s">
        <v>290</v>
      </c>
      <c r="B14" s="845"/>
      <c r="C14" s="972"/>
      <c r="D14" s="426">
        <v>3.2440000000000002</v>
      </c>
      <c r="E14" s="426">
        <v>0</v>
      </c>
      <c r="F14" s="426">
        <v>0</v>
      </c>
      <c r="G14" s="426">
        <v>17.678000000000001</v>
      </c>
      <c r="H14" s="426">
        <v>0</v>
      </c>
      <c r="I14" s="425">
        <v>0</v>
      </c>
    </row>
    <row r="15" spans="1:9" ht="15" customHeight="1">
      <c r="A15" s="691" t="s">
        <v>393</v>
      </c>
      <c r="B15" s="845"/>
      <c r="C15" s="972"/>
      <c r="D15" s="426">
        <v>6.6000000000000003E-2</v>
      </c>
      <c r="E15" s="426">
        <v>6.6000000000000003E-2</v>
      </c>
      <c r="F15" s="426">
        <v>0.91500000000000004</v>
      </c>
      <c r="G15" s="426">
        <v>0.58899999999999997</v>
      </c>
      <c r="H15" s="426">
        <v>0.58899999999999997</v>
      </c>
      <c r="I15" s="425">
        <v>9.2319999999999993</v>
      </c>
    </row>
    <row r="16" spans="1:9" ht="15" customHeight="1">
      <c r="A16" s="693" t="s">
        <v>313</v>
      </c>
      <c r="B16" s="845"/>
      <c r="C16" s="972"/>
      <c r="D16" s="426">
        <v>0</v>
      </c>
      <c r="E16" s="426">
        <v>0</v>
      </c>
      <c r="F16" s="426">
        <v>1E-3</v>
      </c>
      <c r="G16" s="426">
        <v>0</v>
      </c>
      <c r="H16" s="426">
        <v>0</v>
      </c>
      <c r="I16" s="425">
        <v>1.2999999999999999E-2</v>
      </c>
    </row>
    <row r="17" spans="1:9" ht="15" customHeight="1">
      <c r="A17" s="693" t="s">
        <v>295</v>
      </c>
      <c r="B17" s="892"/>
      <c r="C17" s="1196"/>
      <c r="D17" s="426">
        <v>0</v>
      </c>
      <c r="E17" s="426">
        <v>0</v>
      </c>
      <c r="F17" s="426">
        <v>2E-3</v>
      </c>
      <c r="G17" s="426">
        <v>0</v>
      </c>
      <c r="H17" s="426">
        <v>0</v>
      </c>
      <c r="I17" s="425">
        <v>7.2999999999999995E-2</v>
      </c>
    </row>
    <row r="18" spans="1:9" ht="15" customHeight="1">
      <c r="A18" s="1197" t="s">
        <v>314</v>
      </c>
      <c r="B18" s="1198"/>
      <c r="C18" s="1199"/>
      <c r="D18" s="378">
        <f>SUM(D9:D17)</f>
        <v>1374.2580000000003</v>
      </c>
      <c r="E18" s="378">
        <f t="shared" ref="E18:I18" si="1">SUM(E9:E17)</f>
        <v>1277.9790000000003</v>
      </c>
      <c r="F18" s="378">
        <f t="shared" si="1"/>
        <v>309.35300000000001</v>
      </c>
      <c r="G18" s="378">
        <f t="shared" si="1"/>
        <v>7615.5929999999989</v>
      </c>
      <c r="H18" s="378">
        <f t="shared" si="1"/>
        <v>6949.2</v>
      </c>
      <c r="I18" s="387">
        <f t="shared" si="1"/>
        <v>2967.5250000000001</v>
      </c>
    </row>
    <row r="19" spans="1:9" ht="15" customHeight="1">
      <c r="A19" s="691" t="s">
        <v>367</v>
      </c>
      <c r="B19" s="976" t="s">
        <v>364</v>
      </c>
      <c r="C19" s="845" t="s">
        <v>365</v>
      </c>
      <c r="D19" s="426">
        <v>1334.336</v>
      </c>
      <c r="E19" s="426">
        <v>874.44200000000001</v>
      </c>
      <c r="F19" s="426">
        <v>1465.4190000000001</v>
      </c>
      <c r="G19" s="426">
        <v>6029.0050000000001</v>
      </c>
      <c r="H19" s="426">
        <v>3798.7489999999998</v>
      </c>
      <c r="I19" s="425">
        <v>7079.7839999999997</v>
      </c>
    </row>
    <row r="20" spans="1:9" ht="15" customHeight="1">
      <c r="A20" s="691" t="s">
        <v>392</v>
      </c>
      <c r="B20" s="976"/>
      <c r="C20" s="847"/>
      <c r="D20" s="426">
        <v>1089.8130000000001</v>
      </c>
      <c r="E20" s="426">
        <v>919.928</v>
      </c>
      <c r="F20" s="426">
        <v>928.21799999999996</v>
      </c>
      <c r="G20" s="426">
        <v>5925.7020000000002</v>
      </c>
      <c r="H20" s="426">
        <v>4918.8050000000003</v>
      </c>
      <c r="I20" s="425">
        <v>4064.674</v>
      </c>
    </row>
    <row r="21" spans="1:9" ht="15" customHeight="1">
      <c r="A21" s="691" t="s">
        <v>393</v>
      </c>
      <c r="B21" s="976"/>
      <c r="C21" s="847"/>
      <c r="D21" s="426">
        <v>403.39299999999997</v>
      </c>
      <c r="E21" s="426">
        <v>282.71699999999998</v>
      </c>
      <c r="F21" s="426">
        <v>318.589</v>
      </c>
      <c r="G21" s="426">
        <v>2935.5439999999999</v>
      </c>
      <c r="H21" s="426">
        <v>2077.5390000000002</v>
      </c>
      <c r="I21" s="425">
        <v>2121.3670000000002</v>
      </c>
    </row>
    <row r="22" spans="1:9" ht="15" customHeight="1">
      <c r="A22" s="691" t="s">
        <v>319</v>
      </c>
      <c r="B22" s="976"/>
      <c r="C22" s="847"/>
      <c r="D22" s="426">
        <v>278.57799999999997</v>
      </c>
      <c r="E22" s="426">
        <v>213.70400000000001</v>
      </c>
      <c r="F22" s="426">
        <v>115</v>
      </c>
      <c r="G22" s="426">
        <v>1938.665</v>
      </c>
      <c r="H22" s="426">
        <v>1510.579</v>
      </c>
      <c r="I22" s="425">
        <v>905.05100000000004</v>
      </c>
    </row>
    <row r="23" spans="1:9" ht="15" customHeight="1">
      <c r="A23" s="691" t="s">
        <v>291</v>
      </c>
      <c r="B23" s="976"/>
      <c r="C23" s="847"/>
      <c r="D23" s="426">
        <v>27.42</v>
      </c>
      <c r="E23" s="426">
        <v>27.42</v>
      </c>
      <c r="F23" s="426">
        <v>2.3E-2</v>
      </c>
      <c r="G23" s="426">
        <v>117.1</v>
      </c>
      <c r="H23" s="426">
        <v>117.1</v>
      </c>
      <c r="I23" s="425">
        <v>1.044</v>
      </c>
    </row>
    <row r="24" spans="1:9" ht="15" customHeight="1">
      <c r="A24" s="691" t="s">
        <v>406</v>
      </c>
      <c r="B24" s="976"/>
      <c r="C24" s="847"/>
      <c r="D24" s="426">
        <v>18.936</v>
      </c>
      <c r="E24" s="426">
        <v>8.1359999999999992</v>
      </c>
      <c r="F24" s="426">
        <v>25.93</v>
      </c>
      <c r="G24" s="426">
        <v>111.56</v>
      </c>
      <c r="H24" s="426">
        <v>39.090000000000003</v>
      </c>
      <c r="I24" s="425">
        <v>186.19900000000001</v>
      </c>
    </row>
    <row r="25" spans="1:9" ht="15" customHeight="1">
      <c r="A25" s="691" t="s">
        <v>407</v>
      </c>
      <c r="B25" s="976"/>
      <c r="C25" s="847"/>
      <c r="D25" s="426">
        <v>0.18099999999999999</v>
      </c>
      <c r="E25" s="426">
        <v>0.18099999999999999</v>
      </c>
      <c r="F25" s="426">
        <v>0.35299999999999998</v>
      </c>
      <c r="G25" s="426">
        <v>7.7779999999999996</v>
      </c>
      <c r="H25" s="426">
        <v>7.7779999999999996</v>
      </c>
      <c r="I25" s="425">
        <v>11.82</v>
      </c>
    </row>
    <row r="26" spans="1:9" ht="15" customHeight="1">
      <c r="A26" s="691" t="s">
        <v>361</v>
      </c>
      <c r="B26" s="976"/>
      <c r="C26" s="847"/>
      <c r="D26" s="426">
        <v>4.9000000000000002E-2</v>
      </c>
      <c r="E26" s="426">
        <v>4.9000000000000002E-2</v>
      </c>
      <c r="F26" s="426">
        <v>0</v>
      </c>
      <c r="G26" s="426">
        <v>0.68600000000000005</v>
      </c>
      <c r="H26" s="426">
        <v>0.68600000000000005</v>
      </c>
      <c r="I26" s="425">
        <v>0</v>
      </c>
    </row>
    <row r="27" spans="1:9" ht="15" customHeight="1">
      <c r="A27" s="691" t="s">
        <v>317</v>
      </c>
      <c r="B27" s="976"/>
      <c r="C27" s="847"/>
      <c r="D27" s="426">
        <v>1E-3</v>
      </c>
      <c r="E27" s="426">
        <v>1E-3</v>
      </c>
      <c r="F27" s="426">
        <v>0</v>
      </c>
      <c r="G27" s="426">
        <v>0.68300000000000005</v>
      </c>
      <c r="H27" s="426">
        <v>0.68300000000000005</v>
      </c>
      <c r="I27" s="425">
        <v>0</v>
      </c>
    </row>
    <row r="28" spans="1:9" ht="15" customHeight="1">
      <c r="A28" s="691" t="s">
        <v>295</v>
      </c>
      <c r="B28" s="976"/>
      <c r="C28" s="847"/>
      <c r="D28" s="426">
        <v>1E-3</v>
      </c>
      <c r="E28" s="426">
        <v>1E-3</v>
      </c>
      <c r="F28" s="426">
        <v>0</v>
      </c>
      <c r="G28" s="426">
        <v>0.20300000000000001</v>
      </c>
      <c r="H28" s="426">
        <v>0.20300000000000001</v>
      </c>
      <c r="I28" s="425">
        <v>0</v>
      </c>
    </row>
    <row r="29" spans="1:9" ht="15" customHeight="1">
      <c r="A29" s="693" t="s">
        <v>408</v>
      </c>
      <c r="B29" s="976"/>
      <c r="C29" s="847"/>
      <c r="D29" s="426">
        <v>0</v>
      </c>
      <c r="E29" s="426">
        <v>0</v>
      </c>
      <c r="F29" s="426">
        <v>6.4080000000000004</v>
      </c>
      <c r="G29" s="426">
        <v>0</v>
      </c>
      <c r="H29" s="426">
        <v>0</v>
      </c>
      <c r="I29" s="425">
        <v>43.323999999999998</v>
      </c>
    </row>
    <row r="30" spans="1:9" ht="15.75" customHeight="1">
      <c r="A30" s="968" t="s">
        <v>314</v>
      </c>
      <c r="B30" s="969"/>
      <c r="C30" s="977"/>
      <c r="D30" s="378">
        <f>SUM(D19:D29)</f>
        <v>3152.708000000001</v>
      </c>
      <c r="E30" s="378">
        <f t="shared" ref="E30:I30" si="2">SUM(E19:E29)</f>
        <v>2326.5790000000006</v>
      </c>
      <c r="F30" s="378">
        <f t="shared" si="2"/>
        <v>2859.94</v>
      </c>
      <c r="G30" s="378">
        <f t="shared" si="2"/>
        <v>17066.926000000003</v>
      </c>
      <c r="H30" s="378">
        <f t="shared" si="2"/>
        <v>12471.212000000001</v>
      </c>
      <c r="I30" s="387">
        <f t="shared" si="2"/>
        <v>14413.262999999999</v>
      </c>
    </row>
    <row r="31" spans="1:9" ht="15" customHeight="1" thickBot="1">
      <c r="A31" s="978" t="s">
        <v>327</v>
      </c>
      <c r="B31" s="979"/>
      <c r="C31" s="979"/>
      <c r="D31" s="261">
        <f>D30+D18+D8</f>
        <v>6585.777000000001</v>
      </c>
      <c r="E31" s="261">
        <f t="shared" ref="E31:I31" si="3">E30+E18+E8</f>
        <v>5347.0070000000014</v>
      </c>
      <c r="F31" s="261">
        <f t="shared" si="3"/>
        <v>5027.2309999999998</v>
      </c>
      <c r="G31" s="261">
        <f t="shared" si="3"/>
        <v>27784.478999999999</v>
      </c>
      <c r="H31" s="261">
        <f t="shared" si="3"/>
        <v>22063.993999999999</v>
      </c>
      <c r="I31" s="262">
        <f t="shared" si="3"/>
        <v>19584.893</v>
      </c>
    </row>
    <row r="32" spans="1:9" ht="15" customHeight="1">
      <c r="A32" s="911" t="s">
        <v>328</v>
      </c>
      <c r="B32" s="912"/>
      <c r="C32" s="912"/>
      <c r="D32" s="912"/>
      <c r="E32" s="912"/>
      <c r="F32" s="912"/>
      <c r="G32" s="912"/>
      <c r="H32" s="912"/>
      <c r="I32" s="913"/>
    </row>
    <row r="33" spans="1:9" ht="15.75" customHeight="1" thickBot="1">
      <c r="A33" s="973" t="s">
        <v>409</v>
      </c>
      <c r="B33" s="974"/>
      <c r="C33" s="974"/>
      <c r="D33" s="974"/>
      <c r="E33" s="974"/>
      <c r="F33" s="974"/>
      <c r="G33" s="974"/>
      <c r="H33" s="974"/>
      <c r="I33" s="975"/>
    </row>
    <row r="61" spans="1:3">
      <c r="B61" s="192"/>
      <c r="C61" s="619"/>
    </row>
    <row r="62" spans="1:3">
      <c r="A62" s="192"/>
      <c r="B62" s="630"/>
      <c r="C62" s="630"/>
    </row>
    <row r="63" spans="1:3">
      <c r="A63" s="192"/>
      <c r="B63" s="630"/>
      <c r="C63" s="630"/>
    </row>
  </sheetData>
  <mergeCells count="23">
    <mergeCell ref="B9:B17"/>
    <mergeCell ref="C9:C17"/>
    <mergeCell ref="A32:I32"/>
    <mergeCell ref="A33:I33"/>
    <mergeCell ref="A18:C18"/>
    <mergeCell ref="B19:B29"/>
    <mergeCell ref="C19:C29"/>
    <mergeCell ref="A30:C30"/>
    <mergeCell ref="A31:C31"/>
    <mergeCell ref="B6:B7"/>
    <mergeCell ref="C6:C7"/>
    <mergeCell ref="A8:C8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6" orientation="landscape" r:id="rId1"/>
  <headerFooter>
    <oddHeader>&amp;L&amp;9ODEPA</oddHeader>
    <oddFooter>&amp;C&amp;9 28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70C0"/>
    <pageSetUpPr fitToPage="1"/>
  </sheetPr>
  <dimension ref="A1:I44"/>
  <sheetViews>
    <sheetView view="pageBreakPreview" zoomScale="90" zoomScaleNormal="100" zoomScaleSheetLayoutView="90" workbookViewId="0">
      <selection activeCell="I37" sqref="I37"/>
    </sheetView>
  </sheetViews>
  <sheetFormatPr baseColWidth="10" defaultColWidth="11.42578125" defaultRowHeight="12.75"/>
  <cols>
    <col min="1" max="1" width="20.7109375" style="48" customWidth="1"/>
    <col min="2" max="2" width="10.7109375" style="16" customWidth="1"/>
    <col min="3" max="3" width="44.140625" style="88" customWidth="1"/>
    <col min="4" max="9" width="12.7109375" style="16" customWidth="1"/>
    <col min="10" max="10" width="22" style="16" customWidth="1"/>
    <col min="11" max="16384" width="11.42578125" style="16"/>
  </cols>
  <sheetData>
    <row r="1" spans="1:9" ht="15" customHeight="1" thickBot="1">
      <c r="A1" s="965" t="s">
        <v>410</v>
      </c>
      <c r="B1" s="966"/>
      <c r="C1" s="966"/>
      <c r="D1" s="966"/>
      <c r="E1" s="966"/>
      <c r="F1" s="966"/>
      <c r="G1" s="966"/>
      <c r="H1" s="966"/>
      <c r="I1" s="967"/>
    </row>
    <row r="2" spans="1:9" ht="15" customHeight="1">
      <c r="A2" s="980" t="s">
        <v>36</v>
      </c>
      <c r="B2" s="981"/>
      <c r="C2" s="981"/>
      <c r="D2" s="981"/>
      <c r="E2" s="981"/>
      <c r="F2" s="981"/>
      <c r="G2" s="981"/>
      <c r="H2" s="981"/>
      <c r="I2" s="982"/>
    </row>
    <row r="3" spans="1:9" ht="15" customHeight="1">
      <c r="A3" s="983" t="str">
        <f>'Pág.28-C17 '!A3:A5</f>
        <v>País de origen</v>
      </c>
      <c r="B3" s="984" t="s">
        <v>305</v>
      </c>
      <c r="C3" s="985" t="s">
        <v>306</v>
      </c>
      <c r="D3" s="908" t="s">
        <v>284</v>
      </c>
      <c r="E3" s="990"/>
      <c r="F3" s="988"/>
      <c r="G3" s="908" t="s">
        <v>397</v>
      </c>
      <c r="H3" s="909"/>
      <c r="I3" s="910"/>
    </row>
    <row r="4" spans="1:9" ht="15" customHeight="1">
      <c r="A4" s="855"/>
      <c r="B4" s="858"/>
      <c r="C4" s="986"/>
      <c r="D4" s="989">
        <v>2022</v>
      </c>
      <c r="E4" s="906" t="s">
        <v>500</v>
      </c>
      <c r="F4" s="906"/>
      <c r="G4" s="988">
        <f>D4</f>
        <v>2022</v>
      </c>
      <c r="H4" s="908" t="str">
        <f>+E4</f>
        <v>Ene - sep</v>
      </c>
      <c r="I4" s="910"/>
    </row>
    <row r="5" spans="1:9" ht="15" customHeight="1">
      <c r="A5" s="878"/>
      <c r="B5" s="859"/>
      <c r="C5" s="987"/>
      <c r="D5" s="894"/>
      <c r="E5" s="375">
        <v>2022</v>
      </c>
      <c r="F5" s="375">
        <v>2023</v>
      </c>
      <c r="G5" s="894"/>
      <c r="H5" s="367">
        <f>E5</f>
        <v>2022</v>
      </c>
      <c r="I5" s="386">
        <f>F5</f>
        <v>2023</v>
      </c>
    </row>
    <row r="6" spans="1:9" ht="15" customHeight="1">
      <c r="A6" s="568" t="s">
        <v>392</v>
      </c>
      <c r="B6" s="874" t="s">
        <v>379</v>
      </c>
      <c r="C6" s="846" t="s">
        <v>380</v>
      </c>
      <c r="D6" s="132">
        <v>140.744</v>
      </c>
      <c r="E6" s="132">
        <v>106.92700000000001</v>
      </c>
      <c r="F6" s="132">
        <v>94.570999999999998</v>
      </c>
      <c r="G6" s="132">
        <v>623.40800000000002</v>
      </c>
      <c r="H6" s="132">
        <v>444.54300000000001</v>
      </c>
      <c r="I6" s="146">
        <v>341.32600000000002</v>
      </c>
    </row>
    <row r="7" spans="1:9" ht="15" customHeight="1">
      <c r="A7" s="568" t="s">
        <v>393</v>
      </c>
      <c r="B7" s="879"/>
      <c r="C7" s="847"/>
      <c r="D7" s="132">
        <v>1.504</v>
      </c>
      <c r="E7" s="132">
        <v>1.504</v>
      </c>
      <c r="F7" s="132">
        <v>0</v>
      </c>
      <c r="G7" s="132">
        <v>9.016</v>
      </c>
      <c r="H7" s="132">
        <v>9.016</v>
      </c>
      <c r="I7" s="146">
        <v>0</v>
      </c>
    </row>
    <row r="8" spans="1:9" ht="15" customHeight="1">
      <c r="A8" s="568" t="s">
        <v>361</v>
      </c>
      <c r="B8" s="1200"/>
      <c r="C8" s="883"/>
      <c r="D8" s="132">
        <v>0</v>
      </c>
      <c r="E8" s="132">
        <v>0</v>
      </c>
      <c r="F8" s="132">
        <v>9.109</v>
      </c>
      <c r="G8" s="132">
        <v>0</v>
      </c>
      <c r="H8" s="132">
        <v>0</v>
      </c>
      <c r="I8" s="146">
        <v>9.6289999999999996</v>
      </c>
    </row>
    <row r="9" spans="1:9" ht="15" customHeight="1">
      <c r="A9" s="997" t="s">
        <v>314</v>
      </c>
      <c r="B9" s="887"/>
      <c r="C9" s="888"/>
      <c r="D9" s="378">
        <f>SUM(D6:D8)</f>
        <v>142.24799999999999</v>
      </c>
      <c r="E9" s="378">
        <f t="shared" ref="E9:I9" si="0">SUM(E6:E8)</f>
        <v>108.43100000000001</v>
      </c>
      <c r="F9" s="378">
        <f t="shared" si="0"/>
        <v>103.67999999999999</v>
      </c>
      <c r="G9" s="378">
        <f t="shared" si="0"/>
        <v>632.42399999999998</v>
      </c>
      <c r="H9" s="378">
        <f t="shared" si="0"/>
        <v>453.55900000000003</v>
      </c>
      <c r="I9" s="387">
        <f t="shared" si="0"/>
        <v>350.95500000000004</v>
      </c>
    </row>
    <row r="10" spans="1:9" ht="15" customHeight="1">
      <c r="A10" s="569" t="s">
        <v>392</v>
      </c>
      <c r="B10" s="844" t="s">
        <v>384</v>
      </c>
      <c r="C10" s="971" t="s">
        <v>385</v>
      </c>
      <c r="D10" s="149">
        <v>3.8380000000000001</v>
      </c>
      <c r="E10" s="149">
        <v>3.8380000000000001</v>
      </c>
      <c r="F10" s="149">
        <v>6.8369999999999997</v>
      </c>
      <c r="G10" s="149">
        <v>18.21</v>
      </c>
      <c r="H10" s="149">
        <v>18.21</v>
      </c>
      <c r="I10" s="146">
        <v>64.674999999999997</v>
      </c>
    </row>
    <row r="11" spans="1:9" ht="15" customHeight="1">
      <c r="A11" s="570" t="s">
        <v>393</v>
      </c>
      <c r="B11" s="845"/>
      <c r="C11" s="972"/>
      <c r="D11" s="149">
        <v>0</v>
      </c>
      <c r="E11" s="149">
        <v>0</v>
      </c>
      <c r="F11" s="149">
        <v>18.63</v>
      </c>
      <c r="G11" s="149">
        <v>0</v>
      </c>
      <c r="H11" s="149">
        <v>0</v>
      </c>
      <c r="I11" s="146">
        <v>47.801000000000002</v>
      </c>
    </row>
    <row r="12" spans="1:9" ht="15" customHeight="1">
      <c r="A12" s="570" t="s">
        <v>411</v>
      </c>
      <c r="B12" s="892"/>
      <c r="C12" s="1196"/>
      <c r="D12" s="149">
        <v>0</v>
      </c>
      <c r="E12" s="149">
        <v>0</v>
      </c>
      <c r="F12" s="149">
        <v>0.65900000000000003</v>
      </c>
      <c r="G12" s="149">
        <v>0</v>
      </c>
      <c r="H12" s="149">
        <v>0</v>
      </c>
      <c r="I12" s="146">
        <v>10.663</v>
      </c>
    </row>
    <row r="13" spans="1:9" ht="15" customHeight="1">
      <c r="A13" s="889" t="s">
        <v>314</v>
      </c>
      <c r="B13" s="890"/>
      <c r="C13" s="891"/>
      <c r="D13" s="378">
        <f>SUM(D10:D12)</f>
        <v>3.8380000000000001</v>
      </c>
      <c r="E13" s="378">
        <f t="shared" ref="E13:I13" si="1">SUM(E10:E12)</f>
        <v>3.8380000000000001</v>
      </c>
      <c r="F13" s="378">
        <f t="shared" si="1"/>
        <v>26.125999999999998</v>
      </c>
      <c r="G13" s="378">
        <f t="shared" si="1"/>
        <v>18.21</v>
      </c>
      <c r="H13" s="378">
        <f t="shared" si="1"/>
        <v>18.21</v>
      </c>
      <c r="I13" s="387">
        <f t="shared" si="1"/>
        <v>123.139</v>
      </c>
    </row>
    <row r="14" spans="1:9" ht="15" customHeight="1">
      <c r="A14" s="994" t="s">
        <v>327</v>
      </c>
      <c r="B14" s="995"/>
      <c r="C14" s="996"/>
      <c r="D14" s="139">
        <f>D13+D9</f>
        <v>146.08599999999998</v>
      </c>
      <c r="E14" s="139">
        <f t="shared" ref="E14:I14" si="2">E13+E9</f>
        <v>112.26900000000001</v>
      </c>
      <c r="F14" s="139">
        <f t="shared" si="2"/>
        <v>129.80599999999998</v>
      </c>
      <c r="G14" s="139">
        <f t="shared" si="2"/>
        <v>650.63400000000001</v>
      </c>
      <c r="H14" s="139">
        <f t="shared" si="2"/>
        <v>471.76900000000001</v>
      </c>
      <c r="I14" s="393">
        <f t="shared" si="2"/>
        <v>474.09400000000005</v>
      </c>
    </row>
    <row r="15" spans="1:9" ht="15" customHeight="1">
      <c r="A15" s="991" t="s">
        <v>328</v>
      </c>
      <c r="B15" s="992"/>
      <c r="C15" s="992"/>
      <c r="D15" s="992"/>
      <c r="E15" s="992"/>
      <c r="F15" s="992"/>
      <c r="G15" s="992"/>
      <c r="H15" s="992"/>
      <c r="I15" s="993"/>
    </row>
    <row r="16" spans="1:9" ht="15" customHeight="1" thickBot="1">
      <c r="A16" s="840" t="s">
        <v>303</v>
      </c>
      <c r="B16" s="841"/>
      <c r="C16" s="841"/>
      <c r="D16" s="841"/>
      <c r="E16" s="841"/>
      <c r="F16" s="841"/>
      <c r="G16" s="841"/>
      <c r="H16" s="841"/>
      <c r="I16" s="842"/>
    </row>
    <row r="43" ht="15" customHeight="1"/>
    <row r="44" ht="15" customHeight="1"/>
  </sheetData>
  <mergeCells count="20">
    <mergeCell ref="A16:I16"/>
    <mergeCell ref="A15:I15"/>
    <mergeCell ref="B6:B8"/>
    <mergeCell ref="A14:C14"/>
    <mergeCell ref="C10:C12"/>
    <mergeCell ref="C6:C8"/>
    <mergeCell ref="A9:C9"/>
    <mergeCell ref="A13:C13"/>
    <mergeCell ref="B10:B12"/>
    <mergeCell ref="A1:I1"/>
    <mergeCell ref="A2:I2"/>
    <mergeCell ref="A3:A5"/>
    <mergeCell ref="B3:B5"/>
    <mergeCell ref="C3:C5"/>
    <mergeCell ref="G4:G5"/>
    <mergeCell ref="D4:D5"/>
    <mergeCell ref="D3:F3"/>
    <mergeCell ref="G3:I3"/>
    <mergeCell ref="H4:I4"/>
    <mergeCell ref="E4:F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2" orientation="landscape" r:id="rId1"/>
  <headerFooter>
    <oddHeader>&amp;L&amp;9ODEPA</oddHeader>
    <oddFooter>&amp;C&amp;9 29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70C0"/>
    <pageSetUpPr fitToPage="1"/>
  </sheetPr>
  <dimension ref="A1:M40"/>
  <sheetViews>
    <sheetView view="pageBreakPreview" zoomScale="90" zoomScaleNormal="115" zoomScaleSheetLayoutView="90" zoomScalePageLayoutView="85" workbookViewId="0">
      <selection activeCell="O28" sqref="O28"/>
    </sheetView>
  </sheetViews>
  <sheetFormatPr baseColWidth="10" defaultColWidth="11.42578125" defaultRowHeight="12.75"/>
  <cols>
    <col min="1" max="1" width="21.42578125" customWidth="1"/>
    <col min="2" max="2" width="10" bestFit="1" customWidth="1"/>
    <col min="3" max="3" width="34.5703125" customWidth="1"/>
    <col min="4" max="4" width="10.85546875" customWidth="1"/>
    <col min="5" max="6" width="10" customWidth="1"/>
    <col min="7" max="7" width="9" customWidth="1"/>
    <col min="8" max="8" width="8.5703125" customWidth="1"/>
    <col min="9" max="9" width="8.28515625" customWidth="1"/>
    <col min="10" max="11" width="8.140625" customWidth="1"/>
    <col min="12" max="12" width="9.28515625" customWidth="1"/>
    <col min="13" max="13" width="7.85546875" customWidth="1"/>
  </cols>
  <sheetData>
    <row r="1" spans="1:13" ht="13.5" thickBot="1">
      <c r="A1" s="1001" t="s">
        <v>412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3"/>
    </row>
    <row r="2" spans="1:13">
      <c r="A2" s="1001" t="s">
        <v>413</v>
      </c>
      <c r="B2" s="1002"/>
      <c r="C2" s="1002"/>
      <c r="D2" s="1002"/>
      <c r="E2" s="1002"/>
      <c r="F2" s="1002"/>
      <c r="G2" s="1002"/>
      <c r="H2" s="1002"/>
      <c r="I2" s="1002"/>
      <c r="J2" s="1002"/>
      <c r="K2" s="1002"/>
      <c r="L2" s="1002"/>
      <c r="M2" s="1003"/>
    </row>
    <row r="3" spans="1:13" ht="13.5" thickBot="1">
      <c r="A3" s="1004"/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6"/>
    </row>
    <row r="4" spans="1:13" ht="13.5" hidden="1" customHeight="1" thickBot="1">
      <c r="A4" s="1004"/>
      <c r="B4" s="1005"/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6"/>
    </row>
    <row r="5" spans="1:13" ht="15" customHeight="1">
      <c r="A5" s="1013" t="s">
        <v>414</v>
      </c>
      <c r="B5" s="1013" t="s">
        <v>305</v>
      </c>
      <c r="C5" s="1013" t="s">
        <v>306</v>
      </c>
      <c r="D5" s="1007" t="s">
        <v>415</v>
      </c>
      <c r="E5" s="1008"/>
      <c r="F5" s="1008"/>
      <c r="G5" s="1008"/>
      <c r="H5" s="1009"/>
      <c r="I5" s="1007" t="s">
        <v>416</v>
      </c>
      <c r="J5" s="1008"/>
      <c r="K5" s="1008"/>
      <c r="L5" s="1008"/>
      <c r="M5" s="1009"/>
    </row>
    <row r="6" spans="1:13">
      <c r="A6" s="1014"/>
      <c r="B6" s="1014"/>
      <c r="C6" s="1014"/>
      <c r="D6" s="1018" t="s">
        <v>417</v>
      </c>
      <c r="E6" s="1019"/>
      <c r="F6" s="1020"/>
      <c r="G6" s="1016" t="s">
        <v>500</v>
      </c>
      <c r="H6" s="1017"/>
      <c r="I6" s="1018" t="s">
        <v>417</v>
      </c>
      <c r="J6" s="1019"/>
      <c r="K6" s="1020"/>
      <c r="L6" s="1016" t="str">
        <f>G6</f>
        <v>Ene - sep</v>
      </c>
      <c r="M6" s="1017"/>
    </row>
    <row r="7" spans="1:13" ht="13.5" thickBot="1">
      <c r="A7" s="1015"/>
      <c r="B7" s="1015"/>
      <c r="C7" s="1015"/>
      <c r="D7" s="397">
        <v>2020</v>
      </c>
      <c r="E7" s="395">
        <v>2021</v>
      </c>
      <c r="F7" s="577">
        <v>2022</v>
      </c>
      <c r="G7" s="396">
        <v>2022</v>
      </c>
      <c r="H7" s="394">
        <v>2023</v>
      </c>
      <c r="I7" s="397">
        <v>2020</v>
      </c>
      <c r="J7" s="395">
        <v>2021</v>
      </c>
      <c r="K7" s="577">
        <v>2022</v>
      </c>
      <c r="L7" s="396">
        <v>2022</v>
      </c>
      <c r="M7" s="394">
        <v>2023</v>
      </c>
    </row>
    <row r="8" spans="1:13" ht="15" customHeight="1">
      <c r="A8" s="557" t="s">
        <v>289</v>
      </c>
      <c r="B8" s="1021" t="s">
        <v>418</v>
      </c>
      <c r="C8" s="1023" t="s">
        <v>465</v>
      </c>
      <c r="D8" s="539">
        <v>25873</v>
      </c>
      <c r="E8" s="540">
        <v>18652</v>
      </c>
      <c r="F8" s="540">
        <v>3830</v>
      </c>
      <c r="G8" s="578">
        <v>3830</v>
      </c>
      <c r="H8" s="579">
        <v>0</v>
      </c>
      <c r="I8" s="541">
        <v>22857.876</v>
      </c>
      <c r="J8" s="542">
        <v>26312.991999999998</v>
      </c>
      <c r="K8" s="580">
        <v>3676.8</v>
      </c>
      <c r="L8" s="542">
        <v>3676.8</v>
      </c>
      <c r="M8" s="581">
        <v>0</v>
      </c>
    </row>
    <row r="9" spans="1:13" ht="15" customHeight="1">
      <c r="A9" s="556" t="s">
        <v>323</v>
      </c>
      <c r="B9" s="1022"/>
      <c r="C9" s="1024"/>
      <c r="D9" s="582">
        <v>0</v>
      </c>
      <c r="E9" s="583">
        <v>0</v>
      </c>
      <c r="F9" s="583">
        <v>18</v>
      </c>
      <c r="G9" s="583">
        <v>18</v>
      </c>
      <c r="H9" s="584">
        <v>0</v>
      </c>
      <c r="I9" s="582">
        <v>0</v>
      </c>
      <c r="J9" s="585">
        <v>0</v>
      </c>
      <c r="K9" s="586">
        <v>17.956</v>
      </c>
      <c r="L9" s="543">
        <v>17.956</v>
      </c>
      <c r="M9" s="587">
        <v>0</v>
      </c>
    </row>
    <row r="10" spans="1:13" ht="15" customHeight="1">
      <c r="A10" s="1025" t="s">
        <v>314</v>
      </c>
      <c r="B10" s="1026"/>
      <c r="C10" s="1027"/>
      <c r="D10" s="530">
        <f>SUM(D8:D9)</f>
        <v>25873</v>
      </c>
      <c r="E10" s="535">
        <f t="shared" ref="E10:M10" si="0">SUM(E8:E9)</f>
        <v>18652</v>
      </c>
      <c r="F10" s="535">
        <f t="shared" si="0"/>
        <v>3848</v>
      </c>
      <c r="G10" s="535">
        <f t="shared" si="0"/>
        <v>3848</v>
      </c>
      <c r="H10" s="535">
        <f t="shared" si="0"/>
        <v>0</v>
      </c>
      <c r="I10" s="530">
        <f t="shared" si="0"/>
        <v>22857.876</v>
      </c>
      <c r="J10" s="535">
        <f t="shared" si="0"/>
        <v>26312.991999999998</v>
      </c>
      <c r="K10" s="535">
        <f t="shared" si="0"/>
        <v>3694.7560000000003</v>
      </c>
      <c r="L10" s="535">
        <f t="shared" si="0"/>
        <v>3694.7560000000003</v>
      </c>
      <c r="M10" s="597">
        <f t="shared" si="0"/>
        <v>0</v>
      </c>
    </row>
    <row r="11" spans="1:13" ht="25.5">
      <c r="A11" s="571" t="s">
        <v>289</v>
      </c>
      <c r="B11" s="572" t="s">
        <v>419</v>
      </c>
      <c r="C11" s="573" t="s">
        <v>420</v>
      </c>
      <c r="D11" s="544">
        <v>0</v>
      </c>
      <c r="E11" s="545">
        <v>3500</v>
      </c>
      <c r="F11" s="545">
        <v>11964</v>
      </c>
      <c r="G11" s="545">
        <v>7770</v>
      </c>
      <c r="H11" s="546">
        <v>7778</v>
      </c>
      <c r="I11" s="544">
        <v>0</v>
      </c>
      <c r="J11" s="547">
        <v>5950</v>
      </c>
      <c r="K11" s="548">
        <v>16213.392</v>
      </c>
      <c r="L11" s="529">
        <v>11516.111999999999</v>
      </c>
      <c r="M11" s="549">
        <v>8590.6759999999995</v>
      </c>
    </row>
    <row r="12" spans="1:13" ht="15" customHeight="1" thickBot="1">
      <c r="A12" s="1028" t="s">
        <v>314</v>
      </c>
      <c r="B12" s="1029"/>
      <c r="C12" s="1030"/>
      <c r="D12" s="537">
        <f>D11</f>
        <v>0</v>
      </c>
      <c r="E12" s="538">
        <f t="shared" ref="E12:M12" si="1">E11</f>
        <v>3500</v>
      </c>
      <c r="F12" s="538">
        <f t="shared" si="1"/>
        <v>11964</v>
      </c>
      <c r="G12" s="538">
        <f t="shared" si="1"/>
        <v>7770</v>
      </c>
      <c r="H12" s="536">
        <f t="shared" si="1"/>
        <v>7778</v>
      </c>
      <c r="I12" s="537">
        <f t="shared" si="1"/>
        <v>0</v>
      </c>
      <c r="J12" s="538">
        <f t="shared" si="1"/>
        <v>5950</v>
      </c>
      <c r="K12" s="538">
        <f t="shared" si="1"/>
        <v>16213.392</v>
      </c>
      <c r="L12" s="538">
        <f t="shared" si="1"/>
        <v>11516.111999999999</v>
      </c>
      <c r="M12" s="598">
        <f t="shared" si="1"/>
        <v>8590.6759999999995</v>
      </c>
    </row>
    <row r="13" spans="1:13" ht="15" customHeight="1" thickBot="1">
      <c r="A13" s="998" t="s">
        <v>327</v>
      </c>
      <c r="B13" s="999"/>
      <c r="C13" s="1000"/>
      <c r="D13" s="531">
        <f>D12+D10</f>
        <v>25873</v>
      </c>
      <c r="E13" s="532">
        <f>E10+E12</f>
        <v>22152</v>
      </c>
      <c r="F13" s="532">
        <f t="shared" ref="F13:M13" si="2">F10+F12</f>
        <v>15812</v>
      </c>
      <c r="G13" s="532">
        <f t="shared" si="2"/>
        <v>11618</v>
      </c>
      <c r="H13" s="533">
        <f t="shared" si="2"/>
        <v>7778</v>
      </c>
      <c r="I13" s="531">
        <f t="shared" si="2"/>
        <v>22857.876</v>
      </c>
      <c r="J13" s="532">
        <f t="shared" si="2"/>
        <v>32262.991999999998</v>
      </c>
      <c r="K13" s="532">
        <f t="shared" si="2"/>
        <v>19908.148000000001</v>
      </c>
      <c r="L13" s="532">
        <f t="shared" si="2"/>
        <v>15210.867999999999</v>
      </c>
      <c r="M13" s="533">
        <f t="shared" si="2"/>
        <v>8590.6759999999995</v>
      </c>
    </row>
    <row r="14" spans="1:13" ht="13.5" thickBot="1">
      <c r="A14" s="1010" t="s">
        <v>421</v>
      </c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2"/>
    </row>
    <row r="33" spans="7:7">
      <c r="G33" s="226"/>
    </row>
    <row r="40" spans="7:7">
      <c r="G40" s="226"/>
    </row>
  </sheetData>
  <mergeCells count="17">
    <mergeCell ref="A12:C12"/>
    <mergeCell ref="A13:C13"/>
    <mergeCell ref="A2:M4"/>
    <mergeCell ref="A1:M1"/>
    <mergeCell ref="I5:M5"/>
    <mergeCell ref="A14:M14"/>
    <mergeCell ref="A5:A7"/>
    <mergeCell ref="G6:H6"/>
    <mergeCell ref="L6:M6"/>
    <mergeCell ref="D5:H5"/>
    <mergeCell ref="D6:F6"/>
    <mergeCell ref="I6:K6"/>
    <mergeCell ref="B5:B7"/>
    <mergeCell ref="B8:B9"/>
    <mergeCell ref="C5:C7"/>
    <mergeCell ref="C8:C9"/>
    <mergeCell ref="A10:C10"/>
  </mergeCells>
  <pageMargins left="0.70866141732283472" right="0.70866141732283472" top="0.74803149606299213" bottom="0.74803149606299213" header="0.31496062992125984" footer="0.31496062992125984"/>
  <pageSetup scale="79" orientation="landscape" horizontalDpi="300" verticalDpi="300" r:id="rId1"/>
  <headerFooter>
    <oddFooter>&amp;C&amp;9 30</oddFooter>
  </headerFooter>
  <ignoredErrors>
    <ignoredError sqref="B8 B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00B0F0"/>
    <pageSetUpPr fitToPage="1"/>
  </sheetPr>
  <dimension ref="A1:CG48"/>
  <sheetViews>
    <sheetView topLeftCell="A16" zoomScale="110" zoomScaleNormal="110" zoomScaleSheetLayoutView="120" workbookViewId="0">
      <selection activeCell="G40" sqref="G40"/>
    </sheetView>
  </sheetViews>
  <sheetFormatPr baseColWidth="10" defaultColWidth="11.42578125" defaultRowHeight="12.75"/>
  <cols>
    <col min="1" max="1" width="8" style="29" customWidth="1"/>
    <col min="2" max="2" width="115.140625" style="20" customWidth="1"/>
    <col min="3" max="3" width="9.5703125" style="20" customWidth="1"/>
    <col min="4" max="6" width="9.42578125" style="20" customWidth="1"/>
    <col min="7" max="85" width="11.42578125" style="20"/>
    <col min="86" max="16384" width="11.42578125" style="16"/>
  </cols>
  <sheetData>
    <row r="1" spans="1:3">
      <c r="A1" s="296"/>
      <c r="B1" s="211"/>
      <c r="C1" s="211"/>
    </row>
    <row r="2" spans="1:3">
      <c r="A2" s="716" t="s">
        <v>15</v>
      </c>
      <c r="B2" s="716"/>
      <c r="C2" s="716"/>
    </row>
    <row r="3" spans="1:3">
      <c r="A3" s="20"/>
    </row>
    <row r="4" spans="1:3">
      <c r="A4" s="20"/>
    </row>
    <row r="5" spans="1:3">
      <c r="A5" s="20"/>
      <c r="C5" s="33"/>
    </row>
    <row r="6" spans="1:3">
      <c r="A6" s="296"/>
      <c r="B6" s="211"/>
      <c r="C6" s="211"/>
    </row>
    <row r="7" spans="1:3">
      <c r="A7" s="297" t="s">
        <v>16</v>
      </c>
      <c r="B7" s="298" t="s">
        <v>17</v>
      </c>
      <c r="C7" s="299" t="s">
        <v>18</v>
      </c>
    </row>
    <row r="8" spans="1:3">
      <c r="A8" s="300"/>
      <c r="B8" s="211"/>
      <c r="C8" s="31"/>
    </row>
    <row r="9" spans="1:3">
      <c r="A9" s="300">
        <v>1</v>
      </c>
      <c r="B9" s="20" t="s">
        <v>19</v>
      </c>
      <c r="C9" s="34">
        <v>5</v>
      </c>
    </row>
    <row r="10" spans="1:3">
      <c r="A10" s="300">
        <v>2</v>
      </c>
      <c r="B10" s="192" t="s">
        <v>20</v>
      </c>
      <c r="C10" s="34">
        <v>6</v>
      </c>
    </row>
    <row r="11" spans="1:3">
      <c r="A11" s="300">
        <v>3</v>
      </c>
      <c r="B11" s="192" t="s">
        <v>21</v>
      </c>
      <c r="C11" s="34">
        <v>7</v>
      </c>
    </row>
    <row r="12" spans="1:3">
      <c r="A12" s="300">
        <v>4</v>
      </c>
      <c r="B12" s="192" t="s">
        <v>469</v>
      </c>
      <c r="C12" s="34">
        <v>11</v>
      </c>
    </row>
    <row r="13" spans="1:3">
      <c r="A13" s="300">
        <v>5</v>
      </c>
      <c r="B13" s="192" t="s">
        <v>22</v>
      </c>
      <c r="C13" s="34">
        <v>12</v>
      </c>
    </row>
    <row r="14" spans="1:3">
      <c r="A14" s="300"/>
      <c r="B14" s="20" t="s">
        <v>23</v>
      </c>
      <c r="C14" s="34"/>
    </row>
    <row r="15" spans="1:3">
      <c r="A15" s="300">
        <v>6</v>
      </c>
      <c r="B15" s="192" t="s">
        <v>24</v>
      </c>
      <c r="C15" s="34">
        <v>13</v>
      </c>
    </row>
    <row r="16" spans="1:3">
      <c r="A16" s="300"/>
      <c r="B16" s="192" t="s">
        <v>470</v>
      </c>
      <c r="C16" s="34"/>
    </row>
    <row r="17" spans="1:3">
      <c r="A17" s="300">
        <v>7</v>
      </c>
      <c r="B17" s="20" t="s">
        <v>25</v>
      </c>
      <c r="C17" s="34">
        <v>18</v>
      </c>
    </row>
    <row r="18" spans="1:3">
      <c r="A18" s="300">
        <v>8</v>
      </c>
      <c r="B18" s="192" t="s">
        <v>26</v>
      </c>
      <c r="C18" s="34">
        <v>19</v>
      </c>
    </row>
    <row r="19" spans="1:3">
      <c r="A19" s="301">
        <v>9</v>
      </c>
      <c r="B19" s="365" t="s">
        <v>27</v>
      </c>
      <c r="C19" s="34">
        <v>20</v>
      </c>
    </row>
    <row r="20" spans="1:3">
      <c r="A20" s="301">
        <v>10</v>
      </c>
      <c r="B20" s="192" t="s">
        <v>28</v>
      </c>
      <c r="C20" s="34">
        <v>21</v>
      </c>
    </row>
    <row r="21" spans="1:3">
      <c r="A21" s="300">
        <v>11</v>
      </c>
      <c r="B21" s="20" t="s">
        <v>29</v>
      </c>
      <c r="C21" s="34">
        <v>22</v>
      </c>
    </row>
    <row r="22" spans="1:3">
      <c r="A22" s="300">
        <v>12</v>
      </c>
      <c r="B22" s="20" t="s">
        <v>30</v>
      </c>
      <c r="C22" s="34">
        <v>23</v>
      </c>
    </row>
    <row r="23" spans="1:3">
      <c r="A23" s="300">
        <v>13</v>
      </c>
      <c r="B23" s="20" t="s">
        <v>31</v>
      </c>
      <c r="C23" s="34">
        <v>24</v>
      </c>
    </row>
    <row r="24" spans="1:3">
      <c r="A24" s="300">
        <v>14</v>
      </c>
      <c r="B24" s="20" t="s">
        <v>32</v>
      </c>
      <c r="C24" s="34">
        <v>25</v>
      </c>
    </row>
    <row r="25" spans="1:3">
      <c r="A25" s="300">
        <v>15</v>
      </c>
      <c r="B25" s="192" t="s">
        <v>33</v>
      </c>
      <c r="C25" s="34">
        <v>26</v>
      </c>
    </row>
    <row r="26" spans="1:3">
      <c r="A26" s="300">
        <v>16</v>
      </c>
      <c r="B26" s="192" t="s">
        <v>34</v>
      </c>
      <c r="C26" s="34">
        <v>28</v>
      </c>
    </row>
    <row r="27" spans="1:3">
      <c r="A27" s="300">
        <v>17</v>
      </c>
      <c r="B27" s="20" t="s">
        <v>35</v>
      </c>
      <c r="C27" s="34">
        <v>30</v>
      </c>
    </row>
    <row r="28" spans="1:3">
      <c r="A28" s="300">
        <v>18</v>
      </c>
      <c r="B28" s="20" t="s">
        <v>36</v>
      </c>
      <c r="C28" s="34"/>
    </row>
    <row r="29" spans="1:3">
      <c r="A29" s="17">
        <v>19</v>
      </c>
      <c r="B29" s="211" t="s">
        <v>37</v>
      </c>
      <c r="C29" s="34">
        <v>30</v>
      </c>
    </row>
    <row r="30" spans="1:3">
      <c r="A30" s="300">
        <v>20</v>
      </c>
      <c r="B30" s="211" t="s">
        <v>38</v>
      </c>
      <c r="C30" s="34">
        <v>32</v>
      </c>
    </row>
    <row r="31" spans="1:3">
      <c r="A31" s="300">
        <v>21</v>
      </c>
      <c r="B31" s="211" t="s">
        <v>39</v>
      </c>
      <c r="C31" s="34">
        <v>34</v>
      </c>
    </row>
    <row r="32" spans="1:3">
      <c r="B32" s="211" t="s">
        <v>40</v>
      </c>
      <c r="C32" s="34"/>
    </row>
    <row r="33" spans="1:3">
      <c r="A33" s="29">
        <v>22</v>
      </c>
      <c r="B33" s="211" t="s">
        <v>41</v>
      </c>
      <c r="C33" s="34">
        <v>35</v>
      </c>
    </row>
    <row r="34" spans="1:3">
      <c r="B34" s="211" t="s">
        <v>42</v>
      </c>
      <c r="C34" s="34"/>
    </row>
    <row r="35" spans="1:3">
      <c r="A35" s="17">
        <v>23</v>
      </c>
      <c r="B35" s="211" t="s">
        <v>43</v>
      </c>
      <c r="C35" s="629">
        <v>36</v>
      </c>
    </row>
    <row r="36" spans="1:3">
      <c r="A36" s="300"/>
      <c r="B36" s="211"/>
      <c r="C36" s="302"/>
    </row>
    <row r="37" spans="1:3">
      <c r="A37" s="299" t="s">
        <v>44</v>
      </c>
      <c r="B37" s="298" t="s">
        <v>17</v>
      </c>
      <c r="C37" s="303"/>
    </row>
    <row r="38" spans="1:3">
      <c r="A38" s="5"/>
      <c r="B38" s="211"/>
      <c r="C38" s="32"/>
    </row>
    <row r="39" spans="1:3">
      <c r="A39" s="300">
        <v>1</v>
      </c>
      <c r="B39" s="468" t="s">
        <v>471</v>
      </c>
      <c r="C39" s="34">
        <v>8</v>
      </c>
    </row>
    <row r="40" spans="1:3">
      <c r="A40" s="300">
        <v>2</v>
      </c>
      <c r="B40" s="468" t="s">
        <v>472</v>
      </c>
      <c r="C40" s="34">
        <v>9</v>
      </c>
    </row>
    <row r="41" spans="1:3">
      <c r="A41" s="300">
        <v>3</v>
      </c>
      <c r="B41" s="192" t="s">
        <v>473</v>
      </c>
      <c r="C41" s="4">
        <v>10</v>
      </c>
    </row>
    <row r="42" spans="1:3">
      <c r="A42" s="300">
        <v>4</v>
      </c>
      <c r="B42" s="192" t="s">
        <v>474</v>
      </c>
      <c r="C42" s="34">
        <v>14</v>
      </c>
    </row>
    <row r="43" spans="1:3">
      <c r="A43" s="300">
        <v>5</v>
      </c>
      <c r="B43" s="192" t="s">
        <v>475</v>
      </c>
      <c r="C43" s="34">
        <v>15</v>
      </c>
    </row>
    <row r="44" spans="1:3">
      <c r="A44" s="300">
        <v>6</v>
      </c>
      <c r="B44" s="192" t="s">
        <v>476</v>
      </c>
      <c r="C44" s="34">
        <v>16</v>
      </c>
    </row>
    <row r="45" spans="1:3">
      <c r="A45" s="300">
        <v>7</v>
      </c>
      <c r="B45" s="192" t="s">
        <v>477</v>
      </c>
      <c r="C45" s="34">
        <v>17</v>
      </c>
    </row>
    <row r="46" spans="1:3">
      <c r="A46" s="300">
        <v>8</v>
      </c>
      <c r="B46" s="192" t="s">
        <v>478</v>
      </c>
      <c r="C46" s="34">
        <v>31</v>
      </c>
    </row>
    <row r="47" spans="1:3">
      <c r="A47" s="300">
        <v>9</v>
      </c>
      <c r="B47" s="192" t="s">
        <v>508</v>
      </c>
      <c r="C47" s="34">
        <v>33</v>
      </c>
    </row>
    <row r="48" spans="1:3">
      <c r="A48" s="20"/>
    </row>
  </sheetData>
  <mergeCells count="1">
    <mergeCell ref="A2:C2"/>
  </mergeCells>
  <hyperlinks>
    <hyperlink ref="C9" location="'Pág.5-C1'!A1" display="'Pág.5-C1'!A1" xr:uid="{00000000-0004-0000-0200-000000000000}"/>
    <hyperlink ref="C10" location="'Pág.6-C2'!A1" display="'Pág.6-C2'!A1" xr:uid="{00000000-0004-0000-0200-000001000000}"/>
    <hyperlink ref="C11" location="'Pág.7-C3'!A1" display="'Pág.7-C3'!A1" xr:uid="{00000000-0004-0000-0200-000002000000}"/>
    <hyperlink ref="C12" location="'Pág.11-C4 '!A1" display="'Pág.11-C4 '!A1" xr:uid="{00000000-0004-0000-0200-000003000000}"/>
    <hyperlink ref="C13" location="'Pág.12-C5 '!A1" display="'Pág.12-C5 '!A1" xr:uid="{00000000-0004-0000-0200-000004000000}"/>
    <hyperlink ref="C15" location="'Pág.13-C6 '!A1" display="'Pág.13-C6 '!A1" xr:uid="{00000000-0004-0000-0200-000005000000}"/>
    <hyperlink ref="C17" location="'Pág.18-C7'!A1" display="'Pág.18-C7'!A1" xr:uid="{00000000-0004-0000-0200-000006000000}"/>
    <hyperlink ref="C21" location="'Pág.22-C11 '!A1" display="'Pág.22-C11 '!A1" xr:uid="{00000000-0004-0000-0200-000007000000}"/>
    <hyperlink ref="C39" location="'Pág.8-G1'!A1" display="'Pág.8-G1'!A1" xr:uid="{00000000-0004-0000-0200-000008000000}"/>
    <hyperlink ref="C40" location="'Pág.9-G2'!A1" display="'Pág.9-G2'!A1" xr:uid="{00000000-0004-0000-0200-000009000000}"/>
    <hyperlink ref="C41" location="'Pag.10-G3 '!A1" display="'Pag.10-G3 '!A1" xr:uid="{00000000-0004-0000-0200-00000A000000}"/>
    <hyperlink ref="C42" location="'Pág.14-G4'!A1" display="'Pág.14-G4'!A1" xr:uid="{00000000-0004-0000-0200-00000B000000}"/>
    <hyperlink ref="C43" location="'Pág.15-G5'!A1" display="'Pág.15-G5'!A1" xr:uid="{00000000-0004-0000-0200-00000C000000}"/>
    <hyperlink ref="C44" location="'Pág.16-G6'!A1" display="'Pág.16-G6'!A1" xr:uid="{00000000-0004-0000-0200-00000D000000}"/>
    <hyperlink ref="C45" location="'Pág.17-G7'!A1" display="'Pág.17-G7'!A1" xr:uid="{00000000-0004-0000-0200-00000E000000}"/>
    <hyperlink ref="C46" location="'Pág.31-G8 '!A1" display="'Pág.31-G8 '!A1" xr:uid="{00000000-0004-0000-0200-00000F000000}"/>
    <hyperlink ref="C47" location="'Pág.33-G9  '!A1" display="'Pág.33-G9  '!A1" xr:uid="{00000000-0004-0000-0200-000010000000}"/>
    <hyperlink ref="C18" location="'Pág 19-C8'!Área_de_impresión" display="'Pág 19-C8'!Área_de_impresión" xr:uid="{4AA3CE54-283D-428C-91E0-CA937BE8C795}"/>
    <hyperlink ref="C19" location="'Pág 20-C9'!A1" display="'Pág 20-C9'!A1" xr:uid="{836AEAB6-6225-4A5F-9843-3E05CB1A8E47}"/>
    <hyperlink ref="C20" location="'Pág 21-C10'!A1" display="'Pág 21-C10'!A1" xr:uid="{78BE97CB-6318-472E-AB90-29AD9E8F8237}"/>
    <hyperlink ref="C22" location="'Pág.23-C12'!A1" display="'Pág.23-C12'!A1" xr:uid="{7D4A693C-FF88-42F3-8743-149588CFA99F}"/>
    <hyperlink ref="C23" location="'Pág.24-C13'!A1" display="'Pág.24-C13'!A1" xr:uid="{9DB343DA-17C7-445C-800D-B3EB69D30636}"/>
    <hyperlink ref="C24" location="'Pág.25-C14 '!A1" display="'Pág.25-C14 '!A1" xr:uid="{D46227A5-CA7B-49E8-ABE4-238F0EADE22B}"/>
    <hyperlink ref="C25" location="'Pág 26-C15'!A1" display="'Pág 26-C15'!A1" xr:uid="{ED7C58D6-6D3B-4B1F-B0BC-75FE57671566}"/>
    <hyperlink ref="C26" location="'Pág.28-C17 '!A1" display="'Pág.28-C17 '!A1" xr:uid="{900AD1CE-5612-45E9-9FFA-2D105FAFB591}"/>
    <hyperlink ref="C27" location="'Pág.30-C19 '!A1" display="'Pág.30-C19 '!A1" xr:uid="{C331D4D4-B915-474C-9D96-C6F7DA0DD19E}"/>
    <hyperlink ref="C29" location="'Pág.30-C19 '!Área_de_impresión" display="'Pág.30-C19 '!Área_de_impresión" xr:uid="{E4D4815D-443A-492D-90CD-E833A73D62CC}"/>
    <hyperlink ref="C30" location="'Pág.32-C20  '!A1" display="'Pág.32-C20  '!A1" xr:uid="{BDEA24C7-A04C-4CFC-8482-A6741A529934}"/>
    <hyperlink ref="C31" location="'Pág.34-C21'!A1" display="'Pág.34-C21'!A1" xr:uid="{1A22DAD7-F153-4ED2-9DB3-212B3B3F5513}"/>
    <hyperlink ref="C33" location="'Pág.35-C22'!A1" display="'Pág.35-C22'!A1" xr:uid="{1373BF3D-01DD-455B-866D-786E716AB981}"/>
    <hyperlink ref="C35" location="'Pág.36-C23'!A1" display="'Pág.36-C23'!A1" xr:uid="{92C34501-8248-47CB-A59C-AC4AE62BE54B}"/>
  </hyperlinks>
  <printOptions horizontalCentered="1"/>
  <pageMargins left="0.70866141732283472" right="0.70866141732283472" top="0.74803149606299213" bottom="0.74803149606299213" header="0" footer="0.31496062992125984"/>
  <pageSetup scale="69" orientation="portrait" r:id="rId1"/>
  <headerFooter>
    <oddFooter>&amp;C4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70C0"/>
    <pageSetUpPr fitToPage="1"/>
  </sheetPr>
  <dimension ref="A1:AS26"/>
  <sheetViews>
    <sheetView view="pageBreakPreview" zoomScale="80" zoomScaleNormal="100" zoomScaleSheetLayoutView="80" workbookViewId="0">
      <selection activeCell="AR23" sqref="AR23"/>
    </sheetView>
  </sheetViews>
  <sheetFormatPr baseColWidth="10" defaultColWidth="11.42578125" defaultRowHeight="12.75"/>
  <cols>
    <col min="1" max="1" width="130.7109375" style="230" customWidth="1"/>
    <col min="2" max="26" width="11.42578125" style="230" customWidth="1"/>
    <col min="27" max="27" width="10.7109375" style="230" customWidth="1"/>
    <col min="28" max="44" width="10.7109375" style="236" customWidth="1"/>
    <col min="45" max="45" width="10.7109375" style="230" customWidth="1"/>
    <col min="46" max="46" width="12.85546875" style="230" bestFit="1" customWidth="1"/>
    <col min="47" max="260" width="11.42578125" style="230"/>
    <col min="261" max="261" width="130.7109375" style="230" customWidth="1"/>
    <col min="262" max="286" width="11.42578125" style="230"/>
    <col min="287" max="301" width="10.7109375" style="230" customWidth="1"/>
    <col min="302" max="302" width="12.85546875" style="230" bestFit="1" customWidth="1"/>
    <col min="303" max="516" width="11.42578125" style="230"/>
    <col min="517" max="517" width="130.7109375" style="230" customWidth="1"/>
    <col min="518" max="542" width="11.42578125" style="230"/>
    <col min="543" max="557" width="10.7109375" style="230" customWidth="1"/>
    <col min="558" max="558" width="12.85546875" style="230" bestFit="1" customWidth="1"/>
    <col min="559" max="772" width="11.42578125" style="230"/>
    <col min="773" max="773" width="130.7109375" style="230" customWidth="1"/>
    <col min="774" max="798" width="11.42578125" style="230"/>
    <col min="799" max="813" width="10.7109375" style="230" customWidth="1"/>
    <col min="814" max="814" width="12.85546875" style="230" bestFit="1" customWidth="1"/>
    <col min="815" max="1028" width="11.42578125" style="230"/>
    <col min="1029" max="1029" width="130.7109375" style="230" customWidth="1"/>
    <col min="1030" max="1054" width="11.42578125" style="230"/>
    <col min="1055" max="1069" width="10.7109375" style="230" customWidth="1"/>
    <col min="1070" max="1070" width="12.85546875" style="230" bestFit="1" customWidth="1"/>
    <col min="1071" max="1284" width="11.42578125" style="230"/>
    <col min="1285" max="1285" width="130.7109375" style="230" customWidth="1"/>
    <col min="1286" max="1310" width="11.42578125" style="230"/>
    <col min="1311" max="1325" width="10.7109375" style="230" customWidth="1"/>
    <col min="1326" max="1326" width="12.85546875" style="230" bestFit="1" customWidth="1"/>
    <col min="1327" max="1540" width="11.42578125" style="230"/>
    <col min="1541" max="1541" width="130.7109375" style="230" customWidth="1"/>
    <col min="1542" max="1566" width="11.42578125" style="230"/>
    <col min="1567" max="1581" width="10.7109375" style="230" customWidth="1"/>
    <col min="1582" max="1582" width="12.85546875" style="230" bestFit="1" customWidth="1"/>
    <col min="1583" max="1796" width="11.42578125" style="230"/>
    <col min="1797" max="1797" width="130.7109375" style="230" customWidth="1"/>
    <col min="1798" max="1822" width="11.42578125" style="230"/>
    <col min="1823" max="1837" width="10.7109375" style="230" customWidth="1"/>
    <col min="1838" max="1838" width="12.85546875" style="230" bestFit="1" customWidth="1"/>
    <col min="1839" max="2052" width="11.42578125" style="230"/>
    <col min="2053" max="2053" width="130.7109375" style="230" customWidth="1"/>
    <col min="2054" max="2078" width="11.42578125" style="230"/>
    <col min="2079" max="2093" width="10.7109375" style="230" customWidth="1"/>
    <col min="2094" max="2094" width="12.85546875" style="230" bestFit="1" customWidth="1"/>
    <col min="2095" max="2308" width="11.42578125" style="230"/>
    <col min="2309" max="2309" width="130.7109375" style="230" customWidth="1"/>
    <col min="2310" max="2334" width="11.42578125" style="230"/>
    <col min="2335" max="2349" width="10.7109375" style="230" customWidth="1"/>
    <col min="2350" max="2350" width="12.85546875" style="230" bestFit="1" customWidth="1"/>
    <col min="2351" max="2564" width="11.42578125" style="230"/>
    <col min="2565" max="2565" width="130.7109375" style="230" customWidth="1"/>
    <col min="2566" max="2590" width="11.42578125" style="230"/>
    <col min="2591" max="2605" width="10.7109375" style="230" customWidth="1"/>
    <col min="2606" max="2606" width="12.85546875" style="230" bestFit="1" customWidth="1"/>
    <col min="2607" max="2820" width="11.42578125" style="230"/>
    <col min="2821" max="2821" width="130.7109375" style="230" customWidth="1"/>
    <col min="2822" max="2846" width="11.42578125" style="230"/>
    <col min="2847" max="2861" width="10.7109375" style="230" customWidth="1"/>
    <col min="2862" max="2862" width="12.85546875" style="230" bestFit="1" customWidth="1"/>
    <col min="2863" max="3076" width="11.42578125" style="230"/>
    <col min="3077" max="3077" width="130.7109375" style="230" customWidth="1"/>
    <col min="3078" max="3102" width="11.42578125" style="230"/>
    <col min="3103" max="3117" width="10.7109375" style="230" customWidth="1"/>
    <col min="3118" max="3118" width="12.85546875" style="230" bestFit="1" customWidth="1"/>
    <col min="3119" max="3332" width="11.42578125" style="230"/>
    <col min="3333" max="3333" width="130.7109375" style="230" customWidth="1"/>
    <col min="3334" max="3358" width="11.42578125" style="230"/>
    <col min="3359" max="3373" width="10.7109375" style="230" customWidth="1"/>
    <col min="3374" max="3374" width="12.85546875" style="230" bestFit="1" customWidth="1"/>
    <col min="3375" max="3588" width="11.42578125" style="230"/>
    <col min="3589" max="3589" width="130.7109375" style="230" customWidth="1"/>
    <col min="3590" max="3614" width="11.42578125" style="230"/>
    <col min="3615" max="3629" width="10.7109375" style="230" customWidth="1"/>
    <col min="3630" max="3630" width="12.85546875" style="230" bestFit="1" customWidth="1"/>
    <col min="3631" max="3844" width="11.42578125" style="230"/>
    <col min="3845" max="3845" width="130.7109375" style="230" customWidth="1"/>
    <col min="3846" max="3870" width="11.42578125" style="230"/>
    <col min="3871" max="3885" width="10.7109375" style="230" customWidth="1"/>
    <col min="3886" max="3886" width="12.85546875" style="230" bestFit="1" customWidth="1"/>
    <col min="3887" max="4100" width="11.42578125" style="230"/>
    <col min="4101" max="4101" width="130.7109375" style="230" customWidth="1"/>
    <col min="4102" max="4126" width="11.42578125" style="230"/>
    <col min="4127" max="4141" width="10.7109375" style="230" customWidth="1"/>
    <col min="4142" max="4142" width="12.85546875" style="230" bestFit="1" customWidth="1"/>
    <col min="4143" max="4356" width="11.42578125" style="230"/>
    <col min="4357" max="4357" width="130.7109375" style="230" customWidth="1"/>
    <col min="4358" max="4382" width="11.42578125" style="230"/>
    <col min="4383" max="4397" width="10.7109375" style="230" customWidth="1"/>
    <col min="4398" max="4398" width="12.85546875" style="230" bestFit="1" customWidth="1"/>
    <col min="4399" max="4612" width="11.42578125" style="230"/>
    <col min="4613" max="4613" width="130.7109375" style="230" customWidth="1"/>
    <col min="4614" max="4638" width="11.42578125" style="230"/>
    <col min="4639" max="4653" width="10.7109375" style="230" customWidth="1"/>
    <col min="4654" max="4654" width="12.85546875" style="230" bestFit="1" customWidth="1"/>
    <col min="4655" max="4868" width="11.42578125" style="230"/>
    <col min="4869" max="4869" width="130.7109375" style="230" customWidth="1"/>
    <col min="4870" max="4894" width="11.42578125" style="230"/>
    <col min="4895" max="4909" width="10.7109375" style="230" customWidth="1"/>
    <col min="4910" max="4910" width="12.85546875" style="230" bestFit="1" customWidth="1"/>
    <col min="4911" max="5124" width="11.42578125" style="230"/>
    <col min="5125" max="5125" width="130.7109375" style="230" customWidth="1"/>
    <col min="5126" max="5150" width="11.42578125" style="230"/>
    <col min="5151" max="5165" width="10.7109375" style="230" customWidth="1"/>
    <col min="5166" max="5166" width="12.85546875" style="230" bestFit="1" customWidth="1"/>
    <col min="5167" max="5380" width="11.42578125" style="230"/>
    <col min="5381" max="5381" width="130.7109375" style="230" customWidth="1"/>
    <col min="5382" max="5406" width="11.42578125" style="230"/>
    <col min="5407" max="5421" width="10.7109375" style="230" customWidth="1"/>
    <col min="5422" max="5422" width="12.85546875" style="230" bestFit="1" customWidth="1"/>
    <col min="5423" max="5636" width="11.42578125" style="230"/>
    <col min="5637" max="5637" width="130.7109375" style="230" customWidth="1"/>
    <col min="5638" max="5662" width="11.42578125" style="230"/>
    <col min="5663" max="5677" width="10.7109375" style="230" customWidth="1"/>
    <col min="5678" max="5678" width="12.85546875" style="230" bestFit="1" customWidth="1"/>
    <col min="5679" max="5892" width="11.42578125" style="230"/>
    <col min="5893" max="5893" width="130.7109375" style="230" customWidth="1"/>
    <col min="5894" max="5918" width="11.42578125" style="230"/>
    <col min="5919" max="5933" width="10.7109375" style="230" customWidth="1"/>
    <col min="5934" max="5934" width="12.85546875" style="230" bestFit="1" customWidth="1"/>
    <col min="5935" max="6148" width="11.42578125" style="230"/>
    <col min="6149" max="6149" width="130.7109375" style="230" customWidth="1"/>
    <col min="6150" max="6174" width="11.42578125" style="230"/>
    <col min="6175" max="6189" width="10.7109375" style="230" customWidth="1"/>
    <col min="6190" max="6190" width="12.85546875" style="230" bestFit="1" customWidth="1"/>
    <col min="6191" max="6404" width="11.42578125" style="230"/>
    <col min="6405" max="6405" width="130.7109375" style="230" customWidth="1"/>
    <col min="6406" max="6430" width="11.42578125" style="230"/>
    <col min="6431" max="6445" width="10.7109375" style="230" customWidth="1"/>
    <col min="6446" max="6446" width="12.85546875" style="230" bestFit="1" customWidth="1"/>
    <col min="6447" max="6660" width="11.42578125" style="230"/>
    <col min="6661" max="6661" width="130.7109375" style="230" customWidth="1"/>
    <col min="6662" max="6686" width="11.42578125" style="230"/>
    <col min="6687" max="6701" width="10.7109375" style="230" customWidth="1"/>
    <col min="6702" max="6702" width="12.85546875" style="230" bestFit="1" customWidth="1"/>
    <col min="6703" max="6916" width="11.42578125" style="230"/>
    <col min="6917" max="6917" width="130.7109375" style="230" customWidth="1"/>
    <col min="6918" max="6942" width="11.42578125" style="230"/>
    <col min="6943" max="6957" width="10.7109375" style="230" customWidth="1"/>
    <col min="6958" max="6958" width="12.85546875" style="230" bestFit="1" customWidth="1"/>
    <col min="6959" max="7172" width="11.42578125" style="230"/>
    <col min="7173" max="7173" width="130.7109375" style="230" customWidth="1"/>
    <col min="7174" max="7198" width="11.42578125" style="230"/>
    <col min="7199" max="7213" width="10.7109375" style="230" customWidth="1"/>
    <col min="7214" max="7214" width="12.85546875" style="230" bestFit="1" customWidth="1"/>
    <col min="7215" max="7428" width="11.42578125" style="230"/>
    <col min="7429" max="7429" width="130.7109375" style="230" customWidth="1"/>
    <col min="7430" max="7454" width="11.42578125" style="230"/>
    <col min="7455" max="7469" width="10.7109375" style="230" customWidth="1"/>
    <col min="7470" max="7470" width="12.85546875" style="230" bestFit="1" customWidth="1"/>
    <col min="7471" max="7684" width="11.42578125" style="230"/>
    <col min="7685" max="7685" width="130.7109375" style="230" customWidth="1"/>
    <col min="7686" max="7710" width="11.42578125" style="230"/>
    <col min="7711" max="7725" width="10.7109375" style="230" customWidth="1"/>
    <col min="7726" max="7726" width="12.85546875" style="230" bestFit="1" customWidth="1"/>
    <col min="7727" max="7940" width="11.42578125" style="230"/>
    <col min="7941" max="7941" width="130.7109375" style="230" customWidth="1"/>
    <col min="7942" max="7966" width="11.42578125" style="230"/>
    <col min="7967" max="7981" width="10.7109375" style="230" customWidth="1"/>
    <col min="7982" max="7982" width="12.85546875" style="230" bestFit="1" customWidth="1"/>
    <col min="7983" max="8196" width="11.42578125" style="230"/>
    <col min="8197" max="8197" width="130.7109375" style="230" customWidth="1"/>
    <col min="8198" max="8222" width="11.42578125" style="230"/>
    <col min="8223" max="8237" width="10.7109375" style="230" customWidth="1"/>
    <col min="8238" max="8238" width="12.85546875" style="230" bestFit="1" customWidth="1"/>
    <col min="8239" max="8452" width="11.42578125" style="230"/>
    <col min="8453" max="8453" width="130.7109375" style="230" customWidth="1"/>
    <col min="8454" max="8478" width="11.42578125" style="230"/>
    <col min="8479" max="8493" width="10.7109375" style="230" customWidth="1"/>
    <col min="8494" max="8494" width="12.85546875" style="230" bestFit="1" customWidth="1"/>
    <col min="8495" max="8708" width="11.42578125" style="230"/>
    <col min="8709" max="8709" width="130.7109375" style="230" customWidth="1"/>
    <col min="8710" max="8734" width="11.42578125" style="230"/>
    <col min="8735" max="8749" width="10.7109375" style="230" customWidth="1"/>
    <col min="8750" max="8750" width="12.85546875" style="230" bestFit="1" customWidth="1"/>
    <col min="8751" max="8964" width="11.42578125" style="230"/>
    <col min="8965" max="8965" width="130.7109375" style="230" customWidth="1"/>
    <col min="8966" max="8990" width="11.42578125" style="230"/>
    <col min="8991" max="9005" width="10.7109375" style="230" customWidth="1"/>
    <col min="9006" max="9006" width="12.85546875" style="230" bestFit="1" customWidth="1"/>
    <col min="9007" max="9220" width="11.42578125" style="230"/>
    <col min="9221" max="9221" width="130.7109375" style="230" customWidth="1"/>
    <col min="9222" max="9246" width="11.42578125" style="230"/>
    <col min="9247" max="9261" width="10.7109375" style="230" customWidth="1"/>
    <col min="9262" max="9262" width="12.85546875" style="230" bestFit="1" customWidth="1"/>
    <col min="9263" max="9476" width="11.42578125" style="230"/>
    <col min="9477" max="9477" width="130.7109375" style="230" customWidth="1"/>
    <col min="9478" max="9502" width="11.42578125" style="230"/>
    <col min="9503" max="9517" width="10.7109375" style="230" customWidth="1"/>
    <col min="9518" max="9518" width="12.85546875" style="230" bestFit="1" customWidth="1"/>
    <col min="9519" max="9732" width="11.42578125" style="230"/>
    <col min="9733" max="9733" width="130.7109375" style="230" customWidth="1"/>
    <col min="9734" max="9758" width="11.42578125" style="230"/>
    <col min="9759" max="9773" width="10.7109375" style="230" customWidth="1"/>
    <col min="9774" max="9774" width="12.85546875" style="230" bestFit="1" customWidth="1"/>
    <col min="9775" max="9988" width="11.42578125" style="230"/>
    <col min="9989" max="9989" width="130.7109375" style="230" customWidth="1"/>
    <col min="9990" max="10014" width="11.42578125" style="230"/>
    <col min="10015" max="10029" width="10.7109375" style="230" customWidth="1"/>
    <col min="10030" max="10030" width="12.85546875" style="230" bestFit="1" customWidth="1"/>
    <col min="10031" max="10244" width="11.42578125" style="230"/>
    <col min="10245" max="10245" width="130.7109375" style="230" customWidth="1"/>
    <col min="10246" max="10270" width="11.42578125" style="230"/>
    <col min="10271" max="10285" width="10.7109375" style="230" customWidth="1"/>
    <col min="10286" max="10286" width="12.85546875" style="230" bestFit="1" customWidth="1"/>
    <col min="10287" max="10500" width="11.42578125" style="230"/>
    <col min="10501" max="10501" width="130.7109375" style="230" customWidth="1"/>
    <col min="10502" max="10526" width="11.42578125" style="230"/>
    <col min="10527" max="10541" width="10.7109375" style="230" customWidth="1"/>
    <col min="10542" max="10542" width="12.85546875" style="230" bestFit="1" customWidth="1"/>
    <col min="10543" max="10756" width="11.42578125" style="230"/>
    <col min="10757" max="10757" width="130.7109375" style="230" customWidth="1"/>
    <col min="10758" max="10782" width="11.42578125" style="230"/>
    <col min="10783" max="10797" width="10.7109375" style="230" customWidth="1"/>
    <col min="10798" max="10798" width="12.85546875" style="230" bestFit="1" customWidth="1"/>
    <col min="10799" max="11012" width="11.42578125" style="230"/>
    <col min="11013" max="11013" width="130.7109375" style="230" customWidth="1"/>
    <col min="11014" max="11038" width="11.42578125" style="230"/>
    <col min="11039" max="11053" width="10.7109375" style="230" customWidth="1"/>
    <col min="11054" max="11054" width="12.85546875" style="230" bestFit="1" customWidth="1"/>
    <col min="11055" max="11268" width="11.42578125" style="230"/>
    <col min="11269" max="11269" width="130.7109375" style="230" customWidth="1"/>
    <col min="11270" max="11294" width="11.42578125" style="230"/>
    <col min="11295" max="11309" width="10.7109375" style="230" customWidth="1"/>
    <col min="11310" max="11310" width="12.85546875" style="230" bestFit="1" customWidth="1"/>
    <col min="11311" max="11524" width="11.42578125" style="230"/>
    <col min="11525" max="11525" width="130.7109375" style="230" customWidth="1"/>
    <col min="11526" max="11550" width="11.42578125" style="230"/>
    <col min="11551" max="11565" width="10.7109375" style="230" customWidth="1"/>
    <col min="11566" max="11566" width="12.85546875" style="230" bestFit="1" customWidth="1"/>
    <col min="11567" max="11780" width="11.42578125" style="230"/>
    <col min="11781" max="11781" width="130.7109375" style="230" customWidth="1"/>
    <col min="11782" max="11806" width="11.42578125" style="230"/>
    <col min="11807" max="11821" width="10.7109375" style="230" customWidth="1"/>
    <col min="11822" max="11822" width="12.85546875" style="230" bestFit="1" customWidth="1"/>
    <col min="11823" max="12036" width="11.42578125" style="230"/>
    <col min="12037" max="12037" width="130.7109375" style="230" customWidth="1"/>
    <col min="12038" max="12062" width="11.42578125" style="230"/>
    <col min="12063" max="12077" width="10.7109375" style="230" customWidth="1"/>
    <col min="12078" max="12078" width="12.85546875" style="230" bestFit="1" customWidth="1"/>
    <col min="12079" max="12292" width="11.42578125" style="230"/>
    <col min="12293" max="12293" width="130.7109375" style="230" customWidth="1"/>
    <col min="12294" max="12318" width="11.42578125" style="230"/>
    <col min="12319" max="12333" width="10.7109375" style="230" customWidth="1"/>
    <col min="12334" max="12334" width="12.85546875" style="230" bestFit="1" customWidth="1"/>
    <col min="12335" max="12548" width="11.42578125" style="230"/>
    <col min="12549" max="12549" width="130.7109375" style="230" customWidth="1"/>
    <col min="12550" max="12574" width="11.42578125" style="230"/>
    <col min="12575" max="12589" width="10.7109375" style="230" customWidth="1"/>
    <col min="12590" max="12590" width="12.85546875" style="230" bestFit="1" customWidth="1"/>
    <col min="12591" max="12804" width="11.42578125" style="230"/>
    <col min="12805" max="12805" width="130.7109375" style="230" customWidth="1"/>
    <col min="12806" max="12830" width="11.42578125" style="230"/>
    <col min="12831" max="12845" width="10.7109375" style="230" customWidth="1"/>
    <col min="12846" max="12846" width="12.85546875" style="230" bestFit="1" customWidth="1"/>
    <col min="12847" max="13060" width="11.42578125" style="230"/>
    <col min="13061" max="13061" width="130.7109375" style="230" customWidth="1"/>
    <col min="13062" max="13086" width="11.42578125" style="230"/>
    <col min="13087" max="13101" width="10.7109375" style="230" customWidth="1"/>
    <col min="13102" max="13102" width="12.85546875" style="230" bestFit="1" customWidth="1"/>
    <col min="13103" max="13316" width="11.42578125" style="230"/>
    <col min="13317" max="13317" width="130.7109375" style="230" customWidth="1"/>
    <col min="13318" max="13342" width="11.42578125" style="230"/>
    <col min="13343" max="13357" width="10.7109375" style="230" customWidth="1"/>
    <col min="13358" max="13358" width="12.85546875" style="230" bestFit="1" customWidth="1"/>
    <col min="13359" max="13572" width="11.42578125" style="230"/>
    <col min="13573" max="13573" width="130.7109375" style="230" customWidth="1"/>
    <col min="13574" max="13598" width="11.42578125" style="230"/>
    <col min="13599" max="13613" width="10.7109375" style="230" customWidth="1"/>
    <col min="13614" max="13614" width="12.85546875" style="230" bestFit="1" customWidth="1"/>
    <col min="13615" max="13828" width="11.42578125" style="230"/>
    <col min="13829" max="13829" width="130.7109375" style="230" customWidth="1"/>
    <col min="13830" max="13854" width="11.42578125" style="230"/>
    <col min="13855" max="13869" width="10.7109375" style="230" customWidth="1"/>
    <col min="13870" max="13870" width="12.85546875" style="230" bestFit="1" customWidth="1"/>
    <col min="13871" max="14084" width="11.42578125" style="230"/>
    <col min="14085" max="14085" width="130.7109375" style="230" customWidth="1"/>
    <col min="14086" max="14110" width="11.42578125" style="230"/>
    <col min="14111" max="14125" width="10.7109375" style="230" customWidth="1"/>
    <col min="14126" max="14126" width="12.85546875" style="230" bestFit="1" customWidth="1"/>
    <col min="14127" max="14340" width="11.42578125" style="230"/>
    <col min="14341" max="14341" width="130.7109375" style="230" customWidth="1"/>
    <col min="14342" max="14366" width="11.42578125" style="230"/>
    <col min="14367" max="14381" width="10.7109375" style="230" customWidth="1"/>
    <col min="14382" max="14382" width="12.85546875" style="230" bestFit="1" customWidth="1"/>
    <col min="14383" max="14596" width="11.42578125" style="230"/>
    <col min="14597" max="14597" width="130.7109375" style="230" customWidth="1"/>
    <col min="14598" max="14622" width="11.42578125" style="230"/>
    <col min="14623" max="14637" width="10.7109375" style="230" customWidth="1"/>
    <col min="14638" max="14638" width="12.85546875" style="230" bestFit="1" customWidth="1"/>
    <col min="14639" max="14852" width="11.42578125" style="230"/>
    <col min="14853" max="14853" width="130.7109375" style="230" customWidth="1"/>
    <col min="14854" max="14878" width="11.42578125" style="230"/>
    <col min="14879" max="14893" width="10.7109375" style="230" customWidth="1"/>
    <col min="14894" max="14894" width="12.85546875" style="230" bestFit="1" customWidth="1"/>
    <col min="14895" max="15108" width="11.42578125" style="230"/>
    <col min="15109" max="15109" width="130.7109375" style="230" customWidth="1"/>
    <col min="15110" max="15134" width="11.42578125" style="230"/>
    <col min="15135" max="15149" width="10.7109375" style="230" customWidth="1"/>
    <col min="15150" max="15150" width="12.85546875" style="230" bestFit="1" customWidth="1"/>
    <col min="15151" max="15364" width="11.42578125" style="230"/>
    <col min="15365" max="15365" width="130.7109375" style="230" customWidth="1"/>
    <col min="15366" max="15390" width="11.42578125" style="230"/>
    <col min="15391" max="15405" width="10.7109375" style="230" customWidth="1"/>
    <col min="15406" max="15406" width="12.85546875" style="230" bestFit="1" customWidth="1"/>
    <col min="15407" max="15620" width="11.42578125" style="230"/>
    <col min="15621" max="15621" width="130.7109375" style="230" customWidth="1"/>
    <col min="15622" max="15646" width="11.42578125" style="230"/>
    <col min="15647" max="15661" width="10.7109375" style="230" customWidth="1"/>
    <col min="15662" max="15662" width="12.85546875" style="230" bestFit="1" customWidth="1"/>
    <col min="15663" max="15876" width="11.42578125" style="230"/>
    <col min="15877" max="15877" width="130.7109375" style="230" customWidth="1"/>
    <col min="15878" max="15902" width="11.42578125" style="230"/>
    <col min="15903" max="15917" width="10.7109375" style="230" customWidth="1"/>
    <col min="15918" max="15918" width="12.85546875" style="230" bestFit="1" customWidth="1"/>
    <col min="15919" max="16132" width="11.42578125" style="230"/>
    <col min="16133" max="16133" width="130.7109375" style="230" customWidth="1"/>
    <col min="16134" max="16158" width="11.42578125" style="230"/>
    <col min="16159" max="16173" width="10.7109375" style="230" customWidth="1"/>
    <col min="16174" max="16174" width="12.85546875" style="230" bestFit="1" customWidth="1"/>
    <col min="16175" max="16384" width="11.42578125" style="230"/>
  </cols>
  <sheetData>
    <row r="1" spans="1:45" ht="12.75" customHeight="1">
      <c r="A1" s="228"/>
      <c r="B1" s="229"/>
      <c r="AA1" s="1031" t="s">
        <v>422</v>
      </c>
      <c r="AB1" s="1032"/>
      <c r="AC1" s="1032"/>
      <c r="AD1" s="1032"/>
      <c r="AE1" s="1032"/>
      <c r="AF1" s="1032"/>
      <c r="AG1" s="1032"/>
      <c r="AH1" s="1032"/>
      <c r="AI1" s="1032"/>
      <c r="AJ1" s="1032"/>
      <c r="AK1" s="1032"/>
      <c r="AL1" s="1032"/>
      <c r="AM1" s="1032"/>
      <c r="AN1" s="1032"/>
      <c r="AO1" s="1032"/>
      <c r="AP1" s="1032"/>
      <c r="AQ1" s="1032"/>
      <c r="AR1" s="1032"/>
      <c r="AS1" s="1033"/>
    </row>
    <row r="2" spans="1:45" ht="12.75" customHeight="1">
      <c r="A2" s="228"/>
      <c r="AA2" s="462" t="s">
        <v>88</v>
      </c>
      <c r="AB2" s="462">
        <v>2007</v>
      </c>
      <c r="AC2" s="462">
        <v>2008</v>
      </c>
      <c r="AD2" s="462">
        <v>2009</v>
      </c>
      <c r="AE2" s="462">
        <v>2010</v>
      </c>
      <c r="AF2" s="462">
        <v>2011</v>
      </c>
      <c r="AG2" s="462">
        <v>2012</v>
      </c>
      <c r="AH2" s="462">
        <v>2013</v>
      </c>
      <c r="AI2" s="462">
        <v>2014</v>
      </c>
      <c r="AJ2" s="462">
        <v>2015</v>
      </c>
      <c r="AK2" s="462">
        <v>2016</v>
      </c>
      <c r="AL2" s="462">
        <v>2017</v>
      </c>
      <c r="AM2" s="462">
        <v>2018</v>
      </c>
      <c r="AN2" s="462">
        <v>2019</v>
      </c>
      <c r="AO2" s="462">
        <v>2020</v>
      </c>
      <c r="AP2" s="462">
        <v>2021</v>
      </c>
      <c r="AQ2" s="462">
        <v>2022</v>
      </c>
      <c r="AR2" s="462">
        <v>2023</v>
      </c>
      <c r="AS2" s="463" t="s">
        <v>423</v>
      </c>
    </row>
    <row r="3" spans="1:45" ht="12.75" customHeight="1">
      <c r="A3" s="228"/>
      <c r="AA3" s="231" t="s">
        <v>280</v>
      </c>
      <c r="AB3" s="232">
        <v>7813.0550000000003</v>
      </c>
      <c r="AC3" s="232">
        <v>8573.2270000000008</v>
      </c>
      <c r="AD3" s="232">
        <v>4919</v>
      </c>
      <c r="AE3" s="232">
        <v>7566</v>
      </c>
      <c r="AF3" s="232">
        <v>6882.0219999999999</v>
      </c>
      <c r="AG3" s="232">
        <v>6175</v>
      </c>
      <c r="AH3" s="232">
        <v>10833.803943000001</v>
      </c>
      <c r="AI3" s="232">
        <v>11827.4381908</v>
      </c>
      <c r="AJ3" s="232">
        <v>10419</v>
      </c>
      <c r="AK3" s="232">
        <v>11586</v>
      </c>
      <c r="AL3" s="233">
        <v>13997</v>
      </c>
      <c r="AM3" s="232">
        <v>17038.254000000001</v>
      </c>
      <c r="AN3" s="232">
        <v>17038.253059999981</v>
      </c>
      <c r="AO3" s="232">
        <v>16902.685269999998</v>
      </c>
      <c r="AP3" s="232">
        <f>15366</f>
        <v>15366</v>
      </c>
      <c r="AQ3" s="232">
        <v>16559</v>
      </c>
      <c r="AR3" s="232">
        <v>17953.935620000033</v>
      </c>
      <c r="AS3" s="481">
        <f>AR3/AQ3-1</f>
        <v>8.4240329730058239E-2</v>
      </c>
    </row>
    <row r="4" spans="1:45" ht="12.75" customHeight="1">
      <c r="A4" s="228"/>
      <c r="AA4" s="231" t="s">
        <v>269</v>
      </c>
      <c r="AB4" s="232">
        <v>6789.183</v>
      </c>
      <c r="AC4" s="232">
        <v>7810.7079999999996</v>
      </c>
      <c r="AD4" s="232">
        <v>7587</v>
      </c>
      <c r="AE4" s="232">
        <v>10204</v>
      </c>
      <c r="AF4" s="232">
        <v>7099.0339999999997</v>
      </c>
      <c r="AG4" s="232">
        <v>7357</v>
      </c>
      <c r="AH4" s="232">
        <v>10822.8373565</v>
      </c>
      <c r="AI4" s="232">
        <v>11799.4568595</v>
      </c>
      <c r="AJ4" s="232">
        <v>11201.404019299998</v>
      </c>
      <c r="AK4" s="232">
        <v>15077</v>
      </c>
      <c r="AL4" s="233">
        <v>13560</v>
      </c>
      <c r="AM4" s="232">
        <v>15620.699000000001</v>
      </c>
      <c r="AN4" s="232">
        <v>15630.69903999997</v>
      </c>
      <c r="AO4" s="232">
        <v>19102.369260000029</v>
      </c>
      <c r="AP4" s="232">
        <v>18705</v>
      </c>
      <c r="AQ4" s="232">
        <v>17725</v>
      </c>
      <c r="AR4" s="232">
        <v>18339.579879999998</v>
      </c>
      <c r="AS4" s="481">
        <f t="shared" ref="AS4:AS14" si="0">AR4/AQ4-1</f>
        <v>3.4673053878702342E-2</v>
      </c>
    </row>
    <row r="5" spans="1:45" ht="12.75" customHeight="1">
      <c r="A5" s="228"/>
      <c r="AA5" s="231" t="s">
        <v>270</v>
      </c>
      <c r="AB5" s="232">
        <v>8260.3709999999992</v>
      </c>
      <c r="AC5" s="232">
        <v>5618.6139999999996</v>
      </c>
      <c r="AD5" s="232">
        <v>10369</v>
      </c>
      <c r="AE5" s="232">
        <v>12105</v>
      </c>
      <c r="AF5" s="232">
        <v>10767.686</v>
      </c>
      <c r="AG5" s="232">
        <v>11969</v>
      </c>
      <c r="AH5" s="232">
        <v>11842.6773576</v>
      </c>
      <c r="AI5" s="232">
        <v>9904.9652471999998</v>
      </c>
      <c r="AJ5" s="232">
        <v>12661.428743800001</v>
      </c>
      <c r="AK5" s="232">
        <v>14812</v>
      </c>
      <c r="AL5" s="233">
        <v>14114</v>
      </c>
      <c r="AM5" s="232">
        <v>16783.098000000002</v>
      </c>
      <c r="AN5" s="232">
        <v>16783.097070000007</v>
      </c>
      <c r="AO5" s="232">
        <v>18851.512119999985</v>
      </c>
      <c r="AP5" s="232">
        <v>25173</v>
      </c>
      <c r="AQ5" s="232">
        <v>21853</v>
      </c>
      <c r="AR5" s="232">
        <v>18593.578379999977</v>
      </c>
      <c r="AS5" s="481">
        <f t="shared" si="0"/>
        <v>-0.14915213563355245</v>
      </c>
    </row>
    <row r="6" spans="1:45" ht="12.75" customHeight="1">
      <c r="A6" s="228"/>
      <c r="AA6" s="231" t="s">
        <v>271</v>
      </c>
      <c r="AB6" s="232">
        <v>9542.7150000000001</v>
      </c>
      <c r="AC6" s="232">
        <v>5162.4870000000001</v>
      </c>
      <c r="AD6" s="232">
        <v>10453</v>
      </c>
      <c r="AE6" s="232">
        <v>9069</v>
      </c>
      <c r="AF6" s="232">
        <v>10374.799999999999</v>
      </c>
      <c r="AG6" s="232">
        <v>11652</v>
      </c>
      <c r="AH6" s="232">
        <v>13600.035601799998</v>
      </c>
      <c r="AI6" s="232">
        <v>12723.190921900001</v>
      </c>
      <c r="AJ6" s="232">
        <v>10520.2460495</v>
      </c>
      <c r="AK6" s="232">
        <v>13534</v>
      </c>
      <c r="AL6" s="233">
        <v>13652</v>
      </c>
      <c r="AM6" s="232">
        <v>18202.732</v>
      </c>
      <c r="AN6" s="232">
        <v>18202.731709999989</v>
      </c>
      <c r="AO6" s="232">
        <v>10279.398349999994</v>
      </c>
      <c r="AP6" s="232">
        <v>25127</v>
      </c>
      <c r="AQ6" s="232">
        <v>21935</v>
      </c>
      <c r="AR6" s="232">
        <v>17932.874489999969</v>
      </c>
      <c r="AS6" s="481">
        <f t="shared" si="0"/>
        <v>-0.18245386414406339</v>
      </c>
    </row>
    <row r="7" spans="1:45" ht="12.75" customHeight="1">
      <c r="A7" s="228"/>
      <c r="B7" s="234"/>
      <c r="C7" s="234"/>
      <c r="AA7" s="231" t="s">
        <v>272</v>
      </c>
      <c r="AB7" s="232">
        <v>9132.0220000000008</v>
      </c>
      <c r="AC7" s="232">
        <v>5104.0249999999996</v>
      </c>
      <c r="AD7" s="232">
        <v>7852</v>
      </c>
      <c r="AE7" s="232">
        <v>9336</v>
      </c>
      <c r="AF7" s="232">
        <v>8666</v>
      </c>
      <c r="AG7" s="232">
        <v>11184</v>
      </c>
      <c r="AH7" s="232">
        <v>9957.8859644000004</v>
      </c>
      <c r="AI7" s="232">
        <v>11881.790016200001</v>
      </c>
      <c r="AJ7" s="232">
        <v>10593.658369799999</v>
      </c>
      <c r="AK7" s="232">
        <v>12829</v>
      </c>
      <c r="AL7" s="233">
        <v>18785</v>
      </c>
      <c r="AM7" s="232">
        <v>21865.918000000001</v>
      </c>
      <c r="AN7" s="232">
        <v>21865.617459999961</v>
      </c>
      <c r="AO7" s="232">
        <v>11366.341680000005</v>
      </c>
      <c r="AP7" s="232">
        <v>20686</v>
      </c>
      <c r="AQ7" s="232">
        <v>24099</v>
      </c>
      <c r="AR7" s="232">
        <v>24472.261969999974</v>
      </c>
      <c r="AS7" s="481">
        <f t="shared" si="0"/>
        <v>1.5488691232000251E-2</v>
      </c>
    </row>
    <row r="8" spans="1:45" ht="12.75" customHeight="1">
      <c r="A8" s="228"/>
      <c r="AA8" s="231" t="s">
        <v>273</v>
      </c>
      <c r="AB8" s="232">
        <v>7702.665</v>
      </c>
      <c r="AC8" s="232">
        <v>6937.6710000000003</v>
      </c>
      <c r="AD8" s="232">
        <v>7154</v>
      </c>
      <c r="AE8" s="232">
        <v>9540</v>
      </c>
      <c r="AF8" s="232">
        <v>9371.7459999999992</v>
      </c>
      <c r="AG8" s="232">
        <v>8991</v>
      </c>
      <c r="AH8" s="232">
        <v>9401.4415570000001</v>
      </c>
      <c r="AI8" s="232">
        <v>10594.337519799999</v>
      </c>
      <c r="AJ8" s="232">
        <v>13663.9105306</v>
      </c>
      <c r="AK8" s="232">
        <v>13167</v>
      </c>
      <c r="AL8" s="233">
        <v>18856</v>
      </c>
      <c r="AM8" s="232">
        <v>18689.446</v>
      </c>
      <c r="AN8" s="232">
        <v>18626.445400000019</v>
      </c>
      <c r="AO8" s="232">
        <v>13277.493540000007</v>
      </c>
      <c r="AP8" s="232">
        <v>21879</v>
      </c>
      <c r="AQ8" s="232">
        <v>18461</v>
      </c>
      <c r="AR8" s="232">
        <v>21286.450859999961</v>
      </c>
      <c r="AS8" s="481">
        <f t="shared" si="0"/>
        <v>0.15304971886679808</v>
      </c>
    </row>
    <row r="9" spans="1:45" ht="12.75" customHeight="1">
      <c r="A9" s="228"/>
      <c r="AA9" s="231" t="s">
        <v>274</v>
      </c>
      <c r="AB9" s="232">
        <v>9156</v>
      </c>
      <c r="AC9" s="232">
        <v>9474</v>
      </c>
      <c r="AD9" s="232">
        <v>11944</v>
      </c>
      <c r="AE9" s="232">
        <v>11187</v>
      </c>
      <c r="AF9" s="232">
        <v>9735.4509999999991</v>
      </c>
      <c r="AG9" s="232">
        <v>9533</v>
      </c>
      <c r="AH9" s="232">
        <v>12976.223095600002</v>
      </c>
      <c r="AI9" s="232">
        <v>12186.029874800002</v>
      </c>
      <c r="AJ9" s="232">
        <v>13147.165606</v>
      </c>
      <c r="AK9" s="232">
        <v>15540</v>
      </c>
      <c r="AL9" s="232">
        <v>16251</v>
      </c>
      <c r="AM9" s="232">
        <v>22707.93</v>
      </c>
      <c r="AN9" s="232">
        <v>22710.619780000161</v>
      </c>
      <c r="AO9" s="232">
        <v>16495.696410000073</v>
      </c>
      <c r="AP9" s="232">
        <v>27642</v>
      </c>
      <c r="AQ9" s="232">
        <v>15121</v>
      </c>
      <c r="AR9" s="232">
        <v>25359.790850000045</v>
      </c>
      <c r="AS9" s="481">
        <f t="shared" si="0"/>
        <v>0.67712392368229901</v>
      </c>
    </row>
    <row r="10" spans="1:45" ht="12.75" customHeight="1">
      <c r="A10" s="228"/>
      <c r="AA10" s="231" t="s">
        <v>275</v>
      </c>
      <c r="AB10" s="232">
        <v>9294</v>
      </c>
      <c r="AC10" s="232">
        <v>8981</v>
      </c>
      <c r="AD10" s="232">
        <v>15024</v>
      </c>
      <c r="AE10" s="232">
        <v>13674</v>
      </c>
      <c r="AF10" s="232">
        <v>15748</v>
      </c>
      <c r="AG10" s="232">
        <v>14079</v>
      </c>
      <c r="AH10" s="232">
        <v>17543.964275600003</v>
      </c>
      <c r="AI10" s="232">
        <v>14648.1613917</v>
      </c>
      <c r="AJ10" s="232">
        <v>15404.980777000001</v>
      </c>
      <c r="AK10" s="232">
        <v>20559</v>
      </c>
      <c r="AL10" s="232">
        <v>20133</v>
      </c>
      <c r="AM10" s="232">
        <v>22994.502</v>
      </c>
      <c r="AN10" s="232">
        <v>22995.455359999982</v>
      </c>
      <c r="AO10" s="232">
        <v>22095.701589999975</v>
      </c>
      <c r="AP10" s="232">
        <v>31100</v>
      </c>
      <c r="AQ10" s="232">
        <v>23496</v>
      </c>
      <c r="AR10" s="232">
        <v>28831.872510000001</v>
      </c>
      <c r="AS10" s="481">
        <f t="shared" si="0"/>
        <v>0.22709705949948922</v>
      </c>
    </row>
    <row r="11" spans="1:45" ht="12.75" customHeight="1">
      <c r="A11" s="228"/>
      <c r="AA11" s="231" t="s">
        <v>276</v>
      </c>
      <c r="AB11" s="232">
        <v>8794</v>
      </c>
      <c r="AC11" s="232">
        <v>9066</v>
      </c>
      <c r="AD11" s="232">
        <v>9629</v>
      </c>
      <c r="AE11" s="232">
        <v>14000</v>
      </c>
      <c r="AF11" s="232">
        <v>11463</v>
      </c>
      <c r="AG11" s="232">
        <v>11199</v>
      </c>
      <c r="AH11" s="232">
        <v>12009.3748903</v>
      </c>
      <c r="AI11" s="232">
        <v>14192.143203300002</v>
      </c>
      <c r="AJ11" s="232">
        <v>14996.623182799998</v>
      </c>
      <c r="AK11" s="232">
        <v>17059</v>
      </c>
      <c r="AL11" s="232">
        <v>15402</v>
      </c>
      <c r="AM11" s="232">
        <v>16885.34</v>
      </c>
      <c r="AN11" s="232">
        <v>16878.873479999998</v>
      </c>
      <c r="AO11" s="232">
        <v>24074.756819999915</v>
      </c>
      <c r="AP11" s="232">
        <v>27879</v>
      </c>
      <c r="AQ11" s="232">
        <v>20778</v>
      </c>
      <c r="AR11" s="703">
        <v>14152.616480000032</v>
      </c>
      <c r="AS11" s="481">
        <f t="shared" si="0"/>
        <v>-0.31886531523726869</v>
      </c>
    </row>
    <row r="12" spans="1:45" ht="12.75" customHeight="1">
      <c r="A12" s="228"/>
      <c r="AA12" s="231" t="s">
        <v>277</v>
      </c>
      <c r="AB12" s="232">
        <v>8499</v>
      </c>
      <c r="AC12" s="232">
        <v>7078</v>
      </c>
      <c r="AD12" s="232">
        <v>9748</v>
      </c>
      <c r="AE12" s="232">
        <v>8197</v>
      </c>
      <c r="AF12" s="232">
        <v>11783</v>
      </c>
      <c r="AG12" s="232">
        <v>13586</v>
      </c>
      <c r="AH12" s="232">
        <v>11851.469735500001</v>
      </c>
      <c r="AI12" s="232">
        <v>12700.183332500001</v>
      </c>
      <c r="AJ12" s="232">
        <v>12291.550528900001</v>
      </c>
      <c r="AK12" s="232">
        <v>11366</v>
      </c>
      <c r="AL12" s="232">
        <v>14749</v>
      </c>
      <c r="AM12" s="232">
        <v>18326.138999999999</v>
      </c>
      <c r="AN12" s="232">
        <v>18350.376839999935</v>
      </c>
      <c r="AO12" s="232">
        <v>24782.271060000072</v>
      </c>
      <c r="AP12" s="232">
        <v>26617</v>
      </c>
      <c r="AQ12" s="232">
        <v>16306</v>
      </c>
      <c r="AR12" s="232"/>
      <c r="AS12" s="481">
        <f t="shared" si="0"/>
        <v>-1</v>
      </c>
    </row>
    <row r="13" spans="1:45" ht="12.75" customHeight="1">
      <c r="A13" s="228"/>
      <c r="AA13" s="231" t="s">
        <v>278</v>
      </c>
      <c r="AB13" s="232">
        <v>9846</v>
      </c>
      <c r="AC13" s="232">
        <v>6875</v>
      </c>
      <c r="AD13" s="232">
        <v>10106</v>
      </c>
      <c r="AE13" s="232">
        <v>12150</v>
      </c>
      <c r="AF13" s="232">
        <v>13207</v>
      </c>
      <c r="AG13" s="232">
        <v>14084</v>
      </c>
      <c r="AH13" s="232">
        <v>12209.409476900002</v>
      </c>
      <c r="AI13" s="232">
        <v>11340.896225999999</v>
      </c>
      <c r="AJ13" s="232">
        <v>12241</v>
      </c>
      <c r="AK13" s="232">
        <v>18674</v>
      </c>
      <c r="AL13" s="232">
        <v>19568</v>
      </c>
      <c r="AM13" s="232">
        <v>19655.516</v>
      </c>
      <c r="AN13" s="232">
        <v>19694.449030000069</v>
      </c>
      <c r="AO13" s="232">
        <v>24731.180359999988</v>
      </c>
      <c r="AP13" s="232">
        <v>23974</v>
      </c>
      <c r="AQ13" s="232">
        <v>22839</v>
      </c>
      <c r="AR13" s="232"/>
      <c r="AS13" s="481">
        <f t="shared" si="0"/>
        <v>-1</v>
      </c>
    </row>
    <row r="14" spans="1:45" ht="12.75" customHeight="1">
      <c r="A14" s="228"/>
      <c r="AA14" s="231" t="s">
        <v>279</v>
      </c>
      <c r="AB14" s="232">
        <v>12196</v>
      </c>
      <c r="AC14" s="232">
        <v>9255</v>
      </c>
      <c r="AD14" s="232">
        <v>13068</v>
      </c>
      <c r="AE14" s="232">
        <v>16168</v>
      </c>
      <c r="AF14" s="232">
        <v>10418</v>
      </c>
      <c r="AG14" s="232">
        <v>10538</v>
      </c>
      <c r="AH14" s="232">
        <v>16875.9278423</v>
      </c>
      <c r="AI14" s="232">
        <v>13820.320849899999</v>
      </c>
      <c r="AJ14" s="232">
        <v>13998</v>
      </c>
      <c r="AK14" s="232">
        <v>20790</v>
      </c>
      <c r="AL14" s="232">
        <v>19776</v>
      </c>
      <c r="AM14" s="232">
        <v>18507.073</v>
      </c>
      <c r="AN14" s="232">
        <v>18531.066050000027</v>
      </c>
      <c r="AO14" s="232">
        <v>22934</v>
      </c>
      <c r="AP14" s="232">
        <v>24324</v>
      </c>
      <c r="AQ14" s="232">
        <v>23912</v>
      </c>
      <c r="AR14" s="232"/>
      <c r="AS14" s="481">
        <f t="shared" si="0"/>
        <v>-1</v>
      </c>
    </row>
    <row r="15" spans="1:45" ht="12.75" customHeight="1">
      <c r="A15" s="228"/>
      <c r="AA15" s="462" t="s">
        <v>89</v>
      </c>
      <c r="AB15" s="464">
        <f t="shared" ref="AB15:AI15" si="1">SUM(AB3:AB14)</f>
        <v>107025.011</v>
      </c>
      <c r="AC15" s="464">
        <f t="shared" si="1"/>
        <v>89935.732000000004</v>
      </c>
      <c r="AD15" s="464">
        <f t="shared" si="1"/>
        <v>117853</v>
      </c>
      <c r="AE15" s="464">
        <f t="shared" si="1"/>
        <v>133196</v>
      </c>
      <c r="AF15" s="464">
        <f t="shared" si="1"/>
        <v>125515.739</v>
      </c>
      <c r="AG15" s="464">
        <f t="shared" si="1"/>
        <v>130347</v>
      </c>
      <c r="AH15" s="464">
        <f t="shared" si="1"/>
        <v>149925.05109649998</v>
      </c>
      <c r="AI15" s="464">
        <f t="shared" si="1"/>
        <v>147618.91363360002</v>
      </c>
      <c r="AJ15" s="464">
        <v>151184.52931739998</v>
      </c>
      <c r="AK15" s="464">
        <f t="shared" ref="AK15:AR15" si="2">SUM(AK3:AK14)</f>
        <v>184993</v>
      </c>
      <c r="AL15" s="464">
        <f t="shared" si="2"/>
        <v>198843</v>
      </c>
      <c r="AM15" s="464">
        <f t="shared" si="2"/>
        <v>227276.64700000003</v>
      </c>
      <c r="AN15" s="464">
        <f t="shared" si="2"/>
        <v>227307.6842800001</v>
      </c>
      <c r="AO15" s="464">
        <f t="shared" si="2"/>
        <v>224893.40646000009</v>
      </c>
      <c r="AP15" s="464">
        <f t="shared" si="2"/>
        <v>288472</v>
      </c>
      <c r="AQ15" s="464">
        <f>SUM(AQ3:AQ14)</f>
        <v>243084</v>
      </c>
      <c r="AR15" s="464">
        <f t="shared" si="2"/>
        <v>186922.96103999997</v>
      </c>
      <c r="AS15" s="704">
        <f>AR15/AQ15-1</f>
        <v>-0.23103552253542003</v>
      </c>
    </row>
    <row r="16" spans="1:45" ht="12.75" customHeight="1">
      <c r="A16" s="228"/>
      <c r="AB16" s="230"/>
      <c r="AC16" s="230"/>
      <c r="AD16" s="230"/>
      <c r="AE16" s="230"/>
      <c r="AF16" s="230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</row>
    <row r="17" spans="1:43" ht="12.75" customHeight="1">
      <c r="A17" s="228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</row>
    <row r="18" spans="1:43" ht="12.75" customHeight="1">
      <c r="A18" s="228"/>
      <c r="AF18" s="669"/>
      <c r="AG18" s="237"/>
    </row>
    <row r="19" spans="1:43" ht="12.75" customHeight="1">
      <c r="A19" s="228"/>
      <c r="AI19" s="237"/>
      <c r="AJ19" s="237"/>
      <c r="AK19" s="237"/>
      <c r="AL19" s="237"/>
      <c r="AM19" s="237"/>
      <c r="AN19" s="237"/>
      <c r="AO19" s="237"/>
      <c r="AP19" s="237"/>
      <c r="AQ19" s="237"/>
    </row>
    <row r="20" spans="1:43" ht="12.75" customHeight="1">
      <c r="A20" s="228"/>
      <c r="AG20" s="237"/>
      <c r="AH20" s="237"/>
      <c r="AI20" s="237"/>
      <c r="AK20" s="237"/>
      <c r="AL20" s="237"/>
      <c r="AM20" s="237"/>
      <c r="AN20" s="237"/>
      <c r="AO20" s="237"/>
      <c r="AP20" s="237"/>
      <c r="AQ20" s="237"/>
    </row>
    <row r="21" spans="1:43" ht="12.75" customHeight="1">
      <c r="A21" s="228"/>
    </row>
    <row r="22" spans="1:43" ht="12.75" customHeight="1">
      <c r="A22" s="228"/>
    </row>
    <row r="23" spans="1:43" ht="12.75" customHeight="1">
      <c r="A23" s="228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</row>
    <row r="24" spans="1:43" ht="12.75" customHeight="1">
      <c r="A24" s="228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</row>
    <row r="25" spans="1:43" ht="12.75" customHeight="1">
      <c r="A25" s="228"/>
    </row>
    <row r="26" spans="1:43" ht="12.75" customHeight="1">
      <c r="A26" s="228"/>
      <c r="C26" s="238"/>
      <c r="D26" s="239"/>
      <c r="E26" s="239"/>
      <c r="F26" s="240"/>
    </row>
  </sheetData>
  <mergeCells count="1">
    <mergeCell ref="AA1:AS1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5" orientation="landscape" r:id="rId1"/>
  <headerFooter>
    <oddHeader>&amp;L&amp;9ODEPA</oddHeader>
    <oddFooter>&amp;C&amp;9 31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70C0"/>
    <pageSetUpPr fitToPage="1"/>
  </sheetPr>
  <dimension ref="A1:I61"/>
  <sheetViews>
    <sheetView view="pageBreakPreview" zoomScale="80" zoomScaleNormal="100" zoomScaleSheetLayoutView="80" workbookViewId="0">
      <selection activeCell="K48" sqref="K48"/>
    </sheetView>
  </sheetViews>
  <sheetFormatPr baseColWidth="10" defaultColWidth="11.42578125" defaultRowHeight="12.75"/>
  <cols>
    <col min="1" max="1" width="16" style="230" customWidth="1"/>
    <col min="2" max="22" width="11.42578125" style="230" customWidth="1"/>
    <col min="23" max="236" width="11.42578125" style="230"/>
    <col min="237" max="237" width="130.7109375" style="230" customWidth="1"/>
    <col min="238" max="262" width="11.42578125" style="230"/>
    <col min="263" max="277" width="10.7109375" style="230" customWidth="1"/>
    <col min="278" max="278" width="12.85546875" style="230" bestFit="1" customWidth="1"/>
    <col min="279" max="492" width="11.42578125" style="230"/>
    <col min="493" max="493" width="130.7109375" style="230" customWidth="1"/>
    <col min="494" max="518" width="11.42578125" style="230"/>
    <col min="519" max="533" width="10.7109375" style="230" customWidth="1"/>
    <col min="534" max="534" width="12.85546875" style="230" bestFit="1" customWidth="1"/>
    <col min="535" max="748" width="11.42578125" style="230"/>
    <col min="749" max="749" width="130.7109375" style="230" customWidth="1"/>
    <col min="750" max="774" width="11.42578125" style="230"/>
    <col min="775" max="789" width="10.7109375" style="230" customWidth="1"/>
    <col min="790" max="790" width="12.85546875" style="230" bestFit="1" customWidth="1"/>
    <col min="791" max="1004" width="11.42578125" style="230"/>
    <col min="1005" max="1005" width="130.7109375" style="230" customWidth="1"/>
    <col min="1006" max="1030" width="11.42578125" style="230"/>
    <col min="1031" max="1045" width="10.7109375" style="230" customWidth="1"/>
    <col min="1046" max="1046" width="12.85546875" style="230" bestFit="1" customWidth="1"/>
    <col min="1047" max="1260" width="11.42578125" style="230"/>
    <col min="1261" max="1261" width="130.7109375" style="230" customWidth="1"/>
    <col min="1262" max="1286" width="11.42578125" style="230"/>
    <col min="1287" max="1301" width="10.7109375" style="230" customWidth="1"/>
    <col min="1302" max="1302" width="12.85546875" style="230" bestFit="1" customWidth="1"/>
    <col min="1303" max="1516" width="11.42578125" style="230"/>
    <col min="1517" max="1517" width="130.7109375" style="230" customWidth="1"/>
    <col min="1518" max="1542" width="11.42578125" style="230"/>
    <col min="1543" max="1557" width="10.7109375" style="230" customWidth="1"/>
    <col min="1558" max="1558" width="12.85546875" style="230" bestFit="1" customWidth="1"/>
    <col min="1559" max="1772" width="11.42578125" style="230"/>
    <col min="1773" max="1773" width="130.7109375" style="230" customWidth="1"/>
    <col min="1774" max="1798" width="11.42578125" style="230"/>
    <col min="1799" max="1813" width="10.7109375" style="230" customWidth="1"/>
    <col min="1814" max="1814" width="12.85546875" style="230" bestFit="1" customWidth="1"/>
    <col min="1815" max="2028" width="11.42578125" style="230"/>
    <col min="2029" max="2029" width="130.7109375" style="230" customWidth="1"/>
    <col min="2030" max="2054" width="11.42578125" style="230"/>
    <col min="2055" max="2069" width="10.7109375" style="230" customWidth="1"/>
    <col min="2070" max="2070" width="12.85546875" style="230" bestFit="1" customWidth="1"/>
    <col min="2071" max="2284" width="11.42578125" style="230"/>
    <col min="2285" max="2285" width="130.7109375" style="230" customWidth="1"/>
    <col min="2286" max="2310" width="11.42578125" style="230"/>
    <col min="2311" max="2325" width="10.7109375" style="230" customWidth="1"/>
    <col min="2326" max="2326" width="12.85546875" style="230" bestFit="1" customWidth="1"/>
    <col min="2327" max="2540" width="11.42578125" style="230"/>
    <col min="2541" max="2541" width="130.7109375" style="230" customWidth="1"/>
    <col min="2542" max="2566" width="11.42578125" style="230"/>
    <col min="2567" max="2581" width="10.7109375" style="230" customWidth="1"/>
    <col min="2582" max="2582" width="12.85546875" style="230" bestFit="1" customWidth="1"/>
    <col min="2583" max="2796" width="11.42578125" style="230"/>
    <col min="2797" max="2797" width="130.7109375" style="230" customWidth="1"/>
    <col min="2798" max="2822" width="11.42578125" style="230"/>
    <col min="2823" max="2837" width="10.7109375" style="230" customWidth="1"/>
    <col min="2838" max="2838" width="12.85546875" style="230" bestFit="1" customWidth="1"/>
    <col min="2839" max="3052" width="11.42578125" style="230"/>
    <col min="3053" max="3053" width="130.7109375" style="230" customWidth="1"/>
    <col min="3054" max="3078" width="11.42578125" style="230"/>
    <col min="3079" max="3093" width="10.7109375" style="230" customWidth="1"/>
    <col min="3094" max="3094" width="12.85546875" style="230" bestFit="1" customWidth="1"/>
    <col min="3095" max="3308" width="11.42578125" style="230"/>
    <col min="3309" max="3309" width="130.7109375" style="230" customWidth="1"/>
    <col min="3310" max="3334" width="11.42578125" style="230"/>
    <col min="3335" max="3349" width="10.7109375" style="230" customWidth="1"/>
    <col min="3350" max="3350" width="12.85546875" style="230" bestFit="1" customWidth="1"/>
    <col min="3351" max="3564" width="11.42578125" style="230"/>
    <col min="3565" max="3565" width="130.7109375" style="230" customWidth="1"/>
    <col min="3566" max="3590" width="11.42578125" style="230"/>
    <col min="3591" max="3605" width="10.7109375" style="230" customWidth="1"/>
    <col min="3606" max="3606" width="12.85546875" style="230" bestFit="1" customWidth="1"/>
    <col min="3607" max="3820" width="11.42578125" style="230"/>
    <col min="3821" max="3821" width="130.7109375" style="230" customWidth="1"/>
    <col min="3822" max="3846" width="11.42578125" style="230"/>
    <col min="3847" max="3861" width="10.7109375" style="230" customWidth="1"/>
    <col min="3862" max="3862" width="12.85546875" style="230" bestFit="1" customWidth="1"/>
    <col min="3863" max="4076" width="11.42578125" style="230"/>
    <col min="4077" max="4077" width="130.7109375" style="230" customWidth="1"/>
    <col min="4078" max="4102" width="11.42578125" style="230"/>
    <col min="4103" max="4117" width="10.7109375" style="230" customWidth="1"/>
    <col min="4118" max="4118" width="12.85546875" style="230" bestFit="1" customWidth="1"/>
    <col min="4119" max="4332" width="11.42578125" style="230"/>
    <col min="4333" max="4333" width="130.7109375" style="230" customWidth="1"/>
    <col min="4334" max="4358" width="11.42578125" style="230"/>
    <col min="4359" max="4373" width="10.7109375" style="230" customWidth="1"/>
    <col min="4374" max="4374" width="12.85546875" style="230" bestFit="1" customWidth="1"/>
    <col min="4375" max="4588" width="11.42578125" style="230"/>
    <col min="4589" max="4589" width="130.7109375" style="230" customWidth="1"/>
    <col min="4590" max="4614" width="11.42578125" style="230"/>
    <col min="4615" max="4629" width="10.7109375" style="230" customWidth="1"/>
    <col min="4630" max="4630" width="12.85546875" style="230" bestFit="1" customWidth="1"/>
    <col min="4631" max="4844" width="11.42578125" style="230"/>
    <col min="4845" max="4845" width="130.7109375" style="230" customWidth="1"/>
    <col min="4846" max="4870" width="11.42578125" style="230"/>
    <col min="4871" max="4885" width="10.7109375" style="230" customWidth="1"/>
    <col min="4886" max="4886" width="12.85546875" style="230" bestFit="1" customWidth="1"/>
    <col min="4887" max="5100" width="11.42578125" style="230"/>
    <col min="5101" max="5101" width="130.7109375" style="230" customWidth="1"/>
    <col min="5102" max="5126" width="11.42578125" style="230"/>
    <col min="5127" max="5141" width="10.7109375" style="230" customWidth="1"/>
    <col min="5142" max="5142" width="12.85546875" style="230" bestFit="1" customWidth="1"/>
    <col min="5143" max="5356" width="11.42578125" style="230"/>
    <col min="5357" max="5357" width="130.7109375" style="230" customWidth="1"/>
    <col min="5358" max="5382" width="11.42578125" style="230"/>
    <col min="5383" max="5397" width="10.7109375" style="230" customWidth="1"/>
    <col min="5398" max="5398" width="12.85546875" style="230" bestFit="1" customWidth="1"/>
    <col min="5399" max="5612" width="11.42578125" style="230"/>
    <col min="5613" max="5613" width="130.7109375" style="230" customWidth="1"/>
    <col min="5614" max="5638" width="11.42578125" style="230"/>
    <col min="5639" max="5653" width="10.7109375" style="230" customWidth="1"/>
    <col min="5654" max="5654" width="12.85546875" style="230" bestFit="1" customWidth="1"/>
    <col min="5655" max="5868" width="11.42578125" style="230"/>
    <col min="5869" max="5869" width="130.7109375" style="230" customWidth="1"/>
    <col min="5870" max="5894" width="11.42578125" style="230"/>
    <col min="5895" max="5909" width="10.7109375" style="230" customWidth="1"/>
    <col min="5910" max="5910" width="12.85546875" style="230" bestFit="1" customWidth="1"/>
    <col min="5911" max="6124" width="11.42578125" style="230"/>
    <col min="6125" max="6125" width="130.7109375" style="230" customWidth="1"/>
    <col min="6126" max="6150" width="11.42578125" style="230"/>
    <col min="6151" max="6165" width="10.7109375" style="230" customWidth="1"/>
    <col min="6166" max="6166" width="12.85546875" style="230" bestFit="1" customWidth="1"/>
    <col min="6167" max="6380" width="11.42578125" style="230"/>
    <col min="6381" max="6381" width="130.7109375" style="230" customWidth="1"/>
    <col min="6382" max="6406" width="11.42578125" style="230"/>
    <col min="6407" max="6421" width="10.7109375" style="230" customWidth="1"/>
    <col min="6422" max="6422" width="12.85546875" style="230" bestFit="1" customWidth="1"/>
    <col min="6423" max="6636" width="11.42578125" style="230"/>
    <col min="6637" max="6637" width="130.7109375" style="230" customWidth="1"/>
    <col min="6638" max="6662" width="11.42578125" style="230"/>
    <col min="6663" max="6677" width="10.7109375" style="230" customWidth="1"/>
    <col min="6678" max="6678" width="12.85546875" style="230" bestFit="1" customWidth="1"/>
    <col min="6679" max="6892" width="11.42578125" style="230"/>
    <col min="6893" max="6893" width="130.7109375" style="230" customWidth="1"/>
    <col min="6894" max="6918" width="11.42578125" style="230"/>
    <col min="6919" max="6933" width="10.7109375" style="230" customWidth="1"/>
    <col min="6934" max="6934" width="12.85546875" style="230" bestFit="1" customWidth="1"/>
    <col min="6935" max="7148" width="11.42578125" style="230"/>
    <col min="7149" max="7149" width="130.7109375" style="230" customWidth="1"/>
    <col min="7150" max="7174" width="11.42578125" style="230"/>
    <col min="7175" max="7189" width="10.7109375" style="230" customWidth="1"/>
    <col min="7190" max="7190" width="12.85546875" style="230" bestFit="1" customWidth="1"/>
    <col min="7191" max="7404" width="11.42578125" style="230"/>
    <col min="7405" max="7405" width="130.7109375" style="230" customWidth="1"/>
    <col min="7406" max="7430" width="11.42578125" style="230"/>
    <col min="7431" max="7445" width="10.7109375" style="230" customWidth="1"/>
    <col min="7446" max="7446" width="12.85546875" style="230" bestFit="1" customWidth="1"/>
    <col min="7447" max="7660" width="11.42578125" style="230"/>
    <col min="7661" max="7661" width="130.7109375" style="230" customWidth="1"/>
    <col min="7662" max="7686" width="11.42578125" style="230"/>
    <col min="7687" max="7701" width="10.7109375" style="230" customWidth="1"/>
    <col min="7702" max="7702" width="12.85546875" style="230" bestFit="1" customWidth="1"/>
    <col min="7703" max="7916" width="11.42578125" style="230"/>
    <col min="7917" max="7917" width="130.7109375" style="230" customWidth="1"/>
    <col min="7918" max="7942" width="11.42578125" style="230"/>
    <col min="7943" max="7957" width="10.7109375" style="230" customWidth="1"/>
    <col min="7958" max="7958" width="12.85546875" style="230" bestFit="1" customWidth="1"/>
    <col min="7959" max="8172" width="11.42578125" style="230"/>
    <col min="8173" max="8173" width="130.7109375" style="230" customWidth="1"/>
    <col min="8174" max="8198" width="11.42578125" style="230"/>
    <col min="8199" max="8213" width="10.7109375" style="230" customWidth="1"/>
    <col min="8214" max="8214" width="12.85546875" style="230" bestFit="1" customWidth="1"/>
    <col min="8215" max="8428" width="11.42578125" style="230"/>
    <col min="8429" max="8429" width="130.7109375" style="230" customWidth="1"/>
    <col min="8430" max="8454" width="11.42578125" style="230"/>
    <col min="8455" max="8469" width="10.7109375" style="230" customWidth="1"/>
    <col min="8470" max="8470" width="12.85546875" style="230" bestFit="1" customWidth="1"/>
    <col min="8471" max="8684" width="11.42578125" style="230"/>
    <col min="8685" max="8685" width="130.7109375" style="230" customWidth="1"/>
    <col min="8686" max="8710" width="11.42578125" style="230"/>
    <col min="8711" max="8725" width="10.7109375" style="230" customWidth="1"/>
    <col min="8726" max="8726" width="12.85546875" style="230" bestFit="1" customWidth="1"/>
    <col min="8727" max="8940" width="11.42578125" style="230"/>
    <col min="8941" max="8941" width="130.7109375" style="230" customWidth="1"/>
    <col min="8942" max="8966" width="11.42578125" style="230"/>
    <col min="8967" max="8981" width="10.7109375" style="230" customWidth="1"/>
    <col min="8982" max="8982" width="12.85546875" style="230" bestFit="1" customWidth="1"/>
    <col min="8983" max="9196" width="11.42578125" style="230"/>
    <col min="9197" max="9197" width="130.7109375" style="230" customWidth="1"/>
    <col min="9198" max="9222" width="11.42578125" style="230"/>
    <col min="9223" max="9237" width="10.7109375" style="230" customWidth="1"/>
    <col min="9238" max="9238" width="12.85546875" style="230" bestFit="1" customWidth="1"/>
    <col min="9239" max="9452" width="11.42578125" style="230"/>
    <col min="9453" max="9453" width="130.7109375" style="230" customWidth="1"/>
    <col min="9454" max="9478" width="11.42578125" style="230"/>
    <col min="9479" max="9493" width="10.7109375" style="230" customWidth="1"/>
    <col min="9494" max="9494" width="12.85546875" style="230" bestFit="1" customWidth="1"/>
    <col min="9495" max="9708" width="11.42578125" style="230"/>
    <col min="9709" max="9709" width="130.7109375" style="230" customWidth="1"/>
    <col min="9710" max="9734" width="11.42578125" style="230"/>
    <col min="9735" max="9749" width="10.7109375" style="230" customWidth="1"/>
    <col min="9750" max="9750" width="12.85546875" style="230" bestFit="1" customWidth="1"/>
    <col min="9751" max="9964" width="11.42578125" style="230"/>
    <col min="9965" max="9965" width="130.7109375" style="230" customWidth="1"/>
    <col min="9966" max="9990" width="11.42578125" style="230"/>
    <col min="9991" max="10005" width="10.7109375" style="230" customWidth="1"/>
    <col min="10006" max="10006" width="12.85546875" style="230" bestFit="1" customWidth="1"/>
    <col min="10007" max="10220" width="11.42578125" style="230"/>
    <col min="10221" max="10221" width="130.7109375" style="230" customWidth="1"/>
    <col min="10222" max="10246" width="11.42578125" style="230"/>
    <col min="10247" max="10261" width="10.7109375" style="230" customWidth="1"/>
    <col min="10262" max="10262" width="12.85546875" style="230" bestFit="1" customWidth="1"/>
    <col min="10263" max="10476" width="11.42578125" style="230"/>
    <col min="10477" max="10477" width="130.7109375" style="230" customWidth="1"/>
    <col min="10478" max="10502" width="11.42578125" style="230"/>
    <col min="10503" max="10517" width="10.7109375" style="230" customWidth="1"/>
    <col min="10518" max="10518" width="12.85546875" style="230" bestFit="1" customWidth="1"/>
    <col min="10519" max="10732" width="11.42578125" style="230"/>
    <col min="10733" max="10733" width="130.7109375" style="230" customWidth="1"/>
    <col min="10734" max="10758" width="11.42578125" style="230"/>
    <col min="10759" max="10773" width="10.7109375" style="230" customWidth="1"/>
    <col min="10774" max="10774" width="12.85546875" style="230" bestFit="1" customWidth="1"/>
    <col min="10775" max="10988" width="11.42578125" style="230"/>
    <col min="10989" max="10989" width="130.7109375" style="230" customWidth="1"/>
    <col min="10990" max="11014" width="11.42578125" style="230"/>
    <col min="11015" max="11029" width="10.7109375" style="230" customWidth="1"/>
    <col min="11030" max="11030" width="12.85546875" style="230" bestFit="1" customWidth="1"/>
    <col min="11031" max="11244" width="11.42578125" style="230"/>
    <col min="11245" max="11245" width="130.7109375" style="230" customWidth="1"/>
    <col min="11246" max="11270" width="11.42578125" style="230"/>
    <col min="11271" max="11285" width="10.7109375" style="230" customWidth="1"/>
    <col min="11286" max="11286" width="12.85546875" style="230" bestFit="1" customWidth="1"/>
    <col min="11287" max="11500" width="11.42578125" style="230"/>
    <col min="11501" max="11501" width="130.7109375" style="230" customWidth="1"/>
    <col min="11502" max="11526" width="11.42578125" style="230"/>
    <col min="11527" max="11541" width="10.7109375" style="230" customWidth="1"/>
    <col min="11542" max="11542" width="12.85546875" style="230" bestFit="1" customWidth="1"/>
    <col min="11543" max="11756" width="11.42578125" style="230"/>
    <col min="11757" max="11757" width="130.7109375" style="230" customWidth="1"/>
    <col min="11758" max="11782" width="11.42578125" style="230"/>
    <col min="11783" max="11797" width="10.7109375" style="230" customWidth="1"/>
    <col min="11798" max="11798" width="12.85546875" style="230" bestFit="1" customWidth="1"/>
    <col min="11799" max="12012" width="11.42578125" style="230"/>
    <col min="12013" max="12013" width="130.7109375" style="230" customWidth="1"/>
    <col min="12014" max="12038" width="11.42578125" style="230"/>
    <col min="12039" max="12053" width="10.7109375" style="230" customWidth="1"/>
    <col min="12054" max="12054" width="12.85546875" style="230" bestFit="1" customWidth="1"/>
    <col min="12055" max="12268" width="11.42578125" style="230"/>
    <col min="12269" max="12269" width="130.7109375" style="230" customWidth="1"/>
    <col min="12270" max="12294" width="11.42578125" style="230"/>
    <col min="12295" max="12309" width="10.7109375" style="230" customWidth="1"/>
    <col min="12310" max="12310" width="12.85546875" style="230" bestFit="1" customWidth="1"/>
    <col min="12311" max="12524" width="11.42578125" style="230"/>
    <col min="12525" max="12525" width="130.7109375" style="230" customWidth="1"/>
    <col min="12526" max="12550" width="11.42578125" style="230"/>
    <col min="12551" max="12565" width="10.7109375" style="230" customWidth="1"/>
    <col min="12566" max="12566" width="12.85546875" style="230" bestFit="1" customWidth="1"/>
    <col min="12567" max="12780" width="11.42578125" style="230"/>
    <col min="12781" max="12781" width="130.7109375" style="230" customWidth="1"/>
    <col min="12782" max="12806" width="11.42578125" style="230"/>
    <col min="12807" max="12821" width="10.7109375" style="230" customWidth="1"/>
    <col min="12822" max="12822" width="12.85546875" style="230" bestFit="1" customWidth="1"/>
    <col min="12823" max="13036" width="11.42578125" style="230"/>
    <col min="13037" max="13037" width="130.7109375" style="230" customWidth="1"/>
    <col min="13038" max="13062" width="11.42578125" style="230"/>
    <col min="13063" max="13077" width="10.7109375" style="230" customWidth="1"/>
    <col min="13078" max="13078" width="12.85546875" style="230" bestFit="1" customWidth="1"/>
    <col min="13079" max="13292" width="11.42578125" style="230"/>
    <col min="13293" max="13293" width="130.7109375" style="230" customWidth="1"/>
    <col min="13294" max="13318" width="11.42578125" style="230"/>
    <col min="13319" max="13333" width="10.7109375" style="230" customWidth="1"/>
    <col min="13334" max="13334" width="12.85546875" style="230" bestFit="1" customWidth="1"/>
    <col min="13335" max="13548" width="11.42578125" style="230"/>
    <col min="13549" max="13549" width="130.7109375" style="230" customWidth="1"/>
    <col min="13550" max="13574" width="11.42578125" style="230"/>
    <col min="13575" max="13589" width="10.7109375" style="230" customWidth="1"/>
    <col min="13590" max="13590" width="12.85546875" style="230" bestFit="1" customWidth="1"/>
    <col min="13591" max="13804" width="11.42578125" style="230"/>
    <col min="13805" max="13805" width="130.7109375" style="230" customWidth="1"/>
    <col min="13806" max="13830" width="11.42578125" style="230"/>
    <col min="13831" max="13845" width="10.7109375" style="230" customWidth="1"/>
    <col min="13846" max="13846" width="12.85546875" style="230" bestFit="1" customWidth="1"/>
    <col min="13847" max="14060" width="11.42578125" style="230"/>
    <col min="14061" max="14061" width="130.7109375" style="230" customWidth="1"/>
    <col min="14062" max="14086" width="11.42578125" style="230"/>
    <col min="14087" max="14101" width="10.7109375" style="230" customWidth="1"/>
    <col min="14102" max="14102" width="12.85546875" style="230" bestFit="1" customWidth="1"/>
    <col min="14103" max="14316" width="11.42578125" style="230"/>
    <col min="14317" max="14317" width="130.7109375" style="230" customWidth="1"/>
    <col min="14318" max="14342" width="11.42578125" style="230"/>
    <col min="14343" max="14357" width="10.7109375" style="230" customWidth="1"/>
    <col min="14358" max="14358" width="12.85546875" style="230" bestFit="1" customWidth="1"/>
    <col min="14359" max="14572" width="11.42578125" style="230"/>
    <col min="14573" max="14573" width="130.7109375" style="230" customWidth="1"/>
    <col min="14574" max="14598" width="11.42578125" style="230"/>
    <col min="14599" max="14613" width="10.7109375" style="230" customWidth="1"/>
    <col min="14614" max="14614" width="12.85546875" style="230" bestFit="1" customWidth="1"/>
    <col min="14615" max="14828" width="11.42578125" style="230"/>
    <col min="14829" max="14829" width="130.7109375" style="230" customWidth="1"/>
    <col min="14830" max="14854" width="11.42578125" style="230"/>
    <col min="14855" max="14869" width="10.7109375" style="230" customWidth="1"/>
    <col min="14870" max="14870" width="12.85546875" style="230" bestFit="1" customWidth="1"/>
    <col min="14871" max="15084" width="11.42578125" style="230"/>
    <col min="15085" max="15085" width="130.7109375" style="230" customWidth="1"/>
    <col min="15086" max="15110" width="11.42578125" style="230"/>
    <col min="15111" max="15125" width="10.7109375" style="230" customWidth="1"/>
    <col min="15126" max="15126" width="12.85546875" style="230" bestFit="1" customWidth="1"/>
    <col min="15127" max="15340" width="11.42578125" style="230"/>
    <col min="15341" max="15341" width="130.7109375" style="230" customWidth="1"/>
    <col min="15342" max="15366" width="11.42578125" style="230"/>
    <col min="15367" max="15381" width="10.7109375" style="230" customWidth="1"/>
    <col min="15382" max="15382" width="12.85546875" style="230" bestFit="1" customWidth="1"/>
    <col min="15383" max="15596" width="11.42578125" style="230"/>
    <col min="15597" max="15597" width="130.7109375" style="230" customWidth="1"/>
    <col min="15598" max="15622" width="11.42578125" style="230"/>
    <col min="15623" max="15637" width="10.7109375" style="230" customWidth="1"/>
    <col min="15638" max="15638" width="12.85546875" style="230" bestFit="1" customWidth="1"/>
    <col min="15639" max="15852" width="11.42578125" style="230"/>
    <col min="15853" max="15853" width="130.7109375" style="230" customWidth="1"/>
    <col min="15854" max="15878" width="11.42578125" style="230"/>
    <col min="15879" max="15893" width="10.7109375" style="230" customWidth="1"/>
    <col min="15894" max="15894" width="12.85546875" style="230" bestFit="1" customWidth="1"/>
    <col min="15895" max="16108" width="11.42578125" style="230"/>
    <col min="16109" max="16109" width="130.7109375" style="230" customWidth="1"/>
    <col min="16110" max="16134" width="11.42578125" style="230"/>
    <col min="16135" max="16149" width="10.7109375" style="230" customWidth="1"/>
    <col min="16150" max="16150" width="12.85546875" style="230" bestFit="1" customWidth="1"/>
    <col min="16151" max="16384" width="11.42578125" style="230"/>
  </cols>
  <sheetData>
    <row r="1" spans="1:9" ht="12.75" customHeight="1" thickBot="1">
      <c r="A1" s="1040" t="s">
        <v>424</v>
      </c>
      <c r="B1" s="1041"/>
      <c r="C1" s="1041"/>
      <c r="D1" s="1041"/>
      <c r="E1" s="1041"/>
      <c r="F1" s="1041"/>
      <c r="G1" s="1041"/>
      <c r="H1" s="1041"/>
      <c r="I1" s="1042"/>
    </row>
    <row r="2" spans="1:9" ht="12.75" customHeight="1">
      <c r="A2" s="1043" t="s">
        <v>38</v>
      </c>
      <c r="B2" s="1044"/>
      <c r="C2" s="1044"/>
      <c r="D2" s="1044"/>
      <c r="E2" s="1044"/>
      <c r="F2" s="1044"/>
      <c r="G2" s="1044"/>
      <c r="H2" s="1045"/>
      <c r="I2" s="1046"/>
    </row>
    <row r="3" spans="1:9" ht="12.75" customHeight="1">
      <c r="A3" s="1047" t="s">
        <v>425</v>
      </c>
      <c r="B3" s="1037" t="s">
        <v>87</v>
      </c>
      <c r="C3" s="1037"/>
      <c r="D3" s="1037"/>
      <c r="E3" s="1037"/>
      <c r="F3" s="1037"/>
      <c r="G3" s="1037"/>
      <c r="H3" s="1038"/>
      <c r="I3" s="1039"/>
    </row>
    <row r="4" spans="1:9" ht="27" customHeight="1">
      <c r="A4" s="1047"/>
      <c r="B4" s="465">
        <v>2017</v>
      </c>
      <c r="C4" s="465">
        <v>2018</v>
      </c>
      <c r="D4" s="465">
        <v>2019</v>
      </c>
      <c r="E4" s="465">
        <v>2020</v>
      </c>
      <c r="F4" s="465">
        <v>2021</v>
      </c>
      <c r="G4" s="465">
        <v>2022</v>
      </c>
      <c r="H4" s="269" t="s">
        <v>426</v>
      </c>
      <c r="I4" s="433" t="s">
        <v>427</v>
      </c>
    </row>
    <row r="5" spans="1:9" ht="12.75" customHeight="1">
      <c r="A5" s="283">
        <v>1</v>
      </c>
      <c r="B5" s="352">
        <v>2922.7332500000011</v>
      </c>
      <c r="C5" s="352">
        <v>2114.5300200000015</v>
      </c>
      <c r="D5" s="352">
        <v>1810.3859200000006</v>
      </c>
      <c r="E5" s="352">
        <v>1291.8043100000004</v>
      </c>
      <c r="F5" s="352">
        <v>47.751349999999995</v>
      </c>
      <c r="G5" s="352"/>
      <c r="H5" s="352">
        <v>3629.0947999999944</v>
      </c>
      <c r="I5" s="257">
        <f>(H5-G57)/G57*100</f>
        <v>-1.8898404974318901</v>
      </c>
    </row>
    <row r="6" spans="1:9" ht="12.75" customHeight="1">
      <c r="A6" s="284">
        <v>2</v>
      </c>
      <c r="B6" s="352">
        <v>2681.3355700000025</v>
      </c>
      <c r="C6" s="352">
        <v>3213.8413500000001</v>
      </c>
      <c r="D6" s="352">
        <v>3602.2376800000052</v>
      </c>
      <c r="E6" s="352">
        <v>3389.3305399999995</v>
      </c>
      <c r="F6" s="352">
        <v>3502.4597499999959</v>
      </c>
      <c r="G6" s="352">
        <v>4093.3262900000009</v>
      </c>
      <c r="H6" s="352">
        <v>3232.4421100000004</v>
      </c>
      <c r="I6" s="257">
        <f>(H6-H5)/H5*100</f>
        <v>-10.929796873864927</v>
      </c>
    </row>
    <row r="7" spans="1:9" ht="12.75" customHeight="1">
      <c r="A7" s="284">
        <v>3</v>
      </c>
      <c r="B7" s="352">
        <v>3237.3453399999989</v>
      </c>
      <c r="C7" s="352">
        <v>3268.3669100000034</v>
      </c>
      <c r="D7" s="352">
        <v>3469.6774700000028</v>
      </c>
      <c r="E7" s="352">
        <v>3232.2430599999993</v>
      </c>
      <c r="F7" s="352">
        <v>2319.2980099999982</v>
      </c>
      <c r="G7" s="352">
        <v>3113.514660000003</v>
      </c>
      <c r="H7" s="352">
        <v>4407.3046699999995</v>
      </c>
      <c r="I7" s="257">
        <f>(H7-H6)/H6*100</f>
        <v>36.345973725728967</v>
      </c>
    </row>
    <row r="8" spans="1:9" ht="12.75" customHeight="1">
      <c r="A8" s="285">
        <v>4</v>
      </c>
      <c r="B8" s="352">
        <v>3861.7617299999956</v>
      </c>
      <c r="C8" s="352">
        <v>4550.051749999996</v>
      </c>
      <c r="D8" s="352">
        <v>3794.5410700000034</v>
      </c>
      <c r="E8" s="352">
        <v>3900.2219699999987</v>
      </c>
      <c r="F8" s="352">
        <v>4985.4529199999988</v>
      </c>
      <c r="G8" s="352">
        <v>3144.0604400000007</v>
      </c>
      <c r="H8" s="352">
        <v>4693.6011099999996</v>
      </c>
      <c r="I8" s="257">
        <f t="shared" ref="I8:I23" si="0">(H8-H7)/H7*100</f>
        <v>6.495953001588159</v>
      </c>
    </row>
    <row r="9" spans="1:9" ht="12.75" customHeight="1">
      <c r="A9" s="285">
        <v>5</v>
      </c>
      <c r="B9" s="352">
        <v>3329.7249600000041</v>
      </c>
      <c r="C9" s="352">
        <v>4659.4237999999987</v>
      </c>
      <c r="D9" s="352">
        <v>5101.5314700000026</v>
      </c>
      <c r="E9" s="352">
        <v>5089.0853900000102</v>
      </c>
      <c r="F9" s="352">
        <v>4511.4748500000087</v>
      </c>
      <c r="G9" s="352">
        <v>5302.017219999997</v>
      </c>
      <c r="H9" s="705">
        <v>4931.8997700000018</v>
      </c>
      <c r="I9" s="257">
        <f t="shared" si="0"/>
        <v>5.0770965494339206</v>
      </c>
    </row>
    <row r="10" spans="1:9" ht="12.75" customHeight="1">
      <c r="A10" s="284">
        <v>6</v>
      </c>
      <c r="B10" s="352">
        <v>3276.0185199999987</v>
      </c>
      <c r="C10" s="352">
        <v>3932.2729599999971</v>
      </c>
      <c r="D10" s="352">
        <v>3025.9525899999994</v>
      </c>
      <c r="E10" s="352">
        <v>4282.4561399999984</v>
      </c>
      <c r="F10" s="352">
        <v>4423.1927500000047</v>
      </c>
      <c r="G10" s="352">
        <v>4439.3691499999977</v>
      </c>
      <c r="H10" s="352">
        <v>4419.9035399999984</v>
      </c>
      <c r="I10" s="257">
        <f t="shared" si="0"/>
        <v>-10.381318637381861</v>
      </c>
    </row>
    <row r="11" spans="1:9" ht="12.75" customHeight="1">
      <c r="A11" s="284">
        <v>7</v>
      </c>
      <c r="B11" s="352">
        <v>3564.5784300000041</v>
      </c>
      <c r="C11" s="352">
        <v>3281.6741799999991</v>
      </c>
      <c r="D11" s="352">
        <v>4032.8104700000004</v>
      </c>
      <c r="E11" s="352">
        <v>5802.1663800000088</v>
      </c>
      <c r="F11" s="352">
        <v>4855.2629899999956</v>
      </c>
      <c r="G11" s="352">
        <v>4317.105440000003</v>
      </c>
      <c r="H11" s="352">
        <v>4316.8753899999938</v>
      </c>
      <c r="I11" s="257">
        <f t="shared" si="0"/>
        <v>-2.331004490654669</v>
      </c>
    </row>
    <row r="12" spans="1:9" ht="12.75" customHeight="1">
      <c r="A12" s="284">
        <v>8</v>
      </c>
      <c r="B12" s="352">
        <v>3444.2405499999991</v>
      </c>
      <c r="C12" s="352">
        <v>3816.5257400000014</v>
      </c>
      <c r="D12" s="352">
        <v>3626.3087900000023</v>
      </c>
      <c r="E12" s="352">
        <v>4088.8891399999989</v>
      </c>
      <c r="F12" s="352">
        <v>4417.5463499999978</v>
      </c>
      <c r="G12" s="352">
        <v>4693.5661200000004</v>
      </c>
      <c r="H12" s="352">
        <v>4794.6781399999945</v>
      </c>
      <c r="I12" s="257">
        <f t="shared" si="0"/>
        <v>11.068254393138771</v>
      </c>
    </row>
    <row r="13" spans="1:9" ht="12.75" customHeight="1">
      <c r="A13" s="285">
        <v>9</v>
      </c>
      <c r="B13" s="352">
        <v>2620.9640300000015</v>
      </c>
      <c r="C13" s="352">
        <v>3820.6981999999962</v>
      </c>
      <c r="D13" s="352">
        <v>4981.1761599999973</v>
      </c>
      <c r="E13" s="352">
        <v>4928.8575999999957</v>
      </c>
      <c r="F13" s="352">
        <v>5008.9603500000039</v>
      </c>
      <c r="G13" s="352">
        <v>3431.6659499999987</v>
      </c>
      <c r="H13" s="352">
        <v>4318.9330600000094</v>
      </c>
      <c r="I13" s="257">
        <f t="shared" si="0"/>
        <v>-9.9223569572072616</v>
      </c>
    </row>
    <row r="14" spans="1:9" ht="12.75" customHeight="1">
      <c r="A14" s="285">
        <v>10</v>
      </c>
      <c r="B14" s="352">
        <v>3451.609750000001</v>
      </c>
      <c r="C14" s="352">
        <v>4333.2536100000016</v>
      </c>
      <c r="D14" s="352">
        <v>2823.7222100000008</v>
      </c>
      <c r="E14" s="352">
        <v>4890.1576900000045</v>
      </c>
      <c r="F14" s="352">
        <v>4026.8458099999984</v>
      </c>
      <c r="G14" s="352">
        <v>5902.2268500000055</v>
      </c>
      <c r="H14" s="352">
        <v>4542.7358399999976</v>
      </c>
      <c r="I14" s="257">
        <f t="shared" si="0"/>
        <v>5.181899716685761</v>
      </c>
    </row>
    <row r="15" spans="1:9" ht="12.75" customHeight="1">
      <c r="A15" s="284">
        <v>11</v>
      </c>
      <c r="B15" s="352">
        <v>3573.0096299999968</v>
      </c>
      <c r="C15" s="352">
        <v>4070.677450000002</v>
      </c>
      <c r="D15" s="352">
        <v>5063.6063400000012</v>
      </c>
      <c r="E15" s="352">
        <v>4871.8577699999951</v>
      </c>
      <c r="F15" s="352">
        <v>5681.0133599999999</v>
      </c>
      <c r="G15" s="352">
        <v>4470.5172600000033</v>
      </c>
      <c r="H15" s="352">
        <v>3868.1363799999958</v>
      </c>
      <c r="I15" s="257">
        <f t="shared" si="0"/>
        <v>-14.8500701726914</v>
      </c>
    </row>
    <row r="16" spans="1:9" ht="12.75" customHeight="1">
      <c r="A16" s="284">
        <v>12</v>
      </c>
      <c r="B16" s="352">
        <v>2789.7219800000007</v>
      </c>
      <c r="C16" s="352">
        <v>4232.6337199999989</v>
      </c>
      <c r="D16" s="352">
        <v>4116.3462499999996</v>
      </c>
      <c r="E16" s="352">
        <v>3761.9773499999988</v>
      </c>
      <c r="F16" s="352">
        <v>5489.2945800000034</v>
      </c>
      <c r="G16" s="352">
        <v>6088.8653299999987</v>
      </c>
      <c r="H16" s="352">
        <v>3939.9191700000019</v>
      </c>
      <c r="I16" s="257">
        <f t="shared" si="0"/>
        <v>1.8557460996244965</v>
      </c>
    </row>
    <row r="17" spans="1:9" ht="12.75" customHeight="1">
      <c r="A17" s="284">
        <v>13</v>
      </c>
      <c r="B17" s="352">
        <v>2942.4195900000004</v>
      </c>
      <c r="C17" s="352">
        <v>4638.8127399999994</v>
      </c>
      <c r="D17" s="352">
        <v>4003.7527500000006</v>
      </c>
      <c r="E17" s="352">
        <v>4032.5621499999975</v>
      </c>
      <c r="F17" s="352">
        <v>6150.4736600000006</v>
      </c>
      <c r="G17" s="352">
        <v>4696.4366600000021</v>
      </c>
      <c r="H17" s="352">
        <v>3839.3141800000039</v>
      </c>
      <c r="I17" s="257">
        <f t="shared" si="0"/>
        <v>-2.5534785273271976</v>
      </c>
    </row>
    <row r="18" spans="1:9" ht="12.75" customHeight="1">
      <c r="A18" s="285">
        <v>14</v>
      </c>
      <c r="B18" s="352">
        <v>4105.8057600000002</v>
      </c>
      <c r="C18" s="352">
        <v>3532.0798700000018</v>
      </c>
      <c r="D18" s="352">
        <v>4280.8940999999977</v>
      </c>
      <c r="E18" s="352">
        <v>3440.8299299999985</v>
      </c>
      <c r="F18" s="352">
        <v>5042.4380400000018</v>
      </c>
      <c r="G18" s="352">
        <v>3198.1560599999966</v>
      </c>
      <c r="H18" s="352">
        <v>3695.7420899999952</v>
      </c>
      <c r="I18" s="257">
        <f t="shared" si="0"/>
        <v>-3.7395243855768174</v>
      </c>
    </row>
    <row r="19" spans="1:9" ht="12.75" customHeight="1">
      <c r="A19" s="285">
        <v>15</v>
      </c>
      <c r="B19" s="352">
        <v>3112.5652000000009</v>
      </c>
      <c r="C19" s="352">
        <v>4935.0123199999998</v>
      </c>
      <c r="D19" s="352">
        <v>3920.0115100000044</v>
      </c>
      <c r="E19" s="352">
        <v>2225.0748300000009</v>
      </c>
      <c r="F19" s="352">
        <v>5384.1948100000045</v>
      </c>
      <c r="G19" s="352">
        <v>4987.8043699999926</v>
      </c>
      <c r="H19" s="352">
        <v>3839.2214399999966</v>
      </c>
      <c r="I19" s="257">
        <f t="shared" si="0"/>
        <v>3.8822879547853302</v>
      </c>
    </row>
    <row r="20" spans="1:9" ht="12.75" customHeight="1">
      <c r="A20" s="284">
        <v>16</v>
      </c>
      <c r="B20" s="352">
        <v>3158.1189300000015</v>
      </c>
      <c r="C20" s="352">
        <v>4348.3894500000024</v>
      </c>
      <c r="D20" s="352">
        <v>3899.8693299999991</v>
      </c>
      <c r="E20" s="352">
        <v>2088.5435400000001</v>
      </c>
      <c r="F20" s="352">
        <v>6618.6210000000028</v>
      </c>
      <c r="G20" s="352">
        <v>4816.8981599999997</v>
      </c>
      <c r="H20" s="352">
        <v>4351.0833299999967</v>
      </c>
      <c r="I20" s="257">
        <f t="shared" si="0"/>
        <v>13.332439870933847</v>
      </c>
    </row>
    <row r="21" spans="1:9" ht="12.75" customHeight="1">
      <c r="A21" s="284">
        <v>17</v>
      </c>
      <c r="B21" s="352">
        <v>3251.9300900000021</v>
      </c>
      <c r="C21" s="352">
        <v>5659.0521899999958</v>
      </c>
      <c r="D21" s="352">
        <v>4430.250170000003</v>
      </c>
      <c r="E21" s="352">
        <v>2090.3556399999993</v>
      </c>
      <c r="F21" s="352">
        <v>5646.6214499999951</v>
      </c>
      <c r="G21" s="352">
        <v>4847.9063799999994</v>
      </c>
      <c r="H21" s="352">
        <v>5999.0833500000008</v>
      </c>
      <c r="I21" s="257">
        <f t="shared" si="0"/>
        <v>37.875625333059418</v>
      </c>
    </row>
    <row r="22" spans="1:9" ht="12.75" customHeight="1">
      <c r="A22" s="284">
        <v>18</v>
      </c>
      <c r="B22" s="352">
        <v>2643.1239600000008</v>
      </c>
      <c r="C22" s="352">
        <v>4286.0229000000027</v>
      </c>
      <c r="D22" s="352">
        <v>3698.2565900000027</v>
      </c>
      <c r="E22" s="352">
        <v>1729.5515700000017</v>
      </c>
      <c r="F22" s="352">
        <v>6260.7219599999917</v>
      </c>
      <c r="G22" s="352">
        <v>6455.7413299999971</v>
      </c>
      <c r="H22" s="352">
        <v>3466.0572500000017</v>
      </c>
      <c r="I22" s="257">
        <f t="shared" si="0"/>
        <v>-42.223552369879954</v>
      </c>
    </row>
    <row r="23" spans="1:9" ht="12.75" customHeight="1">
      <c r="A23" s="285">
        <v>19</v>
      </c>
      <c r="B23" s="352">
        <v>4112.9182400000009</v>
      </c>
      <c r="C23" s="352">
        <v>4783.0013799999997</v>
      </c>
      <c r="D23" s="352">
        <v>5474.12709</v>
      </c>
      <c r="E23" s="352">
        <v>2587.8106799999987</v>
      </c>
      <c r="F23" s="352">
        <v>4831.3644200000008</v>
      </c>
      <c r="G23" s="352">
        <v>5220.6474400000052</v>
      </c>
      <c r="H23" s="352">
        <v>5860.0192899999893</v>
      </c>
      <c r="I23" s="257">
        <f t="shared" si="0"/>
        <v>69.068739127144724</v>
      </c>
    </row>
    <row r="24" spans="1:9" ht="12.75" customHeight="1">
      <c r="A24" s="285">
        <v>20</v>
      </c>
      <c r="B24" s="352">
        <v>4257.0984300000082</v>
      </c>
      <c r="C24" s="352">
        <v>3707.7685899999997</v>
      </c>
      <c r="D24" s="352">
        <v>4404.1789499999986</v>
      </c>
      <c r="E24" s="352">
        <v>3142.5716499999999</v>
      </c>
      <c r="F24" s="352">
        <v>5393.557030000009</v>
      </c>
      <c r="G24" s="352">
        <v>5709.6928300000018</v>
      </c>
      <c r="H24" s="352">
        <v>4832.5177800000074</v>
      </c>
      <c r="I24" s="257">
        <f>(H24-H23)/H23*100</f>
        <v>-17.534097741852037</v>
      </c>
    </row>
    <row r="25" spans="1:9" ht="12.75" customHeight="1">
      <c r="A25" s="284">
        <v>21</v>
      </c>
      <c r="B25" s="352">
        <v>4630.9245100000035</v>
      </c>
      <c r="C25" s="352">
        <v>4111.2781500000001</v>
      </c>
      <c r="D25" s="352">
        <v>3793.4856599999998</v>
      </c>
      <c r="E25" s="352">
        <v>1961.5691799999984</v>
      </c>
      <c r="F25" s="352">
        <v>3483.3424599999985</v>
      </c>
      <c r="G25" s="352">
        <v>6288.3231599999981</v>
      </c>
      <c r="H25" s="352">
        <v>6312.650810000011</v>
      </c>
      <c r="I25" s="257">
        <f>(H25-H24)/H24*100</f>
        <v>30.628610123810063</v>
      </c>
    </row>
    <row r="26" spans="1:9" ht="12.75" customHeight="1">
      <c r="A26" s="284">
        <v>22</v>
      </c>
      <c r="B26" s="352">
        <v>4515.2459799999979</v>
      </c>
      <c r="C26" s="352">
        <v>2205.4498199999994</v>
      </c>
      <c r="D26" s="352">
        <v>6167.2757699999975</v>
      </c>
      <c r="E26" s="352">
        <v>3674.3901700000001</v>
      </c>
      <c r="F26" s="352">
        <v>5963.0255400000096</v>
      </c>
      <c r="G26" s="352">
        <v>4464.0129099999949</v>
      </c>
      <c r="H26" s="352">
        <v>5559.9654600000031</v>
      </c>
      <c r="I26" s="257">
        <f t="shared" ref="I26:I46" si="1">(H26-H25)/H25*100</f>
        <v>-11.923443457503815</v>
      </c>
    </row>
    <row r="27" spans="1:9" ht="12.75" customHeight="1">
      <c r="A27" s="284">
        <v>23</v>
      </c>
      <c r="B27" s="352">
        <v>4716.6659400000008</v>
      </c>
      <c r="C27" s="352">
        <v>3093.8943899999977</v>
      </c>
      <c r="D27" s="352">
        <v>4620.1114200000011</v>
      </c>
      <c r="E27" s="352">
        <v>3307.145620000003</v>
      </c>
      <c r="F27" s="352">
        <v>4947.1232500000015</v>
      </c>
      <c r="G27" s="352">
        <v>5242.0964799999992</v>
      </c>
      <c r="H27" s="352">
        <v>4910.7983100000065</v>
      </c>
      <c r="I27" s="257">
        <f t="shared" si="1"/>
        <v>-11.675740697856714</v>
      </c>
    </row>
    <row r="28" spans="1:9" ht="12.75" customHeight="1">
      <c r="A28" s="285">
        <v>24</v>
      </c>
      <c r="B28" s="352">
        <v>4299.2206399999977</v>
      </c>
      <c r="C28" s="352">
        <v>3544.7206099999989</v>
      </c>
      <c r="D28" s="352">
        <v>5122.0702099999999</v>
      </c>
      <c r="E28" s="352">
        <v>3037.1921499999985</v>
      </c>
      <c r="F28" s="352">
        <v>5740.2405499999986</v>
      </c>
      <c r="G28" s="352">
        <v>2828.2116799999985</v>
      </c>
      <c r="H28" s="352">
        <v>5338.1633800000018</v>
      </c>
      <c r="I28" s="257">
        <f t="shared" si="1"/>
        <v>8.7025579757519047</v>
      </c>
    </row>
    <row r="29" spans="1:9" ht="12.75" customHeight="1">
      <c r="A29" s="285">
        <v>25</v>
      </c>
      <c r="B29" s="352">
        <v>4408.749079999996</v>
      </c>
      <c r="C29" s="352">
        <v>4304.9270900000001</v>
      </c>
      <c r="D29" s="352">
        <v>4377.0394000000042</v>
      </c>
      <c r="E29" s="352">
        <v>2967.4392000000025</v>
      </c>
      <c r="F29" s="352">
        <v>5522.6260200000079</v>
      </c>
      <c r="G29" s="352">
        <v>5810.8055199999972</v>
      </c>
      <c r="H29" s="352">
        <v>4385.9682000000066</v>
      </c>
      <c r="I29" s="257">
        <f t="shared" si="1"/>
        <v>-17.837505378113676</v>
      </c>
    </row>
    <row r="30" spans="1:9" ht="12.75" customHeight="1">
      <c r="A30" s="284">
        <v>26</v>
      </c>
      <c r="B30" s="352">
        <v>4057.3933700000025</v>
      </c>
      <c r="C30" s="352">
        <v>4701.5206800000005</v>
      </c>
      <c r="D30" s="352">
        <v>4507.2243700000008</v>
      </c>
      <c r="E30" s="352">
        <v>3292.1700000000014</v>
      </c>
      <c r="F30" s="352">
        <v>4366.6525299999985</v>
      </c>
      <c r="G30" s="352">
        <v>4389.9126199999973</v>
      </c>
      <c r="H30" s="352">
        <v>5166.4561300000023</v>
      </c>
      <c r="I30" s="257">
        <f t="shared" si="1"/>
        <v>17.795111464784323</v>
      </c>
    </row>
    <row r="31" spans="1:9" ht="12.75" customHeight="1">
      <c r="A31" s="284">
        <v>27</v>
      </c>
      <c r="B31" s="352">
        <v>3960.7146900000012</v>
      </c>
      <c r="C31" s="352">
        <v>4040.4426200000007</v>
      </c>
      <c r="D31" s="352">
        <v>4423.5652999999966</v>
      </c>
      <c r="E31" s="352">
        <v>2792.5540299999993</v>
      </c>
      <c r="F31" s="352">
        <v>4659.1719400000038</v>
      </c>
      <c r="G31" s="352">
        <v>3086.4512000000004</v>
      </c>
      <c r="H31" s="352">
        <v>4842.0109499999917</v>
      </c>
      <c r="I31" s="257">
        <f t="shared" si="1"/>
        <v>-6.2798400264362728</v>
      </c>
    </row>
    <row r="32" spans="1:9" ht="12.75" customHeight="1">
      <c r="A32" s="284">
        <v>28</v>
      </c>
      <c r="B32" s="352">
        <v>4035.4575099999988</v>
      </c>
      <c r="C32" s="352">
        <v>4088.0292399999985</v>
      </c>
      <c r="D32" s="352">
        <v>5180.826630000005</v>
      </c>
      <c r="E32" s="352">
        <v>2947.2890599999969</v>
      </c>
      <c r="F32" s="352">
        <v>6383.8603899999989</v>
      </c>
      <c r="G32" s="352">
        <v>2901.5723599999969</v>
      </c>
      <c r="H32" s="352">
        <v>7349.9280499999886</v>
      </c>
      <c r="I32" s="257">
        <f t="shared" si="1"/>
        <v>51.794948956073739</v>
      </c>
    </row>
    <row r="33" spans="1:9" ht="12.75" customHeight="1">
      <c r="A33" s="285">
        <v>29</v>
      </c>
      <c r="B33" s="352">
        <v>3374.8552200000004</v>
      </c>
      <c r="C33" s="352">
        <v>4470.5033900000026</v>
      </c>
      <c r="D33" s="352">
        <v>4472.8300899999958</v>
      </c>
      <c r="E33" s="352">
        <v>2819.7081699999972</v>
      </c>
      <c r="F33" s="352">
        <v>5455.9140399999924</v>
      </c>
      <c r="G33" s="352">
        <v>3827.7557299999967</v>
      </c>
      <c r="H33" s="352">
        <v>6017.3739800000039</v>
      </c>
      <c r="I33" s="257">
        <f t="shared" si="1"/>
        <v>-18.130164825218756</v>
      </c>
    </row>
    <row r="34" spans="1:9" ht="12.75" customHeight="1">
      <c r="A34" s="285">
        <v>30</v>
      </c>
      <c r="B34" s="352">
        <v>3917.918259999999</v>
      </c>
      <c r="C34" s="352">
        <v>4777.050199999996</v>
      </c>
      <c r="D34" s="352">
        <v>5151.6398300000037</v>
      </c>
      <c r="E34" s="352">
        <v>4212.3988500000014</v>
      </c>
      <c r="F34" s="352">
        <v>6625.6017999999995</v>
      </c>
      <c r="G34" s="352">
        <v>3805.2029299999958</v>
      </c>
      <c r="H34" s="352">
        <v>5547.0169999999989</v>
      </c>
      <c r="I34" s="257">
        <f t="shared" si="1"/>
        <v>-7.8166486172096734</v>
      </c>
    </row>
    <row r="35" spans="1:9" ht="12.75" customHeight="1">
      <c r="A35" s="284">
        <v>31</v>
      </c>
      <c r="B35" s="352">
        <v>4523.3708799999968</v>
      </c>
      <c r="C35" s="352">
        <v>5641.3763999999983</v>
      </c>
      <c r="D35" s="352">
        <v>5277.9887700000027</v>
      </c>
      <c r="E35" s="352">
        <v>4397.292870000002</v>
      </c>
      <c r="F35" s="352">
        <v>6834.4588700000013</v>
      </c>
      <c r="G35" s="352">
        <v>3995.7663300000013</v>
      </c>
      <c r="H35" s="352">
        <v>5643.7785300000032</v>
      </c>
      <c r="I35" s="257">
        <f t="shared" si="1"/>
        <v>1.7443885605543366</v>
      </c>
    </row>
    <row r="36" spans="1:9" ht="12.75" customHeight="1">
      <c r="A36" s="284">
        <v>32</v>
      </c>
      <c r="B36" s="352">
        <v>4491.0300700000034</v>
      </c>
      <c r="C36" s="352">
        <v>4849.0982599999998</v>
      </c>
      <c r="D36" s="352">
        <v>4941.9320099999859</v>
      </c>
      <c r="E36" s="352">
        <v>4526.6486200000027</v>
      </c>
      <c r="F36" s="352">
        <v>5719.7225500000086</v>
      </c>
      <c r="G36" s="352">
        <v>3353.0663200000017</v>
      </c>
      <c r="H36" s="352">
        <v>7425.0270699999892</v>
      </c>
      <c r="I36" s="257">
        <f t="shared" si="1"/>
        <v>31.561276377724639</v>
      </c>
    </row>
    <row r="37" spans="1:9" ht="12.75" customHeight="1">
      <c r="A37" s="284">
        <v>33</v>
      </c>
      <c r="B37" s="352">
        <v>3501.0280300000027</v>
      </c>
      <c r="C37" s="352">
        <v>4821.7403100000047</v>
      </c>
      <c r="D37" s="352">
        <v>4159.7322499999982</v>
      </c>
      <c r="E37" s="352">
        <v>5227.7651599999999</v>
      </c>
      <c r="F37" s="352">
        <v>7694.3806400000085</v>
      </c>
      <c r="G37" s="352">
        <v>5264.7413499999984</v>
      </c>
      <c r="H37" s="352">
        <v>6047.662109999992</v>
      </c>
      <c r="I37" s="257">
        <f t="shared" si="1"/>
        <v>-18.550302201120449</v>
      </c>
    </row>
    <row r="38" spans="1:9" ht="12.75" customHeight="1">
      <c r="A38" s="285">
        <v>34</v>
      </c>
      <c r="B38" s="352">
        <v>4747.5441399999972</v>
      </c>
      <c r="C38" s="352">
        <v>6881.6345300000057</v>
      </c>
      <c r="D38" s="352">
        <v>5619.5015399999957</v>
      </c>
      <c r="E38" s="352">
        <v>5347.308799999998</v>
      </c>
      <c r="F38" s="352">
        <v>7118.3907200000067</v>
      </c>
      <c r="G38" s="352">
        <v>3550.3893599999992</v>
      </c>
      <c r="H38" s="352">
        <v>7004.2483899999997</v>
      </c>
      <c r="I38" s="257">
        <f t="shared" si="1"/>
        <v>15.817455780445528</v>
      </c>
    </row>
    <row r="39" spans="1:9" ht="12.75" customHeight="1">
      <c r="A39" s="285">
        <v>35</v>
      </c>
      <c r="B39" s="352">
        <v>4839.9968000000026</v>
      </c>
      <c r="C39" s="352">
        <v>6851.6744000000044</v>
      </c>
      <c r="D39" s="352">
        <v>6478.05872</v>
      </c>
      <c r="E39" s="352">
        <v>5864.9311899999921</v>
      </c>
      <c r="F39" s="352">
        <v>7841.8955800000022</v>
      </c>
      <c r="G39" s="352">
        <v>6020.1357399999952</v>
      </c>
      <c r="H39" s="352">
        <v>5466.9393099999961</v>
      </c>
      <c r="I39" s="257">
        <f t="shared" si="1"/>
        <v>-21.94823761811228</v>
      </c>
    </row>
    <row r="40" spans="1:9" ht="12.75" customHeight="1">
      <c r="A40" s="284">
        <v>36</v>
      </c>
      <c r="B40" s="352">
        <v>4204.4557600000044</v>
      </c>
      <c r="C40" s="352">
        <v>5113.3326000000043</v>
      </c>
      <c r="D40" s="352">
        <v>4701.8744200000037</v>
      </c>
      <c r="E40" s="352">
        <v>5644.0399400000006</v>
      </c>
      <c r="F40" s="352">
        <v>6430.6936299999907</v>
      </c>
      <c r="G40" s="352">
        <v>7927.22587999999</v>
      </c>
      <c r="H40" s="352">
        <v>4376.2243500000013</v>
      </c>
      <c r="I40" s="257">
        <f t="shared" si="1"/>
        <v>-19.951107889653809</v>
      </c>
    </row>
    <row r="41" spans="1:9" ht="12.75" customHeight="1">
      <c r="A41" s="284">
        <v>37</v>
      </c>
      <c r="B41" s="352">
        <v>4006.7919999999999</v>
      </c>
      <c r="C41" s="352">
        <v>4137.7691599999989</v>
      </c>
      <c r="D41" s="352">
        <v>4476.0938799999994</v>
      </c>
      <c r="E41" s="352">
        <v>6735.5912999999946</v>
      </c>
      <c r="F41" s="352">
        <v>7062.7901600000014</v>
      </c>
      <c r="G41" s="352">
        <v>6521.7631499999989</v>
      </c>
      <c r="H41" s="352">
        <v>4041.7151500000004</v>
      </c>
      <c r="I41" s="257">
        <f t="shared" si="1"/>
        <v>-7.6437854471515108</v>
      </c>
    </row>
    <row r="42" spans="1:9" ht="12.75" customHeight="1">
      <c r="A42" s="284">
        <v>38</v>
      </c>
      <c r="B42" s="352">
        <v>2751.9272600000008</v>
      </c>
      <c r="C42" s="352">
        <v>2024.6245200000008</v>
      </c>
      <c r="D42" s="352">
        <v>1473.0581599999998</v>
      </c>
      <c r="E42" s="352">
        <v>3294.1436200000003</v>
      </c>
      <c r="F42" s="352">
        <v>5541.3449799999935</v>
      </c>
      <c r="G42" s="352">
        <v>3582.1578300000037</v>
      </c>
      <c r="H42" s="352">
        <v>1884.9306000000004</v>
      </c>
      <c r="I42" s="257">
        <f t="shared" si="1"/>
        <v>-53.363101306137331</v>
      </c>
    </row>
    <row r="43" spans="1:9" ht="12.75" customHeight="1">
      <c r="A43" s="285">
        <v>39</v>
      </c>
      <c r="B43" s="352">
        <v>3407.779409999996</v>
      </c>
      <c r="C43" s="352">
        <v>4601.8570499999978</v>
      </c>
      <c r="D43" s="352">
        <v>4869.1467000000011</v>
      </c>
      <c r="E43" s="352">
        <v>6629.3369400000001</v>
      </c>
      <c r="F43" s="352">
        <v>6302.9981200000175</v>
      </c>
      <c r="G43" s="352">
        <v>3481.4675700000003</v>
      </c>
      <c r="H43" s="352">
        <v>2623.4212900000016</v>
      </c>
      <c r="I43" s="257">
        <f t="shared" si="1"/>
        <v>39.178667373748461</v>
      </c>
    </row>
    <row r="44" spans="1:9" ht="12.75" customHeight="1">
      <c r="A44" s="285">
        <v>40</v>
      </c>
      <c r="B44" s="352">
        <v>2717.8607100000022</v>
      </c>
      <c r="C44" s="352">
        <v>3702.3883399999982</v>
      </c>
      <c r="D44" s="352">
        <v>4103.9228299999968</v>
      </c>
      <c r="E44" s="352">
        <v>5120.6306700000005</v>
      </c>
      <c r="F44" s="352">
        <v>6595.3401699999986</v>
      </c>
      <c r="G44" s="352">
        <v>4574.0806300000031</v>
      </c>
      <c r="H44" s="352">
        <v>2183.8250100000027</v>
      </c>
      <c r="I44" s="257">
        <f t="shared" si="1"/>
        <v>-16.756602596603866</v>
      </c>
    </row>
    <row r="45" spans="1:9" ht="12.75" customHeight="1">
      <c r="A45" s="284">
        <v>41</v>
      </c>
      <c r="B45" s="352">
        <v>3117.1401900000005</v>
      </c>
      <c r="C45" s="352">
        <v>2855.1232999999993</v>
      </c>
      <c r="D45" s="352">
        <v>5625.9069000000063</v>
      </c>
      <c r="E45" s="352">
        <v>5508.9559700000009</v>
      </c>
      <c r="F45" s="352">
        <v>6729.307080000005</v>
      </c>
      <c r="G45" s="352">
        <v>3230.9316800000001</v>
      </c>
      <c r="H45" s="352">
        <v>2558.3372100000001</v>
      </c>
      <c r="I45" s="257">
        <f t="shared" si="1"/>
        <v>17.14936857509462</v>
      </c>
    </row>
    <row r="46" spans="1:9" ht="12.75" customHeight="1">
      <c r="A46" s="284">
        <v>42</v>
      </c>
      <c r="B46" s="352">
        <v>3721.8137700000002</v>
      </c>
      <c r="C46" s="352">
        <v>2694.5637900000002</v>
      </c>
      <c r="D46" s="352">
        <v>3863.3651</v>
      </c>
      <c r="E46" s="352">
        <v>4463.1560200000004</v>
      </c>
      <c r="F46" s="352">
        <v>5121.8447399999995</v>
      </c>
      <c r="G46" s="352">
        <v>4172.0849699999944</v>
      </c>
      <c r="H46" s="352">
        <v>4209.1488300000065</v>
      </c>
      <c r="I46" s="257">
        <f t="shared" si="1"/>
        <v>64.526740788795635</v>
      </c>
    </row>
    <row r="47" spans="1:9" ht="12.75" customHeight="1">
      <c r="A47" s="284">
        <v>43</v>
      </c>
      <c r="B47" s="352">
        <v>3388.3968100000006</v>
      </c>
      <c r="C47" s="352">
        <v>3254.4877200000024</v>
      </c>
      <c r="D47" s="352">
        <v>2489.1874499999994</v>
      </c>
      <c r="E47" s="352">
        <v>6977.3885300000147</v>
      </c>
      <c r="F47" s="352">
        <v>6910.7054400000079</v>
      </c>
      <c r="G47" s="352">
        <v>4477.7424500000025</v>
      </c>
      <c r="H47" s="352"/>
      <c r="I47" s="257"/>
    </row>
    <row r="48" spans="1:9" ht="12.75" customHeight="1">
      <c r="A48" s="285">
        <v>44</v>
      </c>
      <c r="B48" s="352">
        <v>4006.9514599999989</v>
      </c>
      <c r="C48" s="352">
        <v>2876.927540000001</v>
      </c>
      <c r="D48" s="352">
        <v>3698.2133600000047</v>
      </c>
      <c r="E48" s="352">
        <v>5612.8327099999942</v>
      </c>
      <c r="F48" s="352">
        <v>6549.4089999999997</v>
      </c>
      <c r="G48" s="352">
        <v>4424.9264199999916</v>
      </c>
      <c r="H48" s="352"/>
      <c r="I48" s="257"/>
    </row>
    <row r="49" spans="1:9" ht="12.75" customHeight="1">
      <c r="A49" s="285">
        <v>45</v>
      </c>
      <c r="B49" s="352">
        <v>4014.8053900000059</v>
      </c>
      <c r="C49" s="352">
        <v>4948.0750100000023</v>
      </c>
      <c r="D49" s="352">
        <v>4411.4606999999969</v>
      </c>
      <c r="E49" s="352">
        <v>6420.9844599999979</v>
      </c>
      <c r="F49" s="352">
        <v>4829.516339999991</v>
      </c>
      <c r="G49" s="352">
        <v>3248.5956500000043</v>
      </c>
      <c r="H49" s="352"/>
      <c r="I49" s="257"/>
    </row>
    <row r="50" spans="1:9" ht="12.75" customHeight="1">
      <c r="A50" s="284">
        <v>46</v>
      </c>
      <c r="B50" s="352">
        <v>4203.6438499999986</v>
      </c>
      <c r="C50" s="352">
        <v>4701.5379099999909</v>
      </c>
      <c r="D50" s="352">
        <v>6621.9715899999983</v>
      </c>
      <c r="E50" s="352">
        <v>5351.43876</v>
      </c>
      <c r="F50" s="352">
        <v>5616.9990699999962</v>
      </c>
      <c r="G50" s="352">
        <v>5684.6611400000002</v>
      </c>
      <c r="H50" s="352"/>
      <c r="I50" s="257"/>
    </row>
    <row r="51" spans="1:9" ht="12.75" customHeight="1">
      <c r="A51" s="284">
        <v>47</v>
      </c>
      <c r="B51" s="352">
        <v>5053.3486600000078</v>
      </c>
      <c r="C51" s="352">
        <v>5469.3369300000049</v>
      </c>
      <c r="D51" s="352">
        <v>4565.3622699999978</v>
      </c>
      <c r="E51" s="352">
        <v>5951.4641199999987</v>
      </c>
      <c r="F51" s="352">
        <v>4603.3137199999992</v>
      </c>
      <c r="G51" s="352">
        <v>4762.4441500000066</v>
      </c>
      <c r="H51" s="352"/>
      <c r="I51" s="257"/>
    </row>
    <row r="52" spans="1:9" ht="12.75" customHeight="1">
      <c r="A52" s="284">
        <v>48</v>
      </c>
      <c r="B52" s="352">
        <v>5042.2501699999993</v>
      </c>
      <c r="C52" s="352">
        <v>6232.0824199999952</v>
      </c>
      <c r="D52" s="352">
        <v>4024.1359900000029</v>
      </c>
      <c r="E52" s="352">
        <v>5044.9006600000057</v>
      </c>
      <c r="F52" s="352">
        <v>6155.653139999994</v>
      </c>
      <c r="G52" s="352">
        <v>4988.1409000000076</v>
      </c>
      <c r="H52" s="352"/>
      <c r="I52" s="257"/>
    </row>
    <row r="53" spans="1:9" ht="12.75" customHeight="1">
      <c r="A53" s="285">
        <v>49</v>
      </c>
      <c r="B53" s="352">
        <v>4190.2006499999989</v>
      </c>
      <c r="C53" s="352">
        <v>5259.7332700000015</v>
      </c>
      <c r="D53" s="352">
        <v>3725.5588099999991</v>
      </c>
      <c r="E53" s="352">
        <v>5896.096310000009</v>
      </c>
      <c r="F53" s="352">
        <v>6451.823360000003</v>
      </c>
      <c r="G53" s="352">
        <v>6087.1544500000018</v>
      </c>
      <c r="H53" s="352"/>
      <c r="I53" s="257"/>
    </row>
    <row r="54" spans="1:9" ht="12.75" customHeight="1">
      <c r="A54" s="285">
        <v>50</v>
      </c>
      <c r="B54" s="352">
        <v>4630.1584599999942</v>
      </c>
      <c r="C54" s="352">
        <v>6429.4694499999987</v>
      </c>
      <c r="D54" s="352">
        <v>4409.3590200000008</v>
      </c>
      <c r="E54" s="352">
        <v>5816.0939400000025</v>
      </c>
      <c r="F54" s="352">
        <v>4853.0611099999969</v>
      </c>
      <c r="G54" s="352">
        <v>5674.8946699999933</v>
      </c>
      <c r="H54" s="352"/>
      <c r="I54" s="257"/>
    </row>
    <row r="55" spans="1:9" ht="12.75" customHeight="1">
      <c r="A55" s="284">
        <v>51</v>
      </c>
      <c r="B55" s="352">
        <v>6067.065590000002</v>
      </c>
      <c r="C55" s="352">
        <v>5778.9024099999979</v>
      </c>
      <c r="D55" s="352">
        <v>4853.1610699999965</v>
      </c>
      <c r="E55" s="352">
        <v>6360.0981300000058</v>
      </c>
      <c r="F55" s="352">
        <v>6292.0533400000004</v>
      </c>
      <c r="G55" s="352">
        <v>6989</v>
      </c>
      <c r="H55" s="352"/>
      <c r="I55" s="257"/>
    </row>
    <row r="56" spans="1:9" ht="12.75" customHeight="1">
      <c r="A56" s="284">
        <v>52</v>
      </c>
      <c r="B56" s="352">
        <v>3938.9349400000019</v>
      </c>
      <c r="C56" s="352">
        <v>3259.5888099999956</v>
      </c>
      <c r="D56" s="352">
        <v>4197.5935900000022</v>
      </c>
      <c r="E56" s="352">
        <v>3763.4147700000026</v>
      </c>
      <c r="F56" s="352">
        <v>5340.416519999997</v>
      </c>
      <c r="G56" s="352">
        <v>5616</v>
      </c>
      <c r="H56" s="352"/>
      <c r="I56" s="257"/>
    </row>
    <row r="57" spans="1:9" ht="12.75" customHeight="1" thickBot="1">
      <c r="A57" s="284">
        <v>53</v>
      </c>
      <c r="B57" s="352">
        <v>0</v>
      </c>
      <c r="C57" s="352">
        <v>935.89185999999972</v>
      </c>
      <c r="D57" s="352">
        <v>1345.3935599999991</v>
      </c>
      <c r="E57" s="352">
        <v>3104.0918900000052</v>
      </c>
      <c r="F57" s="352">
        <v>4173.4872899999991</v>
      </c>
      <c r="G57" s="352">
        <v>3699</v>
      </c>
      <c r="H57" s="352"/>
      <c r="I57" s="257"/>
    </row>
    <row r="58" spans="1:9" ht="12.75" customHeight="1" thickBot="1">
      <c r="A58" s="280" t="s">
        <v>89</v>
      </c>
      <c r="B58" s="281">
        <f>SUM(B5:B57)</f>
        <v>198820.66414000012</v>
      </c>
      <c r="C58" s="281">
        <f t="shared" ref="C58:F58" si="2">SUM(C5:C57)</f>
        <v>223843.12131000002</v>
      </c>
      <c r="D58" s="281">
        <f t="shared" si="2"/>
        <v>227307.68427999999</v>
      </c>
      <c r="E58" s="281">
        <f t="shared" si="2"/>
        <v>224936.80914000006</v>
      </c>
      <c r="F58" s="281">
        <f t="shared" si="2"/>
        <v>288513.70952999999</v>
      </c>
      <c r="G58" s="281">
        <f>SUM(G5:G57)</f>
        <v>242900.23316999993</v>
      </c>
      <c r="H58" s="281">
        <f>SUM(H5:H57)</f>
        <v>195874.15281</v>
      </c>
      <c r="I58" s="282"/>
    </row>
    <row r="59" spans="1:9" ht="12.75" customHeight="1" thickBot="1">
      <c r="A59" s="289" t="s">
        <v>428</v>
      </c>
      <c r="B59" s="290"/>
      <c r="C59" s="290"/>
      <c r="D59" s="290"/>
      <c r="E59" s="290"/>
      <c r="F59" s="290"/>
      <c r="G59" s="290"/>
      <c r="H59" s="290"/>
      <c r="I59" s="272"/>
    </row>
    <row r="60" spans="1:9" ht="13.5" thickBot="1">
      <c r="A60" s="1034" t="s">
        <v>507</v>
      </c>
      <c r="B60" s="1035"/>
      <c r="C60" s="1035"/>
      <c r="D60" s="1035"/>
      <c r="E60" s="1035"/>
      <c r="F60" s="1035"/>
      <c r="G60" s="1035"/>
      <c r="H60" s="1035"/>
      <c r="I60" s="1036"/>
    </row>
    <row r="61" spans="1:9" ht="13.5" thickBot="1">
      <c r="A61" s="292"/>
      <c r="B61" s="293"/>
      <c r="C61" s="293"/>
      <c r="D61" s="293"/>
      <c r="E61" s="293"/>
      <c r="F61" s="293"/>
      <c r="G61" s="293"/>
      <c r="H61" s="293"/>
      <c r="I61" s="294"/>
    </row>
  </sheetData>
  <mergeCells count="5">
    <mergeCell ref="A60:I60"/>
    <mergeCell ref="B3:I3"/>
    <mergeCell ref="A1:I1"/>
    <mergeCell ref="A2:I2"/>
    <mergeCell ref="A3:A4"/>
  </mergeCells>
  <phoneticPr fontId="29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65" orientation="landscape" r:id="rId1"/>
  <headerFooter>
    <oddHeader>&amp;L&amp;9ODEPA</oddHeader>
    <oddFooter>&amp;C&amp;9 32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70C0"/>
    <pageSetUpPr fitToPage="1"/>
  </sheetPr>
  <dimension ref="A1:AD147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128.7109375" style="20" customWidth="1"/>
    <col min="2" max="2" width="11.42578125" style="16" customWidth="1"/>
    <col min="3" max="24" width="11.42578125" style="16"/>
    <col min="25" max="26" width="13" style="16" bestFit="1" customWidth="1"/>
    <col min="27" max="27" width="13" style="16" customWidth="1"/>
    <col min="28" max="30" width="13" style="16" bestFit="1" customWidth="1"/>
    <col min="31" max="16384" width="11.42578125" style="16"/>
  </cols>
  <sheetData>
    <row r="1" spans="23:30" s="16" customFormat="1" ht="12.75" customHeight="1">
      <c r="W1" s="1048" t="s">
        <v>429</v>
      </c>
      <c r="X1" s="1049"/>
      <c r="Y1" s="1049"/>
      <c r="Z1" s="1049"/>
      <c r="AA1" s="1049"/>
      <c r="AB1" s="1049"/>
      <c r="AC1" s="1049"/>
      <c r="AD1" s="1050"/>
    </row>
    <row r="2" spans="23:30" s="16" customFormat="1" ht="12.75" customHeight="1">
      <c r="W2" s="466" t="s">
        <v>87</v>
      </c>
      <c r="X2" s="466" t="s">
        <v>88</v>
      </c>
      <c r="Y2" s="466" t="s">
        <v>393</v>
      </c>
      <c r="Z2" s="466" t="s">
        <v>430</v>
      </c>
      <c r="AA2" s="466" t="s">
        <v>431</v>
      </c>
      <c r="AB2" s="466" t="s">
        <v>394</v>
      </c>
      <c r="AC2" s="466" t="s">
        <v>367</v>
      </c>
      <c r="AD2" s="466" t="s">
        <v>432</v>
      </c>
    </row>
    <row r="3" spans="23:30" s="16" customFormat="1" ht="12.75" customHeight="1">
      <c r="W3" s="325">
        <v>2016</v>
      </c>
      <c r="X3" s="335" t="s">
        <v>119</v>
      </c>
      <c r="Y3" s="344">
        <v>1.6240574245939678</v>
      </c>
      <c r="Z3" s="344"/>
      <c r="AA3" s="344">
        <v>1.2250779040419619</v>
      </c>
      <c r="AB3" s="344">
        <v>1.7709999999999999</v>
      </c>
      <c r="AC3" s="344">
        <v>1.2630268155777711</v>
      </c>
      <c r="AD3" s="344">
        <v>1.57</v>
      </c>
    </row>
    <row r="4" spans="23:30" s="16" customFormat="1" ht="12.75" customHeight="1">
      <c r="W4" s="22"/>
      <c r="X4" s="89" t="s">
        <v>120</v>
      </c>
      <c r="Y4" s="189">
        <v>1.5803270042194097</v>
      </c>
      <c r="Z4" s="189"/>
      <c r="AA4" s="189">
        <v>1.2810948989362283</v>
      </c>
      <c r="AB4" s="189">
        <v>1.65</v>
      </c>
      <c r="AC4" s="189">
        <v>1.3118072406476544</v>
      </c>
      <c r="AD4" s="189">
        <v>1.61</v>
      </c>
    </row>
    <row r="5" spans="23:30" s="16" customFormat="1" ht="12.75" customHeight="1">
      <c r="W5" s="22"/>
      <c r="X5" s="89" t="s">
        <v>121</v>
      </c>
      <c r="Y5" s="189">
        <v>1.6190216368767638</v>
      </c>
      <c r="Z5" s="189"/>
      <c r="AA5" s="189">
        <v>1.3842834737661101</v>
      </c>
      <c r="AB5" s="189">
        <v>1.653</v>
      </c>
      <c r="AC5" s="189">
        <v>1.4106255535179006</v>
      </c>
      <c r="AD5" s="189">
        <v>1.68</v>
      </c>
    </row>
    <row r="6" spans="23:30" s="16" customFormat="1" ht="12.75" customHeight="1">
      <c r="W6" s="22"/>
      <c r="X6" s="89" t="s">
        <v>122</v>
      </c>
      <c r="Y6" s="189">
        <v>1.7934301566579636</v>
      </c>
      <c r="Z6" s="189"/>
      <c r="AA6" s="189">
        <v>1.4508999158758484</v>
      </c>
      <c r="AB6" s="189">
        <v>1.599</v>
      </c>
      <c r="AC6" s="189">
        <v>1.3740449788684459</v>
      </c>
      <c r="AD6" s="189">
        <v>1.74</v>
      </c>
    </row>
    <row r="7" spans="23:30" s="16" customFormat="1" ht="12.75" customHeight="1">
      <c r="W7" s="22"/>
      <c r="X7" s="89" t="s">
        <v>123</v>
      </c>
      <c r="Y7" s="189">
        <v>1.8899301861702127</v>
      </c>
      <c r="Z7" s="189"/>
      <c r="AA7" s="189">
        <v>1.4409667797285168</v>
      </c>
      <c r="AB7" s="189">
        <v>1.554</v>
      </c>
      <c r="AC7" s="189">
        <v>1.3889377590709464</v>
      </c>
      <c r="AD7" s="189">
        <v>1.83</v>
      </c>
    </row>
    <row r="8" spans="23:30" s="16" customFormat="1" ht="12.75" customHeight="1">
      <c r="W8" s="22"/>
      <c r="X8" s="89" t="s">
        <v>124</v>
      </c>
      <c r="Y8" s="189">
        <v>1.9994435750304294</v>
      </c>
      <c r="Z8" s="189"/>
      <c r="AA8" s="189">
        <v>1.5206921649178926</v>
      </c>
      <c r="AB8" s="189">
        <v>1.607</v>
      </c>
      <c r="AC8" s="189">
        <v>1.359279835599928</v>
      </c>
      <c r="AD8" s="189">
        <v>1.95</v>
      </c>
    </row>
    <row r="9" spans="23:30" s="16" customFormat="1" ht="12.75" customHeight="1">
      <c r="W9" s="22"/>
      <c r="X9" s="89" t="s">
        <v>125</v>
      </c>
      <c r="Y9" s="189">
        <v>1.8848434652973336</v>
      </c>
      <c r="Z9" s="189"/>
      <c r="AA9" s="189">
        <v>1.5839498509163812</v>
      </c>
      <c r="AB9" s="189">
        <v>1.7010000000000001</v>
      </c>
      <c r="AC9" s="189">
        <v>1.5064262435833216</v>
      </c>
      <c r="AD9" s="189">
        <v>2.0699999999999998</v>
      </c>
    </row>
    <row r="10" spans="23:30" s="16" customFormat="1" ht="12.75" customHeight="1">
      <c r="W10" s="22"/>
      <c r="X10" s="89" t="s">
        <v>126</v>
      </c>
      <c r="Y10" s="189">
        <v>1.8820670897552128</v>
      </c>
      <c r="Z10" s="189"/>
      <c r="AA10" s="189">
        <v>1.5726976437982068</v>
      </c>
      <c r="AB10" s="189">
        <v>1.8180000000000001</v>
      </c>
      <c r="AC10" s="189">
        <v>1.6502333496284665</v>
      </c>
      <c r="AD10" s="189">
        <v>2.08</v>
      </c>
    </row>
    <row r="11" spans="23:30" s="16" customFormat="1" ht="12.75" customHeight="1">
      <c r="W11" s="22"/>
      <c r="X11" s="89" t="s">
        <v>127</v>
      </c>
      <c r="Y11" s="189">
        <v>1.8484313725490196</v>
      </c>
      <c r="Z11" s="189"/>
      <c r="AA11" s="189">
        <v>1.5398383827748674</v>
      </c>
      <c r="AB11" s="189">
        <v>1.762</v>
      </c>
      <c r="AC11" s="189">
        <v>1.5735837607124195</v>
      </c>
      <c r="AD11" s="189">
        <v>2.0099999999999998</v>
      </c>
    </row>
    <row r="12" spans="23:30" s="16" customFormat="1" ht="12.75" customHeight="1">
      <c r="W12" s="22"/>
      <c r="X12" s="89" t="s">
        <v>128</v>
      </c>
      <c r="Y12" s="189">
        <v>1.7669700910273083</v>
      </c>
      <c r="Z12" s="189"/>
      <c r="AA12" s="189">
        <v>1.5876148201943614</v>
      </c>
      <c r="AB12" s="189">
        <v>1.7110000000000001</v>
      </c>
      <c r="AC12" s="189">
        <v>1.5909334017453038</v>
      </c>
      <c r="AD12" s="189">
        <v>1.9</v>
      </c>
    </row>
    <row r="13" spans="23:30" s="16" customFormat="1" ht="12.75" customHeight="1">
      <c r="W13" s="22"/>
      <c r="X13" s="89" t="s">
        <v>129</v>
      </c>
      <c r="Y13" s="189">
        <v>1.6931933803248547</v>
      </c>
      <c r="Z13" s="189"/>
      <c r="AA13" s="189">
        <v>1.4960966837520908</v>
      </c>
      <c r="AB13" s="189">
        <v>1.66</v>
      </c>
      <c r="AC13" s="189">
        <v>1.5834189262199216</v>
      </c>
      <c r="AD13" s="189">
        <v>1.82</v>
      </c>
    </row>
    <row r="14" spans="23:30" s="16" customFormat="1" ht="12.75" customHeight="1">
      <c r="W14" s="21"/>
      <c r="X14" s="181" t="s">
        <v>130</v>
      </c>
      <c r="Y14" s="190">
        <v>1.5810949929808142</v>
      </c>
      <c r="Z14" s="190"/>
      <c r="AA14" s="190">
        <v>1.4858454368202851</v>
      </c>
      <c r="AB14" s="190">
        <v>1.623</v>
      </c>
      <c r="AC14" s="190">
        <v>1.4681578998982778</v>
      </c>
      <c r="AD14" s="190">
        <v>1.82</v>
      </c>
    </row>
    <row r="15" spans="23:30" s="16" customFormat="1" ht="12.75" customHeight="1">
      <c r="W15" s="325">
        <v>2017</v>
      </c>
      <c r="X15" s="325" t="s">
        <v>227</v>
      </c>
      <c r="Y15" s="344">
        <v>1.5309999999999999</v>
      </c>
      <c r="Z15" s="344"/>
      <c r="AA15" s="344">
        <v>1.5479535227029213</v>
      </c>
      <c r="AB15" s="344">
        <v>1.671</v>
      </c>
      <c r="AC15" s="344">
        <v>1.6147420329853699</v>
      </c>
      <c r="AD15" s="344">
        <v>1.94</v>
      </c>
    </row>
    <row r="16" spans="23:30" s="16" customFormat="1" ht="12.75" customHeight="1">
      <c r="W16" s="22"/>
      <c r="X16" s="22" t="s">
        <v>132</v>
      </c>
      <c r="Y16" s="189">
        <v>1.69</v>
      </c>
      <c r="Z16" s="189"/>
      <c r="AA16" s="189">
        <v>1.5671746412410927</v>
      </c>
      <c r="AB16" s="189">
        <v>1.6439999999999999</v>
      </c>
      <c r="AC16" s="189">
        <v>1.6928711387490496</v>
      </c>
      <c r="AD16" s="189">
        <v>2</v>
      </c>
    </row>
    <row r="17" spans="23:30" s="16" customFormat="1" ht="12.75" customHeight="1">
      <c r="W17" s="22"/>
      <c r="X17" s="22" t="s">
        <v>133</v>
      </c>
      <c r="Y17" s="189">
        <v>1.835</v>
      </c>
      <c r="Z17" s="189"/>
      <c r="AA17" s="189">
        <v>1.5373409838982295</v>
      </c>
      <c r="AB17" s="189">
        <v>1.653</v>
      </c>
      <c r="AC17" s="189">
        <v>1.5694910154423081</v>
      </c>
      <c r="AD17" s="189">
        <v>1.95</v>
      </c>
    </row>
    <row r="18" spans="23:30" s="16" customFormat="1" ht="12.75" customHeight="1">
      <c r="W18" s="22"/>
      <c r="X18" s="22" t="s">
        <v>228</v>
      </c>
      <c r="Y18" s="189">
        <v>1.9139999999999999</v>
      </c>
      <c r="Z18" s="189"/>
      <c r="AA18" s="189">
        <v>1.4643942574487774</v>
      </c>
      <c r="AB18" s="189">
        <v>1.6160000000000001</v>
      </c>
      <c r="AC18" s="189">
        <v>1.6852409449271304</v>
      </c>
      <c r="AD18" s="189">
        <v>1.97</v>
      </c>
    </row>
    <row r="19" spans="23:30" s="16" customFormat="1" ht="12.75" customHeight="1">
      <c r="W19" s="22"/>
      <c r="X19" s="22" t="s">
        <v>135</v>
      </c>
      <c r="Y19" s="189">
        <v>1.835</v>
      </c>
      <c r="Z19" s="189"/>
      <c r="AA19" s="189">
        <v>1.4214389437448189</v>
      </c>
      <c r="AB19" s="189">
        <v>1.5820000000000001</v>
      </c>
      <c r="AC19" s="189">
        <v>1.6549841799037375</v>
      </c>
      <c r="AD19" s="189">
        <v>1.92</v>
      </c>
    </row>
    <row r="20" spans="23:30" s="16" customFormat="1" ht="12.75" customHeight="1">
      <c r="W20" s="22"/>
      <c r="X20" s="22" t="s">
        <v>136</v>
      </c>
      <c r="Y20" s="189">
        <v>1.8360000000000001</v>
      </c>
      <c r="Z20" s="189"/>
      <c r="AA20" s="189">
        <v>1.3043566219237108</v>
      </c>
      <c r="AB20" s="189">
        <v>1.6519999999999999</v>
      </c>
      <c r="AC20" s="189">
        <v>1.5943741403801976</v>
      </c>
      <c r="AD20" s="189">
        <v>1.94</v>
      </c>
    </row>
    <row r="21" spans="23:30" s="16" customFormat="1" ht="12.75" customHeight="1">
      <c r="W21" s="22"/>
      <c r="X21" s="22" t="s">
        <v>137</v>
      </c>
      <c r="Y21" s="189">
        <v>1.7669999999999999</v>
      </c>
      <c r="Z21" s="189"/>
      <c r="AA21" s="189">
        <v>1.3000855996954255</v>
      </c>
      <c r="AB21" s="189">
        <v>1.7569999999999999</v>
      </c>
      <c r="AC21" s="189">
        <v>1.6463725656214823</v>
      </c>
      <c r="AD21" s="189">
        <v>2.02</v>
      </c>
    </row>
    <row r="22" spans="23:30" s="16" customFormat="1" ht="12.75" customHeight="1">
      <c r="W22" s="22"/>
      <c r="X22" s="22" t="s">
        <v>138</v>
      </c>
      <c r="Y22" s="189">
        <v>1.796</v>
      </c>
      <c r="Z22" s="189"/>
      <c r="AA22" s="189">
        <v>1.3977985707406126</v>
      </c>
      <c r="AB22" s="189">
        <v>1.7949999999999999</v>
      </c>
      <c r="AC22" s="189">
        <v>1.7011184301366971</v>
      </c>
      <c r="AD22" s="189">
        <v>2.09</v>
      </c>
    </row>
    <row r="23" spans="23:30" s="16" customFormat="1" ht="12.75" customHeight="1">
      <c r="W23" s="22"/>
      <c r="X23" s="180" t="s">
        <v>139</v>
      </c>
      <c r="Y23" s="189">
        <v>1.8069999999999999</v>
      </c>
      <c r="Z23" s="189"/>
      <c r="AA23" s="189">
        <v>1.519450392127333</v>
      </c>
      <c r="AB23" s="189">
        <v>1.764</v>
      </c>
      <c r="AC23" s="189">
        <v>1.6520828568413648</v>
      </c>
      <c r="AD23" s="189">
        <v>2.14</v>
      </c>
    </row>
    <row r="24" spans="23:30" s="16" customFormat="1" ht="12.75" customHeight="1">
      <c r="W24" s="22"/>
      <c r="X24" s="180" t="s">
        <v>140</v>
      </c>
      <c r="Y24" s="189">
        <v>1.7589999999999999</v>
      </c>
      <c r="Z24" s="189"/>
      <c r="AA24" s="189">
        <v>1.4597303919374238</v>
      </c>
      <c r="AB24" s="189">
        <v>1.752</v>
      </c>
      <c r="AC24" s="189">
        <v>1.7347472624611644</v>
      </c>
      <c r="AD24" s="189">
        <v>2.12</v>
      </c>
    </row>
    <row r="25" spans="23:30" s="16" customFormat="1" ht="12.75" customHeight="1">
      <c r="W25" s="22"/>
      <c r="X25" s="180" t="s">
        <v>141</v>
      </c>
      <c r="Y25" s="189">
        <v>1.7250000000000001</v>
      </c>
      <c r="Z25" s="189"/>
      <c r="AA25" s="189">
        <v>1.4279973384239579</v>
      </c>
      <c r="AB25" s="189">
        <v>1.736</v>
      </c>
      <c r="AC25" s="189">
        <v>1.6937456357947773</v>
      </c>
      <c r="AD25" s="189">
        <v>2.13</v>
      </c>
    </row>
    <row r="26" spans="23:30" s="16" customFormat="1" ht="12.75" customHeight="1">
      <c r="W26" s="21"/>
      <c r="X26" s="188" t="s">
        <v>142</v>
      </c>
      <c r="Y26" s="190">
        <v>1.647</v>
      </c>
      <c r="Z26" s="190"/>
      <c r="AA26" s="190">
        <v>1.4733065707954183</v>
      </c>
      <c r="AB26" s="190">
        <v>1.6519999999999999</v>
      </c>
      <c r="AC26" s="190">
        <v>1.7107818306709399</v>
      </c>
      <c r="AD26" s="190">
        <v>2.0499999999999998</v>
      </c>
    </row>
    <row r="27" spans="23:30" s="16" customFormat="1" ht="12.75" customHeight="1">
      <c r="W27" s="325">
        <v>2018</v>
      </c>
      <c r="X27" s="345" t="s">
        <v>143</v>
      </c>
      <c r="Y27" s="344">
        <v>1.53</v>
      </c>
      <c r="Z27" s="344"/>
      <c r="AA27" s="344">
        <v>1.5187742693426973</v>
      </c>
      <c r="AB27" s="344">
        <v>1.6619999999999999</v>
      </c>
      <c r="AC27" s="344">
        <v>1.805580853922609</v>
      </c>
      <c r="AD27" s="344">
        <v>2.06</v>
      </c>
    </row>
    <row r="28" spans="23:30" s="16" customFormat="1" ht="12.75" customHeight="1">
      <c r="W28" s="22"/>
      <c r="X28" s="180" t="s">
        <v>144</v>
      </c>
      <c r="Y28" s="189">
        <v>1.6080000000000001</v>
      </c>
      <c r="Z28" s="189"/>
      <c r="AA28" s="189">
        <v>1.4979347695682723</v>
      </c>
      <c r="AB28" s="189">
        <v>1.7569999999999999</v>
      </c>
      <c r="AC28" s="189">
        <v>1.9227771000399481</v>
      </c>
      <c r="AD28" s="189">
        <v>2.02</v>
      </c>
    </row>
    <row r="29" spans="23:30" s="16" customFormat="1" ht="12.75" customHeight="1">
      <c r="W29" s="22"/>
      <c r="X29" s="180" t="s">
        <v>145</v>
      </c>
      <c r="Y29" s="189">
        <v>1.5309999999999999</v>
      </c>
      <c r="Z29" s="189"/>
      <c r="AA29" s="189">
        <v>1.4734462620498041</v>
      </c>
      <c r="AB29" s="189">
        <v>1.736</v>
      </c>
      <c r="AC29" s="189">
        <v>1.727106974699347</v>
      </c>
      <c r="AD29" s="189">
        <v>2.0099999999999998</v>
      </c>
    </row>
    <row r="30" spans="23:30" s="16" customFormat="1" ht="12.75" customHeight="1">
      <c r="W30" s="22"/>
      <c r="X30" s="180" t="s">
        <v>146</v>
      </c>
      <c r="Y30" s="189">
        <v>1.5349999999999999</v>
      </c>
      <c r="Z30" s="189"/>
      <c r="AA30" s="189">
        <v>1.391051100235615</v>
      </c>
      <c r="AB30" s="189">
        <v>1.742</v>
      </c>
      <c r="AC30" s="189">
        <v>1.5853137806263065</v>
      </c>
      <c r="AD30" s="189">
        <v>2.02</v>
      </c>
    </row>
    <row r="31" spans="23:30" s="16" customFormat="1" ht="12.75" customHeight="1">
      <c r="W31" s="22"/>
      <c r="X31" s="180" t="s">
        <v>147</v>
      </c>
      <c r="Y31" s="189">
        <v>1.423</v>
      </c>
      <c r="Z31" s="189"/>
      <c r="AA31" s="189">
        <v>1.2776076840762294</v>
      </c>
      <c r="AB31" s="189">
        <v>1.905</v>
      </c>
      <c r="AC31" s="189">
        <v>1.7290240416043308</v>
      </c>
      <c r="AD31" s="189">
        <v>1.94</v>
      </c>
    </row>
    <row r="32" spans="23:30" s="16" customFormat="1" ht="12.75" customHeight="1">
      <c r="W32" s="22"/>
      <c r="X32" s="180" t="s">
        <v>148</v>
      </c>
      <c r="Y32" s="189">
        <v>1.3859999999999999</v>
      </c>
      <c r="Z32" s="189"/>
      <c r="AA32" s="189">
        <v>1.2220783493150054</v>
      </c>
      <c r="AB32" s="189">
        <v>1.903</v>
      </c>
      <c r="AC32" s="189">
        <v>1.5963053666203311</v>
      </c>
      <c r="AD32" s="189">
        <v>1.91</v>
      </c>
    </row>
    <row r="33" spans="23:30" ht="12.75" customHeight="1">
      <c r="W33" s="22"/>
      <c r="X33" s="180" t="s">
        <v>149</v>
      </c>
      <c r="Y33" s="189">
        <v>1.393</v>
      </c>
      <c r="Z33" s="189"/>
      <c r="AA33" s="189">
        <v>1.2291332275946341</v>
      </c>
      <c r="AB33" s="189">
        <v>1.9239999999999999</v>
      </c>
      <c r="AC33" s="189">
        <v>1.5935619588549037</v>
      </c>
      <c r="AD33" s="189">
        <v>1.91</v>
      </c>
    </row>
    <row r="34" spans="23:30" ht="12.75" customHeight="1">
      <c r="W34" s="22"/>
      <c r="X34" s="180" t="s">
        <v>150</v>
      </c>
      <c r="Y34" s="189">
        <v>1.325</v>
      </c>
      <c r="Z34" s="189"/>
      <c r="AA34" s="189">
        <v>1.2207121287891864</v>
      </c>
      <c r="AB34" s="189">
        <v>2.0099999999999998</v>
      </c>
      <c r="AC34" s="189">
        <v>1.7135889863512888</v>
      </c>
      <c r="AD34" s="189">
        <v>1.89</v>
      </c>
    </row>
    <row r="35" spans="23:30" ht="12.75" customHeight="1">
      <c r="W35" s="22"/>
      <c r="X35" s="180" t="s">
        <v>151</v>
      </c>
      <c r="Y35" s="189">
        <v>1.163</v>
      </c>
      <c r="Z35" s="189"/>
      <c r="AA35" s="189">
        <v>1.2110112526404153</v>
      </c>
      <c r="AB35" s="189">
        <v>1.9219999999999999</v>
      </c>
      <c r="AC35" s="189">
        <v>1.6945784505537742</v>
      </c>
      <c r="AD35" s="189">
        <v>1.85</v>
      </c>
    </row>
    <row r="36" spans="23:30" ht="12.75" customHeight="1">
      <c r="W36" s="22"/>
      <c r="X36" s="180" t="s">
        <v>152</v>
      </c>
      <c r="Y36" s="189">
        <v>1.157</v>
      </c>
      <c r="Z36" s="189"/>
      <c r="AA36" s="189">
        <v>1.3259156235512288</v>
      </c>
      <c r="AB36" s="189">
        <v>1.8560000000000001</v>
      </c>
      <c r="AC36" s="189">
        <v>1.6574532786814624</v>
      </c>
      <c r="AD36" s="189">
        <v>1.85</v>
      </c>
    </row>
    <row r="37" spans="23:30" ht="12.75" customHeight="1">
      <c r="W37" s="22"/>
      <c r="X37" s="180" t="s">
        <v>153</v>
      </c>
      <c r="Y37" s="189">
        <v>1.1479999999999999</v>
      </c>
      <c r="Z37" s="189"/>
      <c r="AA37" s="189">
        <v>1.3000376366918802</v>
      </c>
      <c r="AB37" s="189">
        <v>1.875</v>
      </c>
      <c r="AC37" s="189">
        <v>1.6968632769524423</v>
      </c>
      <c r="AD37" s="189">
        <v>1.81</v>
      </c>
    </row>
    <row r="38" spans="23:30" ht="12.75" customHeight="1">
      <c r="W38" s="21"/>
      <c r="X38" s="188" t="s">
        <v>154</v>
      </c>
      <c r="Y38" s="190">
        <v>1.121</v>
      </c>
      <c r="Z38" s="190"/>
      <c r="AA38" s="190">
        <v>1.2797231626823486</v>
      </c>
      <c r="AB38" s="190">
        <v>1.7929999999999999</v>
      </c>
      <c r="AC38" s="190">
        <v>1.7118009252406845</v>
      </c>
      <c r="AD38" s="190">
        <v>1.75</v>
      </c>
    </row>
    <row r="39" spans="23:30" ht="12.75" customHeight="1">
      <c r="W39" s="325">
        <v>2019</v>
      </c>
      <c r="X39" s="345" t="s">
        <v>155</v>
      </c>
      <c r="Y39" s="344">
        <v>1.3440000000000001</v>
      </c>
      <c r="Z39" s="344"/>
      <c r="AA39" s="344">
        <v>1.3484456430627938</v>
      </c>
      <c r="AB39" s="344">
        <v>1.796</v>
      </c>
      <c r="AC39" s="344">
        <v>1.5942084184718439</v>
      </c>
      <c r="AD39" s="344">
        <v>1.7</v>
      </c>
    </row>
    <row r="40" spans="23:30" ht="12.75" customHeight="1">
      <c r="W40" s="22"/>
      <c r="X40" s="180" t="s">
        <v>156</v>
      </c>
      <c r="Y40" s="189">
        <v>1.5189999999999999</v>
      </c>
      <c r="Z40" s="189"/>
      <c r="AA40" s="189">
        <v>1.3642619758971435</v>
      </c>
      <c r="AB40" s="189">
        <v>1.87</v>
      </c>
      <c r="AC40" s="189">
        <v>1.5623205130405733</v>
      </c>
      <c r="AD40" s="189">
        <v>1.7</v>
      </c>
    </row>
    <row r="41" spans="23:30" ht="12.75" customHeight="1">
      <c r="W41" s="22"/>
      <c r="X41" s="180" t="s">
        <v>157</v>
      </c>
      <c r="Y41" s="189">
        <v>1.42</v>
      </c>
      <c r="Z41" s="189"/>
      <c r="AA41" s="189">
        <v>1.3278118738744438</v>
      </c>
      <c r="AB41" s="189">
        <v>1.863</v>
      </c>
      <c r="AC41" s="189">
        <v>1.5586840719177553</v>
      </c>
      <c r="AD41" s="189">
        <v>1.65</v>
      </c>
    </row>
    <row r="42" spans="23:30" ht="12.75" customHeight="1">
      <c r="W42" s="22"/>
      <c r="X42" s="180" t="s">
        <v>158</v>
      </c>
      <c r="Y42" s="189">
        <v>1.377</v>
      </c>
      <c r="Z42" s="189"/>
      <c r="AA42" s="189">
        <v>1.3268952931336022</v>
      </c>
      <c r="AB42" s="189">
        <v>1.81</v>
      </c>
      <c r="AC42" s="189">
        <v>1.4747986477695116</v>
      </c>
      <c r="AD42" s="189">
        <v>1.69</v>
      </c>
    </row>
    <row r="43" spans="23:30" ht="12.75" customHeight="1">
      <c r="W43" s="22"/>
      <c r="X43" s="180" t="s">
        <v>159</v>
      </c>
      <c r="Y43" s="189">
        <v>1.31</v>
      </c>
      <c r="Z43" s="189"/>
      <c r="AA43" s="189">
        <v>1.2854861361331007</v>
      </c>
      <c r="AB43" s="189">
        <v>1.946</v>
      </c>
      <c r="AC43" s="189">
        <v>1.4704295710859212</v>
      </c>
      <c r="AD43" s="189">
        <v>1.65</v>
      </c>
    </row>
    <row r="44" spans="23:30" ht="12.75" customHeight="1">
      <c r="W44" s="22"/>
      <c r="X44" s="180" t="s">
        <v>160</v>
      </c>
      <c r="Y44" s="189">
        <v>1.353</v>
      </c>
      <c r="Z44" s="189"/>
      <c r="AA44" s="189">
        <v>1.3106569545739915</v>
      </c>
      <c r="AB44" s="189">
        <v>2.109</v>
      </c>
      <c r="AC44" s="189">
        <v>1.4740781892726154</v>
      </c>
      <c r="AD44" s="189">
        <v>1.7</v>
      </c>
    </row>
    <row r="45" spans="23:30" ht="12.75" customHeight="1">
      <c r="W45" s="22"/>
      <c r="X45" s="180" t="s">
        <v>161</v>
      </c>
      <c r="Y45" s="189">
        <v>1.391</v>
      </c>
      <c r="Z45" s="189"/>
      <c r="AA45" s="189">
        <v>1.3545872089693876</v>
      </c>
      <c r="AB45" s="189">
        <v>2.21</v>
      </c>
      <c r="AC45" s="189">
        <v>1.4981231184869603</v>
      </c>
      <c r="AD45" s="189">
        <v>1.79</v>
      </c>
    </row>
    <row r="46" spans="23:30" ht="12.75" customHeight="1">
      <c r="W46" s="22"/>
      <c r="X46" s="180" t="s">
        <v>162</v>
      </c>
      <c r="Y46" s="189">
        <v>1.21</v>
      </c>
      <c r="Z46" s="189"/>
      <c r="AA46" s="189">
        <v>1.2746929354421925</v>
      </c>
      <c r="AB46" s="189">
        <v>2.2370000000000001</v>
      </c>
      <c r="AC46" s="189">
        <v>1.4040560171426508</v>
      </c>
      <c r="AD46" s="189">
        <v>1.76</v>
      </c>
    </row>
    <row r="47" spans="23:30" ht="12.75" customHeight="1">
      <c r="W47" s="22"/>
      <c r="X47" s="180" t="s">
        <v>163</v>
      </c>
      <c r="Y47" s="189">
        <v>1.137</v>
      </c>
      <c r="Z47" s="189"/>
      <c r="AA47" s="189">
        <v>1.274910943720843</v>
      </c>
      <c r="AB47" s="189">
        <v>2.2559999999999998</v>
      </c>
      <c r="AC47" s="189">
        <v>1.4597407815047967</v>
      </c>
      <c r="AD47" s="189">
        <v>1.81</v>
      </c>
    </row>
    <row r="48" spans="23:30" ht="12.75" customHeight="1">
      <c r="W48" s="22"/>
      <c r="X48" s="22" t="s">
        <v>164</v>
      </c>
      <c r="Y48" s="189">
        <v>1.1339999999999999</v>
      </c>
      <c r="Z48" s="189"/>
      <c r="AA48" s="189">
        <v>1.325177391729875</v>
      </c>
      <c r="AB48" s="189">
        <v>2.3029999999999999</v>
      </c>
      <c r="AC48" s="189">
        <v>1.4471885265255329</v>
      </c>
      <c r="AD48" s="189">
        <v>1.83</v>
      </c>
    </row>
    <row r="49" spans="23:30" ht="12.75" customHeight="1">
      <c r="W49" s="22"/>
      <c r="X49" s="180" t="s">
        <v>165</v>
      </c>
      <c r="Y49" s="189">
        <v>1.2050000000000001</v>
      </c>
      <c r="Z49" s="189"/>
      <c r="AA49" s="189">
        <v>1.5549619848103902</v>
      </c>
      <c r="AB49" s="189">
        <v>2.3490000000000002</v>
      </c>
      <c r="AC49" s="189">
        <v>1.4133471946109806</v>
      </c>
      <c r="AD49" s="189">
        <v>1.65</v>
      </c>
    </row>
    <row r="50" spans="23:30" ht="12.75" customHeight="1">
      <c r="W50" s="21"/>
      <c r="X50" s="188" t="s">
        <v>166</v>
      </c>
      <c r="Y50" s="190">
        <v>1.321</v>
      </c>
      <c r="Z50" s="190"/>
      <c r="AA50" s="190">
        <v>1.6698068243002624</v>
      </c>
      <c r="AB50" s="190">
        <v>2.2789999999999999</v>
      </c>
      <c r="AC50" s="190">
        <v>1.4445831349686722</v>
      </c>
      <c r="AD50" s="190">
        <v>1.64</v>
      </c>
    </row>
    <row r="51" spans="23:30" ht="12.75" customHeight="1">
      <c r="W51" s="325">
        <v>2020</v>
      </c>
      <c r="X51" s="346" t="s">
        <v>167</v>
      </c>
      <c r="Y51" s="344">
        <v>1.32</v>
      </c>
      <c r="Z51" s="344"/>
      <c r="AA51" s="344">
        <v>1.5467497442166676</v>
      </c>
      <c r="AB51" s="344">
        <v>2.1190000000000002</v>
      </c>
      <c r="AC51" s="344">
        <v>1.4483348028475578</v>
      </c>
      <c r="AD51" s="344">
        <v>1.53</v>
      </c>
    </row>
    <row r="52" spans="23:30" ht="12.75" customHeight="1">
      <c r="W52" s="22"/>
      <c r="X52" s="220" t="s">
        <v>168</v>
      </c>
      <c r="Y52" s="189">
        <v>1.38</v>
      </c>
      <c r="Z52" s="189"/>
      <c r="AA52" s="189">
        <v>1.5336463296615952</v>
      </c>
      <c r="AB52" s="189">
        <v>2.1190000000000002</v>
      </c>
      <c r="AC52" s="189">
        <v>1.4354174103665323</v>
      </c>
      <c r="AD52" s="189">
        <v>1.48</v>
      </c>
    </row>
    <row r="53" spans="23:30" ht="12.75" customHeight="1">
      <c r="W53" s="22"/>
      <c r="X53" s="220" t="s">
        <v>169</v>
      </c>
      <c r="Y53" s="189">
        <v>1.4159999999999999</v>
      </c>
      <c r="Z53" s="189"/>
      <c r="AA53" s="189">
        <v>1.345</v>
      </c>
      <c r="AB53" s="189">
        <v>1.9930000000000001</v>
      </c>
      <c r="AC53" s="189">
        <v>1.2649999999999999</v>
      </c>
      <c r="AD53" s="189">
        <v>1.41</v>
      </c>
    </row>
    <row r="54" spans="23:30" ht="12.75" customHeight="1">
      <c r="W54" s="22"/>
      <c r="X54" s="220" t="s">
        <v>170</v>
      </c>
      <c r="Y54" s="189">
        <v>1.282</v>
      </c>
      <c r="Z54" s="189"/>
      <c r="AA54" s="189">
        <v>1.2110000000000001</v>
      </c>
      <c r="AB54" s="189">
        <v>1.74</v>
      </c>
      <c r="AC54" s="189">
        <v>1.1479999999999999</v>
      </c>
      <c r="AD54" s="534">
        <v>1.37</v>
      </c>
    </row>
    <row r="55" spans="23:30" ht="12.75" customHeight="1">
      <c r="W55" s="22"/>
      <c r="X55" s="220" t="s">
        <v>171</v>
      </c>
      <c r="Y55" s="189">
        <v>1.23</v>
      </c>
      <c r="Z55" s="189"/>
      <c r="AA55" s="189">
        <v>1.1299999999999999</v>
      </c>
      <c r="AB55" s="189">
        <v>1.85</v>
      </c>
      <c r="AC55" s="189">
        <v>1.1000000000000001</v>
      </c>
      <c r="AD55" s="189">
        <v>1.43</v>
      </c>
    </row>
    <row r="56" spans="23:30" ht="12.75" customHeight="1">
      <c r="W56" s="22"/>
      <c r="X56" s="220" t="s">
        <v>172</v>
      </c>
      <c r="Y56" s="189">
        <v>1.22</v>
      </c>
      <c r="Z56" s="189"/>
      <c r="AA56" s="189">
        <v>1.3</v>
      </c>
      <c r="AB56" s="189">
        <v>1.89</v>
      </c>
      <c r="AC56" s="189">
        <v>1.1499999999999999</v>
      </c>
      <c r="AD56" s="189">
        <v>1.6</v>
      </c>
    </row>
    <row r="57" spans="23:30" ht="12.75" customHeight="1">
      <c r="W57" s="22"/>
      <c r="X57" s="220" t="s">
        <v>173</v>
      </c>
      <c r="Y57" s="189">
        <v>1.23</v>
      </c>
      <c r="Z57" s="189"/>
      <c r="AA57" s="189">
        <v>1.36</v>
      </c>
      <c r="AB57" s="189">
        <v>1.92</v>
      </c>
      <c r="AC57" s="189">
        <v>1.22</v>
      </c>
      <c r="AD57" s="189">
        <v>1.73</v>
      </c>
    </row>
    <row r="58" spans="23:30" ht="12.75" customHeight="1">
      <c r="W58" s="22"/>
      <c r="X58" s="220" t="s">
        <v>174</v>
      </c>
      <c r="Y58" s="189">
        <v>1.26</v>
      </c>
      <c r="Z58" s="189"/>
      <c r="AA58" s="189">
        <v>1.37</v>
      </c>
      <c r="AB58" s="189">
        <v>2.0299999999999998</v>
      </c>
      <c r="AC58" s="189">
        <v>1.3</v>
      </c>
      <c r="AD58" s="189">
        <v>1.98</v>
      </c>
    </row>
    <row r="59" spans="23:30" ht="12.75" customHeight="1">
      <c r="W59" s="22"/>
      <c r="X59" s="220" t="s">
        <v>175</v>
      </c>
      <c r="Y59" s="189">
        <v>1.25</v>
      </c>
      <c r="Z59" s="189"/>
      <c r="AA59" s="189">
        <v>1.5</v>
      </c>
      <c r="AB59" s="189">
        <v>1.93</v>
      </c>
      <c r="AC59" s="189">
        <v>1.32</v>
      </c>
      <c r="AD59" s="189">
        <v>2.31</v>
      </c>
    </row>
    <row r="60" spans="23:30" ht="12.75" customHeight="1">
      <c r="W60" s="22"/>
      <c r="X60" s="220" t="s">
        <v>176</v>
      </c>
      <c r="Y60" s="189">
        <v>1.27</v>
      </c>
      <c r="Z60" s="189"/>
      <c r="AA60" s="189">
        <v>1.53</v>
      </c>
      <c r="AB60" s="189">
        <v>1.86</v>
      </c>
      <c r="AC60" s="189">
        <v>1.45</v>
      </c>
      <c r="AD60" s="189">
        <v>2.29</v>
      </c>
    </row>
    <row r="61" spans="23:30">
      <c r="W61" s="22"/>
      <c r="X61" s="220" t="s">
        <v>177</v>
      </c>
      <c r="Y61" s="189">
        <v>1.37</v>
      </c>
      <c r="Z61" s="189"/>
      <c r="AA61" s="189">
        <v>1.71</v>
      </c>
      <c r="AB61" s="189">
        <v>1.84</v>
      </c>
      <c r="AC61" s="189">
        <v>1.55</v>
      </c>
      <c r="AD61" s="189">
        <v>2.2999999999999998</v>
      </c>
    </row>
    <row r="62" spans="23:30">
      <c r="W62" s="21"/>
      <c r="X62" s="221" t="s">
        <v>178</v>
      </c>
      <c r="Y62" s="190">
        <v>1.63</v>
      </c>
      <c r="Z62" s="190"/>
      <c r="AA62" s="190">
        <v>1.69</v>
      </c>
      <c r="AB62" s="190">
        <v>1.71</v>
      </c>
      <c r="AC62" s="190">
        <v>1.51</v>
      </c>
      <c r="AD62" s="190">
        <v>2.2799999999999998</v>
      </c>
    </row>
    <row r="63" spans="23:30">
      <c r="W63" s="325">
        <v>2021</v>
      </c>
      <c r="X63" s="346" t="s">
        <v>179</v>
      </c>
      <c r="Y63" s="344">
        <v>1.61</v>
      </c>
      <c r="Z63" s="344"/>
      <c r="AA63" s="344">
        <v>1.75</v>
      </c>
      <c r="AB63" s="344">
        <v>1.76</v>
      </c>
      <c r="AC63" s="344">
        <v>1.62</v>
      </c>
      <c r="AD63" s="344">
        <v>2.2000000000000002</v>
      </c>
    </row>
    <row r="64" spans="23:30">
      <c r="W64" s="22"/>
      <c r="X64" s="220" t="s">
        <v>180</v>
      </c>
      <c r="Y64" s="189">
        <v>1.69</v>
      </c>
      <c r="Z64" s="189"/>
      <c r="AA64" s="189">
        <v>1.82</v>
      </c>
      <c r="AB64" s="189">
        <v>1.92</v>
      </c>
      <c r="AC64" s="189">
        <v>1.63</v>
      </c>
      <c r="AD64" s="189">
        <v>2.1800000000000002</v>
      </c>
    </row>
    <row r="65" spans="23:30">
      <c r="W65" s="22"/>
      <c r="X65" s="220" t="s">
        <v>181</v>
      </c>
      <c r="Y65" s="189">
        <v>1.7</v>
      </c>
      <c r="Z65" s="189"/>
      <c r="AA65" s="189">
        <v>1.78</v>
      </c>
      <c r="AB65" s="189">
        <v>1.95</v>
      </c>
      <c r="AC65" s="189">
        <v>1.72</v>
      </c>
      <c r="AD65" s="189">
        <v>2.23</v>
      </c>
    </row>
    <row r="66" spans="23:30">
      <c r="W66" s="22"/>
      <c r="X66" s="220" t="s">
        <v>182</v>
      </c>
      <c r="Y66" s="189">
        <v>1.77</v>
      </c>
      <c r="Z66" s="189"/>
      <c r="AA66" s="189">
        <v>1.85</v>
      </c>
      <c r="AB66" s="189">
        <v>1.94</v>
      </c>
      <c r="AC66" s="189">
        <v>1.61</v>
      </c>
      <c r="AD66" s="534">
        <v>2.41</v>
      </c>
    </row>
    <row r="67" spans="23:30">
      <c r="W67" s="22"/>
      <c r="X67" s="220" t="s">
        <v>183</v>
      </c>
      <c r="Y67" s="189">
        <v>1.8</v>
      </c>
      <c r="Z67" s="189"/>
      <c r="AA67" s="189">
        <v>1.89</v>
      </c>
      <c r="AB67" s="189">
        <v>2.1</v>
      </c>
      <c r="AC67" s="189">
        <v>1.62</v>
      </c>
      <c r="AD67" s="189">
        <v>2.61</v>
      </c>
    </row>
    <row r="68" spans="23:30">
      <c r="W68" s="22"/>
      <c r="X68" s="220" t="s">
        <v>184</v>
      </c>
      <c r="Y68" s="189">
        <v>1.76</v>
      </c>
      <c r="Z68" s="189"/>
      <c r="AA68" s="189">
        <v>2.0499999999999998</v>
      </c>
      <c r="AB68" s="189">
        <v>2.1800000000000002</v>
      </c>
      <c r="AC68" s="189">
        <v>1.73</v>
      </c>
      <c r="AD68" s="189">
        <v>2.71</v>
      </c>
    </row>
    <row r="69" spans="23:30">
      <c r="W69" s="22"/>
      <c r="X69" s="220" t="s">
        <v>185</v>
      </c>
      <c r="Y69" s="189">
        <v>1.64</v>
      </c>
      <c r="Z69" s="189"/>
      <c r="AA69" s="189">
        <v>2</v>
      </c>
      <c r="AB69" s="189">
        <v>2.29</v>
      </c>
      <c r="AC69" s="189">
        <v>1.65</v>
      </c>
      <c r="AD69" s="189">
        <v>2.78</v>
      </c>
    </row>
    <row r="70" spans="23:30">
      <c r="W70" s="22"/>
      <c r="X70" s="220" t="s">
        <v>186</v>
      </c>
      <c r="Y70" s="189">
        <v>1.6524594972067037</v>
      </c>
      <c r="Z70" s="189"/>
      <c r="AA70" s="189">
        <v>1.9647249644705023</v>
      </c>
      <c r="AB70" s="189">
        <v>2.44</v>
      </c>
      <c r="AC70" s="189">
        <v>1.9852269079089875</v>
      </c>
      <c r="AD70" s="189">
        <v>2.98</v>
      </c>
    </row>
    <row r="71" spans="23:30">
      <c r="W71" s="22"/>
      <c r="X71" s="220" t="s">
        <v>187</v>
      </c>
      <c r="Y71" s="189">
        <v>1.6969315610238385</v>
      </c>
      <c r="Z71" s="189"/>
      <c r="AA71" s="189">
        <v>1.8817390990633467</v>
      </c>
      <c r="AB71" s="189">
        <v>2.4580000000000002</v>
      </c>
      <c r="AC71" s="189">
        <v>1.9262806617747092</v>
      </c>
      <c r="AD71" s="189">
        <v>3</v>
      </c>
    </row>
    <row r="72" spans="23:30">
      <c r="W72" s="22"/>
      <c r="X72" s="220" t="s">
        <v>188</v>
      </c>
      <c r="Y72" s="189">
        <v>1.7190000000000001</v>
      </c>
      <c r="Z72" s="189"/>
      <c r="AA72" s="189">
        <v>1.6194877643170917</v>
      </c>
      <c r="AB72" s="189">
        <v>2.5680000000000001</v>
      </c>
      <c r="AC72" s="189">
        <v>2.0146575934565263</v>
      </c>
      <c r="AD72" s="189">
        <v>2.73</v>
      </c>
    </row>
    <row r="73" spans="23:30">
      <c r="W73" s="22"/>
      <c r="X73" s="220" t="s">
        <v>189</v>
      </c>
      <c r="Y73" s="189">
        <v>2</v>
      </c>
      <c r="Z73" s="189"/>
      <c r="AA73" s="189">
        <v>1.72</v>
      </c>
      <c r="AB73" s="189">
        <v>2.4500000000000002</v>
      </c>
      <c r="AC73" s="189">
        <v>1.95</v>
      </c>
      <c r="AD73" s="189">
        <v>2.58</v>
      </c>
    </row>
    <row r="74" spans="23:30">
      <c r="W74" s="21"/>
      <c r="X74" s="221" t="s">
        <v>190</v>
      </c>
      <c r="Y74" s="190">
        <v>2.12</v>
      </c>
      <c r="Z74" s="190"/>
      <c r="AA74" s="190">
        <v>1.83</v>
      </c>
      <c r="AB74" s="190">
        <v>2.34</v>
      </c>
      <c r="AC74" s="190">
        <v>2.0099999999999998</v>
      </c>
      <c r="AD74" s="190">
        <v>2.3199999999999998</v>
      </c>
    </row>
    <row r="75" spans="23:30">
      <c r="W75" s="325">
        <v>2022</v>
      </c>
      <c r="X75" s="346" t="s">
        <v>191</v>
      </c>
      <c r="Y75" s="344">
        <v>2.02</v>
      </c>
      <c r="Z75" s="344"/>
      <c r="AA75" s="344">
        <v>1.99</v>
      </c>
      <c r="AB75" s="344">
        <v>2.41</v>
      </c>
      <c r="AC75" s="344">
        <v>1.9</v>
      </c>
      <c r="AD75" s="344">
        <v>2.27</v>
      </c>
    </row>
    <row r="76" spans="23:30">
      <c r="W76" s="22"/>
      <c r="X76" s="220" t="s">
        <v>192</v>
      </c>
      <c r="Y76" s="189">
        <v>2.2599999999999998</v>
      </c>
      <c r="Z76" s="189"/>
      <c r="AA76" s="189">
        <v>2.12</v>
      </c>
      <c r="AB76" s="189">
        <v>2.63</v>
      </c>
      <c r="AC76" s="189">
        <v>1.87</v>
      </c>
      <c r="AD76" s="189">
        <v>2.4300000000000002</v>
      </c>
    </row>
    <row r="77" spans="23:30">
      <c r="W77" s="22"/>
      <c r="X77" s="220" t="s">
        <v>193</v>
      </c>
      <c r="Y77" s="189">
        <v>2.36</v>
      </c>
      <c r="Z77" s="189"/>
      <c r="AA77" s="189">
        <v>2.23</v>
      </c>
      <c r="AB77" s="189">
        <v>2.75</v>
      </c>
      <c r="AC77" s="189">
        <v>1.84</v>
      </c>
      <c r="AD77" s="189">
        <v>2.56</v>
      </c>
    </row>
    <row r="78" spans="23:30">
      <c r="W78" s="22"/>
      <c r="X78" s="220" t="s">
        <v>194</v>
      </c>
      <c r="Y78" s="189">
        <v>2.39</v>
      </c>
      <c r="Z78" s="189"/>
      <c r="AA78" s="189">
        <v>2.19</v>
      </c>
      <c r="AB78" s="189">
        <v>2.89</v>
      </c>
      <c r="AC78" s="189">
        <v>1.87</v>
      </c>
      <c r="AD78" s="534">
        <v>2.54</v>
      </c>
    </row>
    <row r="79" spans="23:30">
      <c r="W79" s="22"/>
      <c r="X79" s="220" t="s">
        <v>195</v>
      </c>
      <c r="Y79" s="189">
        <v>2.31</v>
      </c>
      <c r="Z79" s="189"/>
      <c r="AA79" s="189">
        <v>2.04</v>
      </c>
      <c r="AB79" s="189">
        <v>2.97</v>
      </c>
      <c r="AC79" s="189">
        <v>1.77</v>
      </c>
      <c r="AD79" s="189">
        <v>2.38</v>
      </c>
    </row>
    <row r="80" spans="23:30">
      <c r="W80" s="22"/>
      <c r="X80" s="220" t="s">
        <v>196</v>
      </c>
      <c r="Y80" s="189">
        <v>2.15</v>
      </c>
      <c r="Z80" s="189"/>
      <c r="AA80" s="189">
        <v>1.96</v>
      </c>
      <c r="AB80" s="189">
        <v>2.98</v>
      </c>
      <c r="AC80" s="189">
        <v>1.76</v>
      </c>
      <c r="AD80" s="189">
        <v>2.35</v>
      </c>
    </row>
    <row r="81" spans="23:30">
      <c r="W81" s="22"/>
      <c r="X81" s="220" t="s">
        <v>197</v>
      </c>
      <c r="Y81" s="189">
        <v>2.04</v>
      </c>
      <c r="Z81" s="189"/>
      <c r="AA81" s="189">
        <v>1.91</v>
      </c>
      <c r="AB81" s="189">
        <v>2.98</v>
      </c>
      <c r="AC81" s="189">
        <v>1.75</v>
      </c>
      <c r="AD81" s="189">
        <v>2.14</v>
      </c>
    </row>
    <row r="82" spans="23:30">
      <c r="W82" s="22"/>
      <c r="X82" s="220" t="s">
        <v>198</v>
      </c>
      <c r="Y82" s="189">
        <v>2.0699999999999998</v>
      </c>
      <c r="Z82" s="189"/>
      <c r="AA82" s="189">
        <v>2.0299999999999998</v>
      </c>
      <c r="AB82" s="189">
        <v>2.98</v>
      </c>
      <c r="AC82" s="189">
        <v>1.84</v>
      </c>
      <c r="AD82" s="189">
        <v>2.29</v>
      </c>
    </row>
    <row r="83" spans="23:30">
      <c r="W83" s="22"/>
      <c r="X83" s="220" t="s">
        <v>199</v>
      </c>
      <c r="Y83" s="189">
        <v>1.92</v>
      </c>
      <c r="Z83" s="189"/>
      <c r="AA83" s="189">
        <v>1.93</v>
      </c>
      <c r="AB83" s="189">
        <v>2.78</v>
      </c>
      <c r="AC83" s="189">
        <v>1.82</v>
      </c>
      <c r="AD83" s="189">
        <v>2.27</v>
      </c>
    </row>
    <row r="84" spans="23:30">
      <c r="W84" s="22"/>
      <c r="X84" s="220" t="s">
        <v>200</v>
      </c>
      <c r="Y84" s="189">
        <v>1.75</v>
      </c>
      <c r="Z84" s="189"/>
      <c r="AA84" s="189">
        <v>1.88</v>
      </c>
      <c r="AB84" s="189">
        <v>2.2999999999999998</v>
      </c>
      <c r="AC84" s="189">
        <v>1.64</v>
      </c>
      <c r="AD84" s="189">
        <v>2.13</v>
      </c>
    </row>
    <row r="85" spans="23:30">
      <c r="W85" s="22"/>
      <c r="X85" s="220" t="s">
        <v>201</v>
      </c>
      <c r="Y85" s="189">
        <v>1.63</v>
      </c>
      <c r="Z85" s="189"/>
      <c r="AA85" s="189">
        <v>1.79</v>
      </c>
      <c r="AB85" s="189">
        <v>2.21</v>
      </c>
      <c r="AC85" s="189">
        <v>1.68</v>
      </c>
      <c r="AD85" s="189">
        <v>2.11</v>
      </c>
    </row>
    <row r="86" spans="23:30">
      <c r="W86" s="21"/>
      <c r="X86" s="221" t="s">
        <v>202</v>
      </c>
      <c r="Y86" s="190">
        <v>1.6</v>
      </c>
      <c r="Z86" s="190"/>
      <c r="AA86" s="190">
        <v>1.85</v>
      </c>
      <c r="AB86" s="190">
        <v>2.09</v>
      </c>
      <c r="AC86" s="190">
        <v>1.67</v>
      </c>
      <c r="AD86" s="190">
        <v>2.08</v>
      </c>
    </row>
    <row r="87" spans="23:30">
      <c r="W87" s="325">
        <v>2023</v>
      </c>
      <c r="X87" s="346" t="s">
        <v>203</v>
      </c>
      <c r="Y87" s="344">
        <v>1.752</v>
      </c>
      <c r="Z87" s="344"/>
      <c r="AA87" s="344">
        <v>1.835</v>
      </c>
      <c r="AB87" s="344">
        <v>1.99</v>
      </c>
      <c r="AC87" s="344">
        <v>1.7549999999999999</v>
      </c>
      <c r="AD87" s="344">
        <v>2.11</v>
      </c>
    </row>
    <row r="88" spans="23:30">
      <c r="W88" s="22"/>
      <c r="X88" s="220" t="s">
        <v>204</v>
      </c>
      <c r="Y88" s="189">
        <v>2.2040000000000002</v>
      </c>
      <c r="Z88" s="189"/>
      <c r="AA88" s="189">
        <v>1.8620000000000001</v>
      </c>
      <c r="AB88" s="189">
        <v>2.1339999999999999</v>
      </c>
      <c r="AC88" s="189">
        <v>1.8149999999999999</v>
      </c>
      <c r="AD88" s="189">
        <v>2.19</v>
      </c>
    </row>
    <row r="89" spans="23:30">
      <c r="W89" s="22"/>
      <c r="X89" s="220" t="s">
        <v>205</v>
      </c>
      <c r="Y89" s="189">
        <v>2.0860217489762247</v>
      </c>
      <c r="Z89" s="189"/>
      <c r="AA89" s="189">
        <v>1.8027681159420297</v>
      </c>
      <c r="AB89" s="189">
        <v>2.25</v>
      </c>
      <c r="AC89" s="189">
        <v>1.7922418588596682</v>
      </c>
      <c r="AD89" s="189">
        <v>2.23</v>
      </c>
    </row>
    <row r="90" spans="23:30">
      <c r="W90" s="22"/>
      <c r="X90" s="220" t="s">
        <v>206</v>
      </c>
      <c r="Y90" s="189">
        <v>2.0402769004064085</v>
      </c>
      <c r="Z90" s="189"/>
      <c r="AA90" s="189">
        <v>1.8954629629629629</v>
      </c>
      <c r="AB90" s="189">
        <v>2.3879999999999999</v>
      </c>
      <c r="AC90" s="189">
        <v>1.7710063514789971</v>
      </c>
      <c r="AD90" s="534">
        <v>2.2999999999999998</v>
      </c>
    </row>
    <row r="91" spans="23:30">
      <c r="W91" s="22"/>
      <c r="X91" s="220" t="s">
        <v>207</v>
      </c>
      <c r="Y91" s="189">
        <v>1.8791436537911754</v>
      </c>
      <c r="Z91" s="189"/>
      <c r="AA91" s="189">
        <v>1.7639848484848479</v>
      </c>
      <c r="AB91" s="189">
        <v>2.4009999999999998</v>
      </c>
      <c r="AC91" s="189">
        <v>1.746110649690555</v>
      </c>
      <c r="AD91" s="189">
        <v>2.2999999999999998</v>
      </c>
    </row>
    <row r="92" spans="23:30">
      <c r="W92" s="22"/>
      <c r="X92" s="220" t="s">
        <v>208</v>
      </c>
      <c r="Y92" s="189">
        <v>1.8057662796158103</v>
      </c>
      <c r="Z92" s="189"/>
      <c r="AA92" s="189">
        <v>1.7103492063492063</v>
      </c>
      <c r="AB92" s="189">
        <v>2.2959999999999998</v>
      </c>
      <c r="AC92" s="189">
        <v>1.6890302896641758</v>
      </c>
      <c r="AD92" s="189">
        <v>2.33</v>
      </c>
    </row>
    <row r="93" spans="23:30">
      <c r="W93" s="22"/>
      <c r="X93" s="220" t="s">
        <v>209</v>
      </c>
      <c r="Y93" s="189">
        <v>1.7621693252742063</v>
      </c>
      <c r="Z93" s="189"/>
      <c r="AA93" s="189">
        <v>1.7383650793650791</v>
      </c>
      <c r="AB93" s="189">
        <v>2.1789999999999998</v>
      </c>
      <c r="AC93" s="189">
        <v>1.8059239765036363</v>
      </c>
      <c r="AD93" s="189">
        <v>2.33</v>
      </c>
    </row>
    <row r="94" spans="23:30">
      <c r="W94" s="22"/>
      <c r="X94" s="220" t="s">
        <v>210</v>
      </c>
      <c r="Y94" s="189">
        <v>2.108108006052765</v>
      </c>
      <c r="Z94" s="189"/>
      <c r="AA94" s="189">
        <v>1.5154875586438099</v>
      </c>
      <c r="AB94" s="189">
        <v>2.181</v>
      </c>
      <c r="AC94" s="189">
        <v>1.7669306237806002</v>
      </c>
      <c r="AD94" s="189">
        <v>2.23</v>
      </c>
    </row>
    <row r="95" spans="23:30">
      <c r="W95" s="22"/>
      <c r="X95" s="220" t="s">
        <v>211</v>
      </c>
      <c r="Y95" s="189">
        <v>1.9284009975203515</v>
      </c>
      <c r="Z95" s="189"/>
      <c r="AA95" s="189">
        <v>1.4493263041932851</v>
      </c>
      <c r="AB95" s="189">
        <v>1.9690000000000001</v>
      </c>
      <c r="AC95" s="189">
        <v>1.7495228059115411</v>
      </c>
      <c r="AD95" s="189">
        <v>2.27</v>
      </c>
    </row>
    <row r="96" spans="23:30">
      <c r="W96" s="22"/>
      <c r="X96" s="220" t="s">
        <v>212</v>
      </c>
      <c r="Y96" s="189"/>
      <c r="Z96" s="189"/>
      <c r="AA96" s="189"/>
      <c r="AB96" s="189"/>
      <c r="AC96" s="189"/>
      <c r="AD96" s="189"/>
    </row>
    <row r="97" spans="23:30">
      <c r="W97" s="22"/>
      <c r="X97" s="220" t="s">
        <v>213</v>
      </c>
      <c r="Y97" s="189"/>
      <c r="Z97" s="189"/>
      <c r="AA97" s="189"/>
      <c r="AB97" s="189"/>
      <c r="AC97" s="189"/>
      <c r="AD97" s="189"/>
    </row>
    <row r="98" spans="23:30">
      <c r="W98" s="21"/>
      <c r="X98" s="221" t="s">
        <v>214</v>
      </c>
      <c r="Y98" s="190"/>
      <c r="Z98" s="190"/>
      <c r="AA98" s="190"/>
      <c r="AB98" s="190"/>
      <c r="AC98" s="190"/>
      <c r="AD98" s="190"/>
    </row>
    <row r="147" spans="25:30">
      <c r="Y147" s="101" t="s">
        <v>393</v>
      </c>
      <c r="Z147" s="101"/>
      <c r="AA147" s="101" t="s">
        <v>433</v>
      </c>
      <c r="AB147" s="101" t="s">
        <v>394</v>
      </c>
      <c r="AC147" s="101" t="s">
        <v>367</v>
      </c>
      <c r="AD147" s="101" t="s">
        <v>432</v>
      </c>
    </row>
  </sheetData>
  <mergeCells count="1">
    <mergeCell ref="W1:AD1"/>
  </mergeCells>
  <phoneticPr fontId="101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97" orientation="landscape" r:id="rId1"/>
  <headerFooter>
    <oddHeader>&amp;L&amp;9ODEPA</oddHeader>
    <oddFooter>&amp;C&amp;9 33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70C0"/>
    <pageSetUpPr fitToPage="1"/>
  </sheetPr>
  <dimension ref="A1:L54"/>
  <sheetViews>
    <sheetView view="pageBreakPreview" zoomScale="90" zoomScaleNormal="100" zoomScaleSheetLayoutView="90" workbookViewId="0">
      <selection activeCell="P40" sqref="P40"/>
    </sheetView>
  </sheetViews>
  <sheetFormatPr baseColWidth="10" defaultColWidth="11.42578125" defaultRowHeight="12.75"/>
  <cols>
    <col min="1" max="1" width="11.7109375" style="191" customWidth="1"/>
    <col min="2" max="2" width="19.7109375" style="191" customWidth="1"/>
    <col min="3" max="3" width="10.42578125" style="191" bestFit="1" customWidth="1"/>
    <col min="4" max="4" width="14.42578125" style="191" bestFit="1" customWidth="1"/>
    <col min="5" max="5" width="22.140625" style="191" bestFit="1" customWidth="1"/>
    <col min="6" max="6" width="10.42578125" style="191" bestFit="1" customWidth="1"/>
    <col min="7" max="7" width="14.42578125" style="191" bestFit="1" customWidth="1"/>
    <col min="8" max="8" width="22.140625" style="191" bestFit="1" customWidth="1"/>
    <col min="9" max="9" width="10.42578125" style="191" bestFit="1" customWidth="1"/>
    <col min="10" max="10" width="14.42578125" style="191" bestFit="1" customWidth="1"/>
    <col min="11" max="11" width="22.140625" style="191" bestFit="1" customWidth="1"/>
    <col min="12" max="16384" width="11.42578125" style="191"/>
  </cols>
  <sheetData>
    <row r="1" spans="1:12">
      <c r="A1" s="1040" t="s">
        <v>434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2"/>
    </row>
    <row r="2" spans="1:12">
      <c r="A2" s="1056" t="s">
        <v>435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8"/>
    </row>
    <row r="3" spans="1:12">
      <c r="A3" s="1059" t="s">
        <v>436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1"/>
    </row>
    <row r="4" spans="1:12">
      <c r="A4" s="1062" t="s">
        <v>87</v>
      </c>
      <c r="B4" s="1065" t="s">
        <v>88</v>
      </c>
      <c r="C4" s="1068" t="s">
        <v>437</v>
      </c>
      <c r="D4" s="1069"/>
      <c r="E4" s="1070"/>
      <c r="F4" s="1068" t="s">
        <v>438</v>
      </c>
      <c r="G4" s="1069"/>
      <c r="H4" s="1070"/>
      <c r="I4" s="1068" t="s">
        <v>439</v>
      </c>
      <c r="J4" s="1069"/>
      <c r="K4" s="1074"/>
    </row>
    <row r="5" spans="1:12">
      <c r="A5" s="1063"/>
      <c r="B5" s="1066"/>
      <c r="C5" s="1071"/>
      <c r="D5" s="1072"/>
      <c r="E5" s="1073"/>
      <c r="F5" s="1071"/>
      <c r="G5" s="1072"/>
      <c r="H5" s="1073"/>
      <c r="I5" s="1071"/>
      <c r="J5" s="1072"/>
      <c r="K5" s="1075"/>
    </row>
    <row r="6" spans="1:12">
      <c r="A6" s="1064"/>
      <c r="B6" s="1067"/>
      <c r="C6" s="269" t="s">
        <v>440</v>
      </c>
      <c r="D6" s="270" t="s">
        <v>441</v>
      </c>
      <c r="E6" s="271" t="s">
        <v>442</v>
      </c>
      <c r="F6" s="269" t="s">
        <v>440</v>
      </c>
      <c r="G6" s="270" t="s">
        <v>441</v>
      </c>
      <c r="H6" s="271" t="s">
        <v>442</v>
      </c>
      <c r="I6" s="269" t="s">
        <v>440</v>
      </c>
      <c r="J6" s="270" t="s">
        <v>441</v>
      </c>
      <c r="K6" s="558" t="s">
        <v>442</v>
      </c>
    </row>
    <row r="7" spans="1:12">
      <c r="A7" s="588">
        <v>2020</v>
      </c>
      <c r="B7" s="194"/>
      <c r="C7" s="197">
        <v>6493.4334499999995</v>
      </c>
      <c r="D7" s="196">
        <v>5531.3293833333337</v>
      </c>
      <c r="E7" s="256">
        <f>(C7/D7-1)*100</f>
        <v>17.39372219570976</v>
      </c>
      <c r="F7" s="200">
        <v>9761.4717500000006</v>
      </c>
      <c r="G7" s="199">
        <v>8792.6406333333325</v>
      </c>
      <c r="H7" s="256">
        <f>(F7/G7-1)*100</f>
        <v>11.018659320543378</v>
      </c>
      <c r="I7" s="199">
        <v>7476.0924166666664</v>
      </c>
      <c r="J7" s="199">
        <v>6365.0539833333341</v>
      </c>
      <c r="K7" s="589">
        <f>(I7/J7-1)*100</f>
        <v>17.455286887472532</v>
      </c>
      <c r="L7" s="550"/>
    </row>
    <row r="8" spans="1:12">
      <c r="A8" s="588">
        <v>2021</v>
      </c>
      <c r="B8" s="195"/>
      <c r="C8" s="197">
        <f>AVERAGE(C11:C22)</f>
        <v>7542.0084333333334</v>
      </c>
      <c r="D8" s="351">
        <f>AVERAGE(D11:D22)</f>
        <v>6082.9076833333338</v>
      </c>
      <c r="E8" s="256">
        <f t="shared" ref="E8:E47" si="0">(C8/D8-1)*100</f>
        <v>23.98689616805818</v>
      </c>
      <c r="F8" s="197">
        <f t="shared" ref="F8:J8" si="1">AVERAGE(F11:F22)</f>
        <v>11908.305066666666</v>
      </c>
      <c r="G8" s="196">
        <f t="shared" si="1"/>
        <v>9761.6409833333328</v>
      </c>
      <c r="H8" s="256">
        <f t="shared" ref="H8:H47" si="2">(F8/G8-1)*100</f>
        <v>21.990811657573438</v>
      </c>
      <c r="I8" s="197">
        <f t="shared" si="1"/>
        <v>8519.2934166666655</v>
      </c>
      <c r="J8" s="196">
        <f t="shared" si="1"/>
        <v>6883.2620166666666</v>
      </c>
      <c r="K8" s="589">
        <f t="shared" ref="K8:K45" si="3">(I8/J8-1)*100</f>
        <v>23.768256911310704</v>
      </c>
      <c r="L8" s="550"/>
    </row>
    <row r="9" spans="1:12">
      <c r="A9" s="588">
        <v>2022</v>
      </c>
      <c r="B9" s="195"/>
      <c r="C9" s="197">
        <f>AVERAGE(C24:C35)</f>
        <v>8438.2233333333315</v>
      </c>
      <c r="D9" s="351">
        <f>AVERAGE(D24:D35)</f>
        <v>7841.4403499999999</v>
      </c>
      <c r="E9" s="256">
        <f t="shared" si="0"/>
        <v>7.6106296381293292</v>
      </c>
      <c r="F9" s="197">
        <f>AVERAGE(F24:F35)</f>
        <v>13637.295933333333</v>
      </c>
      <c r="G9" s="351">
        <f>AVERAGE(G24:G35)</f>
        <v>12652.172333333334</v>
      </c>
      <c r="H9" s="256">
        <f t="shared" si="2"/>
        <v>7.7862012470743647</v>
      </c>
      <c r="I9" s="197">
        <f>AVERAGE(I24:I35)</f>
        <v>9476.2695666666641</v>
      </c>
      <c r="J9" s="351">
        <f>AVERAGE(J24:J35)</f>
        <v>8708.6656166666671</v>
      </c>
      <c r="K9" s="589">
        <f t="shared" si="3"/>
        <v>8.8142544884368235</v>
      </c>
    </row>
    <row r="10" spans="1:12">
      <c r="A10" s="590"/>
      <c r="B10" s="195"/>
      <c r="C10" s="204"/>
      <c r="D10" s="352"/>
      <c r="E10" s="193"/>
      <c r="F10" s="201"/>
      <c r="G10" s="202"/>
      <c r="H10" s="193"/>
      <c r="I10" s="352"/>
      <c r="J10" s="352"/>
      <c r="K10" s="257"/>
      <c r="L10" s="552"/>
    </row>
    <row r="11" spans="1:12">
      <c r="A11" s="590">
        <v>2021</v>
      </c>
      <c r="B11" s="195" t="s">
        <v>100</v>
      </c>
      <c r="C11" s="204">
        <v>6915.8167999999987</v>
      </c>
      <c r="D11" s="352">
        <v>5711.2866000000004</v>
      </c>
      <c r="E11" s="553">
        <f t="shared" si="0"/>
        <v>21.090347663519427</v>
      </c>
      <c r="F11" s="201">
        <v>10652.276600000001</v>
      </c>
      <c r="G11" s="202">
        <v>9162.030999999999</v>
      </c>
      <c r="H11" s="553">
        <f t="shared" si="2"/>
        <v>16.265450313363949</v>
      </c>
      <c r="I11" s="352">
        <v>8000.4106000000002</v>
      </c>
      <c r="J11" s="352">
        <v>6349.5371999999998</v>
      </c>
      <c r="K11" s="591">
        <f t="shared" si="3"/>
        <v>25.999901221147283</v>
      </c>
      <c r="L11" s="552"/>
    </row>
    <row r="12" spans="1:12">
      <c r="A12" s="590"/>
      <c r="B12" s="195" t="s">
        <v>101</v>
      </c>
      <c r="C12" s="204">
        <v>6871.8068000000003</v>
      </c>
      <c r="D12" s="352">
        <v>5854.0450000000001</v>
      </c>
      <c r="E12" s="553">
        <f t="shared" si="0"/>
        <v>17.385616270459138</v>
      </c>
      <c r="F12" s="201">
        <v>10694.1976</v>
      </c>
      <c r="G12" s="202">
        <v>9188.7691999999988</v>
      </c>
      <c r="H12" s="553">
        <f t="shared" si="2"/>
        <v>16.383351972753889</v>
      </c>
      <c r="I12" s="352">
        <v>8068.9108000000006</v>
      </c>
      <c r="J12" s="352">
        <v>6487.1126000000004</v>
      </c>
      <c r="K12" s="591">
        <f t="shared" si="3"/>
        <v>24.383701926185154</v>
      </c>
      <c r="L12" s="552"/>
    </row>
    <row r="13" spans="1:12">
      <c r="A13" s="590"/>
      <c r="B13" s="195" t="s">
        <v>102</v>
      </c>
      <c r="C13" s="204">
        <v>7140.5627999999997</v>
      </c>
      <c r="D13" s="352">
        <v>5805.4977999999992</v>
      </c>
      <c r="E13" s="553">
        <f t="shared" si="0"/>
        <v>22.996563705527564</v>
      </c>
      <c r="F13" s="201">
        <v>10981.151399999999</v>
      </c>
      <c r="G13" s="202">
        <v>8870.0937999999987</v>
      </c>
      <c r="H13" s="553">
        <f t="shared" si="2"/>
        <v>23.799721261121288</v>
      </c>
      <c r="I13" s="352">
        <v>8081.1721999999991</v>
      </c>
      <c r="J13" s="352">
        <v>6617.746799999999</v>
      </c>
      <c r="K13" s="591">
        <f t="shared" si="3"/>
        <v>22.113650525281514</v>
      </c>
      <c r="L13" s="552"/>
    </row>
    <row r="14" spans="1:12">
      <c r="A14" s="590"/>
      <c r="B14" s="195" t="s">
        <v>103</v>
      </c>
      <c r="C14" s="204">
        <v>6916.4285999999993</v>
      </c>
      <c r="D14" s="352">
        <v>5751.2578000000003</v>
      </c>
      <c r="E14" s="553">
        <f t="shared" si="0"/>
        <v>20.259408298476878</v>
      </c>
      <c r="F14" s="201">
        <v>10607.353200000001</v>
      </c>
      <c r="G14" s="202">
        <v>9012.7811999999994</v>
      </c>
      <c r="H14" s="553">
        <f t="shared" si="2"/>
        <v>17.692341183207706</v>
      </c>
      <c r="I14" s="352">
        <v>7902.4350000000004</v>
      </c>
      <c r="J14" s="352">
        <v>6504.6777999999995</v>
      </c>
      <c r="K14" s="591">
        <f t="shared" si="3"/>
        <v>21.488492481518474</v>
      </c>
      <c r="L14" s="552"/>
    </row>
    <row r="15" spans="1:12">
      <c r="A15" s="590"/>
      <c r="B15" s="195" t="s">
        <v>104</v>
      </c>
      <c r="C15" s="204">
        <v>7017.8503999999984</v>
      </c>
      <c r="D15" s="352">
        <v>5669.3104000000003</v>
      </c>
      <c r="E15" s="553">
        <f t="shared" si="0"/>
        <v>23.786667246160988</v>
      </c>
      <c r="F15" s="201">
        <v>10729.6476</v>
      </c>
      <c r="G15" s="202">
        <v>8923.266599999999</v>
      </c>
      <c r="H15" s="553">
        <f t="shared" si="2"/>
        <v>20.243494686127626</v>
      </c>
      <c r="I15" s="352">
        <v>7962.277399999999</v>
      </c>
      <c r="J15" s="352">
        <v>6422.7751999999991</v>
      </c>
      <c r="K15" s="591">
        <f t="shared" si="3"/>
        <v>23.969423684640255</v>
      </c>
      <c r="L15" s="552"/>
    </row>
    <row r="16" spans="1:12">
      <c r="A16" s="590"/>
      <c r="B16" s="195" t="s">
        <v>105</v>
      </c>
      <c r="C16" s="204">
        <v>7200.7225999999991</v>
      </c>
      <c r="D16" s="352">
        <v>5590.7327999999998</v>
      </c>
      <c r="E16" s="553">
        <f t="shared" si="0"/>
        <v>28.797473561963095</v>
      </c>
      <c r="F16" s="201">
        <v>10873.691199999997</v>
      </c>
      <c r="G16" s="202">
        <v>9046.7003999999997</v>
      </c>
      <c r="H16" s="553">
        <f t="shared" si="2"/>
        <v>20.195106715372123</v>
      </c>
      <c r="I16" s="352">
        <v>8073.7751999999991</v>
      </c>
      <c r="J16" s="352">
        <v>6532.9103999999998</v>
      </c>
      <c r="K16" s="591">
        <f t="shared" si="3"/>
        <v>23.586192151051065</v>
      </c>
      <c r="L16" s="552"/>
    </row>
    <row r="17" spans="1:12">
      <c r="A17" s="590"/>
      <c r="B17" s="195" t="s">
        <v>106</v>
      </c>
      <c r="C17" s="204">
        <v>7306.7</v>
      </c>
      <c r="D17" s="352">
        <v>5848.7356</v>
      </c>
      <c r="E17" s="553">
        <f t="shared" si="0"/>
        <v>24.927856201945598</v>
      </c>
      <c r="F17" s="201">
        <v>11239.7438</v>
      </c>
      <c r="G17" s="202">
        <v>9327.000399999999</v>
      </c>
      <c r="H17" s="553">
        <f t="shared" si="2"/>
        <v>20.507594274360731</v>
      </c>
      <c r="I17" s="352">
        <v>8287.1576000000005</v>
      </c>
      <c r="J17" s="352">
        <v>6712.5099999999993</v>
      </c>
      <c r="K17" s="591">
        <f t="shared" si="3"/>
        <v>23.458402296607407</v>
      </c>
      <c r="L17" s="552"/>
    </row>
    <row r="18" spans="1:12">
      <c r="A18" s="590"/>
      <c r="B18" s="195" t="s">
        <v>107</v>
      </c>
      <c r="C18" s="204">
        <v>7855.5623999999998</v>
      </c>
      <c r="D18" s="352">
        <v>6235.496799999999</v>
      </c>
      <c r="E18" s="553">
        <f t="shared" si="0"/>
        <v>25.98133961034188</v>
      </c>
      <c r="F18" s="201">
        <v>12155.552800000001</v>
      </c>
      <c r="G18" s="202">
        <v>9675.4748</v>
      </c>
      <c r="H18" s="553">
        <f t="shared" si="2"/>
        <v>25.632623217622363</v>
      </c>
      <c r="I18" s="352">
        <v>8712.8690000000006</v>
      </c>
      <c r="J18" s="352">
        <v>6790.7165999999997</v>
      </c>
      <c r="K18" s="591">
        <f t="shared" si="3"/>
        <v>28.305590016817984</v>
      </c>
      <c r="L18" s="552"/>
    </row>
    <row r="19" spans="1:12">
      <c r="A19" s="590"/>
      <c r="B19" s="195" t="s">
        <v>108</v>
      </c>
      <c r="C19" s="204">
        <v>8511.7783999999992</v>
      </c>
      <c r="D19" s="352">
        <v>6549.7527999999993</v>
      </c>
      <c r="E19" s="553">
        <f t="shared" si="0"/>
        <v>29.955719855564624</v>
      </c>
      <c r="F19" s="201">
        <v>13628.1016</v>
      </c>
      <c r="G19" s="202">
        <v>10233.4172</v>
      </c>
      <c r="H19" s="553">
        <f t="shared" si="2"/>
        <v>33.172539862832906</v>
      </c>
      <c r="I19" s="352">
        <v>9326.4043999999994</v>
      </c>
      <c r="J19" s="352">
        <v>7445.9712</v>
      </c>
      <c r="K19" s="591">
        <f t="shared" si="3"/>
        <v>25.254371115483231</v>
      </c>
      <c r="L19" s="552"/>
    </row>
    <row r="20" spans="1:12">
      <c r="A20" s="590"/>
      <c r="B20" s="195" t="s">
        <v>109</v>
      </c>
      <c r="C20" s="204">
        <v>8492.7596000000012</v>
      </c>
      <c r="D20" s="352">
        <v>6593.7584000000006</v>
      </c>
      <c r="E20" s="553">
        <f t="shared" si="0"/>
        <v>28.799981509786598</v>
      </c>
      <c r="F20" s="201">
        <v>14033.964400000001</v>
      </c>
      <c r="G20" s="202">
        <v>10821.281800000001</v>
      </c>
      <c r="H20" s="553">
        <f t="shared" si="2"/>
        <v>29.688558706603494</v>
      </c>
      <c r="I20" s="352">
        <v>9270.7587999999996</v>
      </c>
      <c r="J20" s="352">
        <v>7367.1580000000004</v>
      </c>
      <c r="K20" s="591">
        <f t="shared" si="3"/>
        <v>25.839011461407502</v>
      </c>
      <c r="L20" s="552"/>
    </row>
    <row r="21" spans="1:12">
      <c r="A21" s="590"/>
      <c r="B21" s="195" t="s">
        <v>110</v>
      </c>
      <c r="C21" s="204">
        <v>8142.4935999999998</v>
      </c>
      <c r="D21" s="352">
        <v>6832.0907999999999</v>
      </c>
      <c r="E21" s="553">
        <f t="shared" si="0"/>
        <v>19.180113941108633</v>
      </c>
      <c r="F21" s="201">
        <v>13597.978800000001</v>
      </c>
      <c r="G21" s="202">
        <v>11473.2402</v>
      </c>
      <c r="H21" s="553">
        <f t="shared" si="2"/>
        <v>18.519080599393355</v>
      </c>
      <c r="I21" s="352">
        <v>9200.0948000000008</v>
      </c>
      <c r="J21" s="352">
        <v>7598.7345999999989</v>
      </c>
      <c r="K21" s="591">
        <f t="shared" si="3"/>
        <v>21.074037774657928</v>
      </c>
      <c r="L21" s="552"/>
    </row>
    <row r="22" spans="1:12">
      <c r="A22" s="590"/>
      <c r="B22" s="195" t="s">
        <v>111</v>
      </c>
      <c r="C22" s="204">
        <v>8131.6192000000001</v>
      </c>
      <c r="D22" s="352">
        <v>6552.9273999999987</v>
      </c>
      <c r="E22" s="553">
        <f t="shared" si="0"/>
        <v>24.091397685864813</v>
      </c>
      <c r="F22" s="201">
        <v>13706.001799999998</v>
      </c>
      <c r="G22" s="202">
        <v>11405.635200000001</v>
      </c>
      <c r="H22" s="553">
        <f t="shared" si="2"/>
        <v>20.168684686671345</v>
      </c>
      <c r="I22" s="352">
        <v>9345.2551999999978</v>
      </c>
      <c r="J22" s="352">
        <v>7769.2937999999995</v>
      </c>
      <c r="K22" s="591">
        <f t="shared" si="3"/>
        <v>20.284487117735182</v>
      </c>
      <c r="L22" s="552"/>
    </row>
    <row r="23" spans="1:12">
      <c r="A23" s="590"/>
      <c r="B23" s="195"/>
      <c r="C23" s="204"/>
      <c r="D23" s="352"/>
      <c r="E23" s="553"/>
      <c r="F23" s="201"/>
      <c r="G23" s="202"/>
      <c r="H23" s="553"/>
      <c r="I23" s="352"/>
      <c r="J23" s="352"/>
      <c r="K23" s="591"/>
      <c r="L23" s="552"/>
    </row>
    <row r="24" spans="1:12">
      <c r="A24" s="590">
        <v>2022</v>
      </c>
      <c r="B24" s="195" t="s">
        <v>100</v>
      </c>
      <c r="C24" s="204">
        <v>8044.7421999999988</v>
      </c>
      <c r="D24" s="352">
        <v>7109.0009999999993</v>
      </c>
      <c r="E24" s="553">
        <f t="shared" si="0"/>
        <v>13.162766470281827</v>
      </c>
      <c r="F24" s="201">
        <v>13883.466</v>
      </c>
      <c r="G24" s="202">
        <v>11757.238000000001</v>
      </c>
      <c r="H24" s="553">
        <f t="shared" si="2"/>
        <v>18.084417445661984</v>
      </c>
      <c r="I24" s="352">
        <v>9258.8811999999998</v>
      </c>
      <c r="J24" s="352">
        <v>7284.3160000000007</v>
      </c>
      <c r="K24" s="591">
        <f t="shared" si="3"/>
        <v>27.107077726995897</v>
      </c>
      <c r="L24" s="552"/>
    </row>
    <row r="25" spans="1:12">
      <c r="A25" s="590"/>
      <c r="B25" s="195" t="s">
        <v>101</v>
      </c>
      <c r="C25" s="204">
        <v>8052.83</v>
      </c>
      <c r="D25" s="352">
        <v>7342.6309999999994</v>
      </c>
      <c r="E25" s="553">
        <f t="shared" si="0"/>
        <v>9.6722687004154206</v>
      </c>
      <c r="F25" s="201">
        <v>13617.521199999999</v>
      </c>
      <c r="G25" s="202">
        <v>12205.136999999999</v>
      </c>
      <c r="H25" s="553">
        <f t="shared" si="2"/>
        <v>11.572047081487092</v>
      </c>
      <c r="I25" s="352">
        <v>9302.3734000000004</v>
      </c>
      <c r="J25" s="352">
        <v>8099.4322000000002</v>
      </c>
      <c r="K25" s="591">
        <f t="shared" si="3"/>
        <v>14.852167044499742</v>
      </c>
      <c r="L25" s="552"/>
    </row>
    <row r="26" spans="1:12">
      <c r="A26" s="590"/>
      <c r="B26" s="195" t="s">
        <v>102</v>
      </c>
      <c r="C26" s="204">
        <v>8120.3835999999992</v>
      </c>
      <c r="D26" s="352">
        <v>7680.378999999999</v>
      </c>
      <c r="E26" s="553">
        <f t="shared" si="0"/>
        <v>5.7289438450889074</v>
      </c>
      <c r="F26" s="201">
        <v>13881.7886</v>
      </c>
      <c r="G26" s="202">
        <v>12122.263799999999</v>
      </c>
      <c r="H26" s="553">
        <f t="shared" si="2"/>
        <v>14.514820243393833</v>
      </c>
      <c r="I26" s="352">
        <v>9299.2747999999992</v>
      </c>
      <c r="J26" s="352">
        <v>8409.244999999999</v>
      </c>
      <c r="K26" s="591">
        <f t="shared" si="3"/>
        <v>10.583944218535679</v>
      </c>
      <c r="L26" s="552"/>
    </row>
    <row r="27" spans="1:12">
      <c r="A27" s="590"/>
      <c r="B27" s="195" t="s">
        <v>103</v>
      </c>
      <c r="C27" s="204">
        <v>8277.6157999999996</v>
      </c>
      <c r="D27" s="352">
        <v>7807.9476000000013</v>
      </c>
      <c r="E27" s="553">
        <f t="shared" si="0"/>
        <v>6.0152580942013367</v>
      </c>
      <c r="F27" s="201">
        <v>13666.519399999999</v>
      </c>
      <c r="G27" s="202">
        <v>11877.588599999999</v>
      </c>
      <c r="H27" s="553">
        <f t="shared" si="2"/>
        <v>15.061397226706429</v>
      </c>
      <c r="I27" s="352">
        <v>9448.9273999999987</v>
      </c>
      <c r="J27" s="352">
        <v>8296.2860000000001</v>
      </c>
      <c r="K27" s="591">
        <f t="shared" si="3"/>
        <v>13.893462689208146</v>
      </c>
      <c r="L27" s="552"/>
    </row>
    <row r="28" spans="1:12">
      <c r="A28" s="590"/>
      <c r="B28" s="195" t="s">
        <v>104</v>
      </c>
      <c r="C28" s="204">
        <v>8220.098</v>
      </c>
      <c r="D28" s="352">
        <v>7320.4978000000001</v>
      </c>
      <c r="E28" s="553">
        <f t="shared" si="0"/>
        <v>12.288784514080442</v>
      </c>
      <c r="F28" s="201">
        <v>13673.518400000001</v>
      </c>
      <c r="G28" s="202">
        <v>11789.826800000001</v>
      </c>
      <c r="H28" s="553">
        <f t="shared" si="2"/>
        <v>15.977262702451235</v>
      </c>
      <c r="I28" s="352">
        <v>9370.6683999999987</v>
      </c>
      <c r="J28" s="352">
        <v>8471.7888000000003</v>
      </c>
      <c r="K28" s="591">
        <f t="shared" si="3"/>
        <v>10.610269226730473</v>
      </c>
      <c r="L28" s="552"/>
    </row>
    <row r="29" spans="1:12">
      <c r="A29" s="590"/>
      <c r="B29" s="195" t="s">
        <v>105</v>
      </c>
      <c r="C29" s="204">
        <v>8195.5806000000011</v>
      </c>
      <c r="D29" s="352">
        <v>7694.6084000000001</v>
      </c>
      <c r="E29" s="553">
        <f t="shared" si="0"/>
        <v>6.5106913043164294</v>
      </c>
      <c r="F29" s="201">
        <v>13279.857</v>
      </c>
      <c r="G29" s="202">
        <v>12049.8694</v>
      </c>
      <c r="H29" s="553">
        <f t="shared" si="2"/>
        <v>10.207476605514088</v>
      </c>
      <c r="I29" s="352">
        <v>9366.0084000000006</v>
      </c>
      <c r="J29" s="352">
        <v>8600.2348000000002</v>
      </c>
      <c r="K29" s="591">
        <f t="shared" si="3"/>
        <v>8.904101083379734</v>
      </c>
      <c r="L29" s="552"/>
    </row>
    <row r="30" spans="1:12">
      <c r="A30" s="590"/>
      <c r="B30" s="195" t="s">
        <v>106</v>
      </c>
      <c r="C30" s="204">
        <v>8376.0174000000006</v>
      </c>
      <c r="D30" s="352">
        <v>8232.134399999999</v>
      </c>
      <c r="E30" s="553">
        <f t="shared" si="0"/>
        <v>1.7478213183691693</v>
      </c>
      <c r="F30" s="201">
        <v>13136.450200000001</v>
      </c>
      <c r="G30" s="202">
        <v>13270.8508</v>
      </c>
      <c r="H30" s="553">
        <f t="shared" si="2"/>
        <v>-1.012750440989052</v>
      </c>
      <c r="I30" s="352">
        <v>9417.247800000001</v>
      </c>
      <c r="J30" s="352">
        <v>9162.8518000000004</v>
      </c>
      <c r="K30" s="591">
        <f t="shared" si="3"/>
        <v>2.7763845312875235</v>
      </c>
      <c r="L30" s="552"/>
    </row>
    <row r="31" spans="1:12">
      <c r="A31" s="590"/>
      <c r="B31" s="195" t="s">
        <v>107</v>
      </c>
      <c r="C31" s="204">
        <v>8526.3762000000006</v>
      </c>
      <c r="D31" s="352">
        <v>8403.0486000000001</v>
      </c>
      <c r="E31" s="553">
        <f t="shared" si="0"/>
        <v>1.4676530610569172</v>
      </c>
      <c r="F31" s="201">
        <v>13389.705600000001</v>
      </c>
      <c r="G31" s="202">
        <v>13229.921599999998</v>
      </c>
      <c r="H31" s="553">
        <f t="shared" si="2"/>
        <v>1.2077471419029706</v>
      </c>
      <c r="I31" s="352">
        <v>9471.8061999999973</v>
      </c>
      <c r="J31" s="352">
        <v>9396.777</v>
      </c>
      <c r="K31" s="591">
        <f t="shared" si="3"/>
        <v>0.79845674745711026</v>
      </c>
      <c r="L31" s="552"/>
    </row>
    <row r="32" spans="1:12">
      <c r="A32" s="590"/>
      <c r="B32" s="195" t="s">
        <v>108</v>
      </c>
      <c r="C32" s="204">
        <v>8922.6251999999986</v>
      </c>
      <c r="D32" s="352">
        <v>8248.3429999999989</v>
      </c>
      <c r="E32" s="553">
        <f t="shared" si="0"/>
        <v>8.1747594638098775</v>
      </c>
      <c r="F32" s="201">
        <v>13801.047200000001</v>
      </c>
      <c r="G32" s="202">
        <v>13896.102600000002</v>
      </c>
      <c r="H32" s="553">
        <f t="shared" si="2"/>
        <v>-0.68404359651174085</v>
      </c>
      <c r="I32" s="352">
        <v>9727.4510000000009</v>
      </c>
      <c r="J32" s="352">
        <v>9310.5295999999998</v>
      </c>
      <c r="K32" s="591">
        <f t="shared" si="3"/>
        <v>4.4779557974876205</v>
      </c>
      <c r="L32" s="552"/>
    </row>
    <row r="33" spans="1:12">
      <c r="A33" s="590"/>
      <c r="B33" s="195" t="s">
        <v>109</v>
      </c>
      <c r="C33" s="204">
        <v>8944.0738000000001</v>
      </c>
      <c r="D33" s="352">
        <v>8512.3477999999996</v>
      </c>
      <c r="E33" s="553">
        <f t="shared" si="0"/>
        <v>5.0717617529678627</v>
      </c>
      <c r="F33" s="201">
        <v>13715.833600000002</v>
      </c>
      <c r="G33" s="202">
        <v>13734.469400000002</v>
      </c>
      <c r="H33" s="553">
        <f t="shared" si="2"/>
        <v>-0.13568634839289384</v>
      </c>
      <c r="I33" s="352">
        <v>9726.8675999999996</v>
      </c>
      <c r="J33" s="352">
        <v>9303.3703999999998</v>
      </c>
      <c r="K33" s="591">
        <f t="shared" si="3"/>
        <v>4.552083619072067</v>
      </c>
      <c r="L33" s="552"/>
    </row>
    <row r="34" spans="1:12">
      <c r="A34" s="590"/>
      <c r="B34" s="195" t="s">
        <v>110</v>
      </c>
      <c r="C34" s="204">
        <v>8742.4683999999997</v>
      </c>
      <c r="D34" s="352">
        <v>8171.9668000000001</v>
      </c>
      <c r="E34" s="553">
        <f t="shared" si="0"/>
        <v>6.9812031052304269</v>
      </c>
      <c r="F34" s="201">
        <v>13622.196000000002</v>
      </c>
      <c r="G34" s="202">
        <v>12765.279999999999</v>
      </c>
      <c r="H34" s="553">
        <f t="shared" si="2"/>
        <v>6.7128648960305126</v>
      </c>
      <c r="I34" s="352">
        <v>9626.4633999999987</v>
      </c>
      <c r="J34" s="352">
        <v>9515.7556000000004</v>
      </c>
      <c r="K34" s="591">
        <f t="shared" si="3"/>
        <v>1.1634157564954561</v>
      </c>
      <c r="L34" s="552"/>
    </row>
    <row r="35" spans="1:12">
      <c r="A35" s="590"/>
      <c r="B35" s="195" t="s">
        <v>111</v>
      </c>
      <c r="C35" s="204">
        <v>8835.8688000000002</v>
      </c>
      <c r="D35" s="352">
        <v>7574.3788000000004</v>
      </c>
      <c r="E35" s="553">
        <f t="shared" si="0"/>
        <v>16.654699128593876</v>
      </c>
      <c r="F35" s="201">
        <v>13979.648000000001</v>
      </c>
      <c r="G35" s="202">
        <v>13127.52</v>
      </c>
      <c r="H35" s="553">
        <f t="shared" si="2"/>
        <v>6.491157507282419</v>
      </c>
      <c r="I35" s="352">
        <v>9699.2651999999998</v>
      </c>
      <c r="J35" s="352">
        <v>8653.4002</v>
      </c>
      <c r="K35" s="591">
        <f t="shared" si="3"/>
        <v>12.086173941198286</v>
      </c>
      <c r="L35" s="552"/>
    </row>
    <row r="36" spans="1:12">
      <c r="A36" s="590"/>
      <c r="B36" s="195"/>
      <c r="C36" s="204"/>
      <c r="D36" s="352"/>
      <c r="E36" s="553"/>
      <c r="F36" s="201"/>
      <c r="G36" s="202"/>
      <c r="H36" s="553"/>
      <c r="I36" s="352"/>
      <c r="J36" s="352"/>
      <c r="K36" s="591"/>
      <c r="L36" s="552"/>
    </row>
    <row r="37" spans="1:12">
      <c r="A37" s="590">
        <v>2023</v>
      </c>
      <c r="B37" s="195" t="s">
        <v>100</v>
      </c>
      <c r="C37" s="204">
        <v>8547.1478000000006</v>
      </c>
      <c r="D37" s="352">
        <v>8410.5969999999998</v>
      </c>
      <c r="E37" s="553">
        <f t="shared" si="0"/>
        <v>1.6235565679820541</v>
      </c>
      <c r="F37" s="204">
        <v>14111.2688</v>
      </c>
      <c r="G37" s="202">
        <v>13239.213999999998</v>
      </c>
      <c r="H37" s="553">
        <f t="shared" si="2"/>
        <v>6.5869076517684588</v>
      </c>
      <c r="I37" s="352">
        <v>9622.7214000000004</v>
      </c>
      <c r="J37" s="352">
        <v>8348.2121999999999</v>
      </c>
      <c r="K37" s="591">
        <f t="shared" si="3"/>
        <v>15.266851985386776</v>
      </c>
      <c r="L37" s="552"/>
    </row>
    <row r="38" spans="1:12">
      <c r="A38" s="590"/>
      <c r="B38" s="195" t="s">
        <v>101</v>
      </c>
      <c r="C38" s="204">
        <v>8290.1345999999994</v>
      </c>
      <c r="D38" s="352">
        <v>8090.1376</v>
      </c>
      <c r="E38" s="553">
        <f t="shared" si="0"/>
        <v>2.4721087562218802</v>
      </c>
      <c r="F38" s="204">
        <v>13230.324600000002</v>
      </c>
      <c r="G38" s="202">
        <v>13116.779399999999</v>
      </c>
      <c r="H38" s="553">
        <f t="shared" si="2"/>
        <v>0.8656484685562571</v>
      </c>
      <c r="I38" s="352">
        <v>9507.0867999999991</v>
      </c>
      <c r="J38" s="352">
        <v>8666.9273999999987</v>
      </c>
      <c r="K38" s="591">
        <f t="shared" si="3"/>
        <v>9.6938552871690185</v>
      </c>
      <c r="L38" s="552"/>
    </row>
    <row r="39" spans="1:12">
      <c r="A39" s="590"/>
      <c r="B39" s="195" t="s">
        <v>102</v>
      </c>
      <c r="C39" s="204">
        <v>8276.5141999999996</v>
      </c>
      <c r="D39" s="352">
        <v>7727.9267999999993</v>
      </c>
      <c r="E39" s="553">
        <f t="shared" si="0"/>
        <v>7.0987654800249933</v>
      </c>
      <c r="F39" s="204">
        <v>12871.0834</v>
      </c>
      <c r="G39" s="202">
        <v>12560.058999999999</v>
      </c>
      <c r="H39" s="553">
        <f t="shared" si="2"/>
        <v>2.4762972849092568</v>
      </c>
      <c r="I39" s="352">
        <v>9319.7853999999988</v>
      </c>
      <c r="J39" s="352">
        <v>8949.7369999999992</v>
      </c>
      <c r="K39" s="591">
        <f t="shared" si="3"/>
        <v>4.1347404957262857</v>
      </c>
      <c r="L39" s="552"/>
    </row>
    <row r="40" spans="1:12">
      <c r="A40" s="590"/>
      <c r="B40" s="195" t="s">
        <v>103</v>
      </c>
      <c r="C40" s="204">
        <v>8121.6935999999987</v>
      </c>
      <c r="D40" s="352">
        <v>7071.5073999999995</v>
      </c>
      <c r="E40" s="553">
        <f t="shared" si="0"/>
        <v>14.850952429180797</v>
      </c>
      <c r="F40" s="204">
        <v>12853.549799999999</v>
      </c>
      <c r="G40" s="202">
        <v>12708.608</v>
      </c>
      <c r="H40" s="553">
        <f t="shared" si="2"/>
        <v>1.140500989565485</v>
      </c>
      <c r="I40" s="352">
        <v>9354.9727999999996</v>
      </c>
      <c r="J40" s="352">
        <v>9379.0337999999992</v>
      </c>
      <c r="K40" s="591">
        <f t="shared" si="3"/>
        <v>-0.25654028456534306</v>
      </c>
      <c r="L40" s="552"/>
    </row>
    <row r="41" spans="1:12">
      <c r="A41" s="590"/>
      <c r="B41" s="195" t="s">
        <v>104</v>
      </c>
      <c r="C41" s="204">
        <v>8122.6923999999999</v>
      </c>
      <c r="D41" s="352">
        <v>7051.6445999999996</v>
      </c>
      <c r="E41" s="553">
        <f t="shared" si="0"/>
        <v>15.188624225333204</v>
      </c>
      <c r="F41" s="204">
        <v>12823.358000000002</v>
      </c>
      <c r="G41" s="202">
        <v>12909.582200000001</v>
      </c>
      <c r="H41" s="553">
        <f t="shared" si="2"/>
        <v>-0.66790852456866112</v>
      </c>
      <c r="I41" s="352">
        <v>9286.6320000000014</v>
      </c>
      <c r="J41" s="352">
        <v>9087.3590000000004</v>
      </c>
      <c r="K41" s="591">
        <f t="shared" si="3"/>
        <v>2.1928593334983315</v>
      </c>
      <c r="L41" s="552"/>
    </row>
    <row r="42" spans="1:12">
      <c r="A42" s="590"/>
      <c r="B42" s="195" t="s">
        <v>105</v>
      </c>
      <c r="C42" s="551">
        <v>7971.9737999999998</v>
      </c>
      <c r="D42" s="352">
        <v>6828.2708000000002</v>
      </c>
      <c r="E42" s="553">
        <f t="shared" si="0"/>
        <v>16.749526102567568</v>
      </c>
      <c r="F42" s="551">
        <v>12712.824400000001</v>
      </c>
      <c r="G42" s="352">
        <v>12954.2</v>
      </c>
      <c r="H42" s="553">
        <f t="shared" si="2"/>
        <v>-1.8632999336122613</v>
      </c>
      <c r="I42" s="352">
        <v>9276.4004000000023</v>
      </c>
      <c r="J42" s="352">
        <v>9614.5139999999992</v>
      </c>
      <c r="K42" s="591">
        <f t="shared" si="3"/>
        <v>-3.5166998560717366</v>
      </c>
      <c r="L42" s="552"/>
    </row>
    <row r="43" spans="1:12">
      <c r="A43" s="590"/>
      <c r="B43" s="195" t="s">
        <v>106</v>
      </c>
      <c r="C43" s="551">
        <v>8030.8616000000011</v>
      </c>
      <c r="D43" s="352">
        <v>8133.6988000000001</v>
      </c>
      <c r="E43" s="553">
        <f t="shared" si="0"/>
        <v>-1.2643349911112933</v>
      </c>
      <c r="F43" s="551">
        <v>12870.346799999999</v>
      </c>
      <c r="G43" s="352">
        <v>12649.075800000001</v>
      </c>
      <c r="H43" s="553">
        <f t="shared" si="2"/>
        <v>1.749305668640222</v>
      </c>
      <c r="I43" s="352">
        <v>9305.3379999999997</v>
      </c>
      <c r="J43" s="352">
        <v>8969.0787999999993</v>
      </c>
      <c r="K43" s="591">
        <f t="shared" si="3"/>
        <v>3.7490940541184736</v>
      </c>
      <c r="L43" s="552"/>
    </row>
    <row r="44" spans="1:12">
      <c r="A44" s="590"/>
      <c r="B44" s="195" t="s">
        <v>107</v>
      </c>
      <c r="C44" s="551">
        <v>7842.2297999999992</v>
      </c>
      <c r="D44" s="352">
        <v>7343.5262000000002</v>
      </c>
      <c r="E44" s="553">
        <f t="shared" si="0"/>
        <v>6.7910644888827143</v>
      </c>
      <c r="F44" s="551">
        <v>12178.212</v>
      </c>
      <c r="G44" s="352">
        <v>12692.389799999999</v>
      </c>
      <c r="H44" s="553">
        <f t="shared" si="2"/>
        <v>-4.0510716114312784</v>
      </c>
      <c r="I44" s="352">
        <v>9245.4214000000011</v>
      </c>
      <c r="J44" s="352">
        <v>9218.7918000000009</v>
      </c>
      <c r="K44" s="591">
        <f t="shared" si="3"/>
        <v>0.28886214785759368</v>
      </c>
      <c r="L44" s="552"/>
    </row>
    <row r="45" spans="1:12">
      <c r="A45" s="670"/>
      <c r="B45" s="195" t="s">
        <v>108</v>
      </c>
      <c r="C45" s="551">
        <v>7862.1312000000007</v>
      </c>
      <c r="D45" s="352">
        <v>7357.3122000000003</v>
      </c>
      <c r="E45" s="553">
        <f t="shared" si="0"/>
        <v>6.8614595422496816</v>
      </c>
      <c r="F45" s="551">
        <v>12965.966399999999</v>
      </c>
      <c r="G45" s="352">
        <v>11692.316800000001</v>
      </c>
      <c r="H45" s="553">
        <f t="shared" si="2"/>
        <v>10.893047304363135</v>
      </c>
      <c r="I45" s="352">
        <v>9326.531399999998</v>
      </c>
      <c r="J45" s="352">
        <v>9424.4831999999988</v>
      </c>
      <c r="K45" s="591">
        <f t="shared" si="3"/>
        <v>-1.0393333822272699</v>
      </c>
      <c r="L45" s="552"/>
    </row>
    <row r="46" spans="1:12">
      <c r="A46" s="592" t="s">
        <v>503</v>
      </c>
      <c r="B46" s="482"/>
      <c r="C46" s="483">
        <f>AVERAGE(C24:C32)</f>
        <v>8304.0298888888865</v>
      </c>
      <c r="D46" s="484">
        <f>AVERAGE(D24:D32)</f>
        <v>7759.8434222222213</v>
      </c>
      <c r="E46" s="485">
        <f>(C46/D46-1)*100</f>
        <v>7.0128537015096581</v>
      </c>
      <c r="F46" s="483">
        <f>AVERAGE(F24:F32)</f>
        <v>13592.208177777778</v>
      </c>
      <c r="G46" s="484">
        <f>AVERAGE(G24:G32)</f>
        <v>12466.533177777779</v>
      </c>
      <c r="H46" s="485">
        <f t="shared" si="2"/>
        <v>9.0295752952919806</v>
      </c>
      <c r="I46" s="483">
        <f>AVERAGE(I24:I32)</f>
        <v>9406.9598444444437</v>
      </c>
      <c r="J46" s="484">
        <f>AVERAGE(J24:J32)</f>
        <v>8559.051244444443</v>
      </c>
      <c r="K46" s="562">
        <f>(I46/J46-1)*100</f>
        <v>9.9065723032137001</v>
      </c>
      <c r="L46" s="552"/>
    </row>
    <row r="47" spans="1:12">
      <c r="A47" s="593" t="s">
        <v>504</v>
      </c>
      <c r="B47" s="594"/>
      <c r="C47" s="486">
        <f>AVERAGE(C37:C45)</f>
        <v>8118.3754444444448</v>
      </c>
      <c r="D47" s="487">
        <f>AVERAGE(D37:D45)</f>
        <v>7557.1801555555558</v>
      </c>
      <c r="E47" s="488">
        <f t="shared" si="0"/>
        <v>7.4259879655817596</v>
      </c>
      <c r="F47" s="486">
        <f>AVERAGE(F37:F45)</f>
        <v>12957.437133333333</v>
      </c>
      <c r="G47" s="487">
        <f>AVERAGE(G37:G45)</f>
        <v>12724.691666666668</v>
      </c>
      <c r="H47" s="488">
        <f t="shared" si="2"/>
        <v>1.8290853150993103</v>
      </c>
      <c r="I47" s="486">
        <f>AVERAGE(I37:I45)</f>
        <v>9360.5432888888881</v>
      </c>
      <c r="J47" s="487">
        <f>AVERAGE(J37:J45)</f>
        <v>9073.1263555555561</v>
      </c>
      <c r="K47" s="497">
        <f>(I47/J47-1)*100</f>
        <v>3.1677827693576077</v>
      </c>
      <c r="L47" s="552"/>
    </row>
    <row r="48" spans="1:12">
      <c r="A48" s="593" t="s">
        <v>443</v>
      </c>
      <c r="B48" s="594"/>
      <c r="C48" s="489">
        <f>(C47/C46-1)*100</f>
        <v>-2.2357150314795238</v>
      </c>
      <c r="D48" s="490">
        <f>(D47/D46-1)*100</f>
        <v>-2.6116927319214889</v>
      </c>
      <c r="E48" s="488"/>
      <c r="F48" s="489">
        <f>(F47/F46-1)*100</f>
        <v>-4.6701097874755071</v>
      </c>
      <c r="G48" s="490">
        <f>(G47/G46-1)*100</f>
        <v>2.0708121913882938</v>
      </c>
      <c r="H48" s="488"/>
      <c r="I48" s="489">
        <f>(I47/I46-1)*100</f>
        <v>-0.49342780582791734</v>
      </c>
      <c r="J48" s="490">
        <f>(J47/J46-1)*100</f>
        <v>6.0062160679875909</v>
      </c>
      <c r="K48" s="497"/>
      <c r="L48" s="552"/>
    </row>
    <row r="49" spans="1:11">
      <c r="A49" s="593" t="s">
        <v>112</v>
      </c>
      <c r="B49" s="594"/>
      <c r="C49" s="489">
        <f>(C45/C44-1)*100</f>
        <v>0.25377221157178997</v>
      </c>
      <c r="D49" s="490">
        <f>(D45/D44-1)*100</f>
        <v>0.18772997637019895</v>
      </c>
      <c r="E49" s="488"/>
      <c r="F49" s="489">
        <f>(F45/F44-1)*100</f>
        <v>6.4685554825289593</v>
      </c>
      <c r="G49" s="490">
        <f>(G45/G44-1)*100</f>
        <v>-7.8793120583170122</v>
      </c>
      <c r="H49" s="488"/>
      <c r="I49" s="489">
        <f>(I45/I44-1)*100</f>
        <v>0.87729911369964775</v>
      </c>
      <c r="J49" s="490">
        <f>(J45/J44-1)*100</f>
        <v>2.2312186288879765</v>
      </c>
      <c r="K49" s="497"/>
    </row>
    <row r="50" spans="1:11" ht="13.5" thickBot="1">
      <c r="A50" s="595" t="s">
        <v>505</v>
      </c>
      <c r="B50" s="491"/>
      <c r="C50" s="492">
        <f>(C45/C32-1)*100</f>
        <v>-11.885448242295304</v>
      </c>
      <c r="D50" s="493">
        <f>(D45/D32-1)*100</f>
        <v>-10.802543007728927</v>
      </c>
      <c r="E50" s="494"/>
      <c r="F50" s="492">
        <f>(F45/F32-1)*100</f>
        <v>-6.0508509818008704</v>
      </c>
      <c r="G50" s="493">
        <f>(G45/G32-1)*100</f>
        <v>-15.8590207875984</v>
      </c>
      <c r="H50" s="494"/>
      <c r="I50" s="492">
        <f>(I45/I32-1)*100</f>
        <v>-4.1215278288217805</v>
      </c>
      <c r="J50" s="493">
        <f>(J45/J32-1)*100</f>
        <v>1.2239217842130001</v>
      </c>
      <c r="K50" s="596"/>
    </row>
    <row r="51" spans="1:11">
      <c r="A51" s="1051" t="s">
        <v>444</v>
      </c>
      <c r="B51" s="1052"/>
      <c r="C51" s="1052"/>
      <c r="D51" s="1052"/>
      <c r="E51" s="1052"/>
      <c r="F51" s="1052"/>
      <c r="G51" s="1052"/>
      <c r="H51" s="1052"/>
      <c r="I51" s="1052"/>
      <c r="J51" s="1052"/>
      <c r="K51" s="1053"/>
    </row>
    <row r="52" spans="1:11" ht="13.5" thickBot="1">
      <c r="A52" s="1034" t="s">
        <v>445</v>
      </c>
      <c r="B52" s="1054"/>
      <c r="C52" s="1054"/>
      <c r="D52" s="1054"/>
      <c r="E52" s="1054"/>
      <c r="F52" s="1054"/>
      <c r="G52" s="1054"/>
      <c r="H52" s="1054"/>
      <c r="I52" s="1054"/>
      <c r="J52" s="1054"/>
      <c r="K52" s="1055"/>
    </row>
    <row r="53" spans="1:11">
      <c r="C53" s="552"/>
      <c r="E53" s="552"/>
    </row>
    <row r="54" spans="1:11">
      <c r="C54" s="552"/>
      <c r="E54" s="552"/>
    </row>
  </sheetData>
  <mergeCells count="10">
    <mergeCell ref="A51:K51"/>
    <mergeCell ref="A52:K52"/>
    <mergeCell ref="A1:K1"/>
    <mergeCell ref="A2:K2"/>
    <mergeCell ref="A3:K3"/>
    <mergeCell ref="A4:A6"/>
    <mergeCell ref="B4:B6"/>
    <mergeCell ref="C4:E5"/>
    <mergeCell ref="F4:H5"/>
    <mergeCell ref="I4:K5"/>
  </mergeCells>
  <phoneticPr fontId="29" type="noConversion"/>
  <pageMargins left="0.70866141732283472" right="0.70866141732283472" top="0.74803149606299213" bottom="0.74803149606299213" header="0.31496062992125984" footer="0.31496062992125984"/>
  <pageSetup paperSize="126" scale="53" orientation="portrait" r:id="rId1"/>
  <headerFooter>
    <oddFooter>&amp;C34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70C0"/>
    <pageSetUpPr fitToPage="1"/>
  </sheetPr>
  <dimension ref="A1:L54"/>
  <sheetViews>
    <sheetView view="pageBreakPreview" zoomScale="80" zoomScaleNormal="110" zoomScaleSheetLayoutView="80" workbookViewId="0">
      <pane ySplit="6" topLeftCell="A7" activePane="bottomLeft" state="frozen"/>
      <selection activeCell="B54" sqref="B54"/>
      <selection pane="bottomLeft" activeCell="O37" sqref="O37"/>
    </sheetView>
  </sheetViews>
  <sheetFormatPr baseColWidth="10" defaultColWidth="11.42578125" defaultRowHeight="12.75"/>
  <cols>
    <col min="1" max="1" width="13.42578125" style="191" customWidth="1"/>
    <col min="2" max="2" width="18.7109375" style="191" customWidth="1"/>
    <col min="3" max="3" width="10.140625" style="191" customWidth="1"/>
    <col min="4" max="4" width="10.5703125" style="191" customWidth="1"/>
    <col min="5" max="5" width="21.7109375" style="191" bestFit="1" customWidth="1"/>
    <col min="6" max="6" width="9.7109375" style="191" customWidth="1"/>
    <col min="7" max="7" width="10.7109375" style="191" customWidth="1"/>
    <col min="8" max="8" width="21.7109375" style="191" bestFit="1" customWidth="1"/>
    <col min="9" max="9" width="9.28515625" style="191" customWidth="1"/>
    <col min="10" max="10" width="10.7109375" style="191" customWidth="1"/>
    <col min="11" max="11" width="21.7109375" style="191" bestFit="1" customWidth="1"/>
    <col min="12" max="16384" width="11.42578125" style="191"/>
  </cols>
  <sheetData>
    <row r="1" spans="1:12">
      <c r="A1" s="1040" t="s">
        <v>446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2"/>
    </row>
    <row r="2" spans="1:12">
      <c r="A2" s="1056" t="s">
        <v>447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8"/>
    </row>
    <row r="3" spans="1:12">
      <c r="A3" s="1059" t="s">
        <v>436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1"/>
    </row>
    <row r="4" spans="1:12">
      <c r="A4" s="1062" t="s">
        <v>87</v>
      </c>
      <c r="B4" s="1065" t="s">
        <v>88</v>
      </c>
      <c r="C4" s="1068" t="s">
        <v>437</v>
      </c>
      <c r="D4" s="1069"/>
      <c r="E4" s="1070"/>
      <c r="F4" s="1068" t="s">
        <v>438</v>
      </c>
      <c r="G4" s="1069"/>
      <c r="H4" s="1070"/>
      <c r="I4" s="1068" t="s">
        <v>439</v>
      </c>
      <c r="J4" s="1069"/>
      <c r="K4" s="1074"/>
    </row>
    <row r="5" spans="1:12">
      <c r="A5" s="1063"/>
      <c r="B5" s="1066"/>
      <c r="C5" s="1071"/>
      <c r="D5" s="1072"/>
      <c r="E5" s="1073"/>
      <c r="F5" s="1071"/>
      <c r="G5" s="1072"/>
      <c r="H5" s="1073"/>
      <c r="I5" s="1071"/>
      <c r="J5" s="1072"/>
      <c r="K5" s="1075"/>
    </row>
    <row r="6" spans="1:12">
      <c r="A6" s="1064"/>
      <c r="B6" s="1067"/>
      <c r="C6" s="269" t="s">
        <v>448</v>
      </c>
      <c r="D6" s="270" t="s">
        <v>449</v>
      </c>
      <c r="E6" s="271" t="s">
        <v>450</v>
      </c>
      <c r="F6" s="269" t="s">
        <v>448</v>
      </c>
      <c r="G6" s="270" t="s">
        <v>449</v>
      </c>
      <c r="H6" s="271" t="s">
        <v>450</v>
      </c>
      <c r="I6" s="269" t="s">
        <v>448</v>
      </c>
      <c r="J6" s="270" t="s">
        <v>449</v>
      </c>
      <c r="K6" s="558" t="s">
        <v>450</v>
      </c>
    </row>
    <row r="7" spans="1:12">
      <c r="A7" s="258">
        <v>2020</v>
      </c>
      <c r="B7" s="205"/>
      <c r="C7" s="200">
        <v>6119.8932083333339</v>
      </c>
      <c r="D7" s="209">
        <v>5774.1388750000006</v>
      </c>
      <c r="E7" s="207">
        <f t="shared" ref="E7:E9" si="0">(D7/C7-1)*100</f>
        <v>-5.6496791947697194</v>
      </c>
      <c r="F7" s="208">
        <v>9388.6635416666668</v>
      </c>
      <c r="G7" s="209">
        <v>8951.6909166666665</v>
      </c>
      <c r="H7" s="207">
        <f t="shared" ref="H7:H9" si="1">(G7/F7-1)*100</f>
        <v>-4.6542580108524074</v>
      </c>
      <c r="I7" s="208">
        <v>6872.4970833333318</v>
      </c>
      <c r="J7" s="209">
        <v>6620.847791666667</v>
      </c>
      <c r="K7" s="559">
        <f t="shared" ref="K7:K9" si="2">(J7/I7-1)*100</f>
        <v>-3.6616864091066126</v>
      </c>
      <c r="L7" s="552"/>
    </row>
    <row r="8" spans="1:12">
      <c r="A8" s="258">
        <v>2021</v>
      </c>
      <c r="B8" s="205"/>
      <c r="C8" s="200">
        <f>AVERAGE(C12:C23)</f>
        <v>7008.2934583333335</v>
      </c>
      <c r="D8" s="438">
        <f t="shared" ref="D8:J8" si="3">AVERAGE(D12:D23)</f>
        <v>6531.0000416666653</v>
      </c>
      <c r="E8" s="207">
        <f t="shared" si="0"/>
        <v>-6.8104085467359248</v>
      </c>
      <c r="F8" s="208">
        <f t="shared" si="3"/>
        <v>10792.301958333333</v>
      </c>
      <c r="G8" s="438">
        <f t="shared" si="3"/>
        <v>10137.944458333333</v>
      </c>
      <c r="H8" s="207">
        <f t="shared" si="1"/>
        <v>-6.0631874694233705</v>
      </c>
      <c r="I8" s="208">
        <f t="shared" si="3"/>
        <v>7763.0699583333326</v>
      </c>
      <c r="J8" s="438">
        <f t="shared" si="3"/>
        <v>7370.1884166666669</v>
      </c>
      <c r="K8" s="559">
        <f t="shared" si="2"/>
        <v>-5.0609043042942563</v>
      </c>
      <c r="L8" s="552"/>
    </row>
    <row r="9" spans="1:12">
      <c r="A9" s="258">
        <v>2022</v>
      </c>
      <c r="B9" s="205"/>
      <c r="C9" s="200">
        <f>AVERAGE(C25:C36)</f>
        <v>8274.5717916666672</v>
      </c>
      <c r="D9" s="351">
        <f>AVERAGE(D25:D36)</f>
        <v>7966.5465833333328</v>
      </c>
      <c r="E9" s="207">
        <f t="shared" si="0"/>
        <v>-3.7225516448300966</v>
      </c>
      <c r="F9" s="200">
        <f>AVERAGE(F25:F36)</f>
        <v>13235.544083333336</v>
      </c>
      <c r="G9" s="351">
        <f>AVERAGE(G25:G36)</f>
        <v>12639.473833333332</v>
      </c>
      <c r="H9" s="207">
        <f t="shared" si="1"/>
        <v>-4.5035568333801734</v>
      </c>
      <c r="I9" s="200">
        <f>AVERAGE(I25:I36)</f>
        <v>9232.1332500000008</v>
      </c>
      <c r="J9" s="351">
        <f>AVERAGE(J25:J36)</f>
        <v>8849.4210416666665</v>
      </c>
      <c r="K9" s="559">
        <f t="shared" si="2"/>
        <v>-4.1454363576623461</v>
      </c>
      <c r="L9" s="552"/>
    </row>
    <row r="10" spans="1:12">
      <c r="A10" s="259"/>
      <c r="B10" s="205"/>
      <c r="C10" s="203"/>
      <c r="D10" s="439"/>
      <c r="E10" s="210"/>
      <c r="F10" s="200"/>
      <c r="G10" s="440"/>
      <c r="H10" s="210"/>
      <c r="I10" s="203"/>
      <c r="J10" s="439"/>
      <c r="K10" s="560"/>
      <c r="L10" s="552"/>
    </row>
    <row r="11" spans="1:12">
      <c r="A11" s="260"/>
      <c r="B11" s="206"/>
      <c r="C11" s="201"/>
      <c r="D11" s="352"/>
      <c r="E11" s="198"/>
      <c r="F11" s="204"/>
      <c r="G11" s="202"/>
      <c r="H11" s="198"/>
      <c r="I11" s="204"/>
      <c r="J11" s="202"/>
      <c r="K11" s="561"/>
      <c r="L11" s="552"/>
    </row>
    <row r="12" spans="1:12">
      <c r="A12" s="260">
        <v>2021</v>
      </c>
      <c r="B12" s="206" t="s">
        <v>100</v>
      </c>
      <c r="C12" s="201">
        <v>6419.7445000000007</v>
      </c>
      <c r="D12" s="352">
        <v>5978.0405000000001</v>
      </c>
      <c r="E12" s="198">
        <f t="shared" ref="E12:E46" si="4">(D12/C12-1)*100</f>
        <v>-6.8803984333021484</v>
      </c>
      <c r="F12" s="204">
        <v>9644.6080000000002</v>
      </c>
      <c r="G12" s="202">
        <v>9376.1450000000004</v>
      </c>
      <c r="H12" s="198">
        <f t="shared" ref="H12:H46" si="5">(G12/F12-1)*100</f>
        <v>-2.7835553295685989</v>
      </c>
      <c r="I12" s="204">
        <v>6926.0910000000003</v>
      </c>
      <c r="J12" s="202">
        <v>6782.8720000000003</v>
      </c>
      <c r="K12" s="561">
        <f t="shared" ref="K12:K46" si="6">(J12/I12-1)*100</f>
        <v>-2.0678186295848611</v>
      </c>
      <c r="L12" s="552"/>
    </row>
    <row r="13" spans="1:12">
      <c r="A13" s="260"/>
      <c r="B13" s="206" t="s">
        <v>101</v>
      </c>
      <c r="C13" s="201">
        <v>6679.2085000000006</v>
      </c>
      <c r="D13" s="352">
        <v>6178.9884999999995</v>
      </c>
      <c r="E13" s="198">
        <f t="shared" si="4"/>
        <v>-7.4892107350743924</v>
      </c>
      <c r="F13" s="204">
        <v>10009.4995</v>
      </c>
      <c r="G13" s="202">
        <v>9381.7934999999998</v>
      </c>
      <c r="H13" s="198">
        <f t="shared" si="5"/>
        <v>-6.2711027659275054</v>
      </c>
      <c r="I13" s="204">
        <v>7274.2</v>
      </c>
      <c r="J13" s="202">
        <v>6927.2685000000001</v>
      </c>
      <c r="K13" s="561">
        <f t="shared" si="6"/>
        <v>-4.7693423331775282</v>
      </c>
      <c r="L13" s="552"/>
    </row>
    <row r="14" spans="1:12">
      <c r="A14" s="260"/>
      <c r="B14" s="206" t="s">
        <v>102</v>
      </c>
      <c r="C14" s="201">
        <v>6710.9760000000006</v>
      </c>
      <c r="D14" s="352">
        <v>6104.5035000000007</v>
      </c>
      <c r="E14" s="198">
        <f t="shared" si="4"/>
        <v>-9.0370238248505093</v>
      </c>
      <c r="F14" s="204">
        <v>9844.6409999999996</v>
      </c>
      <c r="G14" s="202">
        <v>9333.98</v>
      </c>
      <c r="H14" s="198">
        <f t="shared" si="5"/>
        <v>-5.1871977860848411</v>
      </c>
      <c r="I14" s="204">
        <v>7326.9184999999998</v>
      </c>
      <c r="J14" s="202">
        <v>6909.3254999999999</v>
      </c>
      <c r="K14" s="561">
        <f t="shared" si="6"/>
        <v>-5.6994355812747148</v>
      </c>
      <c r="L14" s="552"/>
    </row>
    <row r="15" spans="1:12">
      <c r="A15" s="260"/>
      <c r="B15" s="206" t="s">
        <v>103</v>
      </c>
      <c r="C15" s="201">
        <v>6777.9904999999999</v>
      </c>
      <c r="D15" s="352">
        <v>6050.6625000000004</v>
      </c>
      <c r="E15" s="198">
        <f t="shared" si="4"/>
        <v>-10.730732065794424</v>
      </c>
      <c r="F15" s="204">
        <v>10144.530999999999</v>
      </c>
      <c r="G15" s="202">
        <v>9055.6945000000014</v>
      </c>
      <c r="H15" s="198">
        <f t="shared" si="5"/>
        <v>-10.733236460118246</v>
      </c>
      <c r="I15" s="204">
        <v>7361.5950000000003</v>
      </c>
      <c r="J15" s="202">
        <v>6934.6049999999996</v>
      </c>
      <c r="K15" s="561">
        <f t="shared" si="6"/>
        <v>-5.8002375843821952</v>
      </c>
      <c r="L15" s="552"/>
    </row>
    <row r="16" spans="1:12">
      <c r="A16" s="260"/>
      <c r="B16" s="206" t="s">
        <v>104</v>
      </c>
      <c r="C16" s="201">
        <v>6827.5745000000006</v>
      </c>
      <c r="D16" s="352">
        <v>5909.2579999999998</v>
      </c>
      <c r="E16" s="198">
        <f t="shared" si="4"/>
        <v>-13.450113213704229</v>
      </c>
      <c r="F16" s="204">
        <v>9891.5339999999997</v>
      </c>
      <c r="G16" s="202">
        <v>9043.2659999999996</v>
      </c>
      <c r="H16" s="198">
        <f t="shared" si="5"/>
        <v>-8.5756971567807376</v>
      </c>
      <c r="I16" s="204">
        <v>7280.2995000000001</v>
      </c>
      <c r="J16" s="202">
        <v>6859.1215000000002</v>
      </c>
      <c r="K16" s="561">
        <f t="shared" si="6"/>
        <v>-5.785174085214484</v>
      </c>
      <c r="L16" s="552"/>
    </row>
    <row r="17" spans="1:12">
      <c r="A17" s="260"/>
      <c r="B17" s="206" t="s">
        <v>105</v>
      </c>
      <c r="C17" s="201">
        <v>6719.5689999999995</v>
      </c>
      <c r="D17" s="352">
        <v>5922.2649999999994</v>
      </c>
      <c r="E17" s="198">
        <f t="shared" si="4"/>
        <v>-11.865403867420666</v>
      </c>
      <c r="F17" s="204">
        <v>10060.8995</v>
      </c>
      <c r="G17" s="202">
        <v>9442.3240000000005</v>
      </c>
      <c r="H17" s="198">
        <f t="shared" si="5"/>
        <v>-6.1483120868069392</v>
      </c>
      <c r="I17" s="204">
        <v>7371.6785</v>
      </c>
      <c r="J17" s="202">
        <v>6946.5174999999999</v>
      </c>
      <c r="K17" s="561">
        <f t="shared" si="6"/>
        <v>-5.76749243744149</v>
      </c>
      <c r="L17" s="552"/>
    </row>
    <row r="18" spans="1:12">
      <c r="A18" s="260"/>
      <c r="B18" s="206" t="s">
        <v>106</v>
      </c>
      <c r="C18" s="201">
        <v>6828.6639999999998</v>
      </c>
      <c r="D18" s="352">
        <v>6186.4974999999995</v>
      </c>
      <c r="E18" s="198">
        <f t="shared" si="4"/>
        <v>-9.4039844397088572</v>
      </c>
      <c r="F18" s="204">
        <v>10326.0725</v>
      </c>
      <c r="G18" s="202">
        <v>9681.4575000000004</v>
      </c>
      <c r="H18" s="198">
        <f t="shared" si="5"/>
        <v>-6.2425961080555981</v>
      </c>
      <c r="I18" s="204">
        <v>7630.8055000000004</v>
      </c>
      <c r="J18" s="202">
        <v>7151.5344999999998</v>
      </c>
      <c r="K18" s="561">
        <f t="shared" si="6"/>
        <v>-6.2807393007199614</v>
      </c>
      <c r="L18" s="552"/>
    </row>
    <row r="19" spans="1:12">
      <c r="A19" s="260"/>
      <c r="B19" s="206" t="s">
        <v>107</v>
      </c>
      <c r="C19" s="201">
        <v>7239.4305000000004</v>
      </c>
      <c r="D19" s="352">
        <v>6861.3814999999995</v>
      </c>
      <c r="E19" s="198">
        <f t="shared" si="4"/>
        <v>-5.222082040845633</v>
      </c>
      <c r="F19" s="204">
        <v>11049.243</v>
      </c>
      <c r="G19" s="202">
        <v>10538.415999999999</v>
      </c>
      <c r="H19" s="198">
        <f t="shared" si="5"/>
        <v>-4.6231854978662446</v>
      </c>
      <c r="I19" s="204">
        <v>7989.298499999999</v>
      </c>
      <c r="J19" s="202">
        <v>7555.7955000000002</v>
      </c>
      <c r="K19" s="561">
        <f t="shared" si="6"/>
        <v>-5.4260458537129246</v>
      </c>
      <c r="L19" s="552"/>
    </row>
    <row r="20" spans="1:12">
      <c r="A20" s="260"/>
      <c r="B20" s="206" t="s">
        <v>108</v>
      </c>
      <c r="C20" s="201">
        <v>7529.4089999999997</v>
      </c>
      <c r="D20" s="352">
        <v>7199.2004999999999</v>
      </c>
      <c r="E20" s="198">
        <f t="shared" si="4"/>
        <v>-4.3855832509563486</v>
      </c>
      <c r="F20" s="204">
        <v>11307.779500000001</v>
      </c>
      <c r="G20" s="202">
        <v>10587.104500000001</v>
      </c>
      <c r="H20" s="198">
        <f t="shared" si="5"/>
        <v>-6.3732671830044048</v>
      </c>
      <c r="I20" s="204">
        <v>8493.5570000000007</v>
      </c>
      <c r="J20" s="202">
        <v>7945.549</v>
      </c>
      <c r="K20" s="561">
        <f t="shared" si="6"/>
        <v>-6.4520435902178601</v>
      </c>
      <c r="L20" s="552"/>
    </row>
    <row r="21" spans="1:12">
      <c r="A21" s="260"/>
      <c r="B21" s="206" t="s">
        <v>109</v>
      </c>
      <c r="C21" s="201">
        <v>7108.2605000000003</v>
      </c>
      <c r="D21" s="352">
        <v>7447.655999999999</v>
      </c>
      <c r="E21" s="198">
        <f t="shared" si="4"/>
        <v>4.7746632245680765</v>
      </c>
      <c r="F21" s="204">
        <v>11910.760999999999</v>
      </c>
      <c r="G21" s="202">
        <v>11456.576999999999</v>
      </c>
      <c r="H21" s="198">
        <f t="shared" si="5"/>
        <v>-3.8132240248964777</v>
      </c>
      <c r="I21" s="204">
        <v>8285.6149999999998</v>
      </c>
      <c r="J21" s="202">
        <v>8030.6244999999999</v>
      </c>
      <c r="K21" s="561">
        <f t="shared" si="6"/>
        <v>-3.0775084287647969</v>
      </c>
      <c r="L21" s="552"/>
    </row>
    <row r="22" spans="1:12">
      <c r="A22" s="260"/>
      <c r="B22" s="206" t="s">
        <v>110</v>
      </c>
      <c r="C22" s="201">
        <v>7538.4825000000001</v>
      </c>
      <c r="D22" s="352">
        <v>7418.4214999999995</v>
      </c>
      <c r="E22" s="198">
        <f t="shared" si="4"/>
        <v>-1.5926414898489227</v>
      </c>
      <c r="F22" s="204">
        <v>12536.121500000001</v>
      </c>
      <c r="G22" s="202">
        <v>11815.51</v>
      </c>
      <c r="H22" s="198">
        <f t="shared" si="5"/>
        <v>-5.7482810772055863</v>
      </c>
      <c r="I22" s="204">
        <v>8496.0264999999999</v>
      </c>
      <c r="J22" s="202">
        <v>8117.4174999999996</v>
      </c>
      <c r="K22" s="561">
        <f t="shared" si="6"/>
        <v>-4.4563067217363361</v>
      </c>
      <c r="L22" s="552"/>
    </row>
    <row r="23" spans="1:12">
      <c r="A23" s="260"/>
      <c r="B23" s="206" t="s">
        <v>111</v>
      </c>
      <c r="C23" s="201">
        <v>7720.2119999999995</v>
      </c>
      <c r="D23" s="352">
        <v>7115.1255000000001</v>
      </c>
      <c r="E23" s="198">
        <f t="shared" si="4"/>
        <v>-7.8376927991096519</v>
      </c>
      <c r="F23" s="204">
        <v>12781.933000000001</v>
      </c>
      <c r="G23" s="202">
        <v>11943.065500000001</v>
      </c>
      <c r="H23" s="198">
        <f t="shared" si="5"/>
        <v>-6.5629157968516978</v>
      </c>
      <c r="I23" s="204">
        <v>8720.7544999999991</v>
      </c>
      <c r="J23" s="202">
        <v>8281.6299999999992</v>
      </c>
      <c r="K23" s="561">
        <f t="shared" si="6"/>
        <v>-5.0353957332476167</v>
      </c>
      <c r="L23" s="552"/>
    </row>
    <row r="24" spans="1:12">
      <c r="A24" s="260"/>
      <c r="B24" s="206"/>
      <c r="C24" s="201"/>
      <c r="D24" s="352"/>
      <c r="E24" s="198"/>
      <c r="F24" s="204"/>
      <c r="G24" s="202"/>
      <c r="H24" s="198"/>
      <c r="I24" s="204"/>
      <c r="J24" s="202"/>
      <c r="K24" s="561"/>
      <c r="L24" s="552"/>
    </row>
    <row r="25" spans="1:12">
      <c r="A25" s="260">
        <v>2022</v>
      </c>
      <c r="B25" s="206" t="s">
        <v>100</v>
      </c>
      <c r="C25" s="201">
        <v>7800.1684999999998</v>
      </c>
      <c r="D25" s="352">
        <v>7371.8710000000001</v>
      </c>
      <c r="E25" s="198">
        <f t="shared" si="4"/>
        <v>-5.4908749727650026</v>
      </c>
      <c r="F25" s="204">
        <v>12834.627500000001</v>
      </c>
      <c r="G25" s="202">
        <v>12245.4485</v>
      </c>
      <c r="H25" s="198">
        <f t="shared" si="5"/>
        <v>-4.5905422654455741</v>
      </c>
      <c r="I25" s="204">
        <v>8621.0220000000008</v>
      </c>
      <c r="J25" s="202">
        <v>7767.5320000000002</v>
      </c>
      <c r="K25" s="561">
        <f t="shared" si="6"/>
        <v>-9.900102331254935</v>
      </c>
      <c r="L25" s="552"/>
    </row>
    <row r="26" spans="1:12">
      <c r="A26" s="260"/>
      <c r="B26" s="206" t="s">
        <v>101</v>
      </c>
      <c r="C26" s="201">
        <v>7876.1334999999999</v>
      </c>
      <c r="D26" s="352">
        <v>7468.2545</v>
      </c>
      <c r="E26" s="198">
        <f t="shared" si="4"/>
        <v>-5.1786704732721951</v>
      </c>
      <c r="F26" s="204">
        <v>13027.303</v>
      </c>
      <c r="G26" s="202">
        <v>12170.5965</v>
      </c>
      <c r="H26" s="198">
        <f t="shared" si="5"/>
        <v>-6.5762383818047443</v>
      </c>
      <c r="I26" s="204">
        <v>8999.3545000000013</v>
      </c>
      <c r="J26" s="202">
        <v>8362.8670000000002</v>
      </c>
      <c r="K26" s="561">
        <f t="shared" si="6"/>
        <v>-7.0725905952477071</v>
      </c>
      <c r="L26" s="552"/>
    </row>
    <row r="27" spans="1:12">
      <c r="A27" s="260"/>
      <c r="B27" s="206" t="s">
        <v>102</v>
      </c>
      <c r="C27" s="201">
        <v>8188.0535</v>
      </c>
      <c r="D27" s="352">
        <v>7668.7885000000006</v>
      </c>
      <c r="E27" s="198">
        <f t="shared" si="4"/>
        <v>-6.3417392179960679</v>
      </c>
      <c r="F27" s="204">
        <v>13149.852500000001</v>
      </c>
      <c r="G27" s="202">
        <v>12332.677</v>
      </c>
      <c r="H27" s="198">
        <f t="shared" si="5"/>
        <v>-6.2143320618995634</v>
      </c>
      <c r="I27" s="204">
        <v>8993.9049999999988</v>
      </c>
      <c r="J27" s="202">
        <v>8680.8964999999989</v>
      </c>
      <c r="K27" s="561">
        <f t="shared" si="6"/>
        <v>-3.4802291107144168</v>
      </c>
      <c r="L27" s="552"/>
    </row>
    <row r="28" spans="1:12">
      <c r="A28" s="260"/>
      <c r="B28" s="206" t="s">
        <v>103</v>
      </c>
      <c r="C28" s="201">
        <v>8248.9124999999985</v>
      </c>
      <c r="D28" s="352">
        <v>7822.7929999999997</v>
      </c>
      <c r="E28" s="198">
        <f t="shared" si="4"/>
        <v>-5.165765790339016</v>
      </c>
      <c r="F28" s="204">
        <v>12934.786</v>
      </c>
      <c r="G28" s="202">
        <v>12148.316500000001</v>
      </c>
      <c r="H28" s="198">
        <f t="shared" si="5"/>
        <v>-6.0802668092073464</v>
      </c>
      <c r="I28" s="204">
        <v>9016.4624999999996</v>
      </c>
      <c r="J28" s="202">
        <v>8607.3984999999993</v>
      </c>
      <c r="K28" s="561">
        <f t="shared" si="6"/>
        <v>-4.5368568881642872</v>
      </c>
      <c r="L28" s="552"/>
    </row>
    <row r="29" spans="1:12">
      <c r="A29" s="260"/>
      <c r="B29" s="206" t="s">
        <v>104</v>
      </c>
      <c r="C29" s="201">
        <v>8000.2375000000002</v>
      </c>
      <c r="D29" s="352">
        <v>7591.4764999999998</v>
      </c>
      <c r="E29" s="198">
        <f t="shared" si="4"/>
        <v>-5.1093608158507831</v>
      </c>
      <c r="F29" s="204">
        <v>12777.210500000001</v>
      </c>
      <c r="G29" s="202">
        <v>12311.206</v>
      </c>
      <c r="H29" s="198">
        <f t="shared" si="5"/>
        <v>-3.6471536568956187</v>
      </c>
      <c r="I29" s="204">
        <v>9113.4459999999999</v>
      </c>
      <c r="J29" s="202">
        <v>8672.67</v>
      </c>
      <c r="K29" s="561">
        <f t="shared" si="6"/>
        <v>-4.8365459124901751</v>
      </c>
      <c r="L29" s="552"/>
    </row>
    <row r="30" spans="1:12">
      <c r="A30" s="260"/>
      <c r="B30" s="206" t="s">
        <v>105</v>
      </c>
      <c r="C30" s="201">
        <v>7838.1244999999999</v>
      </c>
      <c r="D30" s="352">
        <v>7744.2095000000008</v>
      </c>
      <c r="E30" s="198">
        <f t="shared" si="4"/>
        <v>-1.1981820395937759</v>
      </c>
      <c r="F30" s="204">
        <v>12591.8055</v>
      </c>
      <c r="G30" s="202">
        <v>12284.397000000001</v>
      </c>
      <c r="H30" s="198">
        <f t="shared" si="5"/>
        <v>-2.4413377414382653</v>
      </c>
      <c r="I30" s="204">
        <v>9119.3335000000006</v>
      </c>
      <c r="J30" s="202">
        <v>8758.7619999999988</v>
      </c>
      <c r="K30" s="561">
        <f t="shared" si="6"/>
        <v>-3.9539238256831144</v>
      </c>
      <c r="L30" s="552"/>
    </row>
    <row r="31" spans="1:12">
      <c r="A31" s="260"/>
      <c r="B31" s="206" t="s">
        <v>106</v>
      </c>
      <c r="C31" s="201">
        <v>8468.3109999999997</v>
      </c>
      <c r="D31" s="352">
        <v>8334.5974999999999</v>
      </c>
      <c r="E31" s="198">
        <f t="shared" si="4"/>
        <v>-1.5789866479868242</v>
      </c>
      <c r="F31" s="204">
        <v>13142.662</v>
      </c>
      <c r="G31" s="202">
        <v>12401.067500000001</v>
      </c>
      <c r="H31" s="198">
        <f t="shared" si="5"/>
        <v>-5.6426506289212863</v>
      </c>
      <c r="I31" s="204">
        <v>9346.4130000000005</v>
      </c>
      <c r="J31" s="202">
        <v>9268.6205000000009</v>
      </c>
      <c r="K31" s="561">
        <f t="shared" si="6"/>
        <v>-0.8323246575985821</v>
      </c>
      <c r="L31" s="552"/>
    </row>
    <row r="32" spans="1:12">
      <c r="A32" s="260"/>
      <c r="B32" s="206" t="s">
        <v>107</v>
      </c>
      <c r="C32" s="201">
        <v>8432.4330000000009</v>
      </c>
      <c r="D32" s="352">
        <v>8274.130000000001</v>
      </c>
      <c r="E32" s="198">
        <f t="shared" si="4"/>
        <v>-1.8773110915912383</v>
      </c>
      <c r="F32" s="204">
        <v>13587.637000000001</v>
      </c>
      <c r="G32" s="202">
        <v>12981.6185</v>
      </c>
      <c r="H32" s="198">
        <f t="shared" si="5"/>
        <v>-4.4600727852826765</v>
      </c>
      <c r="I32" s="204">
        <v>9537.52</v>
      </c>
      <c r="J32" s="202">
        <v>9228.5665000000008</v>
      </c>
      <c r="K32" s="561">
        <f t="shared" si="6"/>
        <v>-3.2393483840662984</v>
      </c>
      <c r="L32" s="552"/>
    </row>
    <row r="33" spans="1:12">
      <c r="A33" s="260"/>
      <c r="B33" s="206" t="s">
        <v>108</v>
      </c>
      <c r="C33" s="201">
        <v>8823.6039999999994</v>
      </c>
      <c r="D33" s="352">
        <v>8541.0084999999999</v>
      </c>
      <c r="E33" s="198">
        <f t="shared" si="4"/>
        <v>-3.2027219263239814</v>
      </c>
      <c r="F33" s="204">
        <v>13834.621999999999</v>
      </c>
      <c r="G33" s="202">
        <v>13276.5435</v>
      </c>
      <c r="H33" s="198">
        <f t="shared" si="5"/>
        <v>-4.0339266226428139</v>
      </c>
      <c r="I33" s="204">
        <v>9560.9220000000005</v>
      </c>
      <c r="J33" s="202">
        <v>9298.7744999999995</v>
      </c>
      <c r="K33" s="561">
        <f t="shared" si="6"/>
        <v>-2.7418642260652382</v>
      </c>
      <c r="L33" s="552"/>
    </row>
    <row r="34" spans="1:12">
      <c r="A34" s="260"/>
      <c r="B34" s="206" t="s">
        <v>109</v>
      </c>
      <c r="C34" s="201">
        <v>8856.241</v>
      </c>
      <c r="D34" s="352">
        <v>8627.1029999999992</v>
      </c>
      <c r="E34" s="198">
        <f t="shared" si="4"/>
        <v>-2.5873053815947511</v>
      </c>
      <c r="F34" s="204">
        <v>13921.427</v>
      </c>
      <c r="G34" s="202">
        <v>13424.301500000001</v>
      </c>
      <c r="H34" s="198">
        <f t="shared" si="5"/>
        <v>-3.5709378068785491</v>
      </c>
      <c r="I34" s="204">
        <v>9560.9779999999992</v>
      </c>
      <c r="J34" s="202">
        <v>9279.5264999999999</v>
      </c>
      <c r="K34" s="561">
        <f t="shared" si="6"/>
        <v>-2.9437521977354164</v>
      </c>
      <c r="L34" s="552"/>
    </row>
    <row r="35" spans="1:12">
      <c r="A35" s="260"/>
      <c r="B35" s="206" t="s">
        <v>110</v>
      </c>
      <c r="C35" s="201">
        <v>8388.6555000000008</v>
      </c>
      <c r="D35" s="352">
        <v>8159.5465000000004</v>
      </c>
      <c r="E35" s="198">
        <f t="shared" si="4"/>
        <v>-2.731176646841682</v>
      </c>
      <c r="F35" s="204">
        <v>13505.297999999999</v>
      </c>
      <c r="G35" s="202">
        <v>13396.031500000001</v>
      </c>
      <c r="H35" s="198">
        <f t="shared" si="5"/>
        <v>-0.8090639688216994</v>
      </c>
      <c r="I35" s="204">
        <v>9575.9830000000002</v>
      </c>
      <c r="J35" s="202">
        <v>9432.6774999999998</v>
      </c>
      <c r="K35" s="561">
        <f t="shared" si="6"/>
        <v>-1.4965095489413494</v>
      </c>
      <c r="L35" s="552"/>
    </row>
    <row r="36" spans="1:12">
      <c r="A36" s="260"/>
      <c r="B36" s="206" t="s">
        <v>111</v>
      </c>
      <c r="C36" s="201">
        <v>8373.987000000001</v>
      </c>
      <c r="D36" s="352">
        <v>7994.7804999999998</v>
      </c>
      <c r="E36" s="198">
        <f t="shared" si="4"/>
        <v>-4.5283865379776795</v>
      </c>
      <c r="F36" s="204">
        <v>13519.298000000001</v>
      </c>
      <c r="G36" s="202">
        <v>12701.482</v>
      </c>
      <c r="H36" s="198">
        <f t="shared" si="5"/>
        <v>-6.0492490068641214</v>
      </c>
      <c r="I36" s="204">
        <v>9340.2595000000001</v>
      </c>
      <c r="J36" s="202">
        <v>8834.7610000000004</v>
      </c>
      <c r="K36" s="561">
        <f t="shared" si="6"/>
        <v>-5.4120391408825412</v>
      </c>
      <c r="L36" s="552"/>
    </row>
    <row r="37" spans="1:12">
      <c r="A37" s="260"/>
      <c r="B37" s="206"/>
      <c r="C37" s="201"/>
      <c r="D37" s="352"/>
      <c r="E37" s="198"/>
      <c r="F37" s="204"/>
      <c r="G37" s="202"/>
      <c r="H37" s="198"/>
      <c r="I37" s="204"/>
      <c r="J37" s="202"/>
      <c r="K37" s="561"/>
      <c r="L37" s="552"/>
    </row>
    <row r="38" spans="1:12">
      <c r="A38" s="260">
        <v>2023</v>
      </c>
      <c r="B38" s="195" t="s">
        <v>100</v>
      </c>
      <c r="C38" s="204">
        <v>8737.8235000000004</v>
      </c>
      <c r="D38" s="352">
        <v>8380.5409999999993</v>
      </c>
      <c r="E38" s="198">
        <f t="shared" si="4"/>
        <v>-4.0889187107064018</v>
      </c>
      <c r="F38" s="204">
        <v>13944.713</v>
      </c>
      <c r="G38" s="202">
        <v>13141.803</v>
      </c>
      <c r="H38" s="198">
        <f t="shared" si="5"/>
        <v>-5.7578094292797584</v>
      </c>
      <c r="I38" s="204">
        <v>9349.0185000000001</v>
      </c>
      <c r="J38" s="202">
        <v>8355.4755000000005</v>
      </c>
      <c r="K38" s="561">
        <f t="shared" si="6"/>
        <v>-10.627243918706542</v>
      </c>
      <c r="L38" s="552"/>
    </row>
    <row r="39" spans="1:12">
      <c r="A39" s="260"/>
      <c r="B39" s="478" t="s">
        <v>101</v>
      </c>
      <c r="C39" s="352">
        <v>8202.8709999999992</v>
      </c>
      <c r="D39" s="352">
        <v>8098.4074999999993</v>
      </c>
      <c r="E39" s="198">
        <f t="shared" si="4"/>
        <v>-1.2734992419117575</v>
      </c>
      <c r="F39" s="352">
        <v>13688.137999999999</v>
      </c>
      <c r="G39" s="352">
        <v>12627.354499999999</v>
      </c>
      <c r="H39" s="198">
        <f t="shared" si="5"/>
        <v>-7.7496552124182276</v>
      </c>
      <c r="I39" s="352">
        <v>9116.5665000000008</v>
      </c>
      <c r="J39" s="352">
        <v>8699.2890000000007</v>
      </c>
      <c r="K39" s="561">
        <f t="shared" si="6"/>
        <v>-4.577134384968284</v>
      </c>
      <c r="L39" s="552"/>
    </row>
    <row r="40" spans="1:12">
      <c r="A40" s="260"/>
      <c r="B40" s="478" t="s">
        <v>102</v>
      </c>
      <c r="C40" s="352">
        <v>8287.2369999999992</v>
      </c>
      <c r="D40" s="352">
        <v>7722.4809999999998</v>
      </c>
      <c r="E40" s="198">
        <f t="shared" si="4"/>
        <v>-6.8147682997360848</v>
      </c>
      <c r="F40" s="352">
        <v>13143.629000000001</v>
      </c>
      <c r="G40" s="352">
        <v>12085.952499999999</v>
      </c>
      <c r="H40" s="198">
        <f t="shared" si="5"/>
        <v>-8.0470659967654345</v>
      </c>
      <c r="I40" s="352">
        <v>9456.8359999999993</v>
      </c>
      <c r="J40" s="352">
        <v>8675.4714999999997</v>
      </c>
      <c r="K40" s="561">
        <f t="shared" si="6"/>
        <v>-8.2624304788620595</v>
      </c>
      <c r="L40" s="552"/>
    </row>
    <row r="41" spans="1:12">
      <c r="A41" s="260"/>
      <c r="B41" s="478" t="s">
        <v>103</v>
      </c>
      <c r="C41" s="352">
        <v>7589.5599999999995</v>
      </c>
      <c r="D41" s="352">
        <v>7531.8729999999996</v>
      </c>
      <c r="E41" s="198">
        <f t="shared" si="4"/>
        <v>-0.76008358850842006</v>
      </c>
      <c r="F41" s="352">
        <v>12958.904999999999</v>
      </c>
      <c r="G41" s="352">
        <v>12161.5175</v>
      </c>
      <c r="H41" s="198">
        <f t="shared" si="5"/>
        <v>-6.1532012156891298</v>
      </c>
      <c r="I41" s="352">
        <v>9557.2330000000002</v>
      </c>
      <c r="J41" s="352">
        <v>9190.5944999999992</v>
      </c>
      <c r="K41" s="561">
        <f t="shared" si="6"/>
        <v>-3.836241096141535</v>
      </c>
      <c r="L41" s="552"/>
    </row>
    <row r="42" spans="1:12">
      <c r="A42" s="260"/>
      <c r="B42" s="478" t="s">
        <v>104</v>
      </c>
      <c r="C42" s="352">
        <v>7967.2070000000003</v>
      </c>
      <c r="D42" s="352">
        <v>7268.8964999999998</v>
      </c>
      <c r="E42" s="198">
        <f t="shared" si="4"/>
        <v>-8.7648092989174309</v>
      </c>
      <c r="F42" s="352">
        <v>12930.192999999999</v>
      </c>
      <c r="G42" s="352">
        <v>12331.42</v>
      </c>
      <c r="H42" s="198">
        <f t="shared" si="5"/>
        <v>-4.6308125485829859</v>
      </c>
      <c r="I42" s="352">
        <v>9539.5584999999992</v>
      </c>
      <c r="J42" s="352">
        <v>8965.2479999999996</v>
      </c>
      <c r="K42" s="561">
        <f t="shared" si="6"/>
        <v>-6.0203048180898495</v>
      </c>
      <c r="L42" s="552"/>
    </row>
    <row r="43" spans="1:12">
      <c r="A43" s="260"/>
      <c r="B43" s="478" t="s">
        <v>105</v>
      </c>
      <c r="C43" s="352">
        <v>7884.625</v>
      </c>
      <c r="D43" s="352">
        <v>7285.4125000000004</v>
      </c>
      <c r="E43" s="198">
        <f t="shared" si="4"/>
        <v>-7.5997590246841167</v>
      </c>
      <c r="F43" s="352">
        <v>13283.657500000001</v>
      </c>
      <c r="G43" s="352">
        <v>12193.729499999999</v>
      </c>
      <c r="H43" s="198">
        <f t="shared" si="5"/>
        <v>-8.2050293753810006</v>
      </c>
      <c r="I43" s="352">
        <v>9687.3029999999999</v>
      </c>
      <c r="J43" s="352">
        <v>9198.4484999999986</v>
      </c>
      <c r="K43" s="561">
        <f t="shared" si="6"/>
        <v>-5.0463426198189669</v>
      </c>
      <c r="L43" s="552"/>
    </row>
    <row r="44" spans="1:12">
      <c r="A44" s="260"/>
      <c r="B44" s="478" t="s">
        <v>106</v>
      </c>
      <c r="C44" s="352">
        <v>8104.9495000000006</v>
      </c>
      <c r="D44" s="352">
        <v>8035.9570000000003</v>
      </c>
      <c r="E44" s="198">
        <f t="shared" si="4"/>
        <v>-0.85123911012647824</v>
      </c>
      <c r="F44" s="352">
        <v>12953.5095</v>
      </c>
      <c r="G44" s="352">
        <v>12193.3285</v>
      </c>
      <c r="H44" s="198">
        <f t="shared" si="5"/>
        <v>-5.8685331569795824</v>
      </c>
      <c r="I44" s="352">
        <v>9306.8110000000015</v>
      </c>
      <c r="J44" s="352">
        <v>9004.4840000000004</v>
      </c>
      <c r="K44" s="561">
        <f t="shared" si="6"/>
        <v>-3.2484489047859832</v>
      </c>
      <c r="L44" s="552"/>
    </row>
    <row r="45" spans="1:12">
      <c r="A45" s="260"/>
      <c r="B45" s="478" t="s">
        <v>107</v>
      </c>
      <c r="C45" s="352">
        <v>7943.2129999999997</v>
      </c>
      <c r="D45" s="352">
        <v>7332.5344999999998</v>
      </c>
      <c r="E45" s="198">
        <f t="shared" si="4"/>
        <v>-7.6880539398855312</v>
      </c>
      <c r="F45" s="352">
        <v>12523.516</v>
      </c>
      <c r="G45" s="352">
        <v>11837.717499999999</v>
      </c>
      <c r="H45" s="198">
        <f t="shared" si="5"/>
        <v>-5.4760859490258218</v>
      </c>
      <c r="I45" s="352">
        <v>9638.9484999999986</v>
      </c>
      <c r="J45" s="352">
        <v>8945.1710000000003</v>
      </c>
      <c r="K45" s="561">
        <f t="shared" si="6"/>
        <v>-7.1976471292485744</v>
      </c>
      <c r="L45" s="552"/>
    </row>
    <row r="46" spans="1:12">
      <c r="A46" s="671"/>
      <c r="B46" s="478" t="s">
        <v>108</v>
      </c>
      <c r="C46" s="352">
        <v>7620.4809999999998</v>
      </c>
      <c r="D46" s="352">
        <v>7035.4359999999997</v>
      </c>
      <c r="E46" s="198">
        <f t="shared" si="4"/>
        <v>-7.6772712903555584</v>
      </c>
      <c r="F46" s="352">
        <v>12732.911</v>
      </c>
      <c r="G46" s="352">
        <v>11901.905500000001</v>
      </c>
      <c r="H46" s="198">
        <f t="shared" si="5"/>
        <v>-6.5264376700661764</v>
      </c>
      <c r="I46" s="352">
        <v>9660.5185000000001</v>
      </c>
      <c r="J46" s="352">
        <v>8899.4700000000012</v>
      </c>
      <c r="K46" s="561">
        <f t="shared" si="6"/>
        <v>-7.8779260140125924</v>
      </c>
      <c r="L46" s="552"/>
    </row>
    <row r="47" spans="1:12">
      <c r="A47" s="1079" t="s">
        <v>503</v>
      </c>
      <c r="B47" s="1080"/>
      <c r="C47" s="484">
        <f>AVERAGE(C25:C33)</f>
        <v>8186.2197777777783</v>
      </c>
      <c r="D47" s="484">
        <f>AVERAGE(D25:D33)</f>
        <v>7868.5698888888892</v>
      </c>
      <c r="E47" s="485">
        <f>(D47/C47-1)*100</f>
        <v>-3.8803000348363259</v>
      </c>
      <c r="F47" s="484">
        <f>AVERAGE(F25:F33)</f>
        <v>13097.834000000001</v>
      </c>
      <c r="G47" s="484">
        <f>AVERAGE(G25:G33)</f>
        <v>12461.319</v>
      </c>
      <c r="H47" s="485">
        <f>(G47/F47-1)*100</f>
        <v>-4.8596966490795479</v>
      </c>
      <c r="I47" s="484">
        <f>AVERAGE(I25:I33)</f>
        <v>9145.3753888888896</v>
      </c>
      <c r="J47" s="484">
        <f>AVERAGE(J25:J33)</f>
        <v>8738.4541666666682</v>
      </c>
      <c r="K47" s="562">
        <f>(J47/I47-1)*100</f>
        <v>-4.4494753350049159</v>
      </c>
      <c r="L47" s="552"/>
    </row>
    <row r="48" spans="1:12">
      <c r="A48" s="1081" t="s">
        <v>504</v>
      </c>
      <c r="B48" s="1082"/>
      <c r="C48" s="487">
        <f>AVERAGE(C38:C46)</f>
        <v>8037.5518888888892</v>
      </c>
      <c r="D48" s="487">
        <f>AVERAGE(D38:D46)</f>
        <v>7632.3932222222229</v>
      </c>
      <c r="E48" s="488">
        <f>(D48/C48-1)*100</f>
        <v>-5.0408217858818105</v>
      </c>
      <c r="F48" s="487">
        <f>AVERAGE(F38:F46)</f>
        <v>13128.796888888888</v>
      </c>
      <c r="G48" s="487">
        <f>AVERAGE(G38:G46)</f>
        <v>12274.969833333333</v>
      </c>
      <c r="H48" s="488">
        <f>(G48/F48-1)*100</f>
        <v>-6.5034676275490533</v>
      </c>
      <c r="I48" s="487">
        <f>AVERAGE(I38:I46)</f>
        <v>9479.1992777777778</v>
      </c>
      <c r="J48" s="487">
        <f>AVERAGE(J38:J46)</f>
        <v>8881.5168888888893</v>
      </c>
      <c r="K48" s="497">
        <f>(J48/I48-1)*100</f>
        <v>-6.3051991141281682</v>
      </c>
      <c r="L48" s="552"/>
    </row>
    <row r="49" spans="1:12">
      <c r="A49" s="495" t="s">
        <v>443</v>
      </c>
      <c r="B49" s="496"/>
      <c r="C49" s="490">
        <f>(C48/C47-1)*100</f>
        <v>-1.8160749762968886</v>
      </c>
      <c r="D49" s="490">
        <f>(D48/D47-1)*100</f>
        <v>-3.0015195899850688</v>
      </c>
      <c r="E49" s="488"/>
      <c r="F49" s="490">
        <f>(F48/F47-1)*100</f>
        <v>0.23639701716242634</v>
      </c>
      <c r="G49" s="490">
        <f>(G48/G47-1)*100</f>
        <v>-1.4954208833484417</v>
      </c>
      <c r="H49" s="488"/>
      <c r="I49" s="490">
        <f>(I48/I47-1)*100</f>
        <v>3.6501934004203429</v>
      </c>
      <c r="J49" s="490">
        <f>(J48/J47-1)*100</f>
        <v>1.637162814996973</v>
      </c>
      <c r="K49" s="497"/>
      <c r="L49" s="552"/>
    </row>
    <row r="50" spans="1:12">
      <c r="A50" s="498" t="s">
        <v>112</v>
      </c>
      <c r="B50" s="499"/>
      <c r="C50" s="490">
        <f>(C46/C45-1)*100</f>
        <v>-4.0629906311211883</v>
      </c>
      <c r="D50" s="490">
        <f>(D46/D45-1)*100</f>
        <v>-4.0517845500760981</v>
      </c>
      <c r="E50" s="488"/>
      <c r="F50" s="490">
        <f>(F46/F45-1)*100</f>
        <v>1.6720144726129593</v>
      </c>
      <c r="G50" s="490">
        <f>(G46/G45-1)*100</f>
        <v>0.54223290934254376</v>
      </c>
      <c r="H50" s="488"/>
      <c r="I50" s="490">
        <f>(I46/I45-1)*100</f>
        <v>0.22377959587605023</v>
      </c>
      <c r="J50" s="490">
        <f>(J46/J45-1)*100</f>
        <v>-0.5109013567208387</v>
      </c>
      <c r="K50" s="497"/>
      <c r="L50" s="552"/>
    </row>
    <row r="51" spans="1:12" ht="13.5" thickBot="1">
      <c r="A51" s="500" t="s">
        <v>506</v>
      </c>
      <c r="B51" s="501"/>
      <c r="C51" s="493">
        <f>(C46/C33-1)*100</f>
        <v>-13.635278736443745</v>
      </c>
      <c r="D51" s="493">
        <f>(D46/D33-1)*100</f>
        <v>-17.62757290312965</v>
      </c>
      <c r="E51" s="502"/>
      <c r="F51" s="493">
        <f>(F46/F33-1)*100</f>
        <v>-7.9634340569623046</v>
      </c>
      <c r="G51" s="493">
        <f>(G46/G33-1)*100</f>
        <v>-10.353884653788082</v>
      </c>
      <c r="H51" s="502"/>
      <c r="I51" s="493">
        <f>(I46/I33-1)*100</f>
        <v>1.04170392771743</v>
      </c>
      <c r="J51" s="493">
        <f>(J46/J33-1)*100</f>
        <v>-4.294162634011589</v>
      </c>
      <c r="K51" s="503"/>
    </row>
    <row r="52" spans="1:12">
      <c r="A52" s="1076" t="s">
        <v>444</v>
      </c>
      <c r="B52" s="1077"/>
      <c r="C52" s="1077"/>
      <c r="D52" s="1077"/>
      <c r="E52" s="1077"/>
      <c r="F52" s="1077"/>
      <c r="G52" s="1077"/>
      <c r="H52" s="1077"/>
      <c r="I52" s="1077"/>
      <c r="J52" s="1077"/>
      <c r="K52" s="1078"/>
    </row>
    <row r="53" spans="1:12" ht="13.5" thickBot="1">
      <c r="A53" s="1034" t="s">
        <v>445</v>
      </c>
      <c r="B53" s="1054"/>
      <c r="C53" s="1054"/>
      <c r="D53" s="1054"/>
      <c r="E53" s="1054"/>
      <c r="F53" s="1054"/>
      <c r="G53" s="1054"/>
      <c r="H53" s="1054"/>
      <c r="I53" s="1054"/>
      <c r="J53" s="1054"/>
      <c r="K53" s="1055"/>
    </row>
    <row r="54" spans="1:12">
      <c r="C54" s="552"/>
      <c r="D54" s="552"/>
      <c r="E54" s="552"/>
      <c r="F54" s="552"/>
      <c r="G54" s="552"/>
      <c r="H54" s="552"/>
      <c r="I54" s="552"/>
      <c r="J54" s="552"/>
      <c r="K54" s="552"/>
    </row>
  </sheetData>
  <mergeCells count="12">
    <mergeCell ref="A52:K52"/>
    <mergeCell ref="A53:K53"/>
    <mergeCell ref="A1:K1"/>
    <mergeCell ref="A2:K2"/>
    <mergeCell ref="A3:K3"/>
    <mergeCell ref="A4:A6"/>
    <mergeCell ref="B4:B6"/>
    <mergeCell ref="C4:E5"/>
    <mergeCell ref="F4:H5"/>
    <mergeCell ref="I4:K5"/>
    <mergeCell ref="A47:B47"/>
    <mergeCell ref="A48:B48"/>
  </mergeCells>
  <phoneticPr fontId="29" type="noConversion"/>
  <pageMargins left="0.70866141732283472" right="0.70866141732283472" top="0.74803149606299213" bottom="0.74803149606299213" header="0.31496062992125984" footer="0.31496062992125984"/>
  <pageSetup paperSize="126" scale="58" orientation="portrait" r:id="rId1"/>
  <headerFooter>
    <oddFooter>&amp;C35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AADF-055D-4837-B2BF-DDFAFCCB1C4B}">
  <sheetPr>
    <tabColor rgb="FF0070C0"/>
  </sheetPr>
  <dimension ref="A1:K30"/>
  <sheetViews>
    <sheetView tabSelected="1" view="pageBreakPreview" zoomScale="90" zoomScaleNormal="115" zoomScaleSheetLayoutView="90" zoomScalePageLayoutView="85" workbookViewId="0">
      <selection activeCell="P37" sqref="P37"/>
    </sheetView>
  </sheetViews>
  <sheetFormatPr baseColWidth="10" defaultColWidth="11.42578125" defaultRowHeight="12.75"/>
  <cols>
    <col min="2" max="7" width="13.28515625" customWidth="1"/>
    <col min="8" max="11" width="18.7109375" bestFit="1" customWidth="1"/>
    <col min="258" max="263" width="13.28515625" customWidth="1"/>
    <col min="264" max="267" width="18.7109375" bestFit="1" customWidth="1"/>
    <col min="514" max="519" width="13.28515625" customWidth="1"/>
    <col min="520" max="523" width="18.7109375" bestFit="1" customWidth="1"/>
    <col min="770" max="775" width="13.28515625" customWidth="1"/>
    <col min="776" max="779" width="18.7109375" bestFit="1" customWidth="1"/>
    <col min="1026" max="1031" width="13.28515625" customWidth="1"/>
    <col min="1032" max="1035" width="18.7109375" bestFit="1" customWidth="1"/>
    <col min="1282" max="1287" width="13.28515625" customWidth="1"/>
    <col min="1288" max="1291" width="18.7109375" bestFit="1" customWidth="1"/>
    <col min="1538" max="1543" width="13.28515625" customWidth="1"/>
    <col min="1544" max="1547" width="18.7109375" bestFit="1" customWidth="1"/>
    <col min="1794" max="1799" width="13.28515625" customWidth="1"/>
    <col min="1800" max="1803" width="18.7109375" bestFit="1" customWidth="1"/>
    <col min="2050" max="2055" width="13.28515625" customWidth="1"/>
    <col min="2056" max="2059" width="18.7109375" bestFit="1" customWidth="1"/>
    <col min="2306" max="2311" width="13.28515625" customWidth="1"/>
    <col min="2312" max="2315" width="18.7109375" bestFit="1" customWidth="1"/>
    <col min="2562" max="2567" width="13.28515625" customWidth="1"/>
    <col min="2568" max="2571" width="18.7109375" bestFit="1" customWidth="1"/>
    <col min="2818" max="2823" width="13.28515625" customWidth="1"/>
    <col min="2824" max="2827" width="18.7109375" bestFit="1" customWidth="1"/>
    <col min="3074" max="3079" width="13.28515625" customWidth="1"/>
    <col min="3080" max="3083" width="18.7109375" bestFit="1" customWidth="1"/>
    <col min="3330" max="3335" width="13.28515625" customWidth="1"/>
    <col min="3336" max="3339" width="18.7109375" bestFit="1" customWidth="1"/>
    <col min="3586" max="3591" width="13.28515625" customWidth="1"/>
    <col min="3592" max="3595" width="18.7109375" bestFit="1" customWidth="1"/>
    <col min="3842" max="3847" width="13.28515625" customWidth="1"/>
    <col min="3848" max="3851" width="18.7109375" bestFit="1" customWidth="1"/>
    <col min="4098" max="4103" width="13.28515625" customWidth="1"/>
    <col min="4104" max="4107" width="18.7109375" bestFit="1" customWidth="1"/>
    <col min="4354" max="4359" width="13.28515625" customWidth="1"/>
    <col min="4360" max="4363" width="18.7109375" bestFit="1" customWidth="1"/>
    <col min="4610" max="4615" width="13.28515625" customWidth="1"/>
    <col min="4616" max="4619" width="18.7109375" bestFit="1" customWidth="1"/>
    <col min="4866" max="4871" width="13.28515625" customWidth="1"/>
    <col min="4872" max="4875" width="18.7109375" bestFit="1" customWidth="1"/>
    <col min="5122" max="5127" width="13.28515625" customWidth="1"/>
    <col min="5128" max="5131" width="18.7109375" bestFit="1" customWidth="1"/>
    <col min="5378" max="5383" width="13.28515625" customWidth="1"/>
    <col min="5384" max="5387" width="18.7109375" bestFit="1" customWidth="1"/>
    <col min="5634" max="5639" width="13.28515625" customWidth="1"/>
    <col min="5640" max="5643" width="18.7109375" bestFit="1" customWidth="1"/>
    <col min="5890" max="5895" width="13.28515625" customWidth="1"/>
    <col min="5896" max="5899" width="18.7109375" bestFit="1" customWidth="1"/>
    <col min="6146" max="6151" width="13.28515625" customWidth="1"/>
    <col min="6152" max="6155" width="18.7109375" bestFit="1" customWidth="1"/>
    <col min="6402" max="6407" width="13.28515625" customWidth="1"/>
    <col min="6408" max="6411" width="18.7109375" bestFit="1" customWidth="1"/>
    <col min="6658" max="6663" width="13.28515625" customWidth="1"/>
    <col min="6664" max="6667" width="18.7109375" bestFit="1" customWidth="1"/>
    <col min="6914" max="6919" width="13.28515625" customWidth="1"/>
    <col min="6920" max="6923" width="18.7109375" bestFit="1" customWidth="1"/>
    <col min="7170" max="7175" width="13.28515625" customWidth="1"/>
    <col min="7176" max="7179" width="18.7109375" bestFit="1" customWidth="1"/>
    <col min="7426" max="7431" width="13.28515625" customWidth="1"/>
    <col min="7432" max="7435" width="18.7109375" bestFit="1" customWidth="1"/>
    <col min="7682" max="7687" width="13.28515625" customWidth="1"/>
    <col min="7688" max="7691" width="18.7109375" bestFit="1" customWidth="1"/>
    <col min="7938" max="7943" width="13.28515625" customWidth="1"/>
    <col min="7944" max="7947" width="18.7109375" bestFit="1" customWidth="1"/>
    <col min="8194" max="8199" width="13.28515625" customWidth="1"/>
    <col min="8200" max="8203" width="18.7109375" bestFit="1" customWidth="1"/>
    <col min="8450" max="8455" width="13.28515625" customWidth="1"/>
    <col min="8456" max="8459" width="18.7109375" bestFit="1" customWidth="1"/>
    <col min="8706" max="8711" width="13.28515625" customWidth="1"/>
    <col min="8712" max="8715" width="18.7109375" bestFit="1" customWidth="1"/>
    <col min="8962" max="8967" width="13.28515625" customWidth="1"/>
    <col min="8968" max="8971" width="18.7109375" bestFit="1" customWidth="1"/>
    <col min="9218" max="9223" width="13.28515625" customWidth="1"/>
    <col min="9224" max="9227" width="18.7109375" bestFit="1" customWidth="1"/>
    <col min="9474" max="9479" width="13.28515625" customWidth="1"/>
    <col min="9480" max="9483" width="18.7109375" bestFit="1" customWidth="1"/>
    <col min="9730" max="9735" width="13.28515625" customWidth="1"/>
    <col min="9736" max="9739" width="18.7109375" bestFit="1" customWidth="1"/>
    <col min="9986" max="9991" width="13.28515625" customWidth="1"/>
    <col min="9992" max="9995" width="18.7109375" bestFit="1" customWidth="1"/>
    <col min="10242" max="10247" width="13.28515625" customWidth="1"/>
    <col min="10248" max="10251" width="18.7109375" bestFit="1" customWidth="1"/>
    <col min="10498" max="10503" width="13.28515625" customWidth="1"/>
    <col min="10504" max="10507" width="18.7109375" bestFit="1" customWidth="1"/>
    <col min="10754" max="10759" width="13.28515625" customWidth="1"/>
    <col min="10760" max="10763" width="18.7109375" bestFit="1" customWidth="1"/>
    <col min="11010" max="11015" width="13.28515625" customWidth="1"/>
    <col min="11016" max="11019" width="18.7109375" bestFit="1" customWidth="1"/>
    <col min="11266" max="11271" width="13.28515625" customWidth="1"/>
    <col min="11272" max="11275" width="18.7109375" bestFit="1" customWidth="1"/>
    <col min="11522" max="11527" width="13.28515625" customWidth="1"/>
    <col min="11528" max="11531" width="18.7109375" bestFit="1" customWidth="1"/>
    <col min="11778" max="11783" width="13.28515625" customWidth="1"/>
    <col min="11784" max="11787" width="18.7109375" bestFit="1" customWidth="1"/>
    <col min="12034" max="12039" width="13.28515625" customWidth="1"/>
    <col min="12040" max="12043" width="18.7109375" bestFit="1" customWidth="1"/>
    <col min="12290" max="12295" width="13.28515625" customWidth="1"/>
    <col min="12296" max="12299" width="18.7109375" bestFit="1" customWidth="1"/>
    <col min="12546" max="12551" width="13.28515625" customWidth="1"/>
    <col min="12552" max="12555" width="18.7109375" bestFit="1" customWidth="1"/>
    <col min="12802" max="12807" width="13.28515625" customWidth="1"/>
    <col min="12808" max="12811" width="18.7109375" bestFit="1" customWidth="1"/>
    <col min="13058" max="13063" width="13.28515625" customWidth="1"/>
    <col min="13064" max="13067" width="18.7109375" bestFit="1" customWidth="1"/>
    <col min="13314" max="13319" width="13.28515625" customWidth="1"/>
    <col min="13320" max="13323" width="18.7109375" bestFit="1" customWidth="1"/>
    <col min="13570" max="13575" width="13.28515625" customWidth="1"/>
    <col min="13576" max="13579" width="18.7109375" bestFit="1" customWidth="1"/>
    <col min="13826" max="13831" width="13.28515625" customWidth="1"/>
    <col min="13832" max="13835" width="18.7109375" bestFit="1" customWidth="1"/>
    <col min="14082" max="14087" width="13.28515625" customWidth="1"/>
    <col min="14088" max="14091" width="18.7109375" bestFit="1" customWidth="1"/>
    <col min="14338" max="14343" width="13.28515625" customWidth="1"/>
    <col min="14344" max="14347" width="18.7109375" bestFit="1" customWidth="1"/>
    <col min="14594" max="14599" width="13.28515625" customWidth="1"/>
    <col min="14600" max="14603" width="18.7109375" bestFit="1" customWidth="1"/>
    <col min="14850" max="14855" width="13.28515625" customWidth="1"/>
    <col min="14856" max="14859" width="18.7109375" bestFit="1" customWidth="1"/>
    <col min="15106" max="15111" width="13.28515625" customWidth="1"/>
    <col min="15112" max="15115" width="18.7109375" bestFit="1" customWidth="1"/>
    <col min="15362" max="15367" width="13.28515625" customWidth="1"/>
    <col min="15368" max="15371" width="18.7109375" bestFit="1" customWidth="1"/>
    <col min="15618" max="15623" width="13.28515625" customWidth="1"/>
    <col min="15624" max="15627" width="18.7109375" bestFit="1" customWidth="1"/>
    <col min="15874" max="15879" width="13.28515625" customWidth="1"/>
    <col min="15880" max="15883" width="18.7109375" bestFit="1" customWidth="1"/>
    <col min="16130" max="16135" width="13.28515625" customWidth="1"/>
    <col min="16136" max="16139" width="18.7109375" bestFit="1" customWidth="1"/>
  </cols>
  <sheetData>
    <row r="1" spans="1:8">
      <c r="A1" s="1001" t="s">
        <v>451</v>
      </c>
      <c r="B1" s="1002"/>
      <c r="C1" s="1002"/>
      <c r="D1" s="1002"/>
      <c r="E1" s="1002"/>
      <c r="F1" s="1002"/>
      <c r="G1" s="1003"/>
    </row>
    <row r="2" spans="1:8">
      <c r="A2" s="1004" t="s">
        <v>452</v>
      </c>
      <c r="B2" s="1005"/>
      <c r="C2" s="1005"/>
      <c r="D2" s="1005"/>
      <c r="E2" s="1005"/>
      <c r="F2" s="1005"/>
      <c r="G2" s="1006"/>
    </row>
    <row r="3" spans="1:8">
      <c r="A3" s="1004" t="s">
        <v>453</v>
      </c>
      <c r="B3" s="1005"/>
      <c r="C3" s="1005"/>
      <c r="D3" s="1005"/>
      <c r="E3" s="1005"/>
      <c r="F3" s="1005"/>
      <c r="G3" s="1006"/>
    </row>
    <row r="4" spans="1:8">
      <c r="A4" s="599"/>
      <c r="B4" s="600"/>
      <c r="C4" s="600"/>
      <c r="D4" s="600" t="s">
        <v>454</v>
      </c>
      <c r="E4" s="600"/>
      <c r="F4" s="600"/>
      <c r="G4" s="601"/>
    </row>
    <row r="5" spans="1:8">
      <c r="A5" s="620" t="s">
        <v>87</v>
      </c>
      <c r="B5" s="621" t="s">
        <v>455</v>
      </c>
      <c r="C5" s="621" t="s">
        <v>456</v>
      </c>
      <c r="D5" s="621" t="s">
        <v>457</v>
      </c>
      <c r="E5" s="621" t="s">
        <v>458</v>
      </c>
      <c r="F5" s="621" t="s">
        <v>459</v>
      </c>
      <c r="G5" s="622" t="s">
        <v>89</v>
      </c>
    </row>
    <row r="6" spans="1:8">
      <c r="A6" s="623">
        <v>2001</v>
      </c>
      <c r="B6" s="624">
        <v>22.1</v>
      </c>
      <c r="C6" s="624">
        <v>0.4</v>
      </c>
      <c r="D6" s="624">
        <v>17.899999999999999</v>
      </c>
      <c r="E6" s="624">
        <v>29.4</v>
      </c>
      <c r="F6" s="624">
        <v>0.7</v>
      </c>
      <c r="G6" s="625">
        <v>70.5</v>
      </c>
    </row>
    <row r="7" spans="1:8">
      <c r="A7" s="623">
        <v>2002</v>
      </c>
      <c r="B7" s="624">
        <v>22.1</v>
      </c>
      <c r="C7" s="624">
        <v>0.4</v>
      </c>
      <c r="D7" s="624">
        <v>19.399999999999999</v>
      </c>
      <c r="E7" s="624">
        <v>27.6</v>
      </c>
      <c r="F7" s="624">
        <v>0.7</v>
      </c>
      <c r="G7" s="625">
        <v>70.2</v>
      </c>
      <c r="H7" s="626"/>
    </row>
    <row r="8" spans="1:8">
      <c r="A8" s="623">
        <v>2003</v>
      </c>
      <c r="B8" s="624">
        <v>23.1</v>
      </c>
      <c r="C8" s="624">
        <v>0.3</v>
      </c>
      <c r="D8" s="624">
        <v>19.100000000000001</v>
      </c>
      <c r="E8" s="624">
        <v>27.7</v>
      </c>
      <c r="F8" s="624">
        <v>0.6</v>
      </c>
      <c r="G8" s="625">
        <v>70.8</v>
      </c>
    </row>
    <row r="9" spans="1:8">
      <c r="A9" s="623">
        <v>2004</v>
      </c>
      <c r="B9" s="624">
        <v>24.283304385311308</v>
      </c>
      <c r="C9" s="624">
        <v>0.26020854449620212</v>
      </c>
      <c r="D9" s="624">
        <v>18.42304468365144</v>
      </c>
      <c r="E9" s="624">
        <v>30.787396427210187</v>
      </c>
      <c r="F9" s="624">
        <v>0.59899376746263155</v>
      </c>
      <c r="G9" s="625">
        <v>73.7</v>
      </c>
    </row>
    <row r="10" spans="1:8">
      <c r="A10" s="623">
        <v>2005</v>
      </c>
      <c r="B10" s="624">
        <v>25.311346125247415</v>
      </c>
      <c r="C10" s="624">
        <v>0.225245705063854</v>
      </c>
      <c r="D10" s="624">
        <v>19.401784474859628</v>
      </c>
      <c r="E10" s="624">
        <v>30.507955241951347</v>
      </c>
      <c r="F10" s="624">
        <v>0.54800042263324766</v>
      </c>
      <c r="G10" s="625">
        <v>75</v>
      </c>
    </row>
    <row r="11" spans="1:8">
      <c r="A11" s="623">
        <v>2006</v>
      </c>
      <c r="B11" s="624">
        <v>22.112259294860433</v>
      </c>
      <c r="C11" s="624">
        <v>0.33381967406537688</v>
      </c>
      <c r="D11" s="624">
        <v>22.636855810534925</v>
      </c>
      <c r="E11" s="624">
        <v>34.099814409241738</v>
      </c>
      <c r="F11" s="624">
        <v>0.57996576205331185</v>
      </c>
      <c r="G11" s="625">
        <v>79</v>
      </c>
    </row>
    <row r="12" spans="1:8">
      <c r="A12" s="623">
        <v>2007</v>
      </c>
      <c r="B12" s="624">
        <v>23.880332585493409</v>
      </c>
      <c r="C12" s="624">
        <v>0.3227015009934342</v>
      </c>
      <c r="D12" s="624">
        <v>23.593512677986112</v>
      </c>
      <c r="E12" s="627">
        <v>33.346383118823908</v>
      </c>
      <c r="F12" s="624">
        <v>0.52302784105708444</v>
      </c>
      <c r="G12" s="625">
        <v>81</v>
      </c>
    </row>
    <row r="13" spans="1:8">
      <c r="A13" s="623">
        <v>2008</v>
      </c>
      <c r="B13" s="624">
        <v>22.212456716673898</v>
      </c>
      <c r="C13" s="624">
        <v>0.39486480764227982</v>
      </c>
      <c r="D13" s="624">
        <v>25.137107937608128</v>
      </c>
      <c r="E13" s="624">
        <v>33.437906356579035</v>
      </c>
      <c r="F13" s="624">
        <v>0.53588954130536182</v>
      </c>
      <c r="G13" s="625">
        <v>81.2</v>
      </c>
    </row>
    <row r="14" spans="1:8">
      <c r="A14" s="623">
        <v>2009</v>
      </c>
      <c r="B14" s="624">
        <v>22.64304733246599</v>
      </c>
      <c r="C14" s="624">
        <v>0.29065774268258837</v>
      </c>
      <c r="D14" s="624">
        <v>24.113604222894114</v>
      </c>
      <c r="E14" s="624">
        <v>32.021665168453183</v>
      </c>
      <c r="F14" s="624">
        <v>0.43228901601829306</v>
      </c>
      <c r="G14" s="625">
        <v>79.099999999999994</v>
      </c>
    </row>
    <row r="15" spans="1:8">
      <c r="A15" s="623">
        <v>2010</v>
      </c>
      <c r="B15" s="624">
        <v>23.765195437844124</v>
      </c>
      <c r="C15" s="624">
        <v>0.21573141721192754</v>
      </c>
      <c r="D15" s="624">
        <v>24.423752363012099</v>
      </c>
      <c r="E15" s="624">
        <v>33.356061434388621</v>
      </c>
      <c r="F15" s="624">
        <v>0.43752255196282791</v>
      </c>
      <c r="G15" s="625">
        <v>81.900000000000006</v>
      </c>
    </row>
    <row r="16" spans="1:8">
      <c r="A16" s="623">
        <v>2011</v>
      </c>
      <c r="B16" s="624">
        <v>21.746879709903961</v>
      </c>
      <c r="C16" s="624">
        <v>0.27447906980760428</v>
      </c>
      <c r="D16" s="624">
        <v>25.565670987620376</v>
      </c>
      <c r="E16" s="624">
        <v>36.655296300136179</v>
      </c>
      <c r="F16" s="624">
        <v>0.48348410338322323</v>
      </c>
      <c r="G16" s="625">
        <v>84.7</v>
      </c>
    </row>
    <row r="17" spans="1:11">
      <c r="A17" s="623">
        <v>2012</v>
      </c>
      <c r="B17" s="624">
        <v>22.484530901363765</v>
      </c>
      <c r="C17" s="624">
        <v>0.26986989073362216</v>
      </c>
      <c r="D17" s="624">
        <v>26.963035572952155</v>
      </c>
      <c r="E17" s="624">
        <v>36.90525858165519</v>
      </c>
      <c r="F17" s="624">
        <v>0.50703943335775903</v>
      </c>
      <c r="G17" s="625">
        <v>87.2</v>
      </c>
    </row>
    <row r="18" spans="1:11">
      <c r="A18" s="623">
        <v>2013</v>
      </c>
      <c r="B18" s="624">
        <v>24.356170822817401</v>
      </c>
      <c r="C18" s="624">
        <v>0.17584170992286047</v>
      </c>
      <c r="D18" s="624">
        <v>26.748509076191691</v>
      </c>
      <c r="E18" s="624">
        <v>37.344045816883444</v>
      </c>
      <c r="F18" s="624">
        <v>0.42653862450694024</v>
      </c>
      <c r="G18" s="625">
        <v>89.4</v>
      </c>
    </row>
    <row r="19" spans="1:11">
      <c r="A19" s="623">
        <v>2014</v>
      </c>
      <c r="B19" s="624">
        <v>24.89063948063685</v>
      </c>
      <c r="C19" s="624">
        <v>0.2167637518804309</v>
      </c>
      <c r="D19" s="624">
        <v>24.244146013587475</v>
      </c>
      <c r="E19" s="624">
        <v>36.984358709502764</v>
      </c>
      <c r="F19" s="624">
        <v>0.42853936017029859</v>
      </c>
      <c r="G19" s="625">
        <v>87.2</v>
      </c>
      <c r="H19" s="628"/>
      <c r="I19" s="628"/>
      <c r="J19" s="628"/>
      <c r="K19" s="628"/>
    </row>
    <row r="20" spans="1:11">
      <c r="A20" s="623">
        <v>2015</v>
      </c>
      <c r="B20" s="624">
        <v>24.302832375165128</v>
      </c>
      <c r="C20" s="624">
        <v>0.22435697471461127</v>
      </c>
      <c r="D20" s="624">
        <v>23.570916729806232</v>
      </c>
      <c r="E20" s="624">
        <v>38.891939963369708</v>
      </c>
      <c r="F20" s="624">
        <v>0.47286007697149135</v>
      </c>
      <c r="G20" s="625">
        <v>87.5</v>
      </c>
      <c r="H20" s="628"/>
      <c r="I20" s="628"/>
      <c r="J20" s="628"/>
      <c r="K20" s="628"/>
    </row>
    <row r="21" spans="1:11">
      <c r="A21" s="623">
        <v>2016</v>
      </c>
      <c r="B21" s="624">
        <v>26.685222282205626</v>
      </c>
      <c r="C21" s="624">
        <v>0.18565509762485299</v>
      </c>
      <c r="D21" s="624">
        <v>23.748993067457999</v>
      </c>
      <c r="E21" s="624">
        <v>41.16130984564326</v>
      </c>
      <c r="F21" s="624">
        <v>0.43156547172354442</v>
      </c>
      <c r="G21" s="625">
        <v>92.212745764655281</v>
      </c>
      <c r="H21" s="628"/>
      <c r="I21" s="628"/>
      <c r="J21" s="628"/>
      <c r="K21" s="628"/>
    </row>
    <row r="22" spans="1:11">
      <c r="A22" s="623">
        <v>2017</v>
      </c>
      <c r="B22" s="624">
        <v>26.7</v>
      </c>
      <c r="C22" s="624">
        <v>0.2</v>
      </c>
      <c r="D22" s="624">
        <v>24.6</v>
      </c>
      <c r="E22" s="624">
        <v>41.1</v>
      </c>
      <c r="F22" s="624">
        <v>0.4</v>
      </c>
      <c r="G22" s="625">
        <f>SUM(B22:F22)</f>
        <v>93</v>
      </c>
      <c r="H22" s="628"/>
      <c r="I22" s="628"/>
      <c r="J22" s="628"/>
      <c r="K22" s="628"/>
    </row>
    <row r="23" spans="1:11">
      <c r="A23" s="623">
        <v>2018</v>
      </c>
      <c r="B23" s="624">
        <v>27.974868056700281</v>
      </c>
      <c r="C23" s="624">
        <v>0.2103061971762655</v>
      </c>
      <c r="D23" s="624">
        <v>21.97536621844603</v>
      </c>
      <c r="E23" s="624">
        <v>41.471347955366547</v>
      </c>
      <c r="F23" s="624">
        <v>0.33639875970840649</v>
      </c>
      <c r="G23" s="625">
        <v>91.968287187397522</v>
      </c>
      <c r="H23" s="628"/>
      <c r="I23" s="628"/>
      <c r="J23" s="628"/>
      <c r="K23" s="628"/>
    </row>
    <row r="24" spans="1:11">
      <c r="A24" s="623">
        <v>2019</v>
      </c>
      <c r="B24" s="624">
        <v>27.688314884112366</v>
      </c>
      <c r="C24" s="624">
        <v>0.15638383326113944</v>
      </c>
      <c r="D24" s="624">
        <v>21.236190444029106</v>
      </c>
      <c r="E24" s="624">
        <v>39.0979524862544</v>
      </c>
      <c r="F24" s="624">
        <v>0.15638383326113944</v>
      </c>
      <c r="G24" s="625">
        <v>88.335225480918155</v>
      </c>
      <c r="H24" s="628"/>
      <c r="I24" s="628"/>
      <c r="J24" s="628"/>
      <c r="K24" s="628"/>
    </row>
    <row r="25" spans="1:11">
      <c r="A25" s="623">
        <v>2020</v>
      </c>
      <c r="B25" s="624">
        <v>27.358571625200241</v>
      </c>
      <c r="C25" s="624">
        <v>0.13633488770719268</v>
      </c>
      <c r="D25" s="624">
        <v>20.058266363656454</v>
      </c>
      <c r="E25" s="624">
        <v>37.932771539938472</v>
      </c>
      <c r="F25" s="624">
        <v>0.45068712241023223</v>
      </c>
      <c r="G25" s="625">
        <v>85.936631538912593</v>
      </c>
      <c r="H25" s="628"/>
      <c r="I25" s="628"/>
      <c r="J25" s="628"/>
      <c r="K25" s="628"/>
    </row>
    <row r="26" spans="1:11">
      <c r="A26" s="623">
        <v>2021</v>
      </c>
      <c r="B26" s="624">
        <v>31.637800893239948</v>
      </c>
      <c r="C26" s="624">
        <v>0.12135765662897528</v>
      </c>
      <c r="D26" s="624">
        <v>23.408735464835157</v>
      </c>
      <c r="E26" s="624">
        <v>38.383115139872153</v>
      </c>
      <c r="F26" s="624">
        <v>0.53552554463982083</v>
      </c>
      <c r="G26" s="625">
        <v>94.08653469921606</v>
      </c>
      <c r="H26" s="628"/>
      <c r="I26" s="628"/>
      <c r="J26" s="628"/>
      <c r="K26" s="628"/>
    </row>
    <row r="27" spans="1:11">
      <c r="A27" s="623" t="s">
        <v>460</v>
      </c>
      <c r="B27" s="624">
        <v>24.819273420947351</v>
      </c>
      <c r="C27" s="624">
        <v>0.14141497898763511</v>
      </c>
      <c r="D27" s="624">
        <v>20.63793259965788</v>
      </c>
      <c r="E27" s="624">
        <v>37.268506995129194</v>
      </c>
      <c r="F27" s="624">
        <v>0.49216597289475794</v>
      </c>
      <c r="G27" s="625">
        <v>83.359293967616821</v>
      </c>
      <c r="H27" s="628"/>
      <c r="I27" s="628"/>
      <c r="J27" s="628"/>
      <c r="K27" s="628"/>
    </row>
    <row r="28" spans="1:11" ht="39" customHeight="1">
      <c r="A28" s="1086" t="s">
        <v>461</v>
      </c>
      <c r="B28" s="1087"/>
      <c r="C28" s="1087"/>
      <c r="D28" s="1087"/>
      <c r="E28" s="1087"/>
      <c r="F28" s="1087"/>
      <c r="G28" s="1088"/>
    </row>
    <row r="29" spans="1:11" ht="39" customHeight="1">
      <c r="A29" s="1089" t="s">
        <v>462</v>
      </c>
      <c r="B29" s="1090"/>
      <c r="C29" s="1090"/>
      <c r="D29" s="1090"/>
      <c r="E29" s="1090"/>
      <c r="F29" s="1090"/>
      <c r="G29" s="1091"/>
    </row>
    <row r="30" spans="1:11" ht="13.5" thickBot="1">
      <c r="A30" s="1083" t="s">
        <v>421</v>
      </c>
      <c r="B30" s="1084"/>
      <c r="C30" s="1084"/>
      <c r="D30" s="1084"/>
      <c r="E30" s="1084"/>
      <c r="F30" s="1084"/>
      <c r="G30" s="1085"/>
    </row>
  </sheetData>
  <mergeCells count="6">
    <mergeCell ref="A30:G30"/>
    <mergeCell ref="A1:G1"/>
    <mergeCell ref="A2:G2"/>
    <mergeCell ref="A3:G3"/>
    <mergeCell ref="A28:G28"/>
    <mergeCell ref="A29:G2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&amp;C&amp;9 30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B0F0"/>
    <pageSetUpPr fitToPage="1"/>
  </sheetPr>
  <dimension ref="A1:M47"/>
  <sheetViews>
    <sheetView view="pageBreakPreview" topLeftCell="A8" zoomScaleNormal="100" zoomScaleSheetLayoutView="100" workbookViewId="0">
      <selection activeCell="N21" sqref="N21"/>
    </sheetView>
  </sheetViews>
  <sheetFormatPr baseColWidth="10" defaultColWidth="11.42578125" defaultRowHeight="12.75"/>
  <cols>
    <col min="1" max="1" width="30.42578125" customWidth="1"/>
    <col min="2" max="3" width="15.28515625" customWidth="1"/>
    <col min="4" max="4" width="12.140625" customWidth="1"/>
    <col min="5" max="5" width="13.7109375" customWidth="1"/>
    <col min="6" max="6" width="1.42578125" customWidth="1"/>
    <col min="7" max="7" width="13.42578125" style="126" hidden="1" customWidth="1"/>
    <col min="8" max="10" width="11.42578125" hidden="1" customWidth="1"/>
    <col min="11" max="11" width="3.5703125" customWidth="1"/>
    <col min="12" max="12" width="2.85546875" customWidth="1"/>
  </cols>
  <sheetData>
    <row r="1" spans="1:13" ht="15.75" customHeight="1" thickBot="1">
      <c r="A1" s="717" t="s">
        <v>45</v>
      </c>
      <c r="B1" s="718"/>
      <c r="C1" s="718"/>
      <c r="D1" s="718"/>
      <c r="E1" s="719"/>
    </row>
    <row r="2" spans="1:13" ht="15.75" customHeight="1">
      <c r="A2" s="717" t="s">
        <v>46</v>
      </c>
      <c r="B2" s="718"/>
      <c r="C2" s="718"/>
      <c r="D2" s="718"/>
      <c r="E2" s="719"/>
    </row>
    <row r="3" spans="1:13" ht="16.5" customHeight="1" thickBot="1">
      <c r="A3" s="725" t="s">
        <v>479</v>
      </c>
      <c r="B3" s="726"/>
      <c r="C3" s="726"/>
      <c r="D3" s="726"/>
      <c r="E3" s="727"/>
    </row>
    <row r="4" spans="1:13" ht="12.75" customHeight="1">
      <c r="A4" s="720" t="s">
        <v>47</v>
      </c>
      <c r="B4" s="724" t="s">
        <v>48</v>
      </c>
      <c r="C4" s="724"/>
      <c r="D4" s="728" t="s">
        <v>49</v>
      </c>
      <c r="E4" s="722" t="s">
        <v>50</v>
      </c>
    </row>
    <row r="5" spans="1:13" ht="24" customHeight="1" thickBot="1">
      <c r="A5" s="721"/>
      <c r="B5" s="353" t="s">
        <v>480</v>
      </c>
      <c r="C5" s="353" t="s">
        <v>481</v>
      </c>
      <c r="D5" s="729"/>
      <c r="E5" s="723"/>
    </row>
    <row r="6" spans="1:13" ht="12.75" customHeight="1">
      <c r="A6" s="673" t="s">
        <v>51</v>
      </c>
      <c r="B6" s="354">
        <v>130853.781</v>
      </c>
      <c r="C6" s="354">
        <v>126338.75099999999</v>
      </c>
      <c r="D6" s="355">
        <f t="shared" ref="D6:D12" si="0">(C6/B6-1)*100</f>
        <v>-3.4504390820774278</v>
      </c>
      <c r="E6" s="144" t="str">
        <f>IF(D6&lt;-10, "Baja fuerte", IF(D6&lt;0, "Baja", IF( D6&lt;10, "Alza", "Alza fuerte")))</f>
        <v>Baja</v>
      </c>
      <c r="M6" s="672"/>
    </row>
    <row r="7" spans="1:13" ht="12.75" customHeight="1">
      <c r="A7" s="674" t="s">
        <v>52</v>
      </c>
      <c r="B7" s="356">
        <v>33002.900999999998</v>
      </c>
      <c r="C7" s="356">
        <v>30266.556</v>
      </c>
      <c r="D7" s="355">
        <f t="shared" si="0"/>
        <v>-8.2912256713432502</v>
      </c>
      <c r="E7" s="144" t="str">
        <f t="shared" ref="E7:E12" si="1">IF(D7&lt;-10, "Baja fuerte", IF(D7&lt;0, "Baja", IF( D7&lt;10, "Alza", "Alza fuerte")))</f>
        <v>Baja</v>
      </c>
      <c r="M7" s="672"/>
    </row>
    <row r="8" spans="1:13" ht="12.75" customHeight="1">
      <c r="A8" s="674" t="s">
        <v>53</v>
      </c>
      <c r="B8" s="356">
        <v>65452.681000000004</v>
      </c>
      <c r="C8" s="356">
        <v>65375.567000000003</v>
      </c>
      <c r="D8" s="355">
        <f t="shared" si="0"/>
        <v>-0.11781641152330824</v>
      </c>
      <c r="E8" s="144" t="str">
        <f t="shared" si="1"/>
        <v>Baja</v>
      </c>
      <c r="M8" s="672"/>
    </row>
    <row r="9" spans="1:13" ht="12.75" customHeight="1">
      <c r="A9" s="675" t="s">
        <v>54</v>
      </c>
      <c r="B9" s="356">
        <v>387363.23599999998</v>
      </c>
      <c r="C9" s="356">
        <v>392283.75599999999</v>
      </c>
      <c r="D9" s="357">
        <f t="shared" si="0"/>
        <v>1.2702599376260837</v>
      </c>
      <c r="E9" s="144" t="str">
        <f t="shared" si="1"/>
        <v>Alza</v>
      </c>
      <c r="M9" s="672"/>
    </row>
    <row r="10" spans="1:13" ht="12.75" customHeight="1">
      <c r="A10" s="675" t="s">
        <v>55</v>
      </c>
      <c r="B10" s="356">
        <f>507065322/1000</f>
        <v>507065.32199999999</v>
      </c>
      <c r="C10" s="356">
        <f>503446249/1000</f>
        <v>503446.24900000001</v>
      </c>
      <c r="D10" s="357">
        <f t="shared" si="0"/>
        <v>-0.71372914750419403</v>
      </c>
      <c r="E10" s="144" t="str">
        <f t="shared" si="1"/>
        <v>Baja</v>
      </c>
      <c r="M10" s="672"/>
    </row>
    <row r="11" spans="1:13" ht="12.75" customHeight="1">
      <c r="A11" s="675" t="s">
        <v>56</v>
      </c>
      <c r="B11" s="356">
        <f>452739904/1000</f>
        <v>452739.90399999998</v>
      </c>
      <c r="C11" s="356">
        <f>451651810/1000</f>
        <v>451651.81</v>
      </c>
      <c r="D11" s="357">
        <f t="shared" si="0"/>
        <v>-0.24033534274018331</v>
      </c>
      <c r="E11" s="144" t="str">
        <f t="shared" si="1"/>
        <v>Baja</v>
      </c>
      <c r="M11" s="672"/>
    </row>
    <row r="12" spans="1:13" ht="12.75" customHeight="1" thickBot="1">
      <c r="A12" s="676" t="s">
        <v>57</v>
      </c>
      <c r="B12" s="358">
        <f>50930715/1000</f>
        <v>50930.714999999997</v>
      </c>
      <c r="C12" s="358">
        <f>47785562/1000</f>
        <v>47785.561999999998</v>
      </c>
      <c r="D12" s="359">
        <f t="shared" si="0"/>
        <v>-6.1753560695152254</v>
      </c>
      <c r="E12" s="360" t="str">
        <f t="shared" si="1"/>
        <v>Baja</v>
      </c>
      <c r="M12" s="672"/>
    </row>
    <row r="13" spans="1:13" s="1" customFormat="1">
      <c r="A13" s="602" t="s">
        <v>58</v>
      </c>
      <c r="B13" s="747" t="s">
        <v>59</v>
      </c>
      <c r="C13" s="741"/>
      <c r="D13" s="748" t="s">
        <v>49</v>
      </c>
      <c r="E13" s="752" t="s">
        <v>50</v>
      </c>
    </row>
    <row r="14" spans="1:13" s="1" customFormat="1" ht="27" customHeight="1">
      <c r="A14" s="603" t="s">
        <v>501</v>
      </c>
      <c r="B14" s="604" t="s">
        <v>482</v>
      </c>
      <c r="C14" s="604" t="s">
        <v>483</v>
      </c>
      <c r="D14" s="749"/>
      <c r="E14" s="753"/>
    </row>
    <row r="15" spans="1:13" s="1" customFormat="1" ht="12.75" customHeight="1">
      <c r="A15" s="677" t="s">
        <v>60</v>
      </c>
      <c r="B15" s="224">
        <v>2248.81</v>
      </c>
      <c r="C15" s="224">
        <v>1868.81</v>
      </c>
      <c r="D15" s="151">
        <f>(C15/B15-1)*100</f>
        <v>-16.897825961286195</v>
      </c>
      <c r="E15" s="152" t="str">
        <f>IF(D15&lt;-10, "Baja fuerte", IF(D15&lt;0, "Baja", IF( D15&lt;10, "Alza", "Alza fuerte")))</f>
        <v>Baja fuerte</v>
      </c>
    </row>
    <row r="16" spans="1:13" s="1" customFormat="1" ht="12.75" customHeight="1">
      <c r="A16" s="677" t="s">
        <v>61</v>
      </c>
      <c r="B16" s="224">
        <v>2083.96</v>
      </c>
      <c r="C16" s="224">
        <v>1627.61</v>
      </c>
      <c r="D16" s="151">
        <f>(C16/B16-1)*100</f>
        <v>-21.898213017524338</v>
      </c>
      <c r="E16" s="152" t="str">
        <f>IF(D16&lt;-10, "Baja fuerte", IF(D16&lt;0, "Baja", IF( D16&lt;10, "Alza", "Alza fuerte")))</f>
        <v>Baja fuerte</v>
      </c>
    </row>
    <row r="17" spans="1:5" s="1" customFormat="1" ht="12.75" customHeight="1">
      <c r="A17" s="677" t="s">
        <v>62</v>
      </c>
      <c r="B17" s="224">
        <v>1533.35</v>
      </c>
      <c r="C17" s="224">
        <v>1151.83</v>
      </c>
      <c r="D17" s="225">
        <f t="shared" ref="D17:D18" si="2">(C17/B17-1)*100</f>
        <v>-24.881468679688268</v>
      </c>
      <c r="E17" s="152" t="str">
        <f>IF(D17&lt;-10, "Baja fuerte", IF(D17&lt;0, "Baja", IF( D17&lt;10, "Alza", "Alza fuerte")))</f>
        <v>Baja fuerte</v>
      </c>
    </row>
    <row r="18" spans="1:5" s="1" customFormat="1" ht="12.75" customHeight="1" thickBot="1">
      <c r="A18" s="678" t="s">
        <v>63</v>
      </c>
      <c r="B18" s="605">
        <v>2185.62</v>
      </c>
      <c r="C18" s="605">
        <v>1718.72</v>
      </c>
      <c r="D18" s="606">
        <f t="shared" si="2"/>
        <v>-21.362359422040424</v>
      </c>
      <c r="E18" s="607" t="str">
        <f>IF(D18&lt;-10, "Baja fuerte", IF(D18&lt;0, "Baja", IF( D18&lt;10, "Alza", "Alza fuerte")))</f>
        <v>Baja fuerte</v>
      </c>
    </row>
    <row r="19" spans="1:5">
      <c r="A19" s="742" t="s">
        <v>502</v>
      </c>
      <c r="B19" s="740" t="s">
        <v>59</v>
      </c>
      <c r="C19" s="741"/>
      <c r="D19" s="738" t="s">
        <v>49</v>
      </c>
      <c r="E19" s="752" t="s">
        <v>50</v>
      </c>
    </row>
    <row r="20" spans="1:5" ht="14.25" customHeight="1" thickBot="1">
      <c r="A20" s="743"/>
      <c r="B20" s="604" t="s">
        <v>484</v>
      </c>
      <c r="C20" s="608" t="s">
        <v>485</v>
      </c>
      <c r="D20" s="739"/>
      <c r="E20" s="753"/>
    </row>
    <row r="21" spans="1:5" ht="12.75" customHeight="1">
      <c r="A21" s="756" t="s">
        <v>64</v>
      </c>
      <c r="B21" s="757"/>
      <c r="C21" s="757"/>
      <c r="D21" s="757"/>
      <c r="E21" s="758"/>
    </row>
    <row r="22" spans="1:5" ht="36">
      <c r="A22" s="675" t="s">
        <v>65</v>
      </c>
      <c r="B22" s="527">
        <v>363.25777777777779</v>
      </c>
      <c r="C22" s="527">
        <v>271.87</v>
      </c>
      <c r="D22" s="225">
        <f>(C22/B22-1)*100</f>
        <v>-25.157830986260144</v>
      </c>
      <c r="E22" s="504" t="str">
        <f>IF(D22&lt;-10, "Baja fuerte", IF(D22&lt;0, "Baja", IF( D22&lt;10, "Alza", "Alza fuerte")))</f>
        <v>Baja fuerte</v>
      </c>
    </row>
    <row r="23" spans="1:5">
      <c r="A23" s="756" t="s">
        <v>66</v>
      </c>
      <c r="B23" s="759"/>
      <c r="C23" s="759"/>
      <c r="D23" s="759"/>
      <c r="E23" s="760"/>
    </row>
    <row r="24" spans="1:5" ht="36.75" thickBot="1">
      <c r="A24" s="679" t="s">
        <v>67</v>
      </c>
      <c r="B24" s="528">
        <v>649.62111111111108</v>
      </c>
      <c r="C24" s="528">
        <v>538.15</v>
      </c>
      <c r="D24" s="505">
        <f>(C24/B24-1)*100</f>
        <v>-17.159404028673119</v>
      </c>
      <c r="E24" s="506" t="str">
        <f>IF(D24&lt;-10, "Baja fuerte", IF(D24&lt;0, "Baja", IF( D24&lt;10, "Alza", "Alza fuerte")))</f>
        <v>Baja fuerte</v>
      </c>
    </row>
    <row r="25" spans="1:5" ht="12.75" customHeight="1">
      <c r="A25" s="609" t="s">
        <v>68</v>
      </c>
      <c r="B25" s="750" t="s">
        <v>48</v>
      </c>
      <c r="C25" s="751"/>
      <c r="D25" s="736" t="s">
        <v>49</v>
      </c>
      <c r="E25" s="754" t="s">
        <v>50</v>
      </c>
    </row>
    <row r="26" spans="1:5" ht="15" customHeight="1" thickBot="1">
      <c r="A26" s="610" t="s">
        <v>69</v>
      </c>
      <c r="B26" s="611" t="s">
        <v>486</v>
      </c>
      <c r="C26" s="611" t="s">
        <v>485</v>
      </c>
      <c r="D26" s="737"/>
      <c r="E26" s="755"/>
    </row>
    <row r="27" spans="1:5" ht="12.75" customHeight="1">
      <c r="A27" s="612" t="s">
        <v>70</v>
      </c>
      <c r="B27" s="613"/>
      <c r="C27" s="613"/>
      <c r="D27" s="613"/>
      <c r="E27" s="614"/>
    </row>
    <row r="28" spans="1:5" ht="12.75" customHeight="1">
      <c r="A28" s="675" t="s">
        <v>71</v>
      </c>
      <c r="B28" s="147">
        <f>'Pág.24-C13'!C16</f>
        <v>179772</v>
      </c>
      <c r="C28" s="147">
        <f>'Pág.24-C13'!D16</f>
        <v>186923</v>
      </c>
      <c r="D28" s="145">
        <f t="shared" ref="D28:D31" si="3">(C28/B28-1)*100</f>
        <v>3.9778163451482884</v>
      </c>
      <c r="E28" s="144" t="str">
        <f t="shared" ref="E28:E44" si="4">IF(D28&lt;-10, "Baja fuerte", IF(D28&lt;0, "Baja", IF( D28&lt;10, "Alza", "Alza fuerte")))</f>
        <v>Alza</v>
      </c>
    </row>
    <row r="29" spans="1:5" ht="12.75" customHeight="1">
      <c r="A29" s="675" t="s">
        <v>72</v>
      </c>
      <c r="B29" s="148">
        <v>60433</v>
      </c>
      <c r="C29" s="148">
        <v>77458</v>
      </c>
      <c r="D29" s="145">
        <f t="shared" si="3"/>
        <v>28.17169427299655</v>
      </c>
      <c r="E29" s="144" t="str">
        <f t="shared" si="4"/>
        <v>Alza fuerte</v>
      </c>
    </row>
    <row r="30" spans="1:5" ht="12.75" customHeight="1">
      <c r="A30" s="675" t="s">
        <v>73</v>
      </c>
      <c r="B30" s="697">
        <v>116958</v>
      </c>
      <c r="C30" s="697">
        <v>77028.934039999993</v>
      </c>
      <c r="D30" s="698">
        <f t="shared" si="3"/>
        <v>-34.139662066724817</v>
      </c>
      <c r="E30" s="152" t="str">
        <f t="shared" si="4"/>
        <v>Baja fuerte</v>
      </c>
    </row>
    <row r="31" spans="1:5" ht="12.75" customHeight="1">
      <c r="A31" s="675" t="s">
        <v>74</v>
      </c>
      <c r="B31" s="527">
        <f>'Pág.28-C17 '!E30</f>
        <v>2326.5790000000006</v>
      </c>
      <c r="C31" s="527">
        <f>'Pág.28-C17 '!F30</f>
        <v>2859.94</v>
      </c>
      <c r="D31" s="698">
        <f t="shared" si="3"/>
        <v>22.92468899616129</v>
      </c>
      <c r="E31" s="702" t="str">
        <f t="shared" si="4"/>
        <v>Alza fuerte</v>
      </c>
    </row>
    <row r="32" spans="1:5" ht="12.75" customHeight="1">
      <c r="A32" s="699" t="s">
        <v>75</v>
      </c>
      <c r="B32" s="700"/>
      <c r="C32" s="700"/>
      <c r="D32" s="701"/>
      <c r="E32" s="152"/>
    </row>
    <row r="33" spans="1:5" ht="12.75" customHeight="1">
      <c r="A33" s="675" t="s">
        <v>76</v>
      </c>
      <c r="B33" s="527">
        <f>'Pág.25-C14 '!B62+'Pág 26-C15'!B61+'Pág 27-C16'!B61+1.35*('Pág.25-C14 '!B63+'Pág 26-C15'!B62+'Pág 27-C16'!B62)</f>
        <v>384115.06555</v>
      </c>
      <c r="C33" s="527">
        <f>'Pág.25-C14 '!C62+'Pág 26-C15'!C61+'Pág 27-C16'!C61+1.35*('Pág.25-C14 '!C63+'Pág 26-C15'!C62+'Pág 27-C16'!C62)</f>
        <v>402721.23135000002</v>
      </c>
      <c r="D33" s="698">
        <f t="shared" ref="D33:D35" si="5">(C33/B33-1)*100</f>
        <v>4.8439042018199707</v>
      </c>
      <c r="E33" s="152" t="str">
        <f t="shared" ref="E33:E35" si="6">IF(D33&lt;-10, "Baja fuerte", IF(D33&lt;0, "Baja", IF( D33&lt;10, "Alza", "Alza fuerte")))</f>
        <v>Alza</v>
      </c>
    </row>
    <row r="34" spans="1:5" ht="12.75" customHeight="1">
      <c r="A34" s="675" t="s">
        <v>77</v>
      </c>
      <c r="B34" s="527">
        <v>69613.443146000005</v>
      </c>
      <c r="C34" s="527">
        <v>89817.869954000038</v>
      </c>
      <c r="D34" s="698">
        <f t="shared" si="5"/>
        <v>29.023742965314003</v>
      </c>
      <c r="E34" s="152" t="str">
        <f t="shared" si="6"/>
        <v>Alza fuerte</v>
      </c>
    </row>
    <row r="35" spans="1:5" ht="12.75" customHeight="1">
      <c r="A35" s="675" t="s">
        <v>78</v>
      </c>
      <c r="B35" s="527">
        <v>139955.190168</v>
      </c>
      <c r="C35" s="527">
        <v>89061.929587999999</v>
      </c>
      <c r="D35" s="698">
        <f t="shared" si="5"/>
        <v>-36.363968009266777</v>
      </c>
      <c r="E35" s="152" t="str">
        <f t="shared" si="6"/>
        <v>Baja fuerte</v>
      </c>
    </row>
    <row r="36" spans="1:5" ht="12.75" customHeight="1">
      <c r="A36" s="615" t="s">
        <v>79</v>
      </c>
      <c r="B36" s="616"/>
      <c r="C36" s="616"/>
      <c r="D36" s="617"/>
      <c r="E36" s="618"/>
    </row>
    <row r="37" spans="1:5" ht="12.75" customHeight="1">
      <c r="A37" s="674" t="s">
        <v>80</v>
      </c>
      <c r="B37" s="147">
        <f>'Pág.18-C7'!C18</f>
        <v>19684</v>
      </c>
      <c r="C37" s="147">
        <f>'Pág.18-C7'!D18</f>
        <v>17253</v>
      </c>
      <c r="D37" s="145">
        <f t="shared" ref="D37:D40" si="7">(C37/B37-1)*100</f>
        <v>-12.350132086974197</v>
      </c>
      <c r="E37" s="144" t="str">
        <f t="shared" si="4"/>
        <v>Baja fuerte</v>
      </c>
    </row>
    <row r="38" spans="1:5" ht="12.75" customHeight="1">
      <c r="A38" s="675" t="s">
        <v>72</v>
      </c>
      <c r="B38" s="527">
        <v>172500</v>
      </c>
      <c r="C38" s="527">
        <v>201656</v>
      </c>
      <c r="D38" s="145">
        <f t="shared" si="7"/>
        <v>16.902028985507258</v>
      </c>
      <c r="E38" s="144" t="str">
        <f t="shared" si="4"/>
        <v>Alza fuerte</v>
      </c>
    </row>
    <row r="39" spans="1:5" ht="12.75" customHeight="1">
      <c r="A39" s="675" t="s">
        <v>73</v>
      </c>
      <c r="B39" s="696">
        <v>130902</v>
      </c>
      <c r="C39" s="697">
        <v>81283.962969999571</v>
      </c>
      <c r="D39" s="698">
        <f t="shared" si="7"/>
        <v>-37.904720348046958</v>
      </c>
      <c r="E39" s="152" t="str">
        <f t="shared" si="4"/>
        <v>Baja fuerte</v>
      </c>
    </row>
    <row r="40" spans="1:5" ht="12.75" customHeight="1">
      <c r="A40" s="675" t="s">
        <v>74</v>
      </c>
      <c r="B40" s="696">
        <f>'Pág.22-C11 '!E25</f>
        <v>420.06899999999996</v>
      </c>
      <c r="C40" s="697">
        <f>'Pág.22-C11 '!F25</f>
        <v>532.54</v>
      </c>
      <c r="D40" s="698">
        <f t="shared" si="7"/>
        <v>26.774410870595066</v>
      </c>
      <c r="E40" s="152" t="str">
        <f t="shared" si="4"/>
        <v>Alza fuerte</v>
      </c>
    </row>
    <row r="41" spans="1:5" ht="12.75" customHeight="1">
      <c r="A41" s="699" t="s">
        <v>75</v>
      </c>
      <c r="B41" s="700"/>
      <c r="C41" s="700"/>
      <c r="D41" s="701"/>
      <c r="E41" s="152"/>
    </row>
    <row r="42" spans="1:5" ht="12.75" customHeight="1">
      <c r="A42" s="675" t="s">
        <v>76</v>
      </c>
      <c r="B42" s="527">
        <f>'Pág 19-C8'!B67+'Pág 20-C9'!B66+'Pág 21-C10'!B65+1.35*('Pág 19-C8'!B68+'Pág 20-C9'!B67+'Pág 21-C10'!B66)</f>
        <v>23174.006649999999</v>
      </c>
      <c r="C42" s="527">
        <f>'Pág 19-C8'!C67+'Pág 20-C9'!C66+'Pág 21-C10'!C65+1.35*('Pág 19-C8'!C68+'Pág 20-C9'!C67+'Pág 21-C10'!C66)</f>
        <v>19618.737450000001</v>
      </c>
      <c r="D42" s="698">
        <f t="shared" ref="D42:D44" si="8">(C42/B42-1)*100</f>
        <v>-15.341625009846972</v>
      </c>
      <c r="E42" s="152" t="str">
        <f t="shared" si="4"/>
        <v>Baja fuerte</v>
      </c>
    </row>
    <row r="43" spans="1:5" ht="12.75" customHeight="1">
      <c r="A43" s="675" t="s">
        <v>77</v>
      </c>
      <c r="B43" s="527">
        <v>205505.38498399983</v>
      </c>
      <c r="C43" s="527">
        <v>240232.20640899989</v>
      </c>
      <c r="D43" s="698">
        <f t="shared" si="8"/>
        <v>16.898253750238123</v>
      </c>
      <c r="E43" s="152" t="str">
        <f t="shared" si="4"/>
        <v>Alza fuerte</v>
      </c>
    </row>
    <row r="44" spans="1:5" ht="12.75" customHeight="1" thickBot="1">
      <c r="A44" s="675" t="s">
        <v>78</v>
      </c>
      <c r="B44" s="527">
        <v>147756.6893859992</v>
      </c>
      <c r="C44" s="527">
        <v>103628.12454999937</v>
      </c>
      <c r="D44" s="698">
        <f t="shared" si="8"/>
        <v>-29.865696787993457</v>
      </c>
      <c r="E44" s="152" t="str">
        <f t="shared" si="4"/>
        <v>Baja fuerte</v>
      </c>
    </row>
    <row r="45" spans="1:5" ht="12.75" customHeight="1">
      <c r="A45" s="733" t="s">
        <v>81</v>
      </c>
      <c r="B45" s="734"/>
      <c r="C45" s="734"/>
      <c r="D45" s="734"/>
      <c r="E45" s="735"/>
    </row>
    <row r="46" spans="1:5" ht="39" customHeight="1">
      <c r="A46" s="744" t="s">
        <v>82</v>
      </c>
      <c r="B46" s="745"/>
      <c r="C46" s="745"/>
      <c r="D46" s="745"/>
      <c r="E46" s="746"/>
    </row>
    <row r="47" spans="1:5" ht="12.75" customHeight="1" thickBot="1">
      <c r="A47" s="730" t="s">
        <v>83</v>
      </c>
      <c r="B47" s="731"/>
      <c r="C47" s="731"/>
      <c r="D47" s="731"/>
      <c r="E47" s="732"/>
    </row>
  </sheetData>
  <mergeCells count="22">
    <mergeCell ref="B13:C13"/>
    <mergeCell ref="D13:D14"/>
    <mergeCell ref="B25:C25"/>
    <mergeCell ref="E13:E14"/>
    <mergeCell ref="E25:E26"/>
    <mergeCell ref="E19:E20"/>
    <mergeCell ref="A21:E21"/>
    <mergeCell ref="A23:E23"/>
    <mergeCell ref="A47:E47"/>
    <mergeCell ref="A45:E45"/>
    <mergeCell ref="D25:D26"/>
    <mergeCell ref="D19:D20"/>
    <mergeCell ref="B19:C19"/>
    <mergeCell ref="A19:A20"/>
    <mergeCell ref="A46:E46"/>
    <mergeCell ref="A1:E1"/>
    <mergeCell ref="A2:E2"/>
    <mergeCell ref="A4:A5"/>
    <mergeCell ref="E4:E5"/>
    <mergeCell ref="B4:C4"/>
    <mergeCell ref="A3:E3"/>
    <mergeCell ref="D4:D5"/>
  </mergeCells>
  <printOptions horizontalCentered="1" verticalCentered="1"/>
  <pageMargins left="0.70866141732283472" right="0.70866141732283472" top="0.70866141732283472" bottom="0.74803149606299213" header="0" footer="0.31496062992125984"/>
  <pageSetup scale="99" orientation="portrait" r:id="rId1"/>
  <headerFooter>
    <oddFooter>&amp;C&amp;9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tabColor rgb="FF00B0F0"/>
    <pageSetUpPr fitToPage="1"/>
  </sheetPr>
  <dimension ref="A1:GE143"/>
  <sheetViews>
    <sheetView view="pageBreakPreview" zoomScale="110" zoomScaleNormal="75" zoomScaleSheetLayoutView="110" zoomScalePageLayoutView="75" workbookViewId="0">
      <selection activeCell="C13" sqref="C13"/>
    </sheetView>
  </sheetViews>
  <sheetFormatPr baseColWidth="10" defaultColWidth="11.42578125" defaultRowHeight="14.25" customHeight="1"/>
  <cols>
    <col min="1" max="1" width="10.7109375" style="37" customWidth="1"/>
    <col min="2" max="2" width="33.42578125" style="36" customWidth="1"/>
    <col min="3" max="3" width="12.5703125" style="37" customWidth="1"/>
    <col min="4" max="10" width="10.140625" style="37" customWidth="1"/>
    <col min="11" max="11" width="10.7109375" style="37" customWidth="1"/>
    <col min="12" max="12" width="13.85546875" style="66" customWidth="1"/>
    <col min="13" max="13" width="12" style="66" customWidth="1"/>
    <col min="14" max="14" width="13" style="66" bestFit="1" customWidth="1"/>
    <col min="15" max="19" width="11.42578125" style="66"/>
    <col min="20" max="187" width="11.42578125" style="20"/>
    <col min="188" max="16384" width="11.42578125" style="16"/>
  </cols>
  <sheetData>
    <row r="1" spans="1:27" s="48" customFormat="1" ht="12.75" customHeight="1" thickBot="1">
      <c r="A1" s="767" t="s">
        <v>84</v>
      </c>
      <c r="B1" s="768"/>
      <c r="C1" s="768"/>
      <c r="D1" s="768"/>
      <c r="E1" s="768"/>
      <c r="F1" s="768"/>
      <c r="G1" s="768"/>
      <c r="H1" s="768"/>
      <c r="I1" s="768"/>
      <c r="J1" s="768"/>
      <c r="K1" s="769"/>
      <c r="L1" s="75"/>
      <c r="M1" s="75"/>
      <c r="N1" s="75"/>
      <c r="O1" s="75"/>
      <c r="P1" s="75"/>
      <c r="Q1" s="75"/>
      <c r="R1" s="75"/>
      <c r="S1" s="75"/>
      <c r="T1" s="49"/>
      <c r="U1" s="37"/>
      <c r="V1" s="39"/>
      <c r="W1" s="49"/>
      <c r="X1" s="49"/>
      <c r="Y1" s="49"/>
      <c r="Z1" s="49"/>
      <c r="AA1" s="49"/>
    </row>
    <row r="2" spans="1:27" s="48" customFormat="1" ht="12.75" customHeight="1">
      <c r="A2" s="771" t="s">
        <v>85</v>
      </c>
      <c r="B2" s="772"/>
      <c r="C2" s="772"/>
      <c r="D2" s="772"/>
      <c r="E2" s="772"/>
      <c r="F2" s="772"/>
      <c r="G2" s="772"/>
      <c r="H2" s="772"/>
      <c r="I2" s="772"/>
      <c r="J2" s="772"/>
      <c r="K2" s="773"/>
      <c r="L2" s="75"/>
      <c r="M2" s="75"/>
      <c r="N2" s="75"/>
      <c r="O2" s="75"/>
      <c r="P2" s="75"/>
      <c r="Q2" s="75"/>
      <c r="R2" s="75"/>
      <c r="S2" s="75"/>
      <c r="T2" s="49"/>
      <c r="U2" s="49"/>
      <c r="V2" s="49"/>
      <c r="W2" s="49"/>
      <c r="X2" s="49"/>
      <c r="Y2" s="49"/>
      <c r="Z2" s="49"/>
      <c r="AA2" s="49"/>
    </row>
    <row r="3" spans="1:27" ht="12.75" customHeight="1" thickBot="1">
      <c r="A3" s="764" t="s">
        <v>86</v>
      </c>
      <c r="B3" s="765"/>
      <c r="C3" s="765"/>
      <c r="D3" s="765"/>
      <c r="E3" s="765"/>
      <c r="F3" s="765"/>
      <c r="G3" s="765"/>
      <c r="H3" s="765"/>
      <c r="I3" s="765"/>
      <c r="J3" s="765"/>
      <c r="K3" s="766"/>
    </row>
    <row r="4" spans="1:27" ht="39.75" customHeight="1" thickBot="1">
      <c r="A4" s="636" t="s">
        <v>87</v>
      </c>
      <c r="B4" s="507" t="s">
        <v>88</v>
      </c>
      <c r="C4" s="507" t="s">
        <v>89</v>
      </c>
      <c r="D4" s="507" t="s">
        <v>90</v>
      </c>
      <c r="E4" s="507" t="s">
        <v>91</v>
      </c>
      <c r="F4" s="507" t="s">
        <v>92</v>
      </c>
      <c r="G4" s="507" t="s">
        <v>93</v>
      </c>
      <c r="H4" s="507" t="s">
        <v>94</v>
      </c>
      <c r="I4" s="507" t="s">
        <v>95</v>
      </c>
      <c r="J4" s="507" t="s">
        <v>96</v>
      </c>
      <c r="K4" s="637" t="s">
        <v>97</v>
      </c>
      <c r="L4" s="80"/>
      <c r="M4" s="1113"/>
      <c r="N4" s="1113"/>
      <c r="O4" s="1113"/>
      <c r="P4" s="1114"/>
      <c r="Q4" s="1113"/>
      <c r="R4" s="1114"/>
      <c r="S4" s="1113"/>
      <c r="U4" s="1115"/>
      <c r="V4" s="1115"/>
      <c r="W4" s="1115"/>
      <c r="X4" s="1115"/>
      <c r="Y4" s="1115"/>
      <c r="Z4" s="1115"/>
      <c r="AA4" s="1115"/>
    </row>
    <row r="5" spans="1:27" ht="12.75" customHeight="1">
      <c r="A5" s="1093">
        <v>2018</v>
      </c>
      <c r="B5" s="1094"/>
      <c r="C5" s="1095">
        <v>760802</v>
      </c>
      <c r="D5" s="1095">
        <v>407569</v>
      </c>
      <c r="E5" s="1095">
        <v>159723</v>
      </c>
      <c r="F5" s="1095">
        <v>143359</v>
      </c>
      <c r="G5" s="1095">
        <v>16364</v>
      </c>
      <c r="H5" s="1095">
        <v>10149</v>
      </c>
      <c r="I5" s="1095">
        <v>24165</v>
      </c>
      <c r="J5" s="1095">
        <v>143265</v>
      </c>
      <c r="K5" s="1096">
        <v>15931</v>
      </c>
      <c r="L5" s="46"/>
      <c r="M5" s="45"/>
      <c r="N5" s="82"/>
      <c r="U5" s="1116"/>
      <c r="V5" s="1116"/>
      <c r="W5" s="1116"/>
      <c r="X5" s="1116"/>
      <c r="Y5" s="1116"/>
      <c r="Z5" s="1116"/>
      <c r="AA5" s="1116"/>
    </row>
    <row r="6" spans="1:27" ht="12.75" customHeight="1">
      <c r="A6" s="635">
        <v>2019</v>
      </c>
      <c r="B6" s="1097"/>
      <c r="C6" s="1098">
        <v>817670</v>
      </c>
      <c r="D6" s="1098">
        <v>421557</v>
      </c>
      <c r="E6" s="1098">
        <v>188456</v>
      </c>
      <c r="F6" s="1098">
        <v>169027</v>
      </c>
      <c r="G6" s="1098">
        <v>19429</v>
      </c>
      <c r="H6" s="1098">
        <v>9717</v>
      </c>
      <c r="I6" s="1098">
        <v>24347</v>
      </c>
      <c r="J6" s="1098">
        <v>159902</v>
      </c>
      <c r="K6" s="638">
        <v>13691</v>
      </c>
      <c r="L6" s="46"/>
      <c r="M6" s="45"/>
      <c r="N6" s="82"/>
      <c r="U6" s="1116"/>
      <c r="V6" s="1116"/>
      <c r="W6" s="1116"/>
      <c r="X6" s="1116"/>
      <c r="Y6" s="1116"/>
      <c r="Z6" s="1116"/>
      <c r="AA6" s="1116"/>
    </row>
    <row r="7" spans="1:27" ht="12.75" customHeight="1">
      <c r="A7" s="635">
        <v>2020</v>
      </c>
      <c r="B7" s="1099"/>
      <c r="C7" s="1098">
        <v>874422</v>
      </c>
      <c r="D7" s="1098">
        <v>431570</v>
      </c>
      <c r="E7" s="1098">
        <v>207045</v>
      </c>
      <c r="F7" s="1098">
        <v>189684</v>
      </c>
      <c r="G7" s="1098">
        <v>17361</v>
      </c>
      <c r="H7" s="1098">
        <v>12490</v>
      </c>
      <c r="I7" s="1098">
        <v>26670</v>
      </c>
      <c r="J7" s="1098">
        <v>188078</v>
      </c>
      <c r="K7" s="638">
        <v>8569</v>
      </c>
      <c r="L7" s="46"/>
      <c r="M7" s="45"/>
      <c r="N7" s="82"/>
      <c r="U7" s="1116"/>
      <c r="V7" s="1116"/>
      <c r="W7" s="1116"/>
      <c r="X7" s="1116"/>
      <c r="Y7" s="1116"/>
      <c r="Z7" s="1116"/>
      <c r="AA7" s="1116"/>
    </row>
    <row r="8" spans="1:27" ht="12.75" customHeight="1">
      <c r="A8" s="635">
        <v>2021</v>
      </c>
      <c r="B8" s="1099"/>
      <c r="C8" s="1098">
        <v>814954</v>
      </c>
      <c r="D8" s="1098">
        <v>391296</v>
      </c>
      <c r="E8" s="1098">
        <v>204435</v>
      </c>
      <c r="F8" s="1098">
        <v>189065</v>
      </c>
      <c r="G8" s="1098">
        <v>15370</v>
      </c>
      <c r="H8" s="1098">
        <v>12985</v>
      </c>
      <c r="I8" s="1098">
        <v>24283</v>
      </c>
      <c r="J8" s="1098">
        <v>172644</v>
      </c>
      <c r="K8" s="638">
        <v>9311</v>
      </c>
      <c r="L8" s="46"/>
      <c r="M8" s="45"/>
      <c r="N8" s="82"/>
      <c r="U8" s="1116"/>
      <c r="V8" s="1116"/>
      <c r="W8" s="1116"/>
      <c r="X8" s="1116"/>
      <c r="Y8" s="1116"/>
      <c r="Z8" s="1116"/>
      <c r="AA8" s="1116"/>
    </row>
    <row r="9" spans="1:27" ht="12.75" customHeight="1">
      <c r="A9" s="635" t="s">
        <v>98</v>
      </c>
      <c r="B9" s="1099"/>
      <c r="C9" s="1098">
        <v>732991</v>
      </c>
      <c r="D9" s="1098">
        <v>354577</v>
      </c>
      <c r="E9" s="1098">
        <v>186045</v>
      </c>
      <c r="F9" s="1098">
        <v>173949</v>
      </c>
      <c r="G9" s="1098">
        <v>12096</v>
      </c>
      <c r="H9" s="1098">
        <v>8325</v>
      </c>
      <c r="I9" s="1098">
        <v>21307</v>
      </c>
      <c r="J9" s="1098">
        <v>155073</v>
      </c>
      <c r="K9" s="638">
        <v>7664</v>
      </c>
      <c r="L9" s="46"/>
      <c r="M9" s="45"/>
      <c r="N9" s="83"/>
      <c r="U9" s="1116"/>
      <c r="V9" s="1116"/>
      <c r="W9" s="1116"/>
      <c r="X9" s="1116"/>
      <c r="Y9" s="1116"/>
      <c r="Z9" s="1116"/>
      <c r="AA9" s="1116"/>
    </row>
    <row r="10" spans="1:27" ht="12.75" customHeight="1">
      <c r="A10" s="635"/>
      <c r="B10" s="1100"/>
      <c r="C10" s="1101"/>
      <c r="D10" s="1102"/>
      <c r="E10" s="1102"/>
      <c r="F10" s="1102"/>
      <c r="G10" s="1102"/>
      <c r="H10" s="1102"/>
      <c r="I10" s="1102"/>
      <c r="J10" s="1102"/>
      <c r="K10" s="639"/>
      <c r="L10" s="46"/>
      <c r="M10" s="82"/>
      <c r="N10" s="82"/>
      <c r="O10" s="46"/>
      <c r="P10" s="20"/>
      <c r="Q10" s="20"/>
      <c r="R10" s="20"/>
      <c r="S10" s="20"/>
    </row>
    <row r="11" spans="1:27" ht="12.75" customHeight="1">
      <c r="A11" s="1092" t="s">
        <v>98</v>
      </c>
      <c r="B11" s="1103" t="s">
        <v>464</v>
      </c>
      <c r="C11" s="1104">
        <f>SUM(C41:C48)</f>
        <v>505598</v>
      </c>
      <c r="D11" s="1104">
        <f t="shared" ref="D11:K11" si="0">SUM(D41:D48)</f>
        <v>237414</v>
      </c>
      <c r="E11" s="1104">
        <f t="shared" si="0"/>
        <v>135676</v>
      </c>
      <c r="F11" s="1104">
        <f t="shared" si="0"/>
        <v>126998</v>
      </c>
      <c r="G11" s="1104">
        <f t="shared" si="0"/>
        <v>8678</v>
      </c>
      <c r="H11" s="1104">
        <f t="shared" si="0"/>
        <v>5734</v>
      </c>
      <c r="I11" s="1104">
        <f t="shared" si="0"/>
        <v>14431</v>
      </c>
      <c r="J11" s="1104">
        <f t="shared" si="0"/>
        <v>106454</v>
      </c>
      <c r="K11" s="640">
        <f t="shared" si="0"/>
        <v>5889</v>
      </c>
      <c r="L11" s="470"/>
      <c r="M11" s="470"/>
      <c r="N11" s="106"/>
      <c r="O11" s="46"/>
      <c r="P11" s="46"/>
      <c r="Q11" s="46"/>
      <c r="R11" s="46"/>
      <c r="S11" s="46"/>
      <c r="T11" s="46"/>
      <c r="U11" s="46"/>
    </row>
    <row r="12" spans="1:27" ht="12.75" customHeight="1">
      <c r="A12" s="641" t="s">
        <v>99</v>
      </c>
      <c r="B12" s="1097" t="str">
        <f>B11</f>
        <v>Ene-ago</v>
      </c>
      <c r="C12" s="1104">
        <f>SUM(C54:C61)</f>
        <v>489670</v>
      </c>
      <c r="D12" s="1104">
        <f t="shared" ref="D12:K12" si="1">SUM(D54:D61)</f>
        <v>238554</v>
      </c>
      <c r="E12" s="1104">
        <f t="shared" si="1"/>
        <v>124018</v>
      </c>
      <c r="F12" s="1104">
        <f t="shared" si="1"/>
        <v>117159</v>
      </c>
      <c r="G12" s="1104">
        <f t="shared" si="1"/>
        <v>6859</v>
      </c>
      <c r="H12" s="1104">
        <f t="shared" si="1"/>
        <v>4727</v>
      </c>
      <c r="I12" s="1104">
        <f t="shared" si="1"/>
        <v>13097</v>
      </c>
      <c r="J12" s="1104">
        <f t="shared" si="1"/>
        <v>101928</v>
      </c>
      <c r="K12" s="640">
        <f t="shared" si="1"/>
        <v>7346</v>
      </c>
      <c r="L12" s="38"/>
      <c r="M12" s="38"/>
      <c r="N12" s="106"/>
      <c r="O12" s="286"/>
      <c r="P12" s="105"/>
      <c r="Q12" s="105"/>
      <c r="R12" s="105"/>
      <c r="S12" s="46"/>
      <c r="T12" s="46"/>
    </row>
    <row r="13" spans="1:27" ht="12.75" customHeight="1">
      <c r="A13" s="642"/>
      <c r="B13" s="1097"/>
      <c r="C13" s="1101"/>
      <c r="D13" s="1102"/>
      <c r="E13" s="1102"/>
      <c r="F13" s="1102"/>
      <c r="G13" s="1102"/>
      <c r="H13" s="1102"/>
      <c r="I13" s="1102"/>
      <c r="J13" s="1102"/>
      <c r="K13" s="639"/>
      <c r="L13" s="46"/>
      <c r="M13" s="40"/>
      <c r="N13" s="40"/>
      <c r="O13" s="40"/>
      <c r="P13" s="40"/>
      <c r="Q13" s="40"/>
      <c r="R13" s="40"/>
      <c r="T13" s="40"/>
    </row>
    <row r="14" spans="1:27" ht="12.75" customHeight="1">
      <c r="A14" s="641"/>
      <c r="B14" s="1097"/>
      <c r="C14" s="1101"/>
      <c r="D14" s="1101"/>
      <c r="E14" s="1101"/>
      <c r="F14" s="1101"/>
      <c r="G14" s="1101"/>
      <c r="H14" s="1101"/>
      <c r="I14" s="1101"/>
      <c r="J14" s="1101"/>
      <c r="K14" s="643"/>
      <c r="L14" s="103"/>
      <c r="M14" s="106"/>
      <c r="N14" s="46"/>
      <c r="O14" s="46"/>
      <c r="P14" s="46"/>
      <c r="Q14" s="46"/>
      <c r="R14" s="46"/>
      <c r="S14" s="46"/>
      <c r="T14" s="46"/>
      <c r="U14" s="46"/>
      <c r="V14" s="46"/>
    </row>
    <row r="15" spans="1:27" ht="12.75" customHeight="1">
      <c r="A15" s="644">
        <v>2020</v>
      </c>
      <c r="B15" s="1097" t="s">
        <v>100</v>
      </c>
      <c r="C15" s="1101">
        <v>75152</v>
      </c>
      <c r="D15" s="1101">
        <v>37959</v>
      </c>
      <c r="E15" s="1101">
        <v>16411</v>
      </c>
      <c r="F15" s="1101">
        <v>14743</v>
      </c>
      <c r="G15" s="1101">
        <v>1668</v>
      </c>
      <c r="H15" s="1101">
        <v>653</v>
      </c>
      <c r="I15" s="1101">
        <v>2449</v>
      </c>
      <c r="J15" s="1101">
        <v>17195</v>
      </c>
      <c r="K15" s="643">
        <v>485</v>
      </c>
      <c r="L15" s="103"/>
      <c r="M15" s="106"/>
      <c r="N15" s="324"/>
      <c r="O15" s="324"/>
      <c r="P15" s="324"/>
      <c r="Q15" s="324"/>
      <c r="R15" s="469"/>
      <c r="S15" s="324"/>
      <c r="T15" s="324"/>
      <c r="U15" s="469"/>
      <c r="V15" s="324"/>
    </row>
    <row r="16" spans="1:27" ht="12.75" customHeight="1">
      <c r="A16" s="641"/>
      <c r="B16" s="1097" t="s">
        <v>101</v>
      </c>
      <c r="C16" s="1101">
        <v>71546</v>
      </c>
      <c r="D16" s="1101">
        <v>34911</v>
      </c>
      <c r="E16" s="1101">
        <v>16063</v>
      </c>
      <c r="F16" s="1101">
        <v>14511</v>
      </c>
      <c r="G16" s="1101">
        <v>1552</v>
      </c>
      <c r="H16" s="1101">
        <v>621</v>
      </c>
      <c r="I16" s="1101">
        <v>2250</v>
      </c>
      <c r="J16" s="1101">
        <v>16929</v>
      </c>
      <c r="K16" s="643">
        <v>772</v>
      </c>
      <c r="L16" s="103"/>
      <c r="M16" s="106"/>
      <c r="N16" s="324"/>
      <c r="O16" s="324"/>
      <c r="P16" s="324"/>
      <c r="Q16" s="324"/>
      <c r="R16" s="469"/>
      <c r="S16" s="324"/>
      <c r="T16" s="324"/>
      <c r="U16" s="469"/>
      <c r="V16" s="324"/>
    </row>
    <row r="17" spans="1:11" ht="12.75" customHeight="1">
      <c r="A17" s="641"/>
      <c r="B17" s="1105" t="s">
        <v>102</v>
      </c>
      <c r="C17" s="1101">
        <v>76679</v>
      </c>
      <c r="D17" s="1101">
        <v>37707</v>
      </c>
      <c r="E17" s="1101">
        <v>18115</v>
      </c>
      <c r="F17" s="1101">
        <v>16354</v>
      </c>
      <c r="G17" s="1101">
        <v>1761</v>
      </c>
      <c r="H17" s="1101">
        <v>682</v>
      </c>
      <c r="I17" s="1101">
        <v>2203</v>
      </c>
      <c r="J17" s="1101">
        <v>16989</v>
      </c>
      <c r="K17" s="643">
        <v>983</v>
      </c>
    </row>
    <row r="18" spans="1:11" ht="12.75" customHeight="1">
      <c r="A18" s="641"/>
      <c r="B18" s="1105" t="s">
        <v>103</v>
      </c>
      <c r="C18" s="1101">
        <v>65863</v>
      </c>
      <c r="D18" s="1101">
        <v>30756</v>
      </c>
      <c r="E18" s="1101">
        <v>17896</v>
      </c>
      <c r="F18" s="1101">
        <v>16341</v>
      </c>
      <c r="G18" s="1101">
        <v>1555</v>
      </c>
      <c r="H18" s="1101">
        <v>392</v>
      </c>
      <c r="I18" s="1101">
        <v>1714</v>
      </c>
      <c r="J18" s="1101">
        <v>13994</v>
      </c>
      <c r="K18" s="643">
        <v>1111</v>
      </c>
    </row>
    <row r="19" spans="1:11" ht="12.75" customHeight="1">
      <c r="A19" s="641"/>
      <c r="B19" s="1097" t="s">
        <v>104</v>
      </c>
      <c r="C19" s="1101">
        <v>70772</v>
      </c>
      <c r="D19" s="1101">
        <v>33398</v>
      </c>
      <c r="E19" s="1101">
        <v>18599</v>
      </c>
      <c r="F19" s="1101">
        <v>17365</v>
      </c>
      <c r="G19" s="1101">
        <v>1234</v>
      </c>
      <c r="H19" s="1101">
        <v>531</v>
      </c>
      <c r="I19" s="1101">
        <v>1912</v>
      </c>
      <c r="J19" s="1101">
        <v>15451</v>
      </c>
      <c r="K19" s="643">
        <v>881</v>
      </c>
    </row>
    <row r="20" spans="1:11" ht="12.75" customHeight="1">
      <c r="A20" s="641"/>
      <c r="B20" s="1097" t="s">
        <v>105</v>
      </c>
      <c r="C20" s="1101">
        <v>76891</v>
      </c>
      <c r="D20" s="1101">
        <v>36442</v>
      </c>
      <c r="E20" s="1101">
        <v>20469</v>
      </c>
      <c r="F20" s="1101">
        <v>19297</v>
      </c>
      <c r="G20" s="1101">
        <v>1172</v>
      </c>
      <c r="H20" s="1101">
        <v>911</v>
      </c>
      <c r="I20" s="1101">
        <v>2136</v>
      </c>
      <c r="J20" s="1101">
        <v>16135</v>
      </c>
      <c r="K20" s="643">
        <v>798</v>
      </c>
    </row>
    <row r="21" spans="1:11" ht="12.75" customHeight="1">
      <c r="A21" s="641"/>
      <c r="B21" s="1105" t="s">
        <v>106</v>
      </c>
      <c r="C21" s="1101">
        <v>78065</v>
      </c>
      <c r="D21" s="1101">
        <v>39624</v>
      </c>
      <c r="E21" s="1101">
        <v>19550</v>
      </c>
      <c r="F21" s="1101">
        <v>18223</v>
      </c>
      <c r="G21" s="1101">
        <v>1327</v>
      </c>
      <c r="H21" s="1101">
        <v>1547</v>
      </c>
      <c r="I21" s="1101">
        <v>2112</v>
      </c>
      <c r="J21" s="1101">
        <v>14649</v>
      </c>
      <c r="K21" s="643">
        <v>583</v>
      </c>
    </row>
    <row r="22" spans="1:11" ht="12.75" customHeight="1">
      <c r="A22" s="641"/>
      <c r="B22" s="1105" t="s">
        <v>107</v>
      </c>
      <c r="C22" s="1101">
        <v>73623</v>
      </c>
      <c r="D22" s="1101">
        <v>40001</v>
      </c>
      <c r="E22" s="1101">
        <v>15174</v>
      </c>
      <c r="F22" s="1101">
        <v>13542</v>
      </c>
      <c r="G22" s="1101">
        <v>1632</v>
      </c>
      <c r="H22" s="1101">
        <v>1896</v>
      </c>
      <c r="I22" s="1101">
        <v>2400</v>
      </c>
      <c r="J22" s="1101">
        <v>13536</v>
      </c>
      <c r="K22" s="643">
        <v>616</v>
      </c>
    </row>
    <row r="23" spans="1:11" ht="12.75" customHeight="1">
      <c r="A23" s="641"/>
      <c r="B23" s="1097" t="s">
        <v>108</v>
      </c>
      <c r="C23" s="1101">
        <v>75393</v>
      </c>
      <c r="D23" s="1101">
        <v>39216</v>
      </c>
      <c r="E23" s="1101">
        <v>15653</v>
      </c>
      <c r="F23" s="1101">
        <v>14193</v>
      </c>
      <c r="G23" s="1101">
        <v>1460</v>
      </c>
      <c r="H23" s="1101">
        <v>1926</v>
      </c>
      <c r="I23" s="1101">
        <v>2569</v>
      </c>
      <c r="J23" s="1101">
        <v>15321</v>
      </c>
      <c r="K23" s="643">
        <v>708</v>
      </c>
    </row>
    <row r="24" spans="1:11" ht="12.75" customHeight="1">
      <c r="A24" s="641"/>
      <c r="B24" s="1097" t="s">
        <v>109</v>
      </c>
      <c r="C24" s="1101">
        <v>68430</v>
      </c>
      <c r="D24" s="1101">
        <v>32572</v>
      </c>
      <c r="E24" s="1101">
        <v>17452</v>
      </c>
      <c r="F24" s="1101">
        <v>15860</v>
      </c>
      <c r="G24" s="1101">
        <v>1592</v>
      </c>
      <c r="H24" s="1101">
        <v>1392</v>
      </c>
      <c r="I24" s="1101">
        <v>2337</v>
      </c>
      <c r="J24" s="1101">
        <v>14106</v>
      </c>
      <c r="K24" s="643">
        <v>571</v>
      </c>
    </row>
    <row r="25" spans="1:11" ht="12.75" customHeight="1">
      <c r="A25" s="641"/>
      <c r="B25" s="1105" t="s">
        <v>110</v>
      </c>
      <c r="C25" s="1101">
        <v>67557</v>
      </c>
      <c r="D25" s="1101">
        <v>31351</v>
      </c>
      <c r="E25" s="1101">
        <v>16882</v>
      </c>
      <c r="F25" s="1101">
        <v>15494</v>
      </c>
      <c r="G25" s="1101">
        <v>1388</v>
      </c>
      <c r="H25" s="1101">
        <v>1027</v>
      </c>
      <c r="I25" s="1101">
        <v>2343</v>
      </c>
      <c r="J25" s="1101">
        <v>15496</v>
      </c>
      <c r="K25" s="643">
        <v>458</v>
      </c>
    </row>
    <row r="26" spans="1:11" ht="12.75" customHeight="1">
      <c r="A26" s="641"/>
      <c r="B26" s="1105" t="s">
        <v>111</v>
      </c>
      <c r="C26" s="1101">
        <v>74451</v>
      </c>
      <c r="D26" s="1101">
        <v>37633</v>
      </c>
      <c r="E26" s="1101">
        <v>14781</v>
      </c>
      <c r="F26" s="1101">
        <v>13761</v>
      </c>
      <c r="G26" s="1101">
        <v>1020</v>
      </c>
      <c r="H26" s="1101">
        <v>912</v>
      </c>
      <c r="I26" s="1101">
        <v>2245</v>
      </c>
      <c r="J26" s="1101">
        <v>18277</v>
      </c>
      <c r="K26" s="643">
        <v>603</v>
      </c>
    </row>
    <row r="27" spans="1:11" ht="12.75" customHeight="1">
      <c r="A27" s="641"/>
      <c r="B27" s="1105"/>
      <c r="C27" s="1101"/>
      <c r="D27" s="1101"/>
      <c r="E27" s="1101"/>
      <c r="F27" s="1101"/>
      <c r="G27" s="1101"/>
      <c r="H27" s="1101"/>
      <c r="I27" s="1101"/>
      <c r="J27" s="1101"/>
      <c r="K27" s="643"/>
    </row>
    <row r="28" spans="1:11" ht="12.75" customHeight="1">
      <c r="A28" s="644">
        <v>2021</v>
      </c>
      <c r="B28" s="1105" t="s">
        <v>100</v>
      </c>
      <c r="C28" s="1106">
        <v>66593</v>
      </c>
      <c r="D28" s="1106">
        <v>33172</v>
      </c>
      <c r="E28" s="1106">
        <v>16093</v>
      </c>
      <c r="F28" s="1106">
        <v>14912</v>
      </c>
      <c r="G28" s="1106">
        <v>1181</v>
      </c>
      <c r="H28" s="1106">
        <v>763</v>
      </c>
      <c r="I28" s="1106">
        <v>1850</v>
      </c>
      <c r="J28" s="1106">
        <v>14183</v>
      </c>
      <c r="K28" s="645">
        <v>532</v>
      </c>
    </row>
    <row r="29" spans="1:11" ht="12.75" customHeight="1">
      <c r="A29" s="644"/>
      <c r="B29" s="1105" t="s">
        <v>101</v>
      </c>
      <c r="C29" s="1106">
        <v>68309</v>
      </c>
      <c r="D29" s="1106">
        <v>33514</v>
      </c>
      <c r="E29" s="1106">
        <v>16417</v>
      </c>
      <c r="F29" s="1106">
        <v>14917</v>
      </c>
      <c r="G29" s="1106">
        <v>1500</v>
      </c>
      <c r="H29" s="1106">
        <v>739</v>
      </c>
      <c r="I29" s="1106">
        <v>2033</v>
      </c>
      <c r="J29" s="1106">
        <v>14929</v>
      </c>
      <c r="K29" s="645">
        <v>677</v>
      </c>
    </row>
    <row r="30" spans="1:11" ht="12.75" customHeight="1">
      <c r="A30" s="644"/>
      <c r="B30" s="1105" t="s">
        <v>102</v>
      </c>
      <c r="C30" s="1106">
        <v>77901</v>
      </c>
      <c r="D30" s="1106">
        <v>37293</v>
      </c>
      <c r="E30" s="1106">
        <v>19501</v>
      </c>
      <c r="F30" s="1106">
        <v>17768</v>
      </c>
      <c r="G30" s="1106">
        <v>1733</v>
      </c>
      <c r="H30" s="1106">
        <v>866</v>
      </c>
      <c r="I30" s="1106">
        <v>2752</v>
      </c>
      <c r="J30" s="1106">
        <v>16608</v>
      </c>
      <c r="K30" s="645">
        <v>881</v>
      </c>
    </row>
    <row r="31" spans="1:11" ht="12.75" customHeight="1">
      <c r="A31" s="644"/>
      <c r="B31" s="1105" t="s">
        <v>103</v>
      </c>
      <c r="C31" s="1106">
        <v>68719</v>
      </c>
      <c r="D31" s="1106">
        <v>32207</v>
      </c>
      <c r="E31" s="1106">
        <v>14605</v>
      </c>
      <c r="F31" s="1106">
        <v>13095</v>
      </c>
      <c r="G31" s="1106">
        <v>1510</v>
      </c>
      <c r="H31" s="1106">
        <v>718</v>
      </c>
      <c r="I31" s="1106">
        <v>2115</v>
      </c>
      <c r="J31" s="1106">
        <v>17985</v>
      </c>
      <c r="K31" s="645">
        <v>1089</v>
      </c>
    </row>
    <row r="32" spans="1:11" ht="12.75" customHeight="1">
      <c r="A32" s="644"/>
      <c r="B32" s="1105" t="s">
        <v>104</v>
      </c>
      <c r="C32" s="1106">
        <v>71803</v>
      </c>
      <c r="D32" s="1106">
        <v>32159</v>
      </c>
      <c r="E32" s="1106">
        <v>19919</v>
      </c>
      <c r="F32" s="1106">
        <v>18388</v>
      </c>
      <c r="G32" s="1106">
        <v>1531</v>
      </c>
      <c r="H32" s="1106">
        <v>905</v>
      </c>
      <c r="I32" s="1106">
        <v>2025</v>
      </c>
      <c r="J32" s="1106">
        <v>15129</v>
      </c>
      <c r="K32" s="645">
        <v>1666</v>
      </c>
    </row>
    <row r="33" spans="1:11" ht="12.75" customHeight="1">
      <c r="A33" s="644"/>
      <c r="B33" s="1105" t="s">
        <v>105</v>
      </c>
      <c r="C33" s="1106">
        <v>76139</v>
      </c>
      <c r="D33" s="1106">
        <v>33219</v>
      </c>
      <c r="E33" s="1106">
        <v>22918</v>
      </c>
      <c r="F33" s="1106">
        <v>21242</v>
      </c>
      <c r="G33" s="1106">
        <v>1676</v>
      </c>
      <c r="H33" s="1106">
        <v>1225</v>
      </c>
      <c r="I33" s="1106">
        <v>2025</v>
      </c>
      <c r="J33" s="1106">
        <v>15784</v>
      </c>
      <c r="K33" s="645">
        <v>968</v>
      </c>
    </row>
    <row r="34" spans="1:11" ht="12.75" customHeight="1">
      <c r="A34" s="644"/>
      <c r="B34" s="1105" t="s">
        <v>106</v>
      </c>
      <c r="C34" s="1106">
        <v>70585</v>
      </c>
      <c r="D34" s="1106">
        <v>32857</v>
      </c>
      <c r="E34" s="1106">
        <v>19051</v>
      </c>
      <c r="F34" s="1106">
        <v>17632</v>
      </c>
      <c r="G34" s="1106">
        <v>1419</v>
      </c>
      <c r="H34" s="1106">
        <v>1769</v>
      </c>
      <c r="I34" s="1106">
        <v>1945</v>
      </c>
      <c r="J34" s="1106">
        <v>14213</v>
      </c>
      <c r="K34" s="645">
        <v>750</v>
      </c>
    </row>
    <row r="35" spans="1:11" ht="12.75" customHeight="1">
      <c r="A35" s="644"/>
      <c r="B35" s="1105" t="s">
        <v>107</v>
      </c>
      <c r="C35" s="1106">
        <v>70871</v>
      </c>
      <c r="D35" s="1106">
        <v>35169</v>
      </c>
      <c r="E35" s="1106">
        <v>17685</v>
      </c>
      <c r="F35" s="1106">
        <v>16265</v>
      </c>
      <c r="G35" s="1106">
        <v>1420</v>
      </c>
      <c r="H35" s="1106">
        <v>1722</v>
      </c>
      <c r="I35" s="1106">
        <v>2064</v>
      </c>
      <c r="J35" s="1106">
        <v>13477</v>
      </c>
      <c r="K35" s="645">
        <v>754</v>
      </c>
    </row>
    <row r="36" spans="1:11" ht="12.75" customHeight="1">
      <c r="A36" s="644"/>
      <c r="B36" s="1105" t="s">
        <v>108</v>
      </c>
      <c r="C36" s="1106">
        <v>61115</v>
      </c>
      <c r="D36" s="1106">
        <v>31024</v>
      </c>
      <c r="E36" s="1106">
        <v>13940</v>
      </c>
      <c r="F36" s="1106">
        <v>12999</v>
      </c>
      <c r="G36" s="1106">
        <v>941</v>
      </c>
      <c r="H36" s="1106">
        <v>1601</v>
      </c>
      <c r="I36" s="1106">
        <v>2129</v>
      </c>
      <c r="J36" s="1106">
        <v>11819</v>
      </c>
      <c r="K36" s="645">
        <v>602</v>
      </c>
    </row>
    <row r="37" spans="1:11" ht="12.75" customHeight="1">
      <c r="A37" s="644"/>
      <c r="B37" s="1105" t="s">
        <v>109</v>
      </c>
      <c r="C37" s="1106">
        <v>54268</v>
      </c>
      <c r="D37" s="1106">
        <v>26185</v>
      </c>
      <c r="E37" s="1106">
        <v>14308</v>
      </c>
      <c r="F37" s="1106">
        <v>13489</v>
      </c>
      <c r="G37" s="1106">
        <v>819</v>
      </c>
      <c r="H37" s="1106">
        <v>1027</v>
      </c>
      <c r="I37" s="1106">
        <v>1615</v>
      </c>
      <c r="J37" s="1106">
        <v>10627</v>
      </c>
      <c r="K37" s="645">
        <v>506</v>
      </c>
    </row>
    <row r="38" spans="1:11" ht="12.75" customHeight="1">
      <c r="A38" s="644"/>
      <c r="B38" s="1105" t="s">
        <v>110</v>
      </c>
      <c r="C38" s="1106">
        <v>60901</v>
      </c>
      <c r="D38" s="1106">
        <v>30271</v>
      </c>
      <c r="E38" s="1106">
        <v>14435</v>
      </c>
      <c r="F38" s="1106">
        <v>13617</v>
      </c>
      <c r="G38" s="1106">
        <v>818</v>
      </c>
      <c r="H38" s="1106">
        <v>829</v>
      </c>
      <c r="I38" s="1106">
        <v>1835</v>
      </c>
      <c r="J38" s="1106">
        <v>13166</v>
      </c>
      <c r="K38" s="645">
        <v>365</v>
      </c>
    </row>
    <row r="39" spans="1:11" ht="12.75" customHeight="1">
      <c r="A39" s="644"/>
      <c r="B39" s="1105" t="s">
        <v>111</v>
      </c>
      <c r="C39" s="1106">
        <v>67750</v>
      </c>
      <c r="D39" s="1106">
        <v>34226</v>
      </c>
      <c r="E39" s="1106">
        <v>15563</v>
      </c>
      <c r="F39" s="1106">
        <v>14741</v>
      </c>
      <c r="G39" s="1106">
        <v>822</v>
      </c>
      <c r="H39" s="1106">
        <v>821</v>
      </c>
      <c r="I39" s="1106">
        <v>1895</v>
      </c>
      <c r="J39" s="1106">
        <v>14724</v>
      </c>
      <c r="K39" s="645">
        <v>521</v>
      </c>
    </row>
    <row r="40" spans="1:11" ht="12.75" customHeight="1">
      <c r="A40" s="644"/>
      <c r="B40" s="1105"/>
      <c r="C40" s="1101"/>
      <c r="D40" s="1101"/>
      <c r="E40" s="1101"/>
      <c r="F40" s="1101"/>
      <c r="G40" s="1101"/>
      <c r="H40" s="1101"/>
      <c r="I40" s="1101"/>
      <c r="J40" s="1101"/>
      <c r="K40" s="643"/>
    </row>
    <row r="41" spans="1:11" ht="12.75" customHeight="1">
      <c r="A41" s="644" t="s">
        <v>98</v>
      </c>
      <c r="B41" s="1105" t="s">
        <v>100</v>
      </c>
      <c r="C41" s="1106">
        <v>55675</v>
      </c>
      <c r="D41" s="1106">
        <v>27772</v>
      </c>
      <c r="E41" s="1106">
        <v>13308</v>
      </c>
      <c r="F41" s="1106">
        <v>12394</v>
      </c>
      <c r="G41" s="1106">
        <v>914</v>
      </c>
      <c r="H41" s="1106">
        <v>545</v>
      </c>
      <c r="I41" s="1106">
        <v>1806</v>
      </c>
      <c r="J41" s="1106">
        <v>11779</v>
      </c>
      <c r="K41" s="645">
        <v>465</v>
      </c>
    </row>
    <row r="42" spans="1:11" ht="12.75" customHeight="1">
      <c r="A42" s="644"/>
      <c r="B42" s="1105" t="s">
        <v>101</v>
      </c>
      <c r="C42" s="1106">
        <v>58016</v>
      </c>
      <c r="D42" s="1106">
        <v>28627</v>
      </c>
      <c r="E42" s="1106">
        <v>14360</v>
      </c>
      <c r="F42" s="1106">
        <v>13557</v>
      </c>
      <c r="G42" s="1106">
        <v>803</v>
      </c>
      <c r="H42" s="1106">
        <v>512</v>
      </c>
      <c r="I42" s="1106">
        <v>2007</v>
      </c>
      <c r="J42" s="1106">
        <v>11892</v>
      </c>
      <c r="K42" s="645">
        <v>618</v>
      </c>
    </row>
    <row r="43" spans="1:11" ht="12.75" customHeight="1">
      <c r="A43" s="644"/>
      <c r="B43" s="1105" t="s">
        <v>102</v>
      </c>
      <c r="C43" s="1106">
        <v>72197</v>
      </c>
      <c r="D43" s="1106">
        <v>32630</v>
      </c>
      <c r="E43" s="1106">
        <v>20163</v>
      </c>
      <c r="F43" s="1106">
        <v>18843</v>
      </c>
      <c r="G43" s="1106">
        <v>1320</v>
      </c>
      <c r="H43" s="1106">
        <v>721</v>
      </c>
      <c r="I43" s="1106">
        <v>2448</v>
      </c>
      <c r="J43" s="1106">
        <v>15374</v>
      </c>
      <c r="K43" s="645">
        <v>861</v>
      </c>
    </row>
    <row r="44" spans="1:11" ht="12.75" customHeight="1">
      <c r="A44" s="644"/>
      <c r="B44" s="1105" t="s">
        <v>103</v>
      </c>
      <c r="C44" s="1106">
        <v>55576</v>
      </c>
      <c r="D44" s="1106">
        <v>25206</v>
      </c>
      <c r="E44" s="1106">
        <v>15664</v>
      </c>
      <c r="F44" s="1106">
        <v>14658</v>
      </c>
      <c r="G44" s="1106">
        <v>1006</v>
      </c>
      <c r="H44" s="1106">
        <v>587</v>
      </c>
      <c r="I44" s="1106">
        <v>1607</v>
      </c>
      <c r="J44" s="1106">
        <v>11775</v>
      </c>
      <c r="K44" s="645">
        <v>737</v>
      </c>
    </row>
    <row r="45" spans="1:11" ht="12.75" customHeight="1">
      <c r="A45" s="644"/>
      <c r="B45" s="1105" t="s">
        <v>104</v>
      </c>
      <c r="C45" s="1106">
        <v>66583</v>
      </c>
      <c r="D45" s="1106">
        <v>28393</v>
      </c>
      <c r="E45" s="1106">
        <v>20423</v>
      </c>
      <c r="F45" s="1106">
        <v>19093</v>
      </c>
      <c r="G45" s="1106">
        <v>1330</v>
      </c>
      <c r="H45" s="1106">
        <v>617</v>
      </c>
      <c r="I45" s="1106">
        <v>1822</v>
      </c>
      <c r="J45" s="1106">
        <v>14254</v>
      </c>
      <c r="K45" s="645">
        <v>1074</v>
      </c>
    </row>
    <row r="46" spans="1:11" ht="12.75" customHeight="1">
      <c r="A46" s="644"/>
      <c r="B46" s="1105" t="s">
        <v>105</v>
      </c>
      <c r="C46" s="1106">
        <v>64141</v>
      </c>
      <c r="D46" s="1106">
        <v>28704</v>
      </c>
      <c r="E46" s="1106">
        <v>18987</v>
      </c>
      <c r="F46" s="1106">
        <v>17755</v>
      </c>
      <c r="G46" s="1106">
        <v>1232</v>
      </c>
      <c r="H46" s="1106">
        <v>742</v>
      </c>
      <c r="I46" s="1106">
        <v>1518</v>
      </c>
      <c r="J46" s="1106">
        <v>13275</v>
      </c>
      <c r="K46" s="645">
        <v>915</v>
      </c>
    </row>
    <row r="47" spans="1:11" ht="12.75" customHeight="1">
      <c r="A47" s="644"/>
      <c r="B47" s="1105" t="s">
        <v>106</v>
      </c>
      <c r="C47" s="1106">
        <v>61791</v>
      </c>
      <c r="D47" s="1106">
        <v>30413</v>
      </c>
      <c r="E47" s="1106">
        <v>16041</v>
      </c>
      <c r="F47" s="1106">
        <v>15146</v>
      </c>
      <c r="G47" s="1106">
        <v>895</v>
      </c>
      <c r="H47" s="1106">
        <v>861</v>
      </c>
      <c r="I47" s="1106">
        <v>1432</v>
      </c>
      <c r="J47" s="1106">
        <v>12329</v>
      </c>
      <c r="K47" s="645">
        <v>715</v>
      </c>
    </row>
    <row r="48" spans="1:11" ht="12.75" customHeight="1">
      <c r="A48" s="644"/>
      <c r="B48" s="1105" t="s">
        <v>107</v>
      </c>
      <c r="C48" s="1106">
        <v>71619</v>
      </c>
      <c r="D48" s="1106">
        <v>35669</v>
      </c>
      <c r="E48" s="1106">
        <v>16730</v>
      </c>
      <c r="F48" s="1106">
        <v>15552</v>
      </c>
      <c r="G48" s="1106">
        <v>1178</v>
      </c>
      <c r="H48" s="1106">
        <v>1149</v>
      </c>
      <c r="I48" s="1106">
        <v>1791</v>
      </c>
      <c r="J48" s="1106">
        <v>15776</v>
      </c>
      <c r="K48" s="645">
        <v>504</v>
      </c>
    </row>
    <row r="49" spans="1:187" ht="12.75" customHeight="1">
      <c r="A49" s="644"/>
      <c r="B49" s="1105" t="s">
        <v>108</v>
      </c>
      <c r="C49" s="1106">
        <v>58232</v>
      </c>
      <c r="D49" s="1106">
        <v>30321</v>
      </c>
      <c r="E49" s="1106">
        <v>13423</v>
      </c>
      <c r="F49" s="1106">
        <v>12583</v>
      </c>
      <c r="G49" s="1106">
        <v>840</v>
      </c>
      <c r="H49" s="1106">
        <v>823</v>
      </c>
      <c r="I49" s="1106">
        <v>1519</v>
      </c>
      <c r="J49" s="1106">
        <v>11676</v>
      </c>
      <c r="K49" s="645">
        <v>470</v>
      </c>
      <c r="L49" s="103"/>
      <c r="M49" s="106"/>
    </row>
    <row r="50" spans="1:187" ht="12.75" customHeight="1">
      <c r="A50" s="644"/>
      <c r="B50" s="1105" t="s">
        <v>109</v>
      </c>
      <c r="C50" s="1106">
        <v>50537</v>
      </c>
      <c r="D50" s="1106">
        <v>26321</v>
      </c>
      <c r="E50" s="1106">
        <v>11316</v>
      </c>
      <c r="F50" s="1106">
        <v>10389</v>
      </c>
      <c r="G50" s="1106">
        <v>927</v>
      </c>
      <c r="H50" s="1106">
        <v>665</v>
      </c>
      <c r="I50" s="1106">
        <v>1614</v>
      </c>
      <c r="J50" s="1106">
        <v>10289</v>
      </c>
      <c r="K50" s="645">
        <v>332</v>
      </c>
      <c r="L50" s="103"/>
      <c r="M50" s="106"/>
    </row>
    <row r="51" spans="1:187" ht="12.75" customHeight="1">
      <c r="A51" s="644"/>
      <c r="B51" s="1105" t="s">
        <v>110</v>
      </c>
      <c r="C51" s="1106">
        <v>57338</v>
      </c>
      <c r="D51" s="1106">
        <v>29022</v>
      </c>
      <c r="E51" s="1106">
        <v>12834</v>
      </c>
      <c r="F51" s="1106">
        <v>12060</v>
      </c>
      <c r="G51" s="1106">
        <v>774</v>
      </c>
      <c r="H51" s="1106">
        <v>532</v>
      </c>
      <c r="I51" s="1106">
        <v>1939</v>
      </c>
      <c r="J51" s="1106">
        <v>12583</v>
      </c>
      <c r="K51" s="645">
        <v>428</v>
      </c>
      <c r="L51" s="103"/>
      <c r="M51" s="106"/>
    </row>
    <row r="52" spans="1:187" ht="12.75" customHeight="1">
      <c r="A52" s="644"/>
      <c r="B52" s="1105" t="s">
        <v>111</v>
      </c>
      <c r="C52" s="1106">
        <v>61286</v>
      </c>
      <c r="D52" s="1106">
        <v>31499</v>
      </c>
      <c r="E52" s="1106">
        <v>12796</v>
      </c>
      <c r="F52" s="1106">
        <v>11919</v>
      </c>
      <c r="G52" s="1106">
        <v>877</v>
      </c>
      <c r="H52" s="1106">
        <v>571</v>
      </c>
      <c r="I52" s="1106">
        <v>1804</v>
      </c>
      <c r="J52" s="1106">
        <v>14071</v>
      </c>
      <c r="K52" s="645">
        <v>545</v>
      </c>
      <c r="L52" s="103"/>
      <c r="M52" s="106"/>
    </row>
    <row r="53" spans="1:187" ht="12.75" customHeight="1">
      <c r="A53" s="644"/>
      <c r="B53" s="1105"/>
      <c r="C53" s="1101"/>
      <c r="D53" s="1101"/>
      <c r="E53" s="1101"/>
      <c r="F53" s="1101"/>
      <c r="G53" s="1101"/>
      <c r="H53" s="1101"/>
      <c r="I53" s="1101"/>
      <c r="J53" s="1101"/>
      <c r="K53" s="643"/>
      <c r="L53" s="103"/>
      <c r="M53" s="106"/>
    </row>
    <row r="54" spans="1:187" ht="12.75" customHeight="1">
      <c r="A54" s="646" t="s">
        <v>99</v>
      </c>
      <c r="B54" s="1103" t="s">
        <v>100</v>
      </c>
      <c r="C54" s="1104">
        <v>58134</v>
      </c>
      <c r="D54" s="1104">
        <v>29839</v>
      </c>
      <c r="E54" s="1104">
        <v>12556</v>
      </c>
      <c r="F54" s="1104">
        <v>12193</v>
      </c>
      <c r="G54" s="1104">
        <v>363</v>
      </c>
      <c r="H54" s="1104">
        <v>483</v>
      </c>
      <c r="I54" s="1104">
        <v>2201</v>
      </c>
      <c r="J54" s="1104">
        <v>12296</v>
      </c>
      <c r="K54" s="640">
        <v>759</v>
      </c>
      <c r="L54" s="471"/>
      <c r="M54" s="472"/>
    </row>
    <row r="55" spans="1:187" ht="12.75" customHeight="1">
      <c r="A55" s="644"/>
      <c r="B55" s="1105" t="s">
        <v>101</v>
      </c>
      <c r="C55" s="1104">
        <v>55962</v>
      </c>
      <c r="D55" s="1104">
        <v>28980</v>
      </c>
      <c r="E55" s="1104">
        <v>12134</v>
      </c>
      <c r="F55" s="1104">
        <v>11602</v>
      </c>
      <c r="G55" s="1104">
        <v>532</v>
      </c>
      <c r="H55" s="1104">
        <v>397</v>
      </c>
      <c r="I55" s="1104">
        <v>1339</v>
      </c>
      <c r="J55" s="1104">
        <v>12392</v>
      </c>
      <c r="K55" s="640">
        <v>720</v>
      </c>
      <c r="L55" s="103"/>
      <c r="M55" s="106"/>
    </row>
    <row r="56" spans="1:187" ht="12.75" customHeight="1">
      <c r="A56" s="644"/>
      <c r="B56" s="1105" t="s">
        <v>102</v>
      </c>
      <c r="C56" s="1104">
        <v>66606</v>
      </c>
      <c r="D56" s="1104">
        <v>31983</v>
      </c>
      <c r="E56" s="1104">
        <v>17486</v>
      </c>
      <c r="F56" s="1104">
        <v>16880</v>
      </c>
      <c r="G56" s="1104">
        <v>606</v>
      </c>
      <c r="H56" s="1104">
        <v>577</v>
      </c>
      <c r="I56" s="1104">
        <v>1780</v>
      </c>
      <c r="J56" s="1104">
        <v>13784</v>
      </c>
      <c r="K56" s="640">
        <v>996</v>
      </c>
      <c r="L56" s="103"/>
      <c r="M56" s="106"/>
    </row>
    <row r="57" spans="1:187" s="526" customFormat="1" ht="12.75" customHeight="1">
      <c r="A57" s="646"/>
      <c r="B57" s="1103" t="s">
        <v>103</v>
      </c>
      <c r="C57" s="1104">
        <v>57884</v>
      </c>
      <c r="D57" s="1104">
        <v>25443</v>
      </c>
      <c r="E57" s="1104">
        <v>16147</v>
      </c>
      <c r="F57" s="1104">
        <v>15197</v>
      </c>
      <c r="G57" s="1104">
        <v>950</v>
      </c>
      <c r="H57" s="1104">
        <v>462</v>
      </c>
      <c r="I57" s="1104">
        <v>1705</v>
      </c>
      <c r="J57" s="1104">
        <v>13030</v>
      </c>
      <c r="K57" s="640">
        <v>1097</v>
      </c>
      <c r="L57" s="471"/>
      <c r="M57" s="472"/>
      <c r="N57" s="524"/>
      <c r="O57" s="524"/>
      <c r="P57" s="524"/>
      <c r="Q57" s="524"/>
      <c r="R57" s="524"/>
      <c r="S57" s="524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5"/>
      <c r="AQ57" s="525"/>
      <c r="AR57" s="525"/>
      <c r="AS57" s="525"/>
      <c r="AT57" s="525"/>
      <c r="AU57" s="525"/>
      <c r="AV57" s="525"/>
      <c r="AW57" s="525"/>
      <c r="AX57" s="525"/>
      <c r="AY57" s="525"/>
      <c r="AZ57" s="525"/>
      <c r="BA57" s="525"/>
      <c r="BB57" s="525"/>
      <c r="BC57" s="525"/>
      <c r="BD57" s="525"/>
      <c r="BE57" s="525"/>
      <c r="BF57" s="525"/>
      <c r="BG57" s="525"/>
      <c r="BH57" s="525"/>
      <c r="BI57" s="525"/>
      <c r="BJ57" s="525"/>
      <c r="BK57" s="525"/>
      <c r="BL57" s="525"/>
      <c r="BM57" s="525"/>
      <c r="BN57" s="525"/>
      <c r="BO57" s="525"/>
      <c r="BP57" s="525"/>
      <c r="BQ57" s="525"/>
      <c r="BR57" s="525"/>
      <c r="BS57" s="525"/>
      <c r="BT57" s="525"/>
      <c r="BU57" s="525"/>
      <c r="BV57" s="525"/>
      <c r="BW57" s="525"/>
      <c r="BX57" s="525"/>
      <c r="BY57" s="525"/>
      <c r="BZ57" s="525"/>
      <c r="CA57" s="525"/>
      <c r="CB57" s="525"/>
      <c r="CC57" s="525"/>
      <c r="CD57" s="525"/>
      <c r="CE57" s="525"/>
      <c r="CF57" s="525"/>
      <c r="CG57" s="525"/>
      <c r="CH57" s="525"/>
      <c r="CI57" s="525"/>
      <c r="CJ57" s="525"/>
      <c r="CK57" s="525"/>
      <c r="CL57" s="525"/>
      <c r="CM57" s="525"/>
      <c r="CN57" s="525"/>
      <c r="CO57" s="525"/>
      <c r="CP57" s="525"/>
      <c r="CQ57" s="525"/>
      <c r="CR57" s="525"/>
      <c r="CS57" s="525"/>
      <c r="CT57" s="525"/>
      <c r="CU57" s="525"/>
      <c r="CV57" s="525"/>
      <c r="CW57" s="525"/>
      <c r="CX57" s="525"/>
      <c r="CY57" s="525"/>
      <c r="CZ57" s="525"/>
      <c r="DA57" s="525"/>
      <c r="DB57" s="525"/>
      <c r="DC57" s="525"/>
      <c r="DD57" s="525"/>
      <c r="DE57" s="525"/>
      <c r="DF57" s="525"/>
      <c r="DG57" s="525"/>
      <c r="DH57" s="525"/>
      <c r="DI57" s="525"/>
      <c r="DJ57" s="525"/>
      <c r="DK57" s="525"/>
      <c r="DL57" s="525"/>
      <c r="DM57" s="525"/>
      <c r="DN57" s="525"/>
      <c r="DO57" s="525"/>
      <c r="DP57" s="525"/>
      <c r="DQ57" s="525"/>
      <c r="DR57" s="525"/>
      <c r="DS57" s="525"/>
      <c r="DT57" s="525"/>
      <c r="DU57" s="525"/>
      <c r="DV57" s="525"/>
      <c r="DW57" s="525"/>
      <c r="DX57" s="525"/>
      <c r="DY57" s="525"/>
      <c r="DZ57" s="525"/>
      <c r="EA57" s="525"/>
      <c r="EB57" s="525"/>
      <c r="EC57" s="525"/>
      <c r="ED57" s="525"/>
      <c r="EE57" s="525"/>
      <c r="EF57" s="525"/>
      <c r="EG57" s="525"/>
      <c r="EH57" s="525"/>
      <c r="EI57" s="525"/>
      <c r="EJ57" s="525"/>
      <c r="EK57" s="525"/>
      <c r="EL57" s="525"/>
      <c r="EM57" s="525"/>
      <c r="EN57" s="525"/>
      <c r="EO57" s="525"/>
      <c r="EP57" s="525"/>
      <c r="EQ57" s="525"/>
      <c r="ER57" s="525"/>
      <c r="ES57" s="525"/>
      <c r="ET57" s="525"/>
      <c r="EU57" s="525"/>
      <c r="EV57" s="525"/>
      <c r="EW57" s="525"/>
      <c r="EX57" s="525"/>
      <c r="EY57" s="525"/>
      <c r="EZ57" s="525"/>
      <c r="FA57" s="525"/>
      <c r="FB57" s="525"/>
      <c r="FC57" s="525"/>
      <c r="FD57" s="525"/>
      <c r="FE57" s="525"/>
      <c r="FF57" s="525"/>
      <c r="FG57" s="525"/>
      <c r="FH57" s="525"/>
      <c r="FI57" s="525"/>
      <c r="FJ57" s="525"/>
      <c r="FK57" s="525"/>
      <c r="FL57" s="525"/>
      <c r="FM57" s="525"/>
      <c r="FN57" s="525"/>
      <c r="FO57" s="525"/>
      <c r="FP57" s="525"/>
      <c r="FQ57" s="525"/>
      <c r="FR57" s="525"/>
      <c r="FS57" s="525"/>
      <c r="FT57" s="525"/>
      <c r="FU57" s="525"/>
      <c r="FV57" s="525"/>
      <c r="FW57" s="525"/>
      <c r="FX57" s="525"/>
      <c r="FY57" s="525"/>
      <c r="FZ57" s="525"/>
      <c r="GA57" s="525"/>
      <c r="GB57" s="525"/>
      <c r="GC57" s="525"/>
      <c r="GD57" s="525"/>
      <c r="GE57" s="525"/>
    </row>
    <row r="58" spans="1:187" s="526" customFormat="1" ht="12.75" customHeight="1">
      <c r="A58" s="646"/>
      <c r="B58" s="1103" t="s">
        <v>104</v>
      </c>
      <c r="C58" s="1104">
        <v>67056</v>
      </c>
      <c r="D58" s="1104">
        <v>29843</v>
      </c>
      <c r="E58" s="1104">
        <v>19707</v>
      </c>
      <c r="F58" s="1104">
        <v>18712</v>
      </c>
      <c r="G58" s="1104">
        <v>995</v>
      </c>
      <c r="H58" s="1104">
        <v>595</v>
      </c>
      <c r="I58" s="1104">
        <v>1639</v>
      </c>
      <c r="J58" s="1104">
        <v>13845</v>
      </c>
      <c r="K58" s="640">
        <v>1427</v>
      </c>
      <c r="L58" s="471"/>
      <c r="M58" s="472"/>
      <c r="N58" s="524"/>
      <c r="O58" s="524"/>
      <c r="P58" s="524"/>
      <c r="Q58" s="524"/>
      <c r="R58" s="524"/>
      <c r="S58" s="524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5"/>
      <c r="AW58" s="525"/>
      <c r="AX58" s="525"/>
      <c r="AY58" s="525"/>
      <c r="AZ58" s="525"/>
      <c r="BA58" s="525"/>
      <c r="BB58" s="525"/>
      <c r="BC58" s="525"/>
      <c r="BD58" s="525"/>
      <c r="BE58" s="525"/>
      <c r="BF58" s="525"/>
      <c r="BG58" s="525"/>
      <c r="BH58" s="525"/>
      <c r="BI58" s="525"/>
      <c r="BJ58" s="525"/>
      <c r="BK58" s="525"/>
      <c r="BL58" s="525"/>
      <c r="BM58" s="525"/>
      <c r="BN58" s="525"/>
      <c r="BO58" s="525"/>
      <c r="BP58" s="525"/>
      <c r="BQ58" s="525"/>
      <c r="BR58" s="525"/>
      <c r="BS58" s="525"/>
      <c r="BT58" s="525"/>
      <c r="BU58" s="525"/>
      <c r="BV58" s="525"/>
      <c r="BW58" s="525"/>
      <c r="BX58" s="525"/>
      <c r="BY58" s="525"/>
      <c r="BZ58" s="525"/>
      <c r="CA58" s="525"/>
      <c r="CB58" s="525"/>
      <c r="CC58" s="525"/>
      <c r="CD58" s="525"/>
      <c r="CE58" s="525"/>
      <c r="CF58" s="525"/>
      <c r="CG58" s="525"/>
      <c r="CH58" s="525"/>
      <c r="CI58" s="525"/>
      <c r="CJ58" s="525"/>
      <c r="CK58" s="525"/>
      <c r="CL58" s="525"/>
      <c r="CM58" s="525"/>
      <c r="CN58" s="525"/>
      <c r="CO58" s="525"/>
      <c r="CP58" s="525"/>
      <c r="CQ58" s="525"/>
      <c r="CR58" s="525"/>
      <c r="CS58" s="525"/>
      <c r="CT58" s="525"/>
      <c r="CU58" s="525"/>
      <c r="CV58" s="525"/>
      <c r="CW58" s="525"/>
      <c r="CX58" s="525"/>
      <c r="CY58" s="525"/>
      <c r="CZ58" s="525"/>
      <c r="DA58" s="525"/>
      <c r="DB58" s="525"/>
      <c r="DC58" s="525"/>
      <c r="DD58" s="525"/>
      <c r="DE58" s="525"/>
      <c r="DF58" s="525"/>
      <c r="DG58" s="525"/>
      <c r="DH58" s="525"/>
      <c r="DI58" s="525"/>
      <c r="DJ58" s="525"/>
      <c r="DK58" s="525"/>
      <c r="DL58" s="525"/>
      <c r="DM58" s="525"/>
      <c r="DN58" s="525"/>
      <c r="DO58" s="525"/>
      <c r="DP58" s="525"/>
      <c r="DQ58" s="525"/>
      <c r="DR58" s="525"/>
      <c r="DS58" s="525"/>
      <c r="DT58" s="525"/>
      <c r="DU58" s="525"/>
      <c r="DV58" s="525"/>
      <c r="DW58" s="525"/>
      <c r="DX58" s="525"/>
      <c r="DY58" s="525"/>
      <c r="DZ58" s="525"/>
      <c r="EA58" s="525"/>
      <c r="EB58" s="525"/>
      <c r="EC58" s="525"/>
      <c r="ED58" s="525"/>
      <c r="EE58" s="525"/>
      <c r="EF58" s="525"/>
      <c r="EG58" s="525"/>
      <c r="EH58" s="525"/>
      <c r="EI58" s="525"/>
      <c r="EJ58" s="525"/>
      <c r="EK58" s="525"/>
      <c r="EL58" s="525"/>
      <c r="EM58" s="525"/>
      <c r="EN58" s="525"/>
      <c r="EO58" s="525"/>
      <c r="EP58" s="525"/>
      <c r="EQ58" s="525"/>
      <c r="ER58" s="525"/>
      <c r="ES58" s="525"/>
      <c r="ET58" s="525"/>
      <c r="EU58" s="525"/>
      <c r="EV58" s="525"/>
      <c r="EW58" s="525"/>
      <c r="EX58" s="525"/>
      <c r="EY58" s="525"/>
      <c r="EZ58" s="525"/>
      <c r="FA58" s="525"/>
      <c r="FB58" s="525"/>
      <c r="FC58" s="525"/>
      <c r="FD58" s="525"/>
      <c r="FE58" s="525"/>
      <c r="FF58" s="525"/>
      <c r="FG58" s="525"/>
      <c r="FH58" s="525"/>
      <c r="FI58" s="525"/>
      <c r="FJ58" s="525"/>
      <c r="FK58" s="525"/>
      <c r="FL58" s="525"/>
      <c r="FM58" s="525"/>
      <c r="FN58" s="525"/>
      <c r="FO58" s="525"/>
      <c r="FP58" s="525"/>
      <c r="FQ58" s="525"/>
      <c r="FR58" s="525"/>
      <c r="FS58" s="525"/>
      <c r="FT58" s="525"/>
      <c r="FU58" s="525"/>
      <c r="FV58" s="525"/>
      <c r="FW58" s="525"/>
      <c r="FX58" s="525"/>
      <c r="FY58" s="525"/>
      <c r="FZ58" s="525"/>
      <c r="GA58" s="525"/>
      <c r="GB58" s="525"/>
      <c r="GC58" s="525"/>
      <c r="GD58" s="525"/>
      <c r="GE58" s="525"/>
    </row>
    <row r="59" spans="1:187" s="526" customFormat="1" ht="12.75" customHeight="1">
      <c r="A59" s="646"/>
      <c r="B59" s="1103" t="s">
        <v>105</v>
      </c>
      <c r="C59" s="1104">
        <v>58493</v>
      </c>
      <c r="D59" s="1104">
        <v>27806</v>
      </c>
      <c r="E59" s="1104">
        <v>15471</v>
      </c>
      <c r="F59" s="1104">
        <v>14443</v>
      </c>
      <c r="G59" s="1104">
        <v>1028</v>
      </c>
      <c r="H59" s="1104">
        <v>608</v>
      </c>
      <c r="I59" s="1104">
        <v>1577</v>
      </c>
      <c r="J59" s="1104">
        <v>11971</v>
      </c>
      <c r="K59" s="640">
        <v>1060</v>
      </c>
      <c r="L59" s="471"/>
      <c r="M59" s="472"/>
      <c r="N59" s="524"/>
      <c r="O59" s="524"/>
      <c r="P59" s="524"/>
      <c r="Q59" s="524"/>
      <c r="R59" s="524"/>
      <c r="S59" s="524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5"/>
      <c r="AO59" s="525"/>
      <c r="AP59" s="525"/>
      <c r="AQ59" s="525"/>
      <c r="AR59" s="525"/>
      <c r="AS59" s="525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525"/>
      <c r="BG59" s="525"/>
      <c r="BH59" s="525"/>
      <c r="BI59" s="525"/>
      <c r="BJ59" s="525"/>
      <c r="BK59" s="525"/>
      <c r="BL59" s="525"/>
      <c r="BM59" s="525"/>
      <c r="BN59" s="525"/>
      <c r="BO59" s="525"/>
      <c r="BP59" s="525"/>
      <c r="BQ59" s="525"/>
      <c r="BR59" s="525"/>
      <c r="BS59" s="525"/>
      <c r="BT59" s="525"/>
      <c r="BU59" s="525"/>
      <c r="BV59" s="525"/>
      <c r="BW59" s="525"/>
      <c r="BX59" s="525"/>
      <c r="BY59" s="525"/>
      <c r="BZ59" s="525"/>
      <c r="CA59" s="525"/>
      <c r="CB59" s="525"/>
      <c r="CC59" s="525"/>
      <c r="CD59" s="525"/>
      <c r="CE59" s="525"/>
      <c r="CF59" s="525"/>
      <c r="CG59" s="525"/>
      <c r="CH59" s="525"/>
      <c r="CI59" s="525"/>
      <c r="CJ59" s="525"/>
      <c r="CK59" s="525"/>
      <c r="CL59" s="525"/>
      <c r="CM59" s="525"/>
      <c r="CN59" s="525"/>
      <c r="CO59" s="525"/>
      <c r="CP59" s="525"/>
      <c r="CQ59" s="525"/>
      <c r="CR59" s="525"/>
      <c r="CS59" s="525"/>
      <c r="CT59" s="525"/>
      <c r="CU59" s="525"/>
      <c r="CV59" s="525"/>
      <c r="CW59" s="525"/>
      <c r="CX59" s="525"/>
      <c r="CY59" s="525"/>
      <c r="CZ59" s="525"/>
      <c r="DA59" s="525"/>
      <c r="DB59" s="525"/>
      <c r="DC59" s="525"/>
      <c r="DD59" s="525"/>
      <c r="DE59" s="525"/>
      <c r="DF59" s="525"/>
      <c r="DG59" s="525"/>
      <c r="DH59" s="525"/>
      <c r="DI59" s="525"/>
      <c r="DJ59" s="525"/>
      <c r="DK59" s="525"/>
      <c r="DL59" s="525"/>
      <c r="DM59" s="525"/>
      <c r="DN59" s="525"/>
      <c r="DO59" s="525"/>
      <c r="DP59" s="525"/>
      <c r="DQ59" s="525"/>
      <c r="DR59" s="525"/>
      <c r="DS59" s="525"/>
      <c r="DT59" s="525"/>
      <c r="DU59" s="525"/>
      <c r="DV59" s="525"/>
      <c r="DW59" s="525"/>
      <c r="DX59" s="525"/>
      <c r="DY59" s="525"/>
      <c r="DZ59" s="525"/>
      <c r="EA59" s="525"/>
      <c r="EB59" s="525"/>
      <c r="EC59" s="525"/>
      <c r="ED59" s="525"/>
      <c r="EE59" s="525"/>
      <c r="EF59" s="525"/>
      <c r="EG59" s="525"/>
      <c r="EH59" s="525"/>
      <c r="EI59" s="525"/>
      <c r="EJ59" s="525"/>
      <c r="EK59" s="525"/>
      <c r="EL59" s="525"/>
      <c r="EM59" s="525"/>
      <c r="EN59" s="525"/>
      <c r="EO59" s="525"/>
      <c r="EP59" s="525"/>
      <c r="EQ59" s="525"/>
      <c r="ER59" s="525"/>
      <c r="ES59" s="525"/>
      <c r="ET59" s="525"/>
      <c r="EU59" s="525"/>
      <c r="EV59" s="525"/>
      <c r="EW59" s="525"/>
      <c r="EX59" s="525"/>
      <c r="EY59" s="525"/>
      <c r="EZ59" s="525"/>
      <c r="FA59" s="525"/>
      <c r="FB59" s="525"/>
      <c r="FC59" s="525"/>
      <c r="FD59" s="525"/>
      <c r="FE59" s="525"/>
      <c r="FF59" s="525"/>
      <c r="FG59" s="525"/>
      <c r="FH59" s="525"/>
      <c r="FI59" s="525"/>
      <c r="FJ59" s="525"/>
      <c r="FK59" s="525"/>
      <c r="FL59" s="525"/>
      <c r="FM59" s="525"/>
      <c r="FN59" s="525"/>
      <c r="FO59" s="525"/>
      <c r="FP59" s="525"/>
      <c r="FQ59" s="525"/>
      <c r="FR59" s="525"/>
      <c r="FS59" s="525"/>
      <c r="FT59" s="525"/>
      <c r="FU59" s="525"/>
      <c r="FV59" s="525"/>
      <c r="FW59" s="525"/>
      <c r="FX59" s="525"/>
      <c r="FY59" s="525"/>
      <c r="FZ59" s="525"/>
      <c r="GA59" s="525"/>
      <c r="GB59" s="525"/>
      <c r="GC59" s="525"/>
      <c r="GD59" s="525"/>
      <c r="GE59" s="525"/>
    </row>
    <row r="60" spans="1:187" s="526" customFormat="1" ht="12.75" customHeight="1">
      <c r="A60" s="646"/>
      <c r="B60" s="1103" t="s">
        <v>106</v>
      </c>
      <c r="C60" s="1104">
        <v>58875</v>
      </c>
      <c r="D60" s="1104">
        <v>29961</v>
      </c>
      <c r="E60" s="1104">
        <v>15074</v>
      </c>
      <c r="F60" s="1104">
        <v>14039</v>
      </c>
      <c r="G60" s="1104">
        <v>1035</v>
      </c>
      <c r="H60" s="1104">
        <v>659</v>
      </c>
      <c r="I60" s="1104">
        <v>1269</v>
      </c>
      <c r="J60" s="1104">
        <v>11113</v>
      </c>
      <c r="K60" s="640">
        <v>799</v>
      </c>
      <c r="L60" s="471"/>
      <c r="M60" s="472"/>
      <c r="N60" s="524"/>
      <c r="O60" s="524"/>
      <c r="P60" s="524"/>
      <c r="Q60" s="524"/>
      <c r="R60" s="524"/>
      <c r="S60" s="524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5"/>
      <c r="AE60" s="525"/>
      <c r="AF60" s="525"/>
      <c r="AG60" s="525"/>
      <c r="AH60" s="525"/>
      <c r="AI60" s="525"/>
      <c r="AJ60" s="525"/>
      <c r="AK60" s="525"/>
      <c r="AL60" s="525"/>
      <c r="AM60" s="525"/>
      <c r="AN60" s="525"/>
      <c r="AO60" s="525"/>
      <c r="AP60" s="525"/>
      <c r="AQ60" s="525"/>
      <c r="AR60" s="525"/>
      <c r="AS60" s="525"/>
      <c r="AT60" s="525"/>
      <c r="AU60" s="525"/>
      <c r="AV60" s="525"/>
      <c r="AW60" s="525"/>
      <c r="AX60" s="525"/>
      <c r="AY60" s="525"/>
      <c r="AZ60" s="525"/>
      <c r="BA60" s="525"/>
      <c r="BB60" s="525"/>
      <c r="BC60" s="525"/>
      <c r="BD60" s="525"/>
      <c r="BE60" s="525"/>
      <c r="BF60" s="525"/>
      <c r="BG60" s="525"/>
      <c r="BH60" s="525"/>
      <c r="BI60" s="525"/>
      <c r="BJ60" s="525"/>
      <c r="BK60" s="525"/>
      <c r="BL60" s="525"/>
      <c r="BM60" s="525"/>
      <c r="BN60" s="525"/>
      <c r="BO60" s="525"/>
      <c r="BP60" s="525"/>
      <c r="BQ60" s="525"/>
      <c r="BR60" s="525"/>
      <c r="BS60" s="525"/>
      <c r="BT60" s="525"/>
      <c r="BU60" s="525"/>
      <c r="BV60" s="525"/>
      <c r="BW60" s="525"/>
      <c r="BX60" s="525"/>
      <c r="BY60" s="525"/>
      <c r="BZ60" s="525"/>
      <c r="CA60" s="525"/>
      <c r="CB60" s="525"/>
      <c r="CC60" s="525"/>
      <c r="CD60" s="525"/>
      <c r="CE60" s="525"/>
      <c r="CF60" s="525"/>
      <c r="CG60" s="525"/>
      <c r="CH60" s="525"/>
      <c r="CI60" s="525"/>
      <c r="CJ60" s="525"/>
      <c r="CK60" s="525"/>
      <c r="CL60" s="525"/>
      <c r="CM60" s="525"/>
      <c r="CN60" s="525"/>
      <c r="CO60" s="525"/>
      <c r="CP60" s="525"/>
      <c r="CQ60" s="525"/>
      <c r="CR60" s="525"/>
      <c r="CS60" s="525"/>
      <c r="CT60" s="525"/>
      <c r="CU60" s="525"/>
      <c r="CV60" s="525"/>
      <c r="CW60" s="525"/>
      <c r="CX60" s="525"/>
      <c r="CY60" s="525"/>
      <c r="CZ60" s="525"/>
      <c r="DA60" s="525"/>
      <c r="DB60" s="525"/>
      <c r="DC60" s="525"/>
      <c r="DD60" s="525"/>
      <c r="DE60" s="525"/>
      <c r="DF60" s="525"/>
      <c r="DG60" s="525"/>
      <c r="DH60" s="525"/>
      <c r="DI60" s="525"/>
      <c r="DJ60" s="525"/>
      <c r="DK60" s="525"/>
      <c r="DL60" s="525"/>
      <c r="DM60" s="525"/>
      <c r="DN60" s="525"/>
      <c r="DO60" s="525"/>
      <c r="DP60" s="525"/>
      <c r="DQ60" s="525"/>
      <c r="DR60" s="525"/>
      <c r="DS60" s="525"/>
      <c r="DT60" s="525"/>
      <c r="DU60" s="525"/>
      <c r="DV60" s="525"/>
      <c r="DW60" s="525"/>
      <c r="DX60" s="525"/>
      <c r="DY60" s="525"/>
      <c r="DZ60" s="525"/>
      <c r="EA60" s="525"/>
      <c r="EB60" s="525"/>
      <c r="EC60" s="525"/>
      <c r="ED60" s="525"/>
      <c r="EE60" s="525"/>
      <c r="EF60" s="525"/>
      <c r="EG60" s="525"/>
      <c r="EH60" s="525"/>
      <c r="EI60" s="525"/>
      <c r="EJ60" s="525"/>
      <c r="EK60" s="525"/>
      <c r="EL60" s="525"/>
      <c r="EM60" s="525"/>
      <c r="EN60" s="525"/>
      <c r="EO60" s="525"/>
      <c r="EP60" s="525"/>
      <c r="EQ60" s="525"/>
      <c r="ER60" s="525"/>
      <c r="ES60" s="525"/>
      <c r="ET60" s="525"/>
      <c r="EU60" s="525"/>
      <c r="EV60" s="525"/>
      <c r="EW60" s="525"/>
      <c r="EX60" s="525"/>
      <c r="EY60" s="525"/>
      <c r="EZ60" s="525"/>
      <c r="FA60" s="525"/>
      <c r="FB60" s="525"/>
      <c r="FC60" s="525"/>
      <c r="FD60" s="525"/>
      <c r="FE60" s="525"/>
      <c r="FF60" s="525"/>
      <c r="FG60" s="525"/>
      <c r="FH60" s="525"/>
      <c r="FI60" s="525"/>
      <c r="FJ60" s="525"/>
      <c r="FK60" s="525"/>
      <c r="FL60" s="525"/>
      <c r="FM60" s="525"/>
      <c r="FN60" s="525"/>
      <c r="FO60" s="525"/>
      <c r="FP60" s="525"/>
      <c r="FQ60" s="525"/>
      <c r="FR60" s="525"/>
      <c r="FS60" s="525"/>
      <c r="FT60" s="525"/>
      <c r="FU60" s="525"/>
      <c r="FV60" s="525"/>
      <c r="FW60" s="525"/>
      <c r="FX60" s="525"/>
      <c r="FY60" s="525"/>
      <c r="FZ60" s="525"/>
      <c r="GA60" s="525"/>
      <c r="GB60" s="525"/>
      <c r="GC60" s="525"/>
      <c r="GD60" s="525"/>
      <c r="GE60" s="525"/>
    </row>
    <row r="61" spans="1:187" ht="12.75" customHeight="1" thickBot="1">
      <c r="A61" s="647"/>
      <c r="B61" s="509" t="s">
        <v>107</v>
      </c>
      <c r="C61" s="510">
        <v>66660</v>
      </c>
      <c r="D61" s="510">
        <v>34699</v>
      </c>
      <c r="E61" s="510">
        <v>15443</v>
      </c>
      <c r="F61" s="510">
        <v>14093</v>
      </c>
      <c r="G61" s="510">
        <v>1350</v>
      </c>
      <c r="H61" s="510">
        <v>946</v>
      </c>
      <c r="I61" s="510">
        <v>1587</v>
      </c>
      <c r="J61" s="510">
        <v>13497</v>
      </c>
      <c r="K61" s="648">
        <v>488</v>
      </c>
      <c r="L61" s="103"/>
      <c r="M61" s="106"/>
    </row>
    <row r="62" spans="1:187" ht="14.25" customHeight="1">
      <c r="A62" s="763" t="s">
        <v>488</v>
      </c>
      <c r="B62" s="1107"/>
      <c r="C62" s="1108">
        <f>((C12-C11)/C11)*100</f>
        <v>-3.1503289174403379</v>
      </c>
      <c r="D62" s="1108">
        <f t="shared" ref="D62:K62" si="2">((D12-D11)/D11)*100</f>
        <v>0.4801738734868205</v>
      </c>
      <c r="E62" s="1108">
        <f t="shared" si="2"/>
        <v>-8.5925292608862289</v>
      </c>
      <c r="F62" s="1108">
        <f t="shared" si="2"/>
        <v>-7.7473661002535472</v>
      </c>
      <c r="G62" s="1108">
        <f>((G12-G11)/G11)*100</f>
        <v>-20.961050933394791</v>
      </c>
      <c r="H62" s="1108">
        <f t="shared" si="2"/>
        <v>-17.561911405650505</v>
      </c>
      <c r="I62" s="1108">
        <f t="shared" si="2"/>
        <v>-9.2439886355761907</v>
      </c>
      <c r="J62" s="1108">
        <f>((J12-J11)/J11)*100</f>
        <v>-4.2516016307513098</v>
      </c>
      <c r="K62" s="650">
        <f t="shared" si="2"/>
        <v>24.741042621837323</v>
      </c>
      <c r="L62" s="103"/>
      <c r="M62" s="83"/>
    </row>
    <row r="63" spans="1:187" ht="14.25" customHeight="1">
      <c r="A63" s="649" t="s">
        <v>112</v>
      </c>
      <c r="B63" s="1109"/>
      <c r="C63" s="1108">
        <f>(C61-C60)/C60*100</f>
        <v>13.222929936305732</v>
      </c>
      <c r="D63" s="1108">
        <f t="shared" ref="D63:K63" si="3">(D61-D60)/D60*100</f>
        <v>15.81389139214312</v>
      </c>
      <c r="E63" s="1108">
        <f t="shared" si="3"/>
        <v>2.4479235770200347</v>
      </c>
      <c r="F63" s="1108">
        <f t="shared" si="3"/>
        <v>0.3846427808248451</v>
      </c>
      <c r="G63" s="1108">
        <f t="shared" si="3"/>
        <v>30.434782608695656</v>
      </c>
      <c r="H63" s="1108">
        <f t="shared" si="3"/>
        <v>43.550834597875571</v>
      </c>
      <c r="I63" s="1108">
        <f t="shared" si="3"/>
        <v>25.059101654846334</v>
      </c>
      <c r="J63" s="1108">
        <f>(J61-J60)/J60*100</f>
        <v>21.452353099973003</v>
      </c>
      <c r="K63" s="650">
        <f t="shared" si="3"/>
        <v>-38.923654568210267</v>
      </c>
      <c r="L63" s="350"/>
      <c r="M63" s="350"/>
    </row>
    <row r="64" spans="1:187" ht="14.25" customHeight="1" thickBot="1">
      <c r="A64" s="761" t="s">
        <v>489</v>
      </c>
      <c r="B64" s="762"/>
      <c r="C64" s="251">
        <f>((C61-C48)/C48)*100</f>
        <v>-6.9241402421145226</v>
      </c>
      <c r="D64" s="251">
        <f t="shared" ref="D64:K64" si="4">((D61-D48)/D48)*100</f>
        <v>-2.7194482603941799</v>
      </c>
      <c r="E64" s="251">
        <f t="shared" si="4"/>
        <v>-7.6927674835624629</v>
      </c>
      <c r="F64" s="251">
        <f t="shared" si="4"/>
        <v>-9.3814300411522638</v>
      </c>
      <c r="G64" s="251">
        <f t="shared" si="4"/>
        <v>14.60101867572156</v>
      </c>
      <c r="H64" s="251">
        <f>((H61-H48)/H48)*100</f>
        <v>-17.667536988685814</v>
      </c>
      <c r="I64" s="251">
        <f t="shared" si="4"/>
        <v>-11.390284757118927</v>
      </c>
      <c r="J64" s="251">
        <f>((J61-J48)/J48)*100</f>
        <v>-14.445993914807303</v>
      </c>
      <c r="K64" s="1110">
        <f t="shared" si="4"/>
        <v>-3.1746031746031744</v>
      </c>
      <c r="L64" s="350"/>
      <c r="M64" s="350"/>
    </row>
    <row r="65" spans="1:11" ht="14.25" customHeight="1">
      <c r="A65" s="651" t="s">
        <v>113</v>
      </c>
      <c r="B65" s="1099"/>
      <c r="C65" s="1111"/>
      <c r="D65" s="1111"/>
      <c r="E65" s="1111"/>
      <c r="F65" s="1111"/>
      <c r="G65" s="1111"/>
      <c r="H65" s="1111"/>
      <c r="I65" s="1112"/>
      <c r="J65" s="1112"/>
      <c r="K65" s="652"/>
    </row>
    <row r="66" spans="1:11" ht="14.25" customHeight="1" thickBot="1">
      <c r="A66" s="653" t="s">
        <v>114</v>
      </c>
      <c r="B66" s="654"/>
      <c r="C66" s="655"/>
      <c r="D66" s="655"/>
      <c r="E66" s="655"/>
      <c r="F66" s="655"/>
      <c r="G66" s="655"/>
      <c r="H66" s="655"/>
      <c r="I66" s="655"/>
      <c r="J66" s="655"/>
      <c r="K66" s="656"/>
    </row>
    <row r="142" spans="3:11" ht="14.25" customHeight="1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4.25" customHeight="1">
      <c r="C143" s="44"/>
      <c r="D143" s="44"/>
      <c r="E143" s="44"/>
      <c r="F143" s="44"/>
      <c r="G143" s="44"/>
      <c r="H143" s="44"/>
      <c r="I143" s="44"/>
      <c r="J143" s="44"/>
      <c r="K143" s="44"/>
    </row>
  </sheetData>
  <mergeCells count="6">
    <mergeCell ref="A64:B64"/>
    <mergeCell ref="A62:B62"/>
    <mergeCell ref="A3:K3"/>
    <mergeCell ref="A1:K1"/>
    <mergeCell ref="U4:AA4"/>
    <mergeCell ref="A2:K2"/>
  </mergeCells>
  <phoneticPr fontId="103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59" orientation="landscape" r:id="rId1"/>
  <headerFooter>
    <oddHeader>&amp;L&amp;9ODEPA</oddHeader>
    <oddFooter>&amp;C&amp;9 6</oddFooter>
  </headerFooter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rgb="FF00B0F0"/>
    <pageSetUpPr fitToPage="1"/>
  </sheetPr>
  <dimension ref="A1:AD67"/>
  <sheetViews>
    <sheetView view="pageBreakPreview" zoomScale="110" zoomScaleNormal="75" zoomScaleSheetLayoutView="110" workbookViewId="0">
      <selection activeCell="D12" sqref="D12"/>
    </sheetView>
  </sheetViews>
  <sheetFormatPr baseColWidth="10" defaultColWidth="11.42578125" defaultRowHeight="12.75"/>
  <cols>
    <col min="1" max="1" width="13.42578125" style="37" customWidth="1"/>
    <col min="2" max="2" width="32.42578125" style="36" customWidth="1"/>
    <col min="3" max="3" width="12.5703125" style="37" customWidth="1"/>
    <col min="4" max="10" width="10.140625" style="37" customWidth="1"/>
    <col min="11" max="11" width="10.7109375" style="37" customWidth="1"/>
    <col min="12" max="12" width="12.5703125" style="20" bestFit="1" customWidth="1"/>
    <col min="13" max="13" width="13.140625" style="20" bestFit="1" customWidth="1"/>
    <col min="14" max="14" width="12.5703125" style="20" bestFit="1" customWidth="1"/>
    <col min="15" max="17" width="13.5703125" style="20" bestFit="1" customWidth="1"/>
    <col min="18" max="18" width="12.5703125" style="20" bestFit="1" customWidth="1"/>
    <col min="19" max="20" width="13.5703125" style="20" bestFit="1" customWidth="1"/>
    <col min="21" max="30" width="11.42578125" style="20"/>
    <col min="31" max="16384" width="11.42578125" style="16"/>
  </cols>
  <sheetData>
    <row r="1" spans="1:25" s="48" customFormat="1" ht="12.75" customHeight="1">
      <c r="A1" s="767" t="s">
        <v>115</v>
      </c>
      <c r="B1" s="768"/>
      <c r="C1" s="768"/>
      <c r="D1" s="768"/>
      <c r="E1" s="768"/>
      <c r="F1" s="768"/>
      <c r="G1" s="768"/>
      <c r="H1" s="768"/>
      <c r="I1" s="768"/>
      <c r="J1" s="768"/>
      <c r="K1" s="769"/>
      <c r="L1" s="49"/>
      <c r="M1" s="49"/>
      <c r="N1" s="49"/>
      <c r="O1" s="49"/>
      <c r="P1" s="49"/>
      <c r="Q1" s="49"/>
      <c r="R1" s="49"/>
      <c r="S1" s="37"/>
      <c r="T1" s="39"/>
      <c r="U1" s="49"/>
      <c r="V1" s="49"/>
      <c r="W1" s="49"/>
      <c r="X1" s="49"/>
      <c r="Y1" s="49"/>
    </row>
    <row r="2" spans="1:25" s="48" customFormat="1" ht="12.75" customHeight="1">
      <c r="A2" s="774" t="s">
        <v>85</v>
      </c>
      <c r="B2" s="775"/>
      <c r="C2" s="775"/>
      <c r="D2" s="775"/>
      <c r="E2" s="775"/>
      <c r="F2" s="775"/>
      <c r="G2" s="775"/>
      <c r="H2" s="775"/>
      <c r="I2" s="775"/>
      <c r="J2" s="775"/>
      <c r="K2" s="776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2.75" customHeight="1" thickBot="1">
      <c r="A3" s="764" t="s">
        <v>116</v>
      </c>
      <c r="B3" s="765"/>
      <c r="C3" s="765"/>
      <c r="D3" s="765"/>
      <c r="E3" s="765"/>
      <c r="F3" s="765"/>
      <c r="G3" s="765"/>
      <c r="H3" s="765"/>
      <c r="I3" s="765"/>
      <c r="J3" s="765"/>
      <c r="K3" s="766"/>
      <c r="S3" s="770"/>
      <c r="T3" s="770"/>
      <c r="U3" s="770"/>
      <c r="V3" s="770"/>
      <c r="W3" s="770"/>
      <c r="X3" s="770"/>
      <c r="Y3" s="770"/>
    </row>
    <row r="4" spans="1:25" ht="42" customHeight="1" thickBot="1">
      <c r="A4" s="657" t="s">
        <v>87</v>
      </c>
      <c r="B4" s="508" t="s">
        <v>88</v>
      </c>
      <c r="C4" s="508" t="s">
        <v>89</v>
      </c>
      <c r="D4" s="508" t="s">
        <v>90</v>
      </c>
      <c r="E4" s="508" t="s">
        <v>91</v>
      </c>
      <c r="F4" s="508" t="s">
        <v>92</v>
      </c>
      <c r="G4" s="508" t="s">
        <v>93</v>
      </c>
      <c r="H4" s="508" t="s">
        <v>94</v>
      </c>
      <c r="I4" s="508" t="s">
        <v>95</v>
      </c>
      <c r="J4" s="508" t="s">
        <v>96</v>
      </c>
      <c r="K4" s="658" t="s">
        <v>97</v>
      </c>
    </row>
    <row r="5" spans="1:25" ht="12.75" customHeight="1">
      <c r="A5" s="1093">
        <v>2018</v>
      </c>
      <c r="B5" s="1094"/>
      <c r="C5" s="1095">
        <v>201043.57</v>
      </c>
      <c r="D5" s="1095">
        <v>114461.647</v>
      </c>
      <c r="E5" s="1095">
        <v>40514.616000000002</v>
      </c>
      <c r="F5" s="1095">
        <v>37172.451999999997</v>
      </c>
      <c r="G5" s="1095">
        <v>3342.1640000000002</v>
      </c>
      <c r="H5" s="1095">
        <v>4092.989</v>
      </c>
      <c r="I5" s="1095">
        <v>8127.616</v>
      </c>
      <c r="J5" s="1095">
        <v>32705.058000000001</v>
      </c>
      <c r="K5" s="1096">
        <v>1141.644</v>
      </c>
      <c r="L5" s="46"/>
      <c r="M5" s="40"/>
    </row>
    <row r="6" spans="1:25" ht="12.75" customHeight="1">
      <c r="A6" s="635">
        <v>2019</v>
      </c>
      <c r="B6" s="1097"/>
      <c r="C6" s="1098">
        <v>211999.98700000002</v>
      </c>
      <c r="D6" s="1098">
        <v>116324.061</v>
      </c>
      <c r="E6" s="1098">
        <v>46219.005000000005</v>
      </c>
      <c r="F6" s="1098">
        <v>42597.555</v>
      </c>
      <c r="G6" s="1098">
        <v>3621.4500000000003</v>
      </c>
      <c r="H6" s="1098">
        <v>3866.2349999999997</v>
      </c>
      <c r="I6" s="1098">
        <v>8335.4850000000006</v>
      </c>
      <c r="J6" s="1098">
        <v>36020.585999999996</v>
      </c>
      <c r="K6" s="638">
        <v>1234.615</v>
      </c>
      <c r="L6" s="46"/>
      <c r="M6" s="40"/>
    </row>
    <row r="7" spans="1:25" ht="12.75" customHeight="1">
      <c r="A7" s="635">
        <v>2020</v>
      </c>
      <c r="B7" s="1099"/>
      <c r="C7" s="1098">
        <v>223362.715</v>
      </c>
      <c r="D7" s="1098">
        <v>115898.329</v>
      </c>
      <c r="E7" s="1098">
        <v>50860.218000000001</v>
      </c>
      <c r="F7" s="1098">
        <v>47583.256000000001</v>
      </c>
      <c r="G7" s="1098">
        <v>3276.962</v>
      </c>
      <c r="H7" s="1098">
        <v>4900.4089999999997</v>
      </c>
      <c r="I7" s="1098">
        <v>8950.9709999999995</v>
      </c>
      <c r="J7" s="1098">
        <v>41556.563000000002</v>
      </c>
      <c r="K7" s="638">
        <v>1196.2249999999999</v>
      </c>
      <c r="L7" s="46"/>
      <c r="M7" s="40"/>
    </row>
    <row r="8" spans="1:25" ht="12.75" customHeight="1">
      <c r="A8" s="635">
        <v>2021</v>
      </c>
      <c r="B8" s="1099"/>
      <c r="C8" s="1098">
        <v>209971.59</v>
      </c>
      <c r="D8" s="1098">
        <v>105974.681</v>
      </c>
      <c r="E8" s="1098">
        <v>50531.184999999998</v>
      </c>
      <c r="F8" s="1098">
        <v>47495.682000000001</v>
      </c>
      <c r="G8" s="1098">
        <v>3035.5030000000002</v>
      </c>
      <c r="H8" s="1098">
        <v>5202.1840000000002</v>
      </c>
      <c r="I8" s="1098">
        <v>8261.7720000000008</v>
      </c>
      <c r="J8" s="1098">
        <v>38687.978000000003</v>
      </c>
      <c r="K8" s="638">
        <v>1313.79</v>
      </c>
      <c r="L8" s="46"/>
      <c r="M8" s="40"/>
    </row>
    <row r="9" spans="1:25" ht="12.75" customHeight="1">
      <c r="A9" s="635" t="s">
        <v>98</v>
      </c>
      <c r="B9" s="1099"/>
      <c r="C9" s="1098">
        <v>190745.17</v>
      </c>
      <c r="D9" s="1098">
        <v>97804.089000000007</v>
      </c>
      <c r="E9" s="1098">
        <v>45606.62</v>
      </c>
      <c r="F9" s="1098">
        <v>43024.120999999999</v>
      </c>
      <c r="G9" s="1098">
        <v>2582.4989999999998</v>
      </c>
      <c r="H9" s="1098">
        <v>3366.4789999999998</v>
      </c>
      <c r="I9" s="1098">
        <v>7341.5</v>
      </c>
      <c r="J9" s="1098">
        <v>35542.720999999998</v>
      </c>
      <c r="K9" s="638">
        <v>1083.761</v>
      </c>
      <c r="L9" s="83"/>
      <c r="M9" s="40"/>
    </row>
    <row r="10" spans="1:25" ht="12.75" customHeight="1">
      <c r="A10" s="635"/>
      <c r="B10" s="1100"/>
      <c r="C10" s="1117"/>
      <c r="D10" s="1118"/>
      <c r="E10" s="1119"/>
      <c r="F10" s="1119"/>
      <c r="G10" s="1118"/>
      <c r="H10" s="1118"/>
      <c r="I10" s="1118"/>
      <c r="J10" s="1118"/>
      <c r="K10" s="659"/>
      <c r="L10" s="46"/>
      <c r="M10" s="40"/>
    </row>
    <row r="11" spans="1:25" ht="12.75" customHeight="1">
      <c r="A11" s="641" t="s">
        <v>98</v>
      </c>
      <c r="B11" s="1103" t="s">
        <v>464</v>
      </c>
      <c r="C11" s="1101">
        <f>SUM(C41:C48)</f>
        <v>130853.781</v>
      </c>
      <c r="D11" s="1101">
        <f t="shared" ref="D11:J11" si="0">SUM(D41:D48)</f>
        <v>65452.681000000004</v>
      </c>
      <c r="E11" s="1101">
        <f>SUM(E41:E48)</f>
        <v>33002.900999999998</v>
      </c>
      <c r="F11" s="1101">
        <f t="shared" si="0"/>
        <v>31162.916000000001</v>
      </c>
      <c r="G11" s="1101">
        <f t="shared" si="0"/>
        <v>1839.9850000000001</v>
      </c>
      <c r="H11" s="1101">
        <f t="shared" si="0"/>
        <v>2344.6949999999997</v>
      </c>
      <c r="I11" s="1101">
        <f t="shared" si="0"/>
        <v>4961.4600000000009</v>
      </c>
      <c r="J11" s="1101">
        <f t="shared" si="0"/>
        <v>24259.131999999998</v>
      </c>
      <c r="K11" s="660">
        <f>SUM(K41:K48)</f>
        <v>832.91199999999992</v>
      </c>
      <c r="L11" s="107"/>
      <c r="M11" s="107"/>
      <c r="N11" s="107"/>
      <c r="O11" s="107"/>
      <c r="P11" s="107"/>
      <c r="Q11" s="107"/>
    </row>
    <row r="12" spans="1:25" ht="12.75" customHeight="1">
      <c r="A12" s="641" t="s">
        <v>99</v>
      </c>
      <c r="B12" s="1097" t="str">
        <f>B11</f>
        <v>Ene-ago</v>
      </c>
      <c r="C12" s="1101">
        <f>SUM(C55:C62)</f>
        <v>126338.75099999999</v>
      </c>
      <c r="D12" s="1101">
        <f t="shared" ref="D12:K12" si="1">SUM(D55:D62)</f>
        <v>65375.567000000003</v>
      </c>
      <c r="E12" s="1101">
        <f t="shared" si="1"/>
        <v>30266.556</v>
      </c>
      <c r="F12" s="1101">
        <f t="shared" si="1"/>
        <v>28770.736000000004</v>
      </c>
      <c r="G12" s="1101">
        <f t="shared" si="1"/>
        <v>1495.8200000000002</v>
      </c>
      <c r="H12" s="1101">
        <f t="shared" si="1"/>
        <v>1861.6059999999998</v>
      </c>
      <c r="I12" s="1101">
        <f t="shared" si="1"/>
        <v>4538.5609999999997</v>
      </c>
      <c r="J12" s="1101">
        <f t="shared" si="1"/>
        <v>23317.091</v>
      </c>
      <c r="K12" s="660">
        <f t="shared" si="1"/>
        <v>979.37</v>
      </c>
      <c r="L12" s="108"/>
      <c r="M12" s="108"/>
      <c r="N12" s="108"/>
      <c r="O12" s="108"/>
      <c r="P12" s="108"/>
      <c r="Q12" s="108"/>
      <c r="R12" s="83"/>
      <c r="S12" s="83"/>
      <c r="T12" s="83"/>
    </row>
    <row r="13" spans="1:25" ht="12.75" customHeight="1">
      <c r="A13" s="642"/>
      <c r="B13" s="1097"/>
      <c r="C13" s="1117"/>
      <c r="D13" s="1120"/>
      <c r="E13" s="1117"/>
      <c r="F13" s="1117"/>
      <c r="G13" s="1117"/>
      <c r="H13" s="1117"/>
      <c r="I13" s="1117"/>
      <c r="J13" s="1117"/>
      <c r="K13" s="661"/>
      <c r="L13" s="66"/>
      <c r="M13" s="66"/>
      <c r="N13" s="66"/>
      <c r="O13" s="66"/>
      <c r="P13" s="66"/>
      <c r="Q13" s="66"/>
      <c r="R13" s="83"/>
      <c r="S13" s="83"/>
      <c r="T13" s="83"/>
    </row>
    <row r="14" spans="1:25" ht="12.75" customHeight="1">
      <c r="A14" s="641"/>
      <c r="B14" s="1097"/>
      <c r="C14" s="1101"/>
      <c r="D14" s="1101"/>
      <c r="E14" s="1101"/>
      <c r="F14" s="1101"/>
      <c r="G14" s="1101"/>
      <c r="H14" s="1101"/>
      <c r="I14" s="1101"/>
      <c r="J14" s="1101"/>
      <c r="K14" s="643"/>
      <c r="L14" s="46"/>
      <c r="M14" s="46"/>
      <c r="O14" s="38"/>
      <c r="P14" s="38"/>
    </row>
    <row r="15" spans="1:25" ht="12.75" customHeight="1">
      <c r="A15" s="662">
        <v>2020</v>
      </c>
      <c r="B15" s="1097" t="s">
        <v>100</v>
      </c>
      <c r="C15" s="1101">
        <v>19453.868999999999</v>
      </c>
      <c r="D15" s="1101">
        <v>10446.315000000001</v>
      </c>
      <c r="E15" s="1101">
        <v>3991.41</v>
      </c>
      <c r="F15" s="1101">
        <v>3680.6840000000002</v>
      </c>
      <c r="G15" s="1101">
        <v>310.726</v>
      </c>
      <c r="H15" s="1101">
        <v>254.03899999999999</v>
      </c>
      <c r="I15" s="1101">
        <v>819.67399999999998</v>
      </c>
      <c r="J15" s="1101">
        <v>3870.2669999999998</v>
      </c>
      <c r="K15" s="643">
        <v>72.164000000000001</v>
      </c>
      <c r="L15" s="1126"/>
      <c r="M15" s="1126"/>
      <c r="N15" s="1126"/>
      <c r="O15" s="1126"/>
      <c r="P15" s="1126"/>
      <c r="Q15" s="1126"/>
      <c r="R15" s="1126"/>
      <c r="S15" s="1126"/>
      <c r="T15" s="46"/>
    </row>
    <row r="16" spans="1:25" ht="12.75" customHeight="1">
      <c r="A16" s="641"/>
      <c r="B16" s="1097" t="s">
        <v>101</v>
      </c>
      <c r="C16" s="1101">
        <v>18239.312999999998</v>
      </c>
      <c r="D16" s="1101">
        <v>9469.1239999999998</v>
      </c>
      <c r="E16" s="1101">
        <v>3885.9270000000001</v>
      </c>
      <c r="F16" s="1101">
        <v>3602.6509999999998</v>
      </c>
      <c r="G16" s="1101">
        <v>283.27600000000001</v>
      </c>
      <c r="H16" s="1101">
        <v>245.02600000000001</v>
      </c>
      <c r="I16" s="1101">
        <v>774.56799999999998</v>
      </c>
      <c r="J16" s="1101">
        <v>3758.7910000000002</v>
      </c>
      <c r="K16" s="643">
        <v>105.877</v>
      </c>
      <c r="L16" s="1126"/>
      <c r="M16" s="1126"/>
      <c r="N16" s="1126"/>
      <c r="O16" s="1126"/>
      <c r="P16" s="1126"/>
      <c r="Q16" s="1126"/>
      <c r="R16" s="1126"/>
      <c r="S16" s="1126"/>
      <c r="T16" s="46"/>
    </row>
    <row r="17" spans="1:11" ht="12.75" customHeight="1">
      <c r="A17" s="641"/>
      <c r="B17" s="1097" t="s">
        <v>102</v>
      </c>
      <c r="C17" s="1101">
        <v>19560.233</v>
      </c>
      <c r="D17" s="1101">
        <v>10152.165999999999</v>
      </c>
      <c r="E17" s="1101">
        <v>4485.4179999999997</v>
      </c>
      <c r="F17" s="1101">
        <v>4159.018</v>
      </c>
      <c r="G17" s="1101">
        <v>326.39999999999998</v>
      </c>
      <c r="H17" s="1101">
        <v>268.315</v>
      </c>
      <c r="I17" s="1101">
        <v>756.10900000000004</v>
      </c>
      <c r="J17" s="1101">
        <v>3756.0070000000001</v>
      </c>
      <c r="K17" s="643">
        <v>142.21799999999999</v>
      </c>
    </row>
    <row r="18" spans="1:11" ht="12.75" customHeight="1">
      <c r="A18" s="641"/>
      <c r="B18" s="1097" t="s">
        <v>103</v>
      </c>
      <c r="C18" s="1101">
        <v>16880.937999999998</v>
      </c>
      <c r="D18" s="1101">
        <v>8344.2170000000006</v>
      </c>
      <c r="E18" s="1101">
        <v>4516.5680000000002</v>
      </c>
      <c r="F18" s="1101">
        <v>4231.8789999999999</v>
      </c>
      <c r="G18" s="1101">
        <v>284.68900000000002</v>
      </c>
      <c r="H18" s="1101">
        <v>158.48400000000001</v>
      </c>
      <c r="I18" s="1101">
        <v>586.36800000000005</v>
      </c>
      <c r="J18" s="1101">
        <v>3125.4290000000001</v>
      </c>
      <c r="K18" s="643">
        <v>149.87200000000001</v>
      </c>
    </row>
    <row r="19" spans="1:11" ht="12.75" customHeight="1">
      <c r="A19" s="641"/>
      <c r="B19" s="1097" t="s">
        <v>104</v>
      </c>
      <c r="C19" s="1101">
        <v>18144.112000000001</v>
      </c>
      <c r="D19" s="1101">
        <v>9054.9650000000001</v>
      </c>
      <c r="E19" s="1101">
        <v>4674.3900000000003</v>
      </c>
      <c r="F19" s="1101">
        <v>4437.9350000000004</v>
      </c>
      <c r="G19" s="1101">
        <v>236.45500000000001</v>
      </c>
      <c r="H19" s="1101">
        <v>213.423</v>
      </c>
      <c r="I19" s="1101">
        <v>643.85299999999995</v>
      </c>
      <c r="J19" s="1101">
        <v>3431.7440000000001</v>
      </c>
      <c r="K19" s="643">
        <v>125.73699999999999</v>
      </c>
    </row>
    <row r="20" spans="1:11" ht="12.75" customHeight="1">
      <c r="A20" s="641"/>
      <c r="B20" s="1097" t="s">
        <v>105</v>
      </c>
      <c r="C20" s="1101">
        <v>19526.236000000001</v>
      </c>
      <c r="D20" s="1101">
        <v>9825.4889999999996</v>
      </c>
      <c r="E20" s="1101">
        <v>5024.5510000000004</v>
      </c>
      <c r="F20" s="1101">
        <v>4801.049</v>
      </c>
      <c r="G20" s="1101">
        <v>223.50200000000001</v>
      </c>
      <c r="H20" s="1101">
        <v>363.47300000000001</v>
      </c>
      <c r="I20" s="1101">
        <v>712.154</v>
      </c>
      <c r="J20" s="1101">
        <v>3488.7130000000002</v>
      </c>
      <c r="K20" s="643">
        <v>111.85599999999999</v>
      </c>
    </row>
    <row r="21" spans="1:11" ht="12.75" customHeight="1">
      <c r="A21" s="641"/>
      <c r="B21" s="1097" t="s">
        <v>106</v>
      </c>
      <c r="C21" s="1101">
        <v>20103.13</v>
      </c>
      <c r="D21" s="1101">
        <v>10691.876</v>
      </c>
      <c r="E21" s="1101">
        <v>4803.8149999999996</v>
      </c>
      <c r="F21" s="1101">
        <v>4557.6120000000001</v>
      </c>
      <c r="G21" s="1101">
        <v>246.203</v>
      </c>
      <c r="H21" s="1101">
        <v>607.64099999999996</v>
      </c>
      <c r="I21" s="1101">
        <v>698.57100000000003</v>
      </c>
      <c r="J21" s="1101">
        <v>3220.69</v>
      </c>
      <c r="K21" s="643">
        <v>80.537000000000006</v>
      </c>
    </row>
    <row r="22" spans="1:11" ht="12.75" customHeight="1">
      <c r="A22" s="641"/>
      <c r="B22" s="1097" t="s">
        <v>107</v>
      </c>
      <c r="C22" s="1101">
        <v>18842.042000000001</v>
      </c>
      <c r="D22" s="1101">
        <v>10618.762000000001</v>
      </c>
      <c r="E22" s="1101">
        <v>3664.3670000000002</v>
      </c>
      <c r="F22" s="1101">
        <v>3355.634</v>
      </c>
      <c r="G22" s="1101">
        <v>308.733</v>
      </c>
      <c r="H22" s="1101">
        <v>738.68899999999996</v>
      </c>
      <c r="I22" s="1101">
        <v>794.26</v>
      </c>
      <c r="J22" s="1101">
        <v>2940.7240000000002</v>
      </c>
      <c r="K22" s="643">
        <v>85.24</v>
      </c>
    </row>
    <row r="23" spans="1:11" ht="12.75" customHeight="1">
      <c r="A23" s="641"/>
      <c r="B23" s="1097" t="s">
        <v>108</v>
      </c>
      <c r="C23" s="1101">
        <v>18919.276999999998</v>
      </c>
      <c r="D23" s="1101">
        <v>10245.462</v>
      </c>
      <c r="E23" s="1101">
        <v>3718.5450000000001</v>
      </c>
      <c r="F23" s="1101">
        <v>3446.4659999999999</v>
      </c>
      <c r="G23" s="1101">
        <v>272.07900000000001</v>
      </c>
      <c r="H23" s="1101">
        <v>747.54399999999998</v>
      </c>
      <c r="I23" s="1101">
        <v>826.13900000000001</v>
      </c>
      <c r="J23" s="1101">
        <v>3284.0030000000002</v>
      </c>
      <c r="K23" s="643">
        <v>97.584000000000003</v>
      </c>
    </row>
    <row r="24" spans="1:11" ht="12.75" customHeight="1">
      <c r="A24" s="641"/>
      <c r="B24" s="1097" t="s">
        <v>109</v>
      </c>
      <c r="C24" s="1101">
        <v>17384.792000000001</v>
      </c>
      <c r="D24" s="1101">
        <v>8595.7450000000008</v>
      </c>
      <c r="E24" s="1101">
        <v>4265.3580000000002</v>
      </c>
      <c r="F24" s="1101">
        <v>3962.4989999999998</v>
      </c>
      <c r="G24" s="1101">
        <v>302.85899999999998</v>
      </c>
      <c r="H24" s="1101">
        <v>535.74900000000002</v>
      </c>
      <c r="I24" s="1101">
        <v>776.33100000000002</v>
      </c>
      <c r="J24" s="1101">
        <v>3137.5720000000001</v>
      </c>
      <c r="K24" s="643">
        <v>74.037000000000006</v>
      </c>
    </row>
    <row r="25" spans="1:11" ht="12.75" customHeight="1">
      <c r="A25" s="641"/>
      <c r="B25" s="1097" t="s">
        <v>110</v>
      </c>
      <c r="C25" s="1101">
        <v>17225.050999999999</v>
      </c>
      <c r="D25" s="1101">
        <v>8337.2119999999995</v>
      </c>
      <c r="E25" s="1101">
        <v>4155.2690000000002</v>
      </c>
      <c r="F25" s="1101">
        <v>3877.6529999999998</v>
      </c>
      <c r="G25" s="1101">
        <v>277.61599999999999</v>
      </c>
      <c r="H25" s="1101">
        <v>405.005</v>
      </c>
      <c r="I25" s="1101">
        <v>797.29100000000005</v>
      </c>
      <c r="J25" s="1101">
        <v>3463.48</v>
      </c>
      <c r="K25" s="643">
        <v>66.793999999999997</v>
      </c>
    </row>
    <row r="26" spans="1:11" ht="12.75" customHeight="1">
      <c r="A26" s="641"/>
      <c r="B26" s="1097" t="s">
        <v>111</v>
      </c>
      <c r="C26" s="1101">
        <v>19083.722000000002</v>
      </c>
      <c r="D26" s="1101">
        <v>10116.995999999999</v>
      </c>
      <c r="E26" s="1101">
        <v>3674.6</v>
      </c>
      <c r="F26" s="1101">
        <v>3470.1759999999999</v>
      </c>
      <c r="G26" s="1101">
        <v>204.42400000000001</v>
      </c>
      <c r="H26" s="1101">
        <v>363.02100000000002</v>
      </c>
      <c r="I26" s="1101">
        <v>765.65300000000002</v>
      </c>
      <c r="J26" s="1101">
        <v>4079.143</v>
      </c>
      <c r="K26" s="643">
        <v>84.308999999999997</v>
      </c>
    </row>
    <row r="27" spans="1:11" ht="12.75" customHeight="1">
      <c r="A27" s="641"/>
      <c r="B27" s="1097"/>
      <c r="C27" s="1101"/>
      <c r="D27" s="1101"/>
      <c r="E27" s="1101"/>
      <c r="F27" s="1101"/>
      <c r="G27" s="1101"/>
      <c r="H27" s="1101"/>
      <c r="I27" s="1101"/>
      <c r="J27" s="1101"/>
      <c r="K27" s="643"/>
    </row>
    <row r="28" spans="1:11" ht="12.75" customHeight="1">
      <c r="A28" s="663">
        <v>2021</v>
      </c>
      <c r="B28" s="1105" t="s">
        <v>100</v>
      </c>
      <c r="C28" s="1101">
        <v>17244.643</v>
      </c>
      <c r="D28" s="1101">
        <v>8970.9719999999998</v>
      </c>
      <c r="E28" s="1101">
        <v>4042.0990000000002</v>
      </c>
      <c r="F28" s="1101">
        <v>3790.7510000000002</v>
      </c>
      <c r="G28" s="1101">
        <v>251.34800000000001</v>
      </c>
      <c r="H28" s="1101">
        <v>300.22000000000003</v>
      </c>
      <c r="I28" s="1101">
        <v>653.91800000000001</v>
      </c>
      <c r="J28" s="1101">
        <v>3204.7550000000001</v>
      </c>
      <c r="K28" s="643">
        <v>72.679000000000002</v>
      </c>
    </row>
    <row r="29" spans="1:11" ht="12.75" customHeight="1">
      <c r="A29" s="663"/>
      <c r="B29" s="1105" t="s">
        <v>101</v>
      </c>
      <c r="C29" s="1101">
        <v>17452.965</v>
      </c>
      <c r="D29" s="1101">
        <v>8973.6260000000002</v>
      </c>
      <c r="E29" s="1101">
        <v>4041.279</v>
      </c>
      <c r="F29" s="1101">
        <v>3747.2170000000001</v>
      </c>
      <c r="G29" s="1101">
        <v>294.06200000000001</v>
      </c>
      <c r="H29" s="1101">
        <v>300.69200000000001</v>
      </c>
      <c r="I29" s="1101">
        <v>711.08299999999997</v>
      </c>
      <c r="J29" s="1101">
        <v>3329.19</v>
      </c>
      <c r="K29" s="643">
        <v>97.094999999999999</v>
      </c>
    </row>
    <row r="30" spans="1:11" ht="12.75" customHeight="1">
      <c r="A30" s="663"/>
      <c r="B30" s="1105" t="s">
        <v>102</v>
      </c>
      <c r="C30" s="1101">
        <v>19879.752</v>
      </c>
      <c r="D30" s="1101">
        <v>9968.8070000000007</v>
      </c>
      <c r="E30" s="1101">
        <v>4813.2539999999999</v>
      </c>
      <c r="F30" s="1101">
        <v>4471.6769999999997</v>
      </c>
      <c r="G30" s="1101">
        <v>341.577</v>
      </c>
      <c r="H30" s="1101">
        <v>345.43900000000002</v>
      </c>
      <c r="I30" s="1101">
        <v>943.04700000000003</v>
      </c>
      <c r="J30" s="1101">
        <v>3682.95</v>
      </c>
      <c r="K30" s="643">
        <v>126.255</v>
      </c>
    </row>
    <row r="31" spans="1:11" ht="12.75" customHeight="1">
      <c r="A31" s="663"/>
      <c r="B31" s="1105" t="s">
        <v>103</v>
      </c>
      <c r="C31" s="1101">
        <v>17343.127</v>
      </c>
      <c r="D31" s="1101">
        <v>8600.4560000000001</v>
      </c>
      <c r="E31" s="1101">
        <v>3588.7620000000002</v>
      </c>
      <c r="F31" s="1101">
        <v>3296.0590000000002</v>
      </c>
      <c r="G31" s="1101">
        <v>292.70299999999997</v>
      </c>
      <c r="H31" s="1101">
        <v>290.63799999999998</v>
      </c>
      <c r="I31" s="1101">
        <v>719.322</v>
      </c>
      <c r="J31" s="1101">
        <v>3991.2469999999998</v>
      </c>
      <c r="K31" s="643">
        <v>152.702</v>
      </c>
    </row>
    <row r="32" spans="1:11" ht="12.75" customHeight="1">
      <c r="A32" s="663"/>
      <c r="B32" s="1105" t="s">
        <v>104</v>
      </c>
      <c r="C32" s="1101">
        <v>18240.559000000001</v>
      </c>
      <c r="D32" s="1101">
        <v>8638.4650000000001</v>
      </c>
      <c r="E32" s="1101">
        <v>4941.6899999999996</v>
      </c>
      <c r="F32" s="1101">
        <v>4656.8919999999998</v>
      </c>
      <c r="G32" s="1101">
        <v>284.798</v>
      </c>
      <c r="H32" s="1101">
        <v>362.05599999999998</v>
      </c>
      <c r="I32" s="1101">
        <v>685.48699999999997</v>
      </c>
      <c r="J32" s="1101">
        <v>3374.5450000000001</v>
      </c>
      <c r="K32" s="643">
        <v>238.316</v>
      </c>
    </row>
    <row r="33" spans="1:11" ht="12.75" customHeight="1">
      <c r="A33" s="663"/>
      <c r="B33" s="1105" t="s">
        <v>105</v>
      </c>
      <c r="C33" s="1101">
        <v>19322.728999999999</v>
      </c>
      <c r="D33" s="1101">
        <v>8956.89</v>
      </c>
      <c r="E33" s="1101">
        <v>5604.7759999999998</v>
      </c>
      <c r="F33" s="1101">
        <v>5276.4660000000003</v>
      </c>
      <c r="G33" s="1101">
        <v>328.31</v>
      </c>
      <c r="H33" s="1101">
        <v>495.13400000000001</v>
      </c>
      <c r="I33" s="1101">
        <v>669.01</v>
      </c>
      <c r="J33" s="1101">
        <v>3459.9169999999999</v>
      </c>
      <c r="K33" s="643">
        <v>137.00200000000001</v>
      </c>
    </row>
    <row r="34" spans="1:11" ht="12.75" customHeight="1">
      <c r="A34" s="663"/>
      <c r="B34" s="1105" t="s">
        <v>106</v>
      </c>
      <c r="C34" s="1101">
        <v>18290.690999999999</v>
      </c>
      <c r="D34" s="1101">
        <v>8947.2710000000006</v>
      </c>
      <c r="E34" s="1101">
        <v>4674.5079999999998</v>
      </c>
      <c r="F34" s="1101">
        <v>4400.576</v>
      </c>
      <c r="G34" s="1101">
        <v>273.93200000000002</v>
      </c>
      <c r="H34" s="1101">
        <v>712.29399999999998</v>
      </c>
      <c r="I34" s="1101">
        <v>653.96199999999999</v>
      </c>
      <c r="J34" s="1101">
        <v>3198.857</v>
      </c>
      <c r="K34" s="643">
        <v>103.79900000000001</v>
      </c>
    </row>
    <row r="35" spans="1:11" ht="12.75" customHeight="1">
      <c r="A35" s="663"/>
      <c r="B35" s="1105" t="s">
        <v>107</v>
      </c>
      <c r="C35" s="1101">
        <v>18259.665000000001</v>
      </c>
      <c r="D35" s="1101">
        <v>9510.2749999999996</v>
      </c>
      <c r="E35" s="1101">
        <v>4288.3379999999997</v>
      </c>
      <c r="F35" s="1101">
        <v>4016.25</v>
      </c>
      <c r="G35" s="1101">
        <v>272.08800000000002</v>
      </c>
      <c r="H35" s="1101">
        <v>684.61500000000001</v>
      </c>
      <c r="I35" s="1101">
        <v>681.55399999999997</v>
      </c>
      <c r="J35" s="1101">
        <v>2992.239</v>
      </c>
      <c r="K35" s="643">
        <v>102.64400000000001</v>
      </c>
    </row>
    <row r="36" spans="1:11" ht="12.75" customHeight="1">
      <c r="A36" s="663"/>
      <c r="B36" s="1105" t="s">
        <v>108</v>
      </c>
      <c r="C36" s="1101">
        <v>15874.316999999999</v>
      </c>
      <c r="D36" s="1101">
        <v>8405.8649999999998</v>
      </c>
      <c r="E36" s="1101">
        <v>3410.806</v>
      </c>
      <c r="F36" s="1101">
        <v>3219.2890000000002</v>
      </c>
      <c r="G36" s="1101">
        <v>191.517</v>
      </c>
      <c r="H36" s="1101">
        <v>637.79</v>
      </c>
      <c r="I36" s="1101">
        <v>708.36900000000003</v>
      </c>
      <c r="J36" s="1101">
        <v>2626.105</v>
      </c>
      <c r="K36" s="643">
        <v>85.382000000000005</v>
      </c>
    </row>
    <row r="37" spans="1:11" ht="12.75" customHeight="1">
      <c r="A37" s="663"/>
      <c r="B37" s="1105" t="s">
        <v>109</v>
      </c>
      <c r="C37" s="1101">
        <v>14242.78</v>
      </c>
      <c r="D37" s="1101">
        <v>7243.52</v>
      </c>
      <c r="E37" s="1101">
        <v>3560.7860000000001</v>
      </c>
      <c r="F37" s="1101">
        <v>3395.8339999999998</v>
      </c>
      <c r="G37" s="1101">
        <v>164.952</v>
      </c>
      <c r="H37" s="1101">
        <v>401.71800000000002</v>
      </c>
      <c r="I37" s="1101">
        <v>553.66600000000005</v>
      </c>
      <c r="J37" s="1101">
        <v>2415.0210000000002</v>
      </c>
      <c r="K37" s="643">
        <v>68.069000000000003</v>
      </c>
    </row>
    <row r="38" spans="1:11" ht="12.75" customHeight="1">
      <c r="A38" s="663"/>
      <c r="B38" s="1105" t="s">
        <v>110</v>
      </c>
      <c r="C38" s="1101">
        <v>16006.779</v>
      </c>
      <c r="D38" s="1101">
        <v>8349.6350000000002</v>
      </c>
      <c r="E38" s="1101">
        <v>3629.1930000000002</v>
      </c>
      <c r="F38" s="1101">
        <v>3458.3040000000001</v>
      </c>
      <c r="G38" s="1101">
        <v>170.88900000000001</v>
      </c>
      <c r="H38" s="1101">
        <v>329.791</v>
      </c>
      <c r="I38" s="1101">
        <v>629.57100000000003</v>
      </c>
      <c r="J38" s="1101">
        <v>3014.0430000000001</v>
      </c>
      <c r="K38" s="643">
        <v>54.545999999999999</v>
      </c>
    </row>
    <row r="39" spans="1:11" ht="12.75" customHeight="1">
      <c r="A39" s="663"/>
      <c r="B39" s="1105" t="s">
        <v>111</v>
      </c>
      <c r="C39" s="1101">
        <v>17813.582999999999</v>
      </c>
      <c r="D39" s="1101">
        <v>9408.8989999999994</v>
      </c>
      <c r="E39" s="1101">
        <v>3935.694</v>
      </c>
      <c r="F39" s="1101">
        <v>3766.3670000000002</v>
      </c>
      <c r="G39" s="1101">
        <v>169.327</v>
      </c>
      <c r="H39" s="1101">
        <v>341.79700000000003</v>
      </c>
      <c r="I39" s="1101">
        <v>652.78300000000002</v>
      </c>
      <c r="J39" s="1101">
        <v>3399.1089999999999</v>
      </c>
      <c r="K39" s="643">
        <v>75.301000000000002</v>
      </c>
    </row>
    <row r="40" spans="1:11" ht="12.75" customHeight="1">
      <c r="A40" s="663"/>
      <c r="B40" s="1105"/>
      <c r="C40" s="1101"/>
      <c r="D40" s="1101"/>
      <c r="E40" s="1101"/>
      <c r="F40" s="1101"/>
      <c r="G40" s="1101"/>
      <c r="H40" s="1101"/>
      <c r="I40" s="1101"/>
      <c r="J40" s="1101"/>
      <c r="K40" s="643"/>
    </row>
    <row r="41" spans="1:11" ht="12.75" customHeight="1">
      <c r="A41" s="663" t="s">
        <v>98</v>
      </c>
      <c r="B41" s="1105" t="s">
        <v>100</v>
      </c>
      <c r="C41" s="1101">
        <v>14288.906999999999</v>
      </c>
      <c r="D41" s="1101">
        <v>7622.8580000000002</v>
      </c>
      <c r="E41" s="1101">
        <v>3076.8980000000001</v>
      </c>
      <c r="F41" s="1101">
        <v>2863.81</v>
      </c>
      <c r="G41" s="1101">
        <v>213.08799999999999</v>
      </c>
      <c r="H41" s="1101">
        <v>223.88900000000001</v>
      </c>
      <c r="I41" s="1101">
        <v>630.34100000000001</v>
      </c>
      <c r="J41" s="1101">
        <v>2667.3919999999998</v>
      </c>
      <c r="K41" s="643">
        <v>67.528999999999996</v>
      </c>
    </row>
    <row r="42" spans="1:11" ht="12.75" customHeight="1">
      <c r="A42" s="663"/>
      <c r="B42" s="1105" t="s">
        <v>101</v>
      </c>
      <c r="C42" s="1101">
        <v>15218.842000000001</v>
      </c>
      <c r="D42" s="1101">
        <v>7926.9620000000004</v>
      </c>
      <c r="E42" s="1101">
        <v>3550.8090000000002</v>
      </c>
      <c r="F42" s="1101">
        <v>3384.2370000000001</v>
      </c>
      <c r="G42" s="1101">
        <v>166.572</v>
      </c>
      <c r="H42" s="1101">
        <v>215.16200000000001</v>
      </c>
      <c r="I42" s="1101">
        <v>694.64</v>
      </c>
      <c r="J42" s="1101">
        <v>2739.3119999999999</v>
      </c>
      <c r="K42" s="643">
        <v>91.956999999999994</v>
      </c>
    </row>
    <row r="43" spans="1:11" ht="12.75" customHeight="1">
      <c r="A43" s="663"/>
      <c r="B43" s="1105" t="s">
        <v>102</v>
      </c>
      <c r="C43" s="1101">
        <v>18706.258000000002</v>
      </c>
      <c r="D43" s="1101">
        <v>9003.7440000000006</v>
      </c>
      <c r="E43" s="1101">
        <v>4956.4120000000003</v>
      </c>
      <c r="F43" s="1101">
        <v>4679.0889999999999</v>
      </c>
      <c r="G43" s="1101">
        <v>277.32299999999998</v>
      </c>
      <c r="H43" s="1101">
        <v>293.21199999999999</v>
      </c>
      <c r="I43" s="1101">
        <v>847.07</v>
      </c>
      <c r="J43" s="1101">
        <v>3481.732</v>
      </c>
      <c r="K43" s="643">
        <v>124.08799999999999</v>
      </c>
    </row>
    <row r="44" spans="1:11" ht="12.75" customHeight="1">
      <c r="A44" s="663"/>
      <c r="B44" s="1105" t="s">
        <v>103</v>
      </c>
      <c r="C44" s="1101">
        <v>14478.528</v>
      </c>
      <c r="D44" s="1101">
        <v>6991.6710000000003</v>
      </c>
      <c r="E44" s="1101">
        <v>3878.0630000000001</v>
      </c>
      <c r="F44" s="1101">
        <v>3661.567</v>
      </c>
      <c r="G44" s="1101">
        <v>216.49600000000001</v>
      </c>
      <c r="H44" s="1101">
        <v>243.56399999999999</v>
      </c>
      <c r="I44" s="1101">
        <v>562.74900000000002</v>
      </c>
      <c r="J44" s="1101">
        <v>2698.4850000000001</v>
      </c>
      <c r="K44" s="643">
        <v>103.996</v>
      </c>
    </row>
    <row r="45" spans="1:11" ht="12.75" customHeight="1">
      <c r="A45" s="663"/>
      <c r="B45" s="1105" t="s">
        <v>104</v>
      </c>
      <c r="C45" s="1101">
        <v>17070.228999999999</v>
      </c>
      <c r="D45" s="1101">
        <v>7820.067</v>
      </c>
      <c r="E45" s="1101">
        <v>4970.6220000000003</v>
      </c>
      <c r="F45" s="1101">
        <v>4695.348</v>
      </c>
      <c r="G45" s="1101">
        <v>275.274</v>
      </c>
      <c r="H45" s="1101">
        <v>259.17700000000002</v>
      </c>
      <c r="I45" s="1101">
        <v>633.077</v>
      </c>
      <c r="J45" s="1101">
        <v>3236.89</v>
      </c>
      <c r="K45" s="643">
        <v>150.39599999999999</v>
      </c>
    </row>
    <row r="46" spans="1:11" ht="12.75" customHeight="1">
      <c r="A46" s="663"/>
      <c r="B46" s="1105" t="s">
        <v>105</v>
      </c>
      <c r="C46" s="1101">
        <v>16412.32</v>
      </c>
      <c r="D46" s="1101">
        <v>7922.9219999999996</v>
      </c>
      <c r="E46" s="1101">
        <v>4555.643</v>
      </c>
      <c r="F46" s="1101">
        <v>4290.0140000000001</v>
      </c>
      <c r="G46" s="1101">
        <v>265.62900000000002</v>
      </c>
      <c r="H46" s="1101">
        <v>300.03199999999998</v>
      </c>
      <c r="I46" s="1101">
        <v>510.30500000000001</v>
      </c>
      <c r="J46" s="1101">
        <v>2995.0729999999999</v>
      </c>
      <c r="K46" s="643">
        <v>128.345</v>
      </c>
    </row>
    <row r="47" spans="1:11" ht="12.75" customHeight="1">
      <c r="A47" s="663"/>
      <c r="B47" s="1105" t="s">
        <v>106</v>
      </c>
      <c r="C47" s="1101">
        <v>16056.905000000001</v>
      </c>
      <c r="D47" s="1101">
        <v>8359.6970000000001</v>
      </c>
      <c r="E47" s="1101">
        <v>3933.0520000000001</v>
      </c>
      <c r="F47" s="1101">
        <v>3748.2910000000002</v>
      </c>
      <c r="G47" s="1101">
        <v>184.761</v>
      </c>
      <c r="H47" s="1101">
        <v>353.88400000000001</v>
      </c>
      <c r="I47" s="1101">
        <v>489.27600000000001</v>
      </c>
      <c r="J47" s="1101">
        <v>2824.53</v>
      </c>
      <c r="K47" s="643">
        <v>96.465999999999994</v>
      </c>
    </row>
    <row r="48" spans="1:11" ht="12.75" customHeight="1">
      <c r="A48" s="663"/>
      <c r="B48" s="1105" t="s">
        <v>107</v>
      </c>
      <c r="C48" s="1101">
        <v>18621.792000000001</v>
      </c>
      <c r="D48" s="1101">
        <v>9804.76</v>
      </c>
      <c r="E48" s="1101">
        <v>4081.402</v>
      </c>
      <c r="F48" s="1101">
        <v>3840.56</v>
      </c>
      <c r="G48" s="1101">
        <v>240.84200000000001</v>
      </c>
      <c r="H48" s="1101">
        <v>455.77499999999998</v>
      </c>
      <c r="I48" s="1101">
        <v>594.00199999999995</v>
      </c>
      <c r="J48" s="1101">
        <v>3615.7179999999998</v>
      </c>
      <c r="K48" s="643">
        <v>70.135000000000005</v>
      </c>
    </row>
    <row r="49" spans="1:30" ht="12.75" customHeight="1">
      <c r="A49" s="663"/>
      <c r="B49" s="1105" t="s">
        <v>108</v>
      </c>
      <c r="C49" s="1101">
        <v>14792.705</v>
      </c>
      <c r="D49" s="1101">
        <v>8101.3829999999998</v>
      </c>
      <c r="E49" s="1101">
        <v>3208.2730000000001</v>
      </c>
      <c r="F49" s="1101">
        <v>3031.623</v>
      </c>
      <c r="G49" s="1101">
        <v>176.65</v>
      </c>
      <c r="H49" s="1101">
        <v>323.35899999999998</v>
      </c>
      <c r="I49" s="1101">
        <v>513.66200000000003</v>
      </c>
      <c r="J49" s="1101">
        <v>2580.1289999999999</v>
      </c>
      <c r="K49" s="643">
        <v>65.899000000000001</v>
      </c>
    </row>
    <row r="50" spans="1:30" ht="12.75" customHeight="1">
      <c r="A50" s="663"/>
      <c r="B50" s="1105" t="s">
        <v>109</v>
      </c>
      <c r="C50" s="1101">
        <v>13421.194</v>
      </c>
      <c r="D50" s="1101">
        <v>7345.2950000000001</v>
      </c>
      <c r="E50" s="1101">
        <v>2810.9409999999998</v>
      </c>
      <c r="F50" s="1101">
        <v>2614.252</v>
      </c>
      <c r="G50" s="1101">
        <v>196.68899999999999</v>
      </c>
      <c r="H50" s="1101">
        <v>254.625</v>
      </c>
      <c r="I50" s="1101">
        <v>557.41800000000001</v>
      </c>
      <c r="J50" s="1101">
        <v>2406.018</v>
      </c>
      <c r="K50" s="643">
        <v>46.896999999999998</v>
      </c>
    </row>
    <row r="51" spans="1:30" ht="12.75" customHeight="1">
      <c r="A51" s="663"/>
      <c r="B51" s="1105" t="s">
        <v>110</v>
      </c>
      <c r="C51" s="1101">
        <v>15365.455</v>
      </c>
      <c r="D51" s="1101">
        <v>8133.268</v>
      </c>
      <c r="E51" s="1101">
        <v>3310.34</v>
      </c>
      <c r="F51" s="1101">
        <v>3135.76</v>
      </c>
      <c r="G51" s="1101">
        <v>174.58</v>
      </c>
      <c r="H51" s="1101">
        <v>209.89500000000001</v>
      </c>
      <c r="I51" s="1101">
        <v>670.85299999999995</v>
      </c>
      <c r="J51" s="1101">
        <v>2977.047</v>
      </c>
      <c r="K51" s="643">
        <v>64.052000000000007</v>
      </c>
    </row>
    <row r="52" spans="1:30" ht="12.75" customHeight="1">
      <c r="A52" s="663"/>
      <c r="B52" s="1105" t="s">
        <v>111</v>
      </c>
      <c r="C52" s="1101">
        <v>16312.035</v>
      </c>
      <c r="D52" s="1101">
        <v>8771.4619999999995</v>
      </c>
      <c r="E52" s="1101">
        <v>3274.165</v>
      </c>
      <c r="F52" s="1101">
        <v>3079.57</v>
      </c>
      <c r="G52" s="1101">
        <v>194.595</v>
      </c>
      <c r="H52" s="1101">
        <v>233.905</v>
      </c>
      <c r="I52" s="1101">
        <v>638.10699999999997</v>
      </c>
      <c r="J52" s="1101">
        <v>3320.395</v>
      </c>
      <c r="K52" s="643">
        <v>74.001000000000005</v>
      </c>
    </row>
    <row r="53" spans="1:30" ht="12.75" customHeight="1">
      <c r="A53" s="663"/>
      <c r="B53" s="1105"/>
      <c r="C53" s="1101"/>
      <c r="D53" s="1101"/>
      <c r="E53" s="1101"/>
      <c r="F53" s="1101"/>
      <c r="G53" s="1101"/>
      <c r="H53" s="1101"/>
      <c r="I53" s="1101"/>
      <c r="J53" s="1101"/>
      <c r="K53" s="643"/>
    </row>
    <row r="54" spans="1:30" ht="12.75" customHeight="1">
      <c r="A54" s="663"/>
      <c r="B54" s="1105"/>
      <c r="C54" s="1101"/>
      <c r="D54" s="1101"/>
      <c r="E54" s="1101"/>
      <c r="F54" s="1101"/>
      <c r="G54" s="1101"/>
      <c r="H54" s="1101"/>
      <c r="I54" s="1101"/>
      <c r="J54" s="1101"/>
      <c r="K54" s="643"/>
    </row>
    <row r="55" spans="1:30" ht="12.75" customHeight="1">
      <c r="A55" s="662" t="s">
        <v>99</v>
      </c>
      <c r="B55" s="1105" t="s">
        <v>100</v>
      </c>
      <c r="C55" s="1121">
        <v>15309.502</v>
      </c>
      <c r="D55" s="1121">
        <v>8226.9220000000005</v>
      </c>
      <c r="E55" s="1121">
        <v>3163.1570000000002</v>
      </c>
      <c r="F55" s="1121">
        <v>3085.1990000000001</v>
      </c>
      <c r="G55" s="1121">
        <v>77.957999999999998</v>
      </c>
      <c r="H55" s="1121">
        <v>188.86500000000001</v>
      </c>
      <c r="I55" s="1121">
        <v>730.93100000000004</v>
      </c>
      <c r="J55" s="1121">
        <v>2899.3980000000001</v>
      </c>
      <c r="K55" s="660">
        <v>100.229</v>
      </c>
    </row>
    <row r="56" spans="1:30" ht="12.75" customHeight="1">
      <c r="A56" s="663"/>
      <c r="B56" s="1105" t="s">
        <v>101</v>
      </c>
      <c r="C56" s="1121">
        <v>14520.703</v>
      </c>
      <c r="D56" s="1121">
        <v>7938.0150000000003</v>
      </c>
      <c r="E56" s="1121">
        <v>3015.7750000000001</v>
      </c>
      <c r="F56" s="1121">
        <v>2894.1089999999999</v>
      </c>
      <c r="G56" s="1121">
        <v>121.666</v>
      </c>
      <c r="H56" s="1121">
        <v>157.22399999999999</v>
      </c>
      <c r="I56" s="1121">
        <v>470.96699999999998</v>
      </c>
      <c r="J56" s="1121">
        <v>2845.4850000000001</v>
      </c>
      <c r="K56" s="660">
        <v>93.236999999999995</v>
      </c>
    </row>
    <row r="57" spans="1:30" ht="12.75" customHeight="1">
      <c r="A57" s="663"/>
      <c r="B57" s="1105" t="s">
        <v>102</v>
      </c>
      <c r="C57" s="1121">
        <v>17161.435000000001</v>
      </c>
      <c r="D57" s="1121">
        <v>8787.7109999999993</v>
      </c>
      <c r="E57" s="1121">
        <v>4257.665</v>
      </c>
      <c r="F57" s="1121">
        <v>4126.232</v>
      </c>
      <c r="G57" s="1121">
        <v>131.43299999999999</v>
      </c>
      <c r="H57" s="1121">
        <v>222.125</v>
      </c>
      <c r="I57" s="1121">
        <v>633.73199999999997</v>
      </c>
      <c r="J57" s="1121">
        <v>3127.0810000000001</v>
      </c>
      <c r="K57" s="660">
        <v>133.12100000000001</v>
      </c>
    </row>
    <row r="58" spans="1:30" s="526" customFormat="1" ht="12.75" customHeight="1">
      <c r="A58" s="662"/>
      <c r="B58" s="1103" t="s">
        <v>103</v>
      </c>
      <c r="C58" s="1121">
        <v>14725.884</v>
      </c>
      <c r="D58" s="1121">
        <v>6936.8249999999998</v>
      </c>
      <c r="E58" s="1121">
        <v>3871.556</v>
      </c>
      <c r="F58" s="1121">
        <v>3665.4630000000002</v>
      </c>
      <c r="G58" s="1121">
        <v>206.09299999999999</v>
      </c>
      <c r="H58" s="1121">
        <v>188.386</v>
      </c>
      <c r="I58" s="1121">
        <v>597.20899999999995</v>
      </c>
      <c r="J58" s="1121">
        <v>2977.5790000000002</v>
      </c>
      <c r="K58" s="660">
        <v>154.32900000000001</v>
      </c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</row>
    <row r="59" spans="1:30" s="526" customFormat="1" ht="12.75" customHeight="1">
      <c r="A59" s="662"/>
      <c r="B59" s="1103" t="s">
        <v>104</v>
      </c>
      <c r="C59" s="1121">
        <v>17096.873</v>
      </c>
      <c r="D59" s="1121">
        <v>8180.1229999999996</v>
      </c>
      <c r="E59" s="1121">
        <v>4757.1750000000002</v>
      </c>
      <c r="F59" s="1121">
        <v>4538.5410000000002</v>
      </c>
      <c r="G59" s="1121">
        <v>218.63399999999999</v>
      </c>
      <c r="H59" s="1121">
        <v>239.52</v>
      </c>
      <c r="I59" s="1121">
        <v>577.46400000000006</v>
      </c>
      <c r="J59" s="1121">
        <v>3152.223</v>
      </c>
      <c r="K59" s="660">
        <v>190.36799999999999</v>
      </c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</row>
    <row r="60" spans="1:30" s="526" customFormat="1" ht="12.75" customHeight="1">
      <c r="A60" s="662"/>
      <c r="B60" s="1103" t="s">
        <v>105</v>
      </c>
      <c r="C60" s="1121">
        <v>14991.739</v>
      </c>
      <c r="D60" s="1121">
        <v>7614.0450000000001</v>
      </c>
      <c r="E60" s="1121">
        <v>3734.5709999999999</v>
      </c>
      <c r="F60" s="1121">
        <v>3508.145</v>
      </c>
      <c r="G60" s="1121">
        <v>226.42599999999999</v>
      </c>
      <c r="H60" s="1121">
        <v>239.48599999999999</v>
      </c>
      <c r="I60" s="1121">
        <v>548.99900000000002</v>
      </c>
      <c r="J60" s="1121">
        <v>2715.8229999999999</v>
      </c>
      <c r="K60" s="660">
        <v>138.815</v>
      </c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5"/>
    </row>
    <row r="61" spans="1:30" s="526" customFormat="1" ht="12.75" customHeight="1">
      <c r="A61" s="662"/>
      <c r="B61" s="1103" t="s">
        <v>106</v>
      </c>
      <c r="C61" s="1121">
        <v>15176.419</v>
      </c>
      <c r="D61" s="1121">
        <v>8207.3220000000001</v>
      </c>
      <c r="E61" s="1121">
        <v>3676.7689999999998</v>
      </c>
      <c r="F61" s="1121">
        <v>3452.1840000000002</v>
      </c>
      <c r="G61" s="1121">
        <v>224.58500000000001</v>
      </c>
      <c r="H61" s="1121">
        <v>256.16300000000001</v>
      </c>
      <c r="I61" s="1121">
        <v>430.74799999999999</v>
      </c>
      <c r="J61" s="1121">
        <v>2502.3850000000002</v>
      </c>
      <c r="K61" s="660">
        <v>103.032</v>
      </c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</row>
    <row r="62" spans="1:30" ht="12.75" customHeight="1" thickBot="1">
      <c r="A62" s="664"/>
      <c r="B62" s="509" t="s">
        <v>107</v>
      </c>
      <c r="C62" s="511">
        <v>17356.196</v>
      </c>
      <c r="D62" s="511">
        <v>9484.6039999999994</v>
      </c>
      <c r="E62" s="511">
        <v>3789.8879999999999</v>
      </c>
      <c r="F62" s="511">
        <v>3500.8629999999998</v>
      </c>
      <c r="G62" s="511">
        <v>289.02499999999998</v>
      </c>
      <c r="H62" s="511">
        <v>369.83699999999999</v>
      </c>
      <c r="I62" s="511">
        <v>548.51099999999997</v>
      </c>
      <c r="J62" s="511">
        <v>3097.1170000000002</v>
      </c>
      <c r="K62" s="665">
        <v>66.239000000000004</v>
      </c>
    </row>
    <row r="63" spans="1:30" ht="12.75" customHeight="1">
      <c r="A63" s="763" t="s">
        <v>490</v>
      </c>
      <c r="B63" s="1107"/>
      <c r="C63" s="1108">
        <f>((C12-C11)/C11)*100</f>
        <v>-3.4504390820774318</v>
      </c>
      <c r="D63" s="1108">
        <f t="shared" ref="D63:J63" si="2">((D12-D11)/D11)*100</f>
        <v>-0.11781641152331314</v>
      </c>
      <c r="E63" s="1108">
        <f t="shared" si="2"/>
        <v>-8.2912256713432484</v>
      </c>
      <c r="F63" s="1108">
        <f t="shared" si="2"/>
        <v>-7.6763676415903968</v>
      </c>
      <c r="G63" s="1108">
        <f>((G12-G11)/G11)*100</f>
        <v>-18.704772049772142</v>
      </c>
      <c r="H63" s="1108">
        <f t="shared" si="2"/>
        <v>-20.603490006162847</v>
      </c>
      <c r="I63" s="1108">
        <f t="shared" si="2"/>
        <v>-8.5236805295215756</v>
      </c>
      <c r="J63" s="1108">
        <f t="shared" si="2"/>
        <v>-3.8832428134691606</v>
      </c>
      <c r="K63" s="650">
        <f>((K12-K11)/K11)*100</f>
        <v>17.583850394759601</v>
      </c>
    </row>
    <row r="64" spans="1:30" ht="12.75" customHeight="1">
      <c r="A64" s="649" t="s">
        <v>112</v>
      </c>
      <c r="B64" s="1109"/>
      <c r="C64" s="1108">
        <f>(C62-C61)/C61*100</f>
        <v>14.362920528222107</v>
      </c>
      <c r="D64" s="1108">
        <f t="shared" ref="D64:K64" si="3">(D62-D61)/D61*100</f>
        <v>15.562713391773825</v>
      </c>
      <c r="E64" s="1108">
        <f t="shared" si="3"/>
        <v>3.0765870795799288</v>
      </c>
      <c r="F64" s="1108">
        <f t="shared" si="3"/>
        <v>1.4100928571593991</v>
      </c>
      <c r="G64" s="1108">
        <f t="shared" si="3"/>
        <v>28.692922501502753</v>
      </c>
      <c r="H64" s="1108">
        <f t="shared" si="3"/>
        <v>44.375651440684244</v>
      </c>
      <c r="I64" s="1108">
        <f t="shared" si="3"/>
        <v>27.339186717059622</v>
      </c>
      <c r="J64" s="1108">
        <f t="shared" si="3"/>
        <v>23.766606657248982</v>
      </c>
      <c r="K64" s="650">
        <f t="shared" si="3"/>
        <v>-35.710264772109632</v>
      </c>
    </row>
    <row r="65" spans="1:11" ht="12.75" customHeight="1" thickBot="1">
      <c r="A65" s="1122" t="s">
        <v>489</v>
      </c>
      <c r="B65" s="1123"/>
      <c r="C65" s="1124">
        <f>((C62-C48)/C48)*100</f>
        <v>-6.7963169172977622</v>
      </c>
      <c r="D65" s="1124">
        <f t="shared" ref="D65:K65" si="4">((D62-D48)/D48)*100</f>
        <v>-3.2653119505219999</v>
      </c>
      <c r="E65" s="1124">
        <f t="shared" si="4"/>
        <v>-7.1424966224841402</v>
      </c>
      <c r="F65" s="1124">
        <f t="shared" si="4"/>
        <v>-8.8449861478534419</v>
      </c>
      <c r="G65" s="1124">
        <f t="shared" si="4"/>
        <v>20.006062065586551</v>
      </c>
      <c r="H65" s="1124">
        <f>((H62-H48)/H48)*100</f>
        <v>-18.855356261313148</v>
      </c>
      <c r="I65" s="1124">
        <f>((I62-I48)/I48)*100</f>
        <v>-7.6583917225867912</v>
      </c>
      <c r="J65" s="1124">
        <f>((J62-J48)/J48)*100</f>
        <v>-14.342960374675229</v>
      </c>
      <c r="K65" s="1125">
        <f t="shared" si="4"/>
        <v>-5.5550010693662228</v>
      </c>
    </row>
    <row r="66" spans="1:11" ht="12.75" customHeight="1">
      <c r="A66" s="651" t="s">
        <v>113</v>
      </c>
      <c r="C66" s="40"/>
      <c r="D66" s="40"/>
      <c r="E66" s="40"/>
      <c r="F66" s="40"/>
      <c r="G66" s="40"/>
      <c r="H66" s="40"/>
      <c r="I66" s="349"/>
      <c r="J66" s="349"/>
      <c r="K66" s="652"/>
    </row>
    <row r="67" spans="1:11" ht="12.75" customHeight="1" thickBot="1">
      <c r="A67" s="653" t="s">
        <v>114</v>
      </c>
      <c r="B67" s="654"/>
      <c r="C67" s="655"/>
      <c r="D67" s="655"/>
      <c r="E67" s="655"/>
      <c r="F67" s="655"/>
      <c r="G67" s="655"/>
      <c r="H67" s="655"/>
      <c r="I67" s="655"/>
      <c r="J67" s="655"/>
      <c r="K67" s="656"/>
    </row>
  </sheetData>
  <mergeCells count="6">
    <mergeCell ref="A1:K1"/>
    <mergeCell ref="A65:B65"/>
    <mergeCell ref="S3:Y3"/>
    <mergeCell ref="A63:B63"/>
    <mergeCell ref="A2:K2"/>
    <mergeCell ref="A3:K3"/>
  </mergeCells>
  <phoneticPr fontId="29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58" orientation="landscape" r:id="rId1"/>
  <headerFooter>
    <oddHeader>&amp;L&amp;9ODEPA</oddHeader>
    <oddFooter>&amp;C&amp;9 7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AB98"/>
  <sheetViews>
    <sheetView view="pageBreakPreview" zoomScale="110" zoomScaleNormal="100" zoomScaleSheetLayoutView="110" zoomScalePageLayoutView="90" workbookViewId="0">
      <selection activeCell="F19" sqref="F19"/>
    </sheetView>
  </sheetViews>
  <sheetFormatPr baseColWidth="10" defaultColWidth="11.42578125" defaultRowHeight="12.75"/>
  <cols>
    <col min="1" max="1" width="126.140625" style="16" customWidth="1"/>
    <col min="2" max="2" width="26.42578125" style="16" customWidth="1"/>
    <col min="3" max="12" width="11.42578125" style="16"/>
    <col min="13" max="13" width="8.140625" style="16" customWidth="1"/>
    <col min="14" max="14" width="11.42578125" style="16"/>
    <col min="15" max="15" width="13.28515625" style="19" customWidth="1"/>
    <col min="16" max="16" width="3.140625" style="18" customWidth="1"/>
    <col min="17" max="17" width="9.7109375" style="17" customWidth="1"/>
    <col min="18" max="24" width="9.7109375" style="16" customWidth="1"/>
    <col min="25" max="26" width="11.42578125" style="16"/>
    <col min="27" max="27" width="26.140625" style="16" customWidth="1"/>
    <col min="28" max="28" width="20.85546875" style="16" customWidth="1"/>
    <col min="29" max="16384" width="11.42578125" style="16"/>
  </cols>
  <sheetData>
    <row r="1" spans="1:28" ht="12.75" customHeight="1">
      <c r="A1" s="27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P1" s="304"/>
      <c r="Y1" s="137"/>
      <c r="Z1" s="777" t="s">
        <v>117</v>
      </c>
      <c r="AA1" s="778"/>
      <c r="AB1" s="779"/>
    </row>
    <row r="2" spans="1:28" ht="12.75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P2" s="304"/>
      <c r="Y2" s="137"/>
      <c r="Z2" s="441" t="s">
        <v>87</v>
      </c>
      <c r="AA2" s="305" t="s">
        <v>88</v>
      </c>
      <c r="AB2" s="305" t="s">
        <v>118</v>
      </c>
    </row>
    <row r="3" spans="1:28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P3" s="304"/>
      <c r="Y3" s="137"/>
      <c r="Z3" s="306">
        <v>2016</v>
      </c>
      <c r="AA3" s="307" t="s">
        <v>119</v>
      </c>
      <c r="AB3" s="308">
        <v>17323.165000000001</v>
      </c>
    </row>
    <row r="4" spans="1:28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P4" s="304"/>
      <c r="Y4" s="137"/>
      <c r="Z4" s="163"/>
      <c r="AA4" s="167" t="s">
        <v>120</v>
      </c>
      <c r="AB4" s="168">
        <v>18823.784999999996</v>
      </c>
    </row>
    <row r="5" spans="1:28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P5" s="304"/>
      <c r="Y5" s="137"/>
      <c r="Z5" s="169"/>
      <c r="AA5" s="161" t="s">
        <v>121</v>
      </c>
      <c r="AB5" s="164">
        <v>18802.431</v>
      </c>
    </row>
    <row r="6" spans="1:28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Y6" s="137"/>
      <c r="Z6" s="169"/>
      <c r="AA6" s="161" t="s">
        <v>122</v>
      </c>
      <c r="AB6" s="164">
        <v>18445.176999999996</v>
      </c>
    </row>
    <row r="7" spans="1:28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Y7" s="137"/>
      <c r="Z7" s="169"/>
      <c r="AA7" s="161" t="s">
        <v>123</v>
      </c>
      <c r="AB7" s="164">
        <v>18492.809999999998</v>
      </c>
    </row>
    <row r="8" spans="1:28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Y8" s="137"/>
      <c r="Z8" s="169"/>
      <c r="AA8" s="161" t="s">
        <v>124</v>
      </c>
      <c r="AB8" s="164">
        <v>18732.347999999998</v>
      </c>
    </row>
    <row r="9" spans="1:28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N9" s="19"/>
      <c r="O9" s="18"/>
      <c r="P9" s="17"/>
      <c r="Q9" s="16"/>
      <c r="Y9" s="137"/>
      <c r="Z9" s="169"/>
      <c r="AA9" s="161" t="s">
        <v>125</v>
      </c>
      <c r="AB9" s="164">
        <v>16904.45</v>
      </c>
    </row>
    <row r="10" spans="1:28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Y10" s="137"/>
      <c r="Z10" s="169"/>
      <c r="AA10" s="161" t="s">
        <v>126</v>
      </c>
      <c r="AB10" s="164">
        <v>18618.159</v>
      </c>
    </row>
    <row r="11" spans="1:28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Y11" s="137"/>
      <c r="Z11" s="169"/>
      <c r="AA11" s="161" t="s">
        <v>127</v>
      </c>
      <c r="AB11" s="164">
        <v>16817.792999999998</v>
      </c>
    </row>
    <row r="12" spans="1:28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Y12" s="137"/>
      <c r="Z12" s="169"/>
      <c r="AA12" s="161" t="s">
        <v>128</v>
      </c>
      <c r="AB12" s="164">
        <v>15310.885999999999</v>
      </c>
    </row>
    <row r="13" spans="1:28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P13" s="28"/>
      <c r="Y13" s="137"/>
      <c r="Z13" s="169"/>
      <c r="AA13" s="161" t="s">
        <v>129</v>
      </c>
      <c r="AB13" s="164">
        <v>18010.565000000002</v>
      </c>
    </row>
    <row r="14" spans="1:28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P14" s="28"/>
      <c r="Y14" s="137"/>
      <c r="Z14" s="170"/>
      <c r="AA14" s="162" t="s">
        <v>130</v>
      </c>
      <c r="AB14" s="166">
        <v>18984.960999999999</v>
      </c>
    </row>
    <row r="15" spans="1:28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P15" s="28"/>
      <c r="Y15" s="137"/>
      <c r="Z15" s="306">
        <v>2017</v>
      </c>
      <c r="AA15" s="307" t="s">
        <v>131</v>
      </c>
      <c r="AB15" s="308">
        <v>16857.703000000001</v>
      </c>
    </row>
    <row r="16" spans="1:28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P16" s="28"/>
      <c r="Y16" s="137"/>
      <c r="Z16" s="163"/>
      <c r="AA16" s="167" t="s">
        <v>132</v>
      </c>
      <c r="AB16" s="168">
        <v>15850.12</v>
      </c>
    </row>
    <row r="17" spans="1:28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P17" s="28"/>
      <c r="Y17" s="137"/>
      <c r="Z17" s="169"/>
      <c r="AA17" s="161" t="s">
        <v>133</v>
      </c>
      <c r="AB17" s="164">
        <v>17450.580000000002</v>
      </c>
    </row>
    <row r="18" spans="1:28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P18" s="28"/>
      <c r="Y18" s="137"/>
      <c r="Z18" s="169"/>
      <c r="AA18" s="161" t="s">
        <v>134</v>
      </c>
      <c r="AB18" s="164">
        <v>14952.174000000001</v>
      </c>
    </row>
    <row r="19" spans="1:28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P19" s="28"/>
      <c r="Y19" s="137"/>
      <c r="Z19" s="169"/>
      <c r="AA19" s="161" t="s">
        <v>135</v>
      </c>
      <c r="AB19" s="164">
        <v>19285.784</v>
      </c>
    </row>
    <row r="20" spans="1:28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Y20" s="137"/>
      <c r="Z20" s="169"/>
      <c r="AA20" s="161" t="s">
        <v>136</v>
      </c>
      <c r="AB20" s="164">
        <v>17583.904999999999</v>
      </c>
    </row>
    <row r="21" spans="1:28" ht="12.75" customHeight="1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Y21" s="137"/>
      <c r="Z21" s="169"/>
      <c r="AA21" s="161" t="s">
        <v>137</v>
      </c>
      <c r="AB21" s="164">
        <v>15888.732</v>
      </c>
    </row>
    <row r="22" spans="1:28" ht="12.7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Y22" s="137"/>
      <c r="Z22" s="169"/>
      <c r="AA22" s="161" t="s">
        <v>138</v>
      </c>
      <c r="AB22" s="164">
        <v>17985.481</v>
      </c>
    </row>
    <row r="23" spans="1:28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Y23" s="137"/>
      <c r="Z23" s="169"/>
      <c r="AA23" s="161" t="s">
        <v>139</v>
      </c>
      <c r="AB23" s="164">
        <v>14943.130999999999</v>
      </c>
    </row>
    <row r="24" spans="1:28" ht="12.75" customHeight="1">
      <c r="A24" s="20"/>
      <c r="B24" s="20"/>
      <c r="C24" s="20"/>
      <c r="D24" s="23"/>
      <c r="E24" s="20"/>
      <c r="F24" s="20"/>
      <c r="G24" s="20"/>
      <c r="H24" s="20"/>
      <c r="I24" s="20"/>
      <c r="J24" s="20"/>
      <c r="K24" s="20"/>
      <c r="L24" s="20"/>
      <c r="Q24" s="16"/>
      <c r="Y24" s="137"/>
      <c r="Z24" s="169"/>
      <c r="AA24" s="161" t="s">
        <v>140</v>
      </c>
      <c r="AB24" s="164">
        <v>15603.88</v>
      </c>
    </row>
    <row r="25" spans="1:28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Q25" s="16"/>
      <c r="Y25" s="137"/>
      <c r="Z25" s="169"/>
      <c r="AA25" s="161" t="s">
        <v>141</v>
      </c>
      <c r="AB25" s="164">
        <v>16485.469000000001</v>
      </c>
    </row>
    <row r="26" spans="1:28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Q26" s="16"/>
      <c r="Y26" s="137"/>
      <c r="Z26" s="170"/>
      <c r="AA26" s="162" t="s">
        <v>142</v>
      </c>
      <c r="AB26" s="166">
        <v>17070.025000000001</v>
      </c>
    </row>
    <row r="27" spans="1:28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Q27" s="16"/>
      <c r="Y27" s="137"/>
      <c r="Z27" s="306">
        <v>2018</v>
      </c>
      <c r="AA27" s="309" t="s">
        <v>143</v>
      </c>
      <c r="AB27" s="308">
        <v>16962.508000000002</v>
      </c>
    </row>
    <row r="28" spans="1:28" ht="12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Q28" s="16"/>
      <c r="Y28" s="137"/>
      <c r="Z28" s="169"/>
      <c r="AA28" s="161" t="s">
        <v>144</v>
      </c>
      <c r="AB28" s="164">
        <v>15640.866</v>
      </c>
    </row>
    <row r="29" spans="1:28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Q29" s="16"/>
      <c r="Y29" s="137"/>
      <c r="Z29" s="169"/>
      <c r="AA29" s="161" t="s">
        <v>145</v>
      </c>
      <c r="AB29" s="164">
        <v>16673.218000000001</v>
      </c>
    </row>
    <row r="30" spans="1:28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Q30" s="16"/>
      <c r="Y30" s="137"/>
      <c r="Z30" s="169"/>
      <c r="AA30" s="161" t="s">
        <v>146</v>
      </c>
      <c r="AB30" s="164">
        <v>17023.798999999999</v>
      </c>
    </row>
    <row r="31" spans="1:28" ht="12.7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Q31" s="16"/>
      <c r="Y31" s="137"/>
      <c r="Z31" s="169"/>
      <c r="AA31" s="161" t="s">
        <v>147</v>
      </c>
      <c r="AB31" s="164">
        <v>17809.353999999999</v>
      </c>
    </row>
    <row r="32" spans="1:28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Q32" s="16"/>
      <c r="Y32" s="137"/>
      <c r="Z32" s="169"/>
      <c r="AA32" s="161" t="s">
        <v>148</v>
      </c>
      <c r="AB32" s="164">
        <v>17203.919000000002</v>
      </c>
    </row>
    <row r="33" spans="26:28" ht="12.75" customHeight="1">
      <c r="Z33" s="169"/>
      <c r="AA33" s="161" t="s">
        <v>149</v>
      </c>
      <c r="AB33" s="164">
        <v>15786.039000000001</v>
      </c>
    </row>
    <row r="34" spans="26:28" ht="12.75" customHeight="1">
      <c r="Z34" s="169"/>
      <c r="AA34" s="161" t="s">
        <v>150</v>
      </c>
      <c r="AB34" s="164">
        <v>18725.771000000001</v>
      </c>
    </row>
    <row r="35" spans="26:28" ht="12.75" customHeight="1">
      <c r="Z35" s="169"/>
      <c r="AA35" s="161" t="s">
        <v>151</v>
      </c>
      <c r="AB35" s="164">
        <v>14329.17</v>
      </c>
    </row>
    <row r="36" spans="26:28" ht="12.75" customHeight="1">
      <c r="Z36" s="169"/>
      <c r="AA36" s="161" t="s">
        <v>152</v>
      </c>
      <c r="AB36" s="164">
        <v>17697.625</v>
      </c>
    </row>
    <row r="37" spans="26:28" ht="12.75" customHeight="1">
      <c r="Z37" s="169"/>
      <c r="AA37" s="161" t="s">
        <v>153</v>
      </c>
      <c r="AB37" s="164">
        <v>16328.331</v>
      </c>
    </row>
    <row r="38" spans="26:28" ht="12.75" customHeight="1">
      <c r="Z38" s="170"/>
      <c r="AA38" s="162" t="s">
        <v>154</v>
      </c>
      <c r="AB38" s="166">
        <v>16862.97</v>
      </c>
    </row>
    <row r="39" spans="26:28" ht="12.75" customHeight="1">
      <c r="Z39" s="306">
        <v>2019</v>
      </c>
      <c r="AA39" s="309" t="s">
        <v>155</v>
      </c>
      <c r="AB39" s="310">
        <v>17929.830999999998</v>
      </c>
    </row>
    <row r="40" spans="26:28" ht="12.75" customHeight="1">
      <c r="Z40" s="163"/>
      <c r="AA40" s="161" t="s">
        <v>156</v>
      </c>
      <c r="AB40" s="168">
        <v>15986.379000000001</v>
      </c>
    </row>
    <row r="41" spans="26:28" ht="12.75" customHeight="1">
      <c r="Z41" s="163"/>
      <c r="AA41" s="161" t="s">
        <v>157</v>
      </c>
      <c r="AB41" s="168">
        <v>17481.904999999999</v>
      </c>
    </row>
    <row r="42" spans="26:28" ht="12.75" customHeight="1">
      <c r="Z42" s="163"/>
      <c r="AA42" s="161" t="s">
        <v>158</v>
      </c>
      <c r="AB42" s="168">
        <v>17305.428</v>
      </c>
    </row>
    <row r="43" spans="26:28" ht="12.75" customHeight="1">
      <c r="Z43" s="163"/>
      <c r="AA43" s="161" t="s">
        <v>159</v>
      </c>
      <c r="AB43" s="168">
        <v>19372.206999999999</v>
      </c>
    </row>
    <row r="44" spans="26:28" ht="12.75" customHeight="1">
      <c r="Z44" s="163"/>
      <c r="AA44" s="161" t="s">
        <v>160</v>
      </c>
      <c r="AB44" s="168">
        <v>17337.017</v>
      </c>
    </row>
    <row r="45" spans="26:28" ht="12.75" customHeight="1">
      <c r="Z45" s="163"/>
      <c r="AA45" s="161" t="s">
        <v>161</v>
      </c>
      <c r="AB45" s="168">
        <v>18417.313999999998</v>
      </c>
    </row>
    <row r="46" spans="26:28" ht="12.75" customHeight="1">
      <c r="Z46" s="163"/>
      <c r="AA46" s="161" t="s">
        <v>162</v>
      </c>
      <c r="AB46" s="168">
        <v>18489.975999999999</v>
      </c>
    </row>
    <row r="47" spans="26:28" ht="12.75" customHeight="1">
      <c r="Z47" s="163"/>
      <c r="AA47" s="161" t="s">
        <v>163</v>
      </c>
      <c r="AB47" s="168">
        <v>15104.125</v>
      </c>
    </row>
    <row r="48" spans="26:28" ht="12.75" customHeight="1">
      <c r="Z48" s="163"/>
      <c r="AA48" s="161" t="s">
        <v>164</v>
      </c>
      <c r="AB48" s="168">
        <v>17598.509999999998</v>
      </c>
    </row>
    <row r="49" spans="26:28" ht="12.75" customHeight="1">
      <c r="Z49" s="163"/>
      <c r="AA49" s="161" t="s">
        <v>165</v>
      </c>
      <c r="AB49" s="168">
        <v>17503.72</v>
      </c>
    </row>
    <row r="50" spans="26:28" ht="12.75" customHeight="1">
      <c r="Z50" s="165"/>
      <c r="AA50" s="162" t="s">
        <v>166</v>
      </c>
      <c r="AB50" s="166">
        <v>19473.575000000001</v>
      </c>
    </row>
    <row r="51" spans="26:28" ht="12.75" customHeight="1">
      <c r="Z51" s="306">
        <v>2020</v>
      </c>
      <c r="AA51" s="311" t="s">
        <v>167</v>
      </c>
      <c r="AB51" s="308">
        <v>19453.868999999999</v>
      </c>
    </row>
    <row r="52" spans="26:28" ht="12.75" customHeight="1">
      <c r="Z52" s="163"/>
      <c r="AA52" s="311" t="s">
        <v>168</v>
      </c>
      <c r="AB52" s="168">
        <v>18239.312999999998</v>
      </c>
    </row>
    <row r="53" spans="26:28" ht="12.75" customHeight="1">
      <c r="Z53" s="169"/>
      <c r="AA53" s="311" t="s">
        <v>169</v>
      </c>
      <c r="AB53" s="164">
        <v>19560</v>
      </c>
    </row>
    <row r="54" spans="26:28" ht="12.75" customHeight="1">
      <c r="Z54" s="169"/>
      <c r="AA54" s="222" t="s">
        <v>170</v>
      </c>
      <c r="AB54" s="164">
        <v>16880.937999999998</v>
      </c>
    </row>
    <row r="55" spans="26:28" ht="12.75" customHeight="1">
      <c r="Z55" s="169"/>
      <c r="AA55" s="222" t="s">
        <v>171</v>
      </c>
      <c r="AB55" s="164">
        <v>18144.112000000001</v>
      </c>
    </row>
    <row r="56" spans="26:28" ht="12.75" customHeight="1">
      <c r="Z56" s="169"/>
      <c r="AA56" s="311" t="s">
        <v>172</v>
      </c>
      <c r="AB56" s="164">
        <v>19526.236000000001</v>
      </c>
    </row>
    <row r="57" spans="26:28" ht="12.75" customHeight="1">
      <c r="Z57" s="169"/>
      <c r="AA57" s="311" t="s">
        <v>173</v>
      </c>
      <c r="AB57" s="164">
        <v>20103.13</v>
      </c>
    </row>
    <row r="58" spans="26:28" ht="12.75" customHeight="1">
      <c r="Z58" s="169"/>
      <c r="AA58" s="311" t="s">
        <v>174</v>
      </c>
      <c r="AB58" s="164">
        <v>18842.042000000001</v>
      </c>
    </row>
    <row r="59" spans="26:28" ht="12.75" customHeight="1">
      <c r="Z59" s="169"/>
      <c r="AA59" s="311" t="s">
        <v>175</v>
      </c>
      <c r="AB59" s="164">
        <v>18919.276999999998</v>
      </c>
    </row>
    <row r="60" spans="26:28" ht="12.75" customHeight="1">
      <c r="Z60" s="169"/>
      <c r="AA60" s="311" t="s">
        <v>176</v>
      </c>
      <c r="AB60" s="164">
        <v>17384.792000000001</v>
      </c>
    </row>
    <row r="61" spans="26:28" ht="12.75" customHeight="1">
      <c r="Z61" s="169"/>
      <c r="AA61" s="311" t="s">
        <v>177</v>
      </c>
      <c r="AB61" s="164">
        <v>17225.050999999999</v>
      </c>
    </row>
    <row r="62" spans="26:28" ht="12.75" customHeight="1">
      <c r="Z62" s="170"/>
      <c r="AA62" s="311" t="s">
        <v>178</v>
      </c>
      <c r="AB62" s="166">
        <v>19083.722000000002</v>
      </c>
    </row>
    <row r="63" spans="26:28" ht="12.75" customHeight="1">
      <c r="Z63" s="306">
        <v>2021</v>
      </c>
      <c r="AA63" s="311" t="s">
        <v>179</v>
      </c>
      <c r="AB63" s="308">
        <v>17244.643</v>
      </c>
    </row>
    <row r="64" spans="26:28" ht="12.75" customHeight="1">
      <c r="Z64" s="163"/>
      <c r="AA64" s="311" t="s">
        <v>180</v>
      </c>
      <c r="AB64" s="168">
        <v>17452.965</v>
      </c>
    </row>
    <row r="65" spans="26:28" ht="12.75" customHeight="1">
      <c r="Z65" s="169"/>
      <c r="AA65" s="311" t="s">
        <v>181</v>
      </c>
      <c r="AB65" s="164">
        <v>19879.752</v>
      </c>
    </row>
    <row r="66" spans="26:28" ht="12.75" customHeight="1">
      <c r="Z66" s="169"/>
      <c r="AA66" s="222" t="s">
        <v>182</v>
      </c>
      <c r="AB66" s="164">
        <v>17343.127</v>
      </c>
    </row>
    <row r="67" spans="26:28" ht="12.75" customHeight="1">
      <c r="Z67" s="169"/>
      <c r="AA67" s="222" t="s">
        <v>183</v>
      </c>
      <c r="AB67" s="164">
        <v>18240.559000000001</v>
      </c>
    </row>
    <row r="68" spans="26:28" ht="12.75" customHeight="1">
      <c r="Z68" s="169"/>
      <c r="AA68" s="311" t="s">
        <v>184</v>
      </c>
      <c r="AB68" s="164">
        <v>19322.728999999999</v>
      </c>
    </row>
    <row r="69" spans="26:28" ht="12.75" customHeight="1">
      <c r="Z69" s="169"/>
      <c r="AA69" s="311" t="s">
        <v>185</v>
      </c>
      <c r="AB69" s="164">
        <v>18290.690999999999</v>
      </c>
    </row>
    <row r="70" spans="26:28" ht="12.75" customHeight="1">
      <c r="Z70" s="169"/>
      <c r="AA70" s="311" t="s">
        <v>186</v>
      </c>
      <c r="AB70" s="164">
        <v>18259.665000000001</v>
      </c>
    </row>
    <row r="71" spans="26:28" ht="12.75" customHeight="1">
      <c r="Z71" s="169"/>
      <c r="AA71" s="311" t="s">
        <v>187</v>
      </c>
      <c r="AB71" s="164">
        <v>15874.316999999999</v>
      </c>
    </row>
    <row r="72" spans="26:28" ht="12.75" customHeight="1">
      <c r="Z72" s="169"/>
      <c r="AA72" s="311" t="s">
        <v>188</v>
      </c>
      <c r="AB72" s="164">
        <v>14242.78</v>
      </c>
    </row>
    <row r="73" spans="26:28" ht="12.75" customHeight="1">
      <c r="Z73" s="169"/>
      <c r="AA73" s="311" t="s">
        <v>189</v>
      </c>
      <c r="AB73" s="164">
        <v>16006.779</v>
      </c>
    </row>
    <row r="74" spans="26:28" ht="12.75" customHeight="1">
      <c r="Z74" s="170"/>
      <c r="AA74" s="311" t="s">
        <v>190</v>
      </c>
      <c r="AB74" s="166">
        <v>17813.582999999999</v>
      </c>
    </row>
    <row r="75" spans="26:28" ht="12.75" customHeight="1">
      <c r="Z75" s="780">
        <v>2022</v>
      </c>
      <c r="AA75" s="404" t="s">
        <v>191</v>
      </c>
      <c r="AB75" s="406">
        <v>14288.906999999999</v>
      </c>
    </row>
    <row r="76" spans="26:28" ht="12.75" customHeight="1">
      <c r="Z76" s="780"/>
      <c r="AA76" s="404" t="s">
        <v>192</v>
      </c>
      <c r="AB76" s="405">
        <v>15218.842000000001</v>
      </c>
    </row>
    <row r="77" spans="26:28" ht="12.75" customHeight="1">
      <c r="Z77" s="780"/>
      <c r="AA77" s="404" t="s">
        <v>193</v>
      </c>
      <c r="AB77" s="405">
        <v>18706.258000000002</v>
      </c>
    </row>
    <row r="78" spans="26:28" ht="12.75" customHeight="1">
      <c r="Z78" s="780"/>
      <c r="AA78" s="404" t="s">
        <v>194</v>
      </c>
      <c r="AB78" s="405">
        <v>14478.528</v>
      </c>
    </row>
    <row r="79" spans="26:28" ht="12.75" customHeight="1">
      <c r="Z79" s="780"/>
      <c r="AA79" s="404" t="s">
        <v>195</v>
      </c>
      <c r="AB79" s="405">
        <v>17070.228999999999</v>
      </c>
    </row>
    <row r="80" spans="26:28" ht="12.75" customHeight="1">
      <c r="Z80" s="780"/>
      <c r="AA80" s="404" t="s">
        <v>196</v>
      </c>
      <c r="AB80" s="405">
        <v>16412.32</v>
      </c>
    </row>
    <row r="81" spans="26:28" ht="12.75" customHeight="1">
      <c r="Z81" s="780"/>
      <c r="AA81" s="404" t="s">
        <v>197</v>
      </c>
      <c r="AB81" s="405">
        <v>16056.905000000001</v>
      </c>
    </row>
    <row r="82" spans="26:28" ht="12.75" customHeight="1">
      <c r="Z82" s="780"/>
      <c r="AA82" s="404" t="s">
        <v>198</v>
      </c>
      <c r="AB82" s="405">
        <v>18621.792000000001</v>
      </c>
    </row>
    <row r="83" spans="26:28" ht="12.75" customHeight="1">
      <c r="Z83" s="780"/>
      <c r="AA83" s="404" t="s">
        <v>199</v>
      </c>
      <c r="AB83" s="405">
        <v>14792.705</v>
      </c>
    </row>
    <row r="84" spans="26:28" ht="12.75" customHeight="1">
      <c r="Z84" s="780"/>
      <c r="AA84" s="404" t="s">
        <v>200</v>
      </c>
      <c r="AB84" s="405">
        <v>13421.194</v>
      </c>
    </row>
    <row r="85" spans="26:28" ht="12.75" customHeight="1">
      <c r="Z85" s="780"/>
      <c r="AA85" s="404" t="s">
        <v>201</v>
      </c>
      <c r="AB85" s="405">
        <v>15365.455</v>
      </c>
    </row>
    <row r="86" spans="26:28" ht="12.75" customHeight="1">
      <c r="Z86" s="780"/>
      <c r="AA86" s="404" t="s">
        <v>202</v>
      </c>
      <c r="AB86" s="402">
        <v>16312.035</v>
      </c>
    </row>
    <row r="87" spans="26:28" ht="12.75" customHeight="1">
      <c r="Z87" s="780">
        <v>2023</v>
      </c>
      <c r="AA87" s="311" t="s">
        <v>203</v>
      </c>
      <c r="AB87" s="473">
        <v>15309.502</v>
      </c>
    </row>
    <row r="88" spans="26:28" ht="12.75" customHeight="1">
      <c r="Z88" s="780"/>
      <c r="AA88" s="398" t="s">
        <v>204</v>
      </c>
      <c r="AB88" s="473">
        <v>14520.703</v>
      </c>
    </row>
    <row r="89" spans="26:28" ht="12.75" customHeight="1">
      <c r="Z89" s="780"/>
      <c r="AA89" s="398" t="s">
        <v>205</v>
      </c>
      <c r="AB89" s="479">
        <v>17161.435000000001</v>
      </c>
    </row>
    <row r="90" spans="26:28" ht="12.75" customHeight="1">
      <c r="Z90" s="780"/>
      <c r="AA90" s="398" t="s">
        <v>206</v>
      </c>
      <c r="AB90" s="479">
        <v>14725.884</v>
      </c>
    </row>
    <row r="91" spans="26:28" ht="12.75" customHeight="1">
      <c r="Z91" s="780"/>
      <c r="AA91" s="398" t="s">
        <v>207</v>
      </c>
      <c r="AB91" s="473">
        <v>17096.873</v>
      </c>
    </row>
    <row r="92" spans="26:28" ht="12.75" customHeight="1">
      <c r="Z92" s="780"/>
      <c r="AA92" s="398" t="s">
        <v>208</v>
      </c>
      <c r="AB92" s="479">
        <v>14991.739</v>
      </c>
    </row>
    <row r="93" spans="26:28" ht="12.75" customHeight="1">
      <c r="Z93" s="780"/>
      <c r="AA93" s="398" t="s">
        <v>209</v>
      </c>
      <c r="AB93" s="473">
        <v>15176.419</v>
      </c>
    </row>
    <row r="94" spans="26:28" ht="12.75" customHeight="1">
      <c r="Z94" s="780"/>
      <c r="AA94" s="398" t="s">
        <v>210</v>
      </c>
      <c r="AB94" s="479">
        <v>17356.196</v>
      </c>
    </row>
    <row r="95" spans="26:28" ht="12.75" customHeight="1">
      <c r="Z95" s="780"/>
      <c r="AA95" s="398" t="s">
        <v>211</v>
      </c>
      <c r="AB95" s="479"/>
    </row>
    <row r="96" spans="26:28" ht="12.75" customHeight="1">
      <c r="Z96" s="780"/>
      <c r="AA96" s="398" t="s">
        <v>212</v>
      </c>
      <c r="AB96" s="479"/>
    </row>
    <row r="97" spans="26:28" ht="12.75" customHeight="1">
      <c r="Z97" s="780"/>
      <c r="AA97" s="398" t="s">
        <v>213</v>
      </c>
      <c r="AB97" s="479"/>
    </row>
    <row r="98" spans="26:28" ht="12.75" customHeight="1">
      <c r="Z98" s="780"/>
      <c r="AA98" s="403" t="s">
        <v>214</v>
      </c>
      <c r="AB98" s="479"/>
    </row>
  </sheetData>
  <mergeCells count="3">
    <mergeCell ref="Z1:AB1"/>
    <mergeCell ref="Z75:Z86"/>
    <mergeCell ref="Z87:Z98"/>
  </mergeCells>
  <phoneticPr fontId="101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2" orientation="landscape" r:id="rId1"/>
  <headerFooter>
    <oddHeader>&amp;L&amp;9ODEPA</oddHeader>
    <oddFooter>&amp;C&amp;9 8</oddFooter>
  </headerFooter>
  <rowBreaks count="1" manualBreakCount="1">
    <brk id="41" max="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BA27"/>
  <sheetViews>
    <sheetView view="pageBreakPreview" zoomScale="90" zoomScaleNormal="100" zoomScaleSheetLayoutView="90" workbookViewId="0">
      <selection activeCell="F23" sqref="F23"/>
    </sheetView>
  </sheetViews>
  <sheetFormatPr baseColWidth="10" defaultColWidth="11.42578125" defaultRowHeight="12.75"/>
  <cols>
    <col min="1" max="1" width="120.7109375" style="51" customWidth="1"/>
    <col min="2" max="2" width="11.7109375" style="51" customWidth="1"/>
    <col min="3" max="22" width="11.42578125" style="51"/>
    <col min="23" max="23" width="1.85546875" style="51" customWidth="1"/>
    <col min="24" max="24" width="11.42578125" style="51" hidden="1" customWidth="1"/>
    <col min="25" max="25" width="2.140625" style="51" customWidth="1"/>
    <col min="26" max="27" width="11.42578125" style="50"/>
    <col min="28" max="28" width="12.28515625" style="50" bestFit="1" customWidth="1"/>
    <col min="29" max="34" width="11.42578125" style="50"/>
    <col min="35" max="35" width="9.5703125" style="50" customWidth="1"/>
    <col min="36" max="53" width="11.42578125" style="50"/>
    <col min="54" max="16384" width="11.42578125" style="16"/>
  </cols>
  <sheetData>
    <row r="1" spans="1:34" ht="12.75" customHeight="1">
      <c r="A1" s="61"/>
      <c r="B1" s="53"/>
      <c r="C1" s="53"/>
      <c r="D1" s="53"/>
      <c r="E1" s="53"/>
      <c r="F1" s="53"/>
      <c r="G1" s="53"/>
      <c r="H1" s="53"/>
      <c r="I1" s="53"/>
    </row>
    <row r="2" spans="1:34" ht="12.75" customHeight="1">
      <c r="A2" s="61"/>
      <c r="B2" s="53"/>
      <c r="C2" s="53"/>
      <c r="D2" s="53"/>
      <c r="E2" s="53"/>
      <c r="F2" s="53"/>
      <c r="G2" s="53"/>
      <c r="H2" s="53"/>
      <c r="I2" s="53"/>
      <c r="Z2" s="312" t="s">
        <v>87</v>
      </c>
      <c r="AA2" s="312" t="s">
        <v>215</v>
      </c>
      <c r="AB2" s="781" t="s">
        <v>216</v>
      </c>
      <c r="AC2" s="781"/>
      <c r="AD2" s="781"/>
      <c r="AE2" s="781"/>
      <c r="AF2" s="781"/>
      <c r="AG2" s="781"/>
      <c r="AH2" s="782"/>
    </row>
    <row r="3" spans="1:34" ht="12.75" customHeight="1">
      <c r="A3" s="61"/>
      <c r="B3" s="53"/>
      <c r="C3" s="53"/>
      <c r="D3" s="53"/>
      <c r="E3" s="53"/>
      <c r="F3" s="53"/>
      <c r="G3" s="53"/>
      <c r="H3" s="53"/>
      <c r="I3" s="53"/>
      <c r="Z3" s="63"/>
      <c r="AA3" s="62" t="s">
        <v>491</v>
      </c>
      <c r="AB3" s="70" t="s">
        <v>217</v>
      </c>
      <c r="AC3" s="70" t="s">
        <v>90</v>
      </c>
      <c r="AD3" s="70" t="s">
        <v>218</v>
      </c>
      <c r="AE3" s="70" t="s">
        <v>94</v>
      </c>
      <c r="AF3" s="70" t="s">
        <v>219</v>
      </c>
      <c r="AG3" s="70" t="s">
        <v>96</v>
      </c>
      <c r="AH3" s="71" t="s">
        <v>220</v>
      </c>
    </row>
    <row r="4" spans="1:34" ht="12.75" customHeight="1">
      <c r="A4" s="61"/>
      <c r="B4" s="53"/>
      <c r="C4" s="53"/>
      <c r="D4" s="53"/>
      <c r="E4" s="53"/>
      <c r="F4" s="53"/>
      <c r="G4" s="53"/>
      <c r="H4" s="53"/>
      <c r="I4" s="53"/>
      <c r="Z4" s="442" t="s">
        <v>98</v>
      </c>
      <c r="AA4" s="443" t="s">
        <v>491</v>
      </c>
      <c r="AB4" s="444">
        <v>71619</v>
      </c>
      <c r="AC4" s="445">
        <v>35669</v>
      </c>
      <c r="AD4" s="445">
        <v>16730</v>
      </c>
      <c r="AE4" s="444">
        <v>1149</v>
      </c>
      <c r="AF4" s="444">
        <v>1791</v>
      </c>
      <c r="AG4" s="444">
        <v>15776</v>
      </c>
      <c r="AH4" s="444">
        <v>504</v>
      </c>
    </row>
    <row r="5" spans="1:34" ht="12.75" customHeight="1">
      <c r="A5" s="53"/>
      <c r="B5" s="53"/>
      <c r="C5" s="53"/>
      <c r="D5" s="53"/>
      <c r="E5" s="53"/>
      <c r="F5" s="53"/>
      <c r="G5" s="53"/>
      <c r="H5" s="53"/>
      <c r="I5" s="53"/>
      <c r="Z5" s="60" t="s">
        <v>99</v>
      </c>
      <c r="AA5" s="171" t="str">
        <f t="shared" ref="AA5:AA13" si="0">AA4</f>
        <v>agosto</v>
      </c>
      <c r="AB5" s="172">
        <v>66660</v>
      </c>
      <c r="AC5" s="172">
        <v>34699</v>
      </c>
      <c r="AD5" s="172">
        <v>15443</v>
      </c>
      <c r="AE5" s="444">
        <v>946</v>
      </c>
      <c r="AF5" s="444">
        <v>1587</v>
      </c>
      <c r="AG5" s="444">
        <v>13497</v>
      </c>
      <c r="AH5" s="444">
        <v>488</v>
      </c>
    </row>
    <row r="6" spans="1:34" ht="12.75" customHeight="1">
      <c r="A6" s="53"/>
      <c r="B6" s="53"/>
      <c r="C6" s="53"/>
      <c r="D6" s="53"/>
      <c r="E6" s="53"/>
      <c r="F6" s="53"/>
      <c r="G6" s="53"/>
      <c r="H6" s="53"/>
      <c r="I6" s="53"/>
      <c r="Z6" s="59"/>
      <c r="AA6" s="56" t="str">
        <f t="shared" si="0"/>
        <v>agosto</v>
      </c>
      <c r="AB6" s="783" t="s">
        <v>221</v>
      </c>
      <c r="AC6" s="784"/>
      <c r="AD6" s="784"/>
      <c r="AE6" s="784"/>
      <c r="AF6" s="784"/>
      <c r="AG6" s="784"/>
      <c r="AH6" s="785"/>
    </row>
    <row r="7" spans="1:34" ht="12.75" customHeight="1">
      <c r="A7" s="53"/>
      <c r="B7" s="53"/>
      <c r="C7" s="53"/>
      <c r="D7" s="53"/>
      <c r="E7" s="53"/>
      <c r="F7" s="53"/>
      <c r="G7" s="53"/>
      <c r="H7" s="53"/>
      <c r="I7" s="53"/>
      <c r="Z7" s="59"/>
      <c r="AA7" s="56" t="str">
        <f t="shared" si="0"/>
        <v>agosto</v>
      </c>
      <c r="AB7" s="70" t="s">
        <v>217</v>
      </c>
      <c r="AC7" s="70" t="s">
        <v>90</v>
      </c>
      <c r="AD7" s="70" t="s">
        <v>218</v>
      </c>
      <c r="AE7" s="70" t="s">
        <v>94</v>
      </c>
      <c r="AF7" s="70" t="s">
        <v>219</v>
      </c>
      <c r="AG7" s="70" t="s">
        <v>96</v>
      </c>
      <c r="AH7" s="71" t="s">
        <v>220</v>
      </c>
    </row>
    <row r="8" spans="1:34" ht="21.75" customHeight="1">
      <c r="A8" s="53"/>
      <c r="B8" s="53"/>
      <c r="C8" s="53"/>
      <c r="D8" s="53"/>
      <c r="E8" s="53"/>
      <c r="F8" s="53"/>
      <c r="G8" s="53"/>
      <c r="H8" s="53"/>
      <c r="I8" s="53"/>
      <c r="Z8" s="442" t="s">
        <v>98</v>
      </c>
      <c r="AA8" s="443" t="str">
        <f t="shared" si="0"/>
        <v>agosto</v>
      </c>
      <c r="AB8" s="172">
        <v>18621.792000000001</v>
      </c>
      <c r="AC8" s="172">
        <v>9804.76</v>
      </c>
      <c r="AD8" s="172">
        <v>4081.402</v>
      </c>
      <c r="AE8" s="172">
        <v>455.77499999999998</v>
      </c>
      <c r="AF8" s="172">
        <v>594.00199999999995</v>
      </c>
      <c r="AG8" s="172">
        <v>3615.7179999999998</v>
      </c>
      <c r="AH8" s="172">
        <v>70.135000000000005</v>
      </c>
    </row>
    <row r="9" spans="1:34" ht="12.75" customHeight="1">
      <c r="A9" s="53"/>
      <c r="B9" s="53"/>
      <c r="C9" s="53"/>
      <c r="D9" s="53"/>
      <c r="E9" s="53"/>
      <c r="F9" s="53"/>
      <c r="G9" s="53"/>
      <c r="H9" s="53"/>
      <c r="I9" s="53"/>
      <c r="Z9" s="60" t="s">
        <v>99</v>
      </c>
      <c r="AA9" s="171" t="str">
        <f t="shared" si="0"/>
        <v>agosto</v>
      </c>
      <c r="AB9" s="172">
        <v>17356.196</v>
      </c>
      <c r="AC9" s="172">
        <v>9484.6039999999994</v>
      </c>
      <c r="AD9" s="172">
        <v>3789.8879999999999</v>
      </c>
      <c r="AE9" s="172">
        <v>369.83699999999999</v>
      </c>
      <c r="AF9" s="172">
        <v>548.51099999999997</v>
      </c>
      <c r="AG9" s="172">
        <v>3097.1170000000002</v>
      </c>
      <c r="AH9" s="172">
        <v>66.239000000000004</v>
      </c>
    </row>
    <row r="10" spans="1:34" ht="12.75" customHeight="1">
      <c r="A10" s="53"/>
      <c r="Z10" s="59"/>
      <c r="AA10" s="56" t="str">
        <f t="shared" si="0"/>
        <v>agosto</v>
      </c>
      <c r="AB10" s="783" t="s">
        <v>222</v>
      </c>
      <c r="AC10" s="784"/>
      <c r="AD10" s="784"/>
      <c r="AE10" s="784"/>
      <c r="AF10" s="784"/>
      <c r="AG10" s="784"/>
      <c r="AH10" s="785"/>
    </row>
    <row r="11" spans="1:34" ht="12.75" customHeight="1">
      <c r="A11" s="53"/>
      <c r="Z11" s="56"/>
      <c r="AA11" s="56" t="str">
        <f t="shared" si="0"/>
        <v>agosto</v>
      </c>
      <c r="AB11" s="58" t="s">
        <v>217</v>
      </c>
      <c r="AC11" s="58" t="s">
        <v>90</v>
      </c>
      <c r="AD11" s="58" t="s">
        <v>218</v>
      </c>
      <c r="AE11" s="58" t="s">
        <v>94</v>
      </c>
      <c r="AF11" s="58" t="s">
        <v>219</v>
      </c>
      <c r="AG11" s="58" t="s">
        <v>96</v>
      </c>
      <c r="AH11" s="57" t="s">
        <v>220</v>
      </c>
    </row>
    <row r="12" spans="1:34" ht="12.75" customHeight="1">
      <c r="A12" s="53"/>
      <c r="Z12" s="442" t="s">
        <v>98</v>
      </c>
      <c r="AA12" s="443" t="str">
        <f t="shared" si="0"/>
        <v>agosto</v>
      </c>
      <c r="AB12" s="313">
        <f>(AB8/AB4)*1000</f>
        <v>260.01189628450555</v>
      </c>
      <c r="AC12" s="313">
        <f t="shared" ref="AB12:AG13" si="1">(AC8/AC4)*1000</f>
        <v>274.88183016064369</v>
      </c>
      <c r="AD12" s="313">
        <f t="shared" si="1"/>
        <v>243.95708308427973</v>
      </c>
      <c r="AE12" s="313">
        <f>(AE8/AE4)*1000</f>
        <v>396.67101827676237</v>
      </c>
      <c r="AF12" s="313">
        <f t="shared" si="1"/>
        <v>331.65940815187042</v>
      </c>
      <c r="AG12" s="313">
        <f t="shared" si="1"/>
        <v>229.19104969574036</v>
      </c>
      <c r="AH12" s="314">
        <f>(AH8/AH4)*1000</f>
        <v>139.15674603174605</v>
      </c>
    </row>
    <row r="13" spans="1:34" ht="12.75" customHeight="1">
      <c r="A13" s="53"/>
      <c r="B13" s="53"/>
      <c r="C13" s="53"/>
      <c r="D13" s="53"/>
      <c r="E13" s="53"/>
      <c r="F13" s="53"/>
      <c r="G13" s="53"/>
      <c r="H13" s="53"/>
      <c r="I13" s="53"/>
      <c r="Z13" s="60" t="s">
        <v>99</v>
      </c>
      <c r="AA13" s="171" t="str">
        <f t="shared" si="0"/>
        <v>agosto</v>
      </c>
      <c r="AB13" s="315">
        <f t="shared" si="1"/>
        <v>260.36897689768978</v>
      </c>
      <c r="AC13" s="315">
        <f t="shared" si="1"/>
        <v>273.33940459379232</v>
      </c>
      <c r="AD13" s="315">
        <f t="shared" si="1"/>
        <v>245.41138379848474</v>
      </c>
      <c r="AE13" s="315">
        <f>(AE9/AE5)*1000</f>
        <v>390.94820295983084</v>
      </c>
      <c r="AF13" s="315">
        <f t="shared" si="1"/>
        <v>345.62759924385631</v>
      </c>
      <c r="AG13" s="315">
        <f t="shared" si="1"/>
        <v>229.46706675557533</v>
      </c>
      <c r="AH13" s="173">
        <f>(AH9/AH5)*1000</f>
        <v>135.73565573770495</v>
      </c>
    </row>
    <row r="14" spans="1:34" ht="12.75" customHeight="1">
      <c r="A14" s="53"/>
      <c r="B14" s="53"/>
      <c r="C14" s="53"/>
      <c r="D14" s="53"/>
      <c r="E14" s="53"/>
      <c r="F14" s="53"/>
      <c r="G14" s="53"/>
      <c r="H14" s="53"/>
      <c r="I14" s="53"/>
      <c r="AB14" s="68">
        <f>(AB13-AB12)/AB12*100</f>
        <v>0.13733241374214084</v>
      </c>
      <c r="AC14" s="68">
        <f t="shared" ref="AC14:AH14" si="2">(AC13-AC12)/AC12*100</f>
        <v>-0.56112314369776817</v>
      </c>
      <c r="AD14" s="68">
        <f t="shared" si="2"/>
        <v>0.5961297355332732</v>
      </c>
      <c r="AE14" s="68">
        <f>(AE13-AE12)/AE12*100</f>
        <v>-1.4427107233074059</v>
      </c>
      <c r="AF14" s="68">
        <f t="shared" si="2"/>
        <v>4.2116070729975199</v>
      </c>
      <c r="AG14" s="68">
        <f t="shared" si="2"/>
        <v>0.12043099423009458</v>
      </c>
      <c r="AH14" s="68">
        <f t="shared" si="2"/>
        <v>-2.4584437273782247</v>
      </c>
    </row>
    <row r="15" spans="1:34" ht="12.75" customHeight="1">
      <c r="A15" s="53"/>
      <c r="B15" s="53"/>
      <c r="C15" s="53"/>
      <c r="D15" s="53"/>
      <c r="E15" s="53"/>
      <c r="F15" s="53"/>
      <c r="G15" s="53"/>
      <c r="H15" s="53"/>
      <c r="I15" s="53"/>
      <c r="AA15" s="38"/>
      <c r="AB15" s="43"/>
      <c r="AC15" s="43"/>
      <c r="AD15" s="43"/>
      <c r="AE15" s="43"/>
      <c r="AF15" s="43"/>
      <c r="AG15" s="43"/>
      <c r="AH15" s="43"/>
    </row>
    <row r="16" spans="1:34" ht="12.75" customHeight="1">
      <c r="A16" s="53"/>
      <c r="B16" s="53"/>
      <c r="C16" s="53"/>
      <c r="D16" s="53"/>
      <c r="E16" s="53"/>
      <c r="F16" s="53"/>
      <c r="G16" s="53"/>
      <c r="H16" s="53"/>
      <c r="I16" s="53"/>
      <c r="Z16" s="39"/>
      <c r="AA16" s="38"/>
      <c r="AB16" s="55"/>
      <c r="AC16" s="55"/>
      <c r="AD16" s="55"/>
      <c r="AE16" s="55"/>
      <c r="AF16" s="55"/>
      <c r="AG16" s="55"/>
      <c r="AH16" s="55"/>
    </row>
    <row r="17" spans="1:1" ht="12.75" customHeight="1">
      <c r="A17" s="53"/>
    </row>
    <row r="18" spans="1:1" ht="12.75" customHeight="1">
      <c r="A18" s="53"/>
    </row>
    <row r="19" spans="1:1" ht="12.75" customHeight="1">
      <c r="A19" s="53"/>
    </row>
    <row r="20" spans="1:1" ht="12.75" customHeight="1">
      <c r="A20" s="53"/>
    </row>
    <row r="21" spans="1:1" ht="12.75" customHeight="1">
      <c r="A21" s="53"/>
    </row>
    <row r="22" spans="1:1" ht="12.75" customHeight="1">
      <c r="A22" s="53"/>
    </row>
    <row r="23" spans="1:1" ht="12.75" customHeight="1">
      <c r="A23" s="53"/>
    </row>
    <row r="24" spans="1:1" ht="12.75" customHeight="1">
      <c r="A24" s="53"/>
    </row>
    <row r="25" spans="1:1" ht="12.75" customHeight="1">
      <c r="A25" s="53"/>
    </row>
    <row r="26" spans="1:1" ht="12.75" customHeight="1">
      <c r="A26" s="53"/>
    </row>
    <row r="27" spans="1:1" ht="12.75" customHeight="1">
      <c r="A27" s="53"/>
    </row>
  </sheetData>
  <mergeCells count="3">
    <mergeCell ref="AB2:AH2"/>
    <mergeCell ref="AB6:AH6"/>
    <mergeCell ref="AB10:AH10"/>
  </mergeCells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AF99"/>
  <sheetViews>
    <sheetView view="pageBreakPreview" zoomScaleNormal="100" zoomScaleSheetLayoutView="100" workbookViewId="0">
      <selection activeCell="B36" sqref="B36"/>
    </sheetView>
  </sheetViews>
  <sheetFormatPr baseColWidth="10" defaultColWidth="11.42578125" defaultRowHeight="12.75"/>
  <cols>
    <col min="1" max="1" width="68.42578125" style="20" customWidth="1"/>
    <col min="2" max="2" width="104.28515625" style="16" customWidth="1"/>
    <col min="3" max="25" width="11.42578125" style="16"/>
    <col min="26" max="26" width="15.5703125" style="16" customWidth="1"/>
    <col min="27" max="27" width="10.7109375" style="17" customWidth="1"/>
    <col min="28" max="29" width="10.7109375" style="16" customWidth="1"/>
    <col min="30" max="30" width="9.42578125" style="16" bestFit="1" customWidth="1"/>
    <col min="31" max="31" width="17" style="16" customWidth="1"/>
    <col min="32" max="43" width="10.7109375" style="16" customWidth="1"/>
    <col min="44" max="16384" width="11.42578125" style="16"/>
  </cols>
  <sheetData>
    <row r="1" spans="1:32">
      <c r="A1" s="65"/>
      <c r="B1" s="53" t="s">
        <v>223</v>
      </c>
      <c r="C1" s="52"/>
      <c r="D1" s="52"/>
      <c r="E1" s="52"/>
      <c r="F1" s="52"/>
      <c r="G1" s="52"/>
      <c r="H1" s="52"/>
      <c r="I1" s="52"/>
    </row>
    <row r="2" spans="1:32">
      <c r="A2" s="65"/>
      <c r="B2" s="53"/>
      <c r="C2" s="52"/>
      <c r="D2" s="52"/>
      <c r="E2" s="52"/>
      <c r="F2" s="52"/>
      <c r="G2" s="52"/>
      <c r="H2" s="52"/>
      <c r="I2" s="52"/>
      <c r="AA2" s="786" t="s">
        <v>224</v>
      </c>
      <c r="AB2" s="787"/>
      <c r="AC2" s="787"/>
      <c r="AD2" s="787"/>
      <c r="AE2" s="787"/>
      <c r="AF2" s="788"/>
    </row>
    <row r="3" spans="1:32">
      <c r="A3" s="65"/>
      <c r="B3" s="53"/>
      <c r="C3" s="52"/>
      <c r="D3" s="52"/>
      <c r="E3" s="52"/>
      <c r="F3" s="52"/>
      <c r="G3" s="52"/>
      <c r="H3" s="52"/>
      <c r="I3" s="52"/>
      <c r="AA3" s="316" t="s">
        <v>87</v>
      </c>
      <c r="AB3" s="316" t="s">
        <v>88</v>
      </c>
      <c r="AC3" s="316" t="s">
        <v>218</v>
      </c>
      <c r="AD3" s="316" t="s">
        <v>96</v>
      </c>
      <c r="AE3" s="316" t="s">
        <v>225</v>
      </c>
      <c r="AF3" s="317" t="s">
        <v>226</v>
      </c>
    </row>
    <row r="4" spans="1:32">
      <c r="A4" s="65"/>
      <c r="B4" s="53"/>
      <c r="C4" s="52"/>
      <c r="D4" s="52"/>
      <c r="E4" s="52"/>
      <c r="F4" s="52"/>
      <c r="G4" s="52"/>
      <c r="H4" s="52"/>
      <c r="I4" s="52"/>
      <c r="AA4" s="318">
        <v>2016</v>
      </c>
      <c r="AB4" s="319" t="s">
        <v>119</v>
      </c>
      <c r="AC4" s="320">
        <v>16563</v>
      </c>
      <c r="AD4" s="321">
        <v>16161</v>
      </c>
      <c r="AE4" s="320">
        <f>AC4+AD4</f>
        <v>32724</v>
      </c>
      <c r="AF4" s="320">
        <v>31569</v>
      </c>
    </row>
    <row r="5" spans="1:32">
      <c r="B5" s="20"/>
      <c r="AA5" s="7"/>
      <c r="AB5" s="127" t="s">
        <v>120</v>
      </c>
      <c r="AC5" s="176">
        <v>18624</v>
      </c>
      <c r="AD5" s="174">
        <v>17794</v>
      </c>
      <c r="AE5" s="176">
        <f>AC5+AD5</f>
        <v>36418</v>
      </c>
      <c r="AF5" s="176">
        <v>33953</v>
      </c>
    </row>
    <row r="6" spans="1:32">
      <c r="B6" s="20"/>
      <c r="AA6" s="7"/>
      <c r="AB6" s="127" t="s">
        <v>121</v>
      </c>
      <c r="AC6" s="176">
        <v>20165</v>
      </c>
      <c r="AD6" s="174">
        <v>18797</v>
      </c>
      <c r="AE6" s="176">
        <f t="shared" ref="AE6:AE48" si="0">AC6+AD6</f>
        <v>38962</v>
      </c>
      <c r="AF6" s="176">
        <v>31463</v>
      </c>
    </row>
    <row r="7" spans="1:32">
      <c r="B7" s="20"/>
      <c r="AA7" s="7"/>
      <c r="AB7" s="127" t="s">
        <v>122</v>
      </c>
      <c r="AC7" s="176">
        <v>22226</v>
      </c>
      <c r="AD7" s="174">
        <v>16733</v>
      </c>
      <c r="AE7" s="176">
        <f t="shared" si="0"/>
        <v>38959</v>
      </c>
      <c r="AF7" s="176">
        <v>30947</v>
      </c>
    </row>
    <row r="8" spans="1:32">
      <c r="B8" s="20"/>
      <c r="AA8" s="7"/>
      <c r="AB8" s="127" t="s">
        <v>123</v>
      </c>
      <c r="AC8" s="176">
        <v>21727</v>
      </c>
      <c r="AD8" s="174">
        <v>16088</v>
      </c>
      <c r="AE8" s="176">
        <f t="shared" si="0"/>
        <v>37815</v>
      </c>
      <c r="AF8" s="176">
        <v>32233</v>
      </c>
    </row>
    <row r="9" spans="1:32">
      <c r="B9" s="20"/>
      <c r="AA9" s="7"/>
      <c r="AB9" s="127" t="s">
        <v>124</v>
      </c>
      <c r="AC9" s="176">
        <v>21802</v>
      </c>
      <c r="AD9" s="174">
        <v>15586</v>
      </c>
      <c r="AE9" s="176">
        <f t="shared" si="0"/>
        <v>37388</v>
      </c>
      <c r="AF9" s="176">
        <v>32047</v>
      </c>
    </row>
    <row r="10" spans="1:32">
      <c r="B10" s="20"/>
      <c r="AA10" s="7"/>
      <c r="AB10" s="127" t="s">
        <v>125</v>
      </c>
      <c r="AC10" s="176">
        <v>17787</v>
      </c>
      <c r="AD10" s="174">
        <v>13943</v>
      </c>
      <c r="AE10" s="176">
        <f t="shared" si="0"/>
        <v>31730</v>
      </c>
      <c r="AF10" s="176">
        <v>30028</v>
      </c>
    </row>
    <row r="11" spans="1:32">
      <c r="B11" s="20"/>
      <c r="AA11" s="7"/>
      <c r="AB11" s="127" t="s">
        <v>126</v>
      </c>
      <c r="AC11" s="176">
        <v>17707</v>
      </c>
      <c r="AD11" s="174">
        <v>12981</v>
      </c>
      <c r="AE11" s="176">
        <f t="shared" si="0"/>
        <v>30688</v>
      </c>
      <c r="AF11" s="176">
        <v>36365</v>
      </c>
    </row>
    <row r="12" spans="1:32">
      <c r="B12" s="20"/>
      <c r="AA12" s="7"/>
      <c r="AB12" s="127" t="s">
        <v>127</v>
      </c>
      <c r="AC12" s="176">
        <v>14881</v>
      </c>
      <c r="AD12" s="174">
        <v>12018</v>
      </c>
      <c r="AE12" s="176">
        <f t="shared" si="0"/>
        <v>26899</v>
      </c>
      <c r="AF12" s="176">
        <v>33516</v>
      </c>
    </row>
    <row r="13" spans="1:32">
      <c r="B13" s="20"/>
      <c r="AA13" s="7"/>
      <c r="AB13" s="127" t="s">
        <v>128</v>
      </c>
      <c r="AC13" s="176">
        <v>14461</v>
      </c>
      <c r="AD13" s="174">
        <v>12065</v>
      </c>
      <c r="AE13" s="176">
        <f t="shared" si="0"/>
        <v>26526</v>
      </c>
      <c r="AF13" s="176">
        <v>29574</v>
      </c>
    </row>
    <row r="14" spans="1:32">
      <c r="B14" s="20"/>
      <c r="AA14" s="7"/>
      <c r="AB14" s="127" t="s">
        <v>129</v>
      </c>
      <c r="AC14" s="176">
        <v>15108</v>
      </c>
      <c r="AD14" s="174">
        <v>14425</v>
      </c>
      <c r="AE14" s="176">
        <f t="shared" si="0"/>
        <v>29533</v>
      </c>
      <c r="AF14" s="176">
        <v>35651</v>
      </c>
    </row>
    <row r="15" spans="1:32">
      <c r="B15" s="20"/>
      <c r="C15" s="30"/>
      <c r="AA15" s="64"/>
      <c r="AB15" s="128" t="s">
        <v>130</v>
      </c>
      <c r="AC15" s="177">
        <v>15338</v>
      </c>
      <c r="AD15" s="175">
        <v>15938</v>
      </c>
      <c r="AE15" s="177">
        <f t="shared" si="0"/>
        <v>31276</v>
      </c>
      <c r="AF15" s="177">
        <v>36761</v>
      </c>
    </row>
    <row r="16" spans="1:32">
      <c r="B16" s="20"/>
      <c r="C16" s="30"/>
      <c r="AA16" s="318">
        <v>2017</v>
      </c>
      <c r="AB16" s="319" t="s">
        <v>227</v>
      </c>
      <c r="AC16" s="320">
        <v>13938</v>
      </c>
      <c r="AD16" s="321">
        <v>13356</v>
      </c>
      <c r="AE16" s="320">
        <f t="shared" si="0"/>
        <v>27294</v>
      </c>
      <c r="AF16" s="320">
        <v>32960</v>
      </c>
    </row>
    <row r="17" spans="1:32">
      <c r="B17" s="20"/>
      <c r="AA17" s="7"/>
      <c r="AB17" s="127" t="s">
        <v>132</v>
      </c>
      <c r="AC17" s="176">
        <v>13810</v>
      </c>
      <c r="AD17" s="174">
        <v>13074</v>
      </c>
      <c r="AE17" s="176">
        <f t="shared" si="0"/>
        <v>26884</v>
      </c>
      <c r="AF17" s="176">
        <v>29461</v>
      </c>
    </row>
    <row r="18" spans="1:32">
      <c r="B18" s="20"/>
      <c r="AA18" s="7"/>
      <c r="AB18" s="127" t="s">
        <v>133</v>
      </c>
      <c r="AC18" s="176">
        <v>15633</v>
      </c>
      <c r="AD18" s="174">
        <v>13963</v>
      </c>
      <c r="AE18" s="176">
        <f t="shared" si="0"/>
        <v>29596</v>
      </c>
      <c r="AF18" s="176">
        <v>32051</v>
      </c>
    </row>
    <row r="19" spans="1:32">
      <c r="B19" s="20"/>
      <c r="AA19" s="7"/>
      <c r="AB19" s="127" t="s">
        <v>228</v>
      </c>
      <c r="AC19" s="176">
        <v>13312</v>
      </c>
      <c r="AD19" s="174">
        <v>12218</v>
      </c>
      <c r="AE19" s="176">
        <f t="shared" si="0"/>
        <v>25530</v>
      </c>
      <c r="AF19" s="176">
        <v>27179</v>
      </c>
    </row>
    <row r="20" spans="1:32">
      <c r="B20" s="20"/>
      <c r="AA20" s="7"/>
      <c r="AB20" s="127" t="s">
        <v>135</v>
      </c>
      <c r="AC20" s="176">
        <v>18190</v>
      </c>
      <c r="AD20" s="174">
        <v>16212</v>
      </c>
      <c r="AE20" s="176">
        <f t="shared" si="0"/>
        <v>34402</v>
      </c>
      <c r="AF20" s="176">
        <v>34235</v>
      </c>
    </row>
    <row r="21" spans="1:32">
      <c r="B21" s="20"/>
      <c r="AA21" s="7"/>
      <c r="AB21" s="127" t="s">
        <v>136</v>
      </c>
      <c r="AC21" s="176">
        <v>15821</v>
      </c>
      <c r="AD21" s="174">
        <v>12976</v>
      </c>
      <c r="AE21" s="176">
        <f t="shared" si="0"/>
        <v>28797</v>
      </c>
      <c r="AF21" s="176">
        <v>34066</v>
      </c>
    </row>
    <row r="22" spans="1:32">
      <c r="B22" s="20"/>
      <c r="AA22" s="7"/>
      <c r="AB22" s="127" t="s">
        <v>137</v>
      </c>
      <c r="AC22" s="176">
        <v>13438</v>
      </c>
      <c r="AD22" s="174">
        <v>11114</v>
      </c>
      <c r="AE22" s="176">
        <f t="shared" si="0"/>
        <v>24552</v>
      </c>
      <c r="AF22" s="176">
        <v>31856</v>
      </c>
    </row>
    <row r="23" spans="1:32">
      <c r="B23" s="20"/>
      <c r="AA23" s="127"/>
      <c r="AB23" s="127" t="s">
        <v>138</v>
      </c>
      <c r="AC23" s="176">
        <v>12892</v>
      </c>
      <c r="AD23" s="174">
        <v>11486</v>
      </c>
      <c r="AE23" s="176">
        <f t="shared" si="0"/>
        <v>24378</v>
      </c>
      <c r="AF23" s="176">
        <v>38782</v>
      </c>
    </row>
    <row r="24" spans="1:32">
      <c r="B24" s="20"/>
      <c r="AA24" s="127"/>
      <c r="AB24" s="127" t="s">
        <v>139</v>
      </c>
      <c r="AC24" s="176">
        <v>11167</v>
      </c>
      <c r="AD24" s="174">
        <v>9508</v>
      </c>
      <c r="AE24" s="176">
        <f t="shared" si="0"/>
        <v>20675</v>
      </c>
      <c r="AF24" s="176">
        <v>31715</v>
      </c>
    </row>
    <row r="25" spans="1:32">
      <c r="B25" s="20"/>
      <c r="AA25" s="127"/>
      <c r="AB25" s="127" t="s">
        <v>140</v>
      </c>
      <c r="AC25" s="176">
        <v>12250</v>
      </c>
      <c r="AD25" s="174">
        <v>9969</v>
      </c>
      <c r="AE25" s="176">
        <f t="shared" si="0"/>
        <v>22219</v>
      </c>
      <c r="AF25" s="176">
        <v>33082</v>
      </c>
    </row>
    <row r="26" spans="1:32">
      <c r="B26" s="20"/>
      <c r="AA26" s="127"/>
      <c r="AB26" s="127" t="s">
        <v>141</v>
      </c>
      <c r="AC26" s="176">
        <v>14643</v>
      </c>
      <c r="AD26" s="174">
        <v>12255</v>
      </c>
      <c r="AE26" s="176">
        <f t="shared" si="0"/>
        <v>26898</v>
      </c>
      <c r="AF26" s="176">
        <v>31224</v>
      </c>
    </row>
    <row r="27" spans="1:32">
      <c r="B27" s="20"/>
      <c r="AA27" s="64"/>
      <c r="AB27" s="128" t="s">
        <v>142</v>
      </c>
      <c r="AC27" s="177">
        <v>12869</v>
      </c>
      <c r="AD27" s="175">
        <v>13189</v>
      </c>
      <c r="AE27" s="177">
        <f t="shared" si="0"/>
        <v>26058</v>
      </c>
      <c r="AF27" s="177">
        <v>34347</v>
      </c>
    </row>
    <row r="28" spans="1:32">
      <c r="B28" s="20"/>
      <c r="AA28" s="318" t="s">
        <v>229</v>
      </c>
      <c r="AB28" s="319" t="s">
        <v>143</v>
      </c>
      <c r="AC28" s="320">
        <v>13300</v>
      </c>
      <c r="AD28" s="321">
        <v>11661</v>
      </c>
      <c r="AE28" s="320">
        <f t="shared" si="0"/>
        <v>24961</v>
      </c>
      <c r="AF28" s="320">
        <v>34184</v>
      </c>
    </row>
    <row r="29" spans="1:32">
      <c r="A29" s="53"/>
      <c r="B29" s="20"/>
      <c r="AA29" s="7"/>
      <c r="AB29" s="127" t="s">
        <v>144</v>
      </c>
      <c r="AC29" s="176">
        <v>11645</v>
      </c>
      <c r="AD29" s="174">
        <v>11327</v>
      </c>
      <c r="AE29" s="176">
        <f t="shared" si="0"/>
        <v>22972</v>
      </c>
      <c r="AF29" s="176">
        <v>31879</v>
      </c>
    </row>
    <row r="30" spans="1:32">
      <c r="AA30" s="7"/>
      <c r="AB30" s="127" t="s">
        <v>145</v>
      </c>
      <c r="AC30" s="176">
        <v>13685</v>
      </c>
      <c r="AD30" s="174">
        <v>12591</v>
      </c>
      <c r="AE30" s="176">
        <f t="shared" si="0"/>
        <v>26276</v>
      </c>
      <c r="AF30" s="176">
        <v>32811</v>
      </c>
    </row>
    <row r="31" spans="1:32">
      <c r="AA31" s="7"/>
      <c r="AB31" s="127" t="s">
        <v>146</v>
      </c>
      <c r="AC31" s="176">
        <v>15721</v>
      </c>
      <c r="AD31" s="174">
        <v>12153</v>
      </c>
      <c r="AE31" s="176">
        <f t="shared" si="0"/>
        <v>27874</v>
      </c>
      <c r="AF31" s="176">
        <v>32586</v>
      </c>
    </row>
    <row r="32" spans="1:32">
      <c r="AA32" s="7"/>
      <c r="AB32" s="127" t="s">
        <v>147</v>
      </c>
      <c r="AC32" s="176">
        <v>15951</v>
      </c>
      <c r="AD32" s="174">
        <v>14078</v>
      </c>
      <c r="AE32" s="176">
        <f t="shared" si="0"/>
        <v>30029</v>
      </c>
      <c r="AF32" s="176">
        <v>33933</v>
      </c>
    </row>
    <row r="33" spans="27:32" s="16" customFormat="1">
      <c r="AA33" s="7"/>
      <c r="AB33" s="127" t="s">
        <v>148</v>
      </c>
      <c r="AC33" s="176">
        <v>15245</v>
      </c>
      <c r="AD33" s="174">
        <v>12391</v>
      </c>
      <c r="AE33" s="176">
        <f t="shared" si="0"/>
        <v>27636</v>
      </c>
      <c r="AF33" s="176">
        <v>33703</v>
      </c>
    </row>
    <row r="34" spans="27:32" s="16" customFormat="1">
      <c r="AA34" s="7"/>
      <c r="AB34" s="127" t="s">
        <v>149</v>
      </c>
      <c r="AC34" s="176">
        <v>12121</v>
      </c>
      <c r="AD34" s="174">
        <v>10446</v>
      </c>
      <c r="AE34" s="176">
        <f t="shared" si="0"/>
        <v>22567</v>
      </c>
      <c r="AF34" s="176">
        <v>33154</v>
      </c>
    </row>
    <row r="35" spans="27:32" s="16" customFormat="1">
      <c r="AA35" s="7"/>
      <c r="AB35" s="127" t="s">
        <v>150</v>
      </c>
      <c r="AC35" s="176">
        <v>14078</v>
      </c>
      <c r="AD35" s="174">
        <v>11021</v>
      </c>
      <c r="AE35" s="176">
        <f t="shared" si="0"/>
        <v>25099</v>
      </c>
      <c r="AF35" s="176">
        <v>40090</v>
      </c>
    </row>
    <row r="36" spans="27:32" s="16" customFormat="1">
      <c r="AA36" s="7"/>
      <c r="AB36" s="127" t="s">
        <v>151</v>
      </c>
      <c r="AC36" s="176">
        <v>9610</v>
      </c>
      <c r="AD36" s="174">
        <v>9279</v>
      </c>
      <c r="AE36" s="176">
        <f t="shared" si="0"/>
        <v>18889</v>
      </c>
      <c r="AF36" s="176">
        <v>31221</v>
      </c>
    </row>
    <row r="37" spans="27:32" s="16" customFormat="1">
      <c r="AA37" s="7"/>
      <c r="AB37" s="127" t="s">
        <v>152</v>
      </c>
      <c r="AC37" s="176">
        <v>13770</v>
      </c>
      <c r="AD37" s="174">
        <v>12293</v>
      </c>
      <c r="AE37" s="176">
        <f t="shared" si="0"/>
        <v>26063</v>
      </c>
      <c r="AF37" s="176">
        <v>36990</v>
      </c>
    </row>
    <row r="38" spans="27:32" s="16" customFormat="1">
      <c r="AA38" s="7"/>
      <c r="AB38" s="127" t="s">
        <v>153</v>
      </c>
      <c r="AC38" s="176">
        <v>12616</v>
      </c>
      <c r="AD38" s="174">
        <v>12261</v>
      </c>
      <c r="AE38" s="176">
        <f t="shared" si="0"/>
        <v>24877</v>
      </c>
      <c r="AF38" s="176">
        <v>32727</v>
      </c>
    </row>
    <row r="39" spans="27:32" s="16" customFormat="1">
      <c r="AA39" s="64"/>
      <c r="AB39" s="128" t="s">
        <v>154</v>
      </c>
      <c r="AC39" s="177">
        <v>11981</v>
      </c>
      <c r="AD39" s="175">
        <v>13764</v>
      </c>
      <c r="AE39" s="177">
        <f t="shared" si="0"/>
        <v>25745</v>
      </c>
      <c r="AF39" s="177">
        <v>34291</v>
      </c>
    </row>
    <row r="40" spans="27:32" s="16" customFormat="1">
      <c r="AA40" s="318">
        <v>2019</v>
      </c>
      <c r="AB40" s="322" t="s">
        <v>155</v>
      </c>
      <c r="AC40" s="320">
        <v>14015</v>
      </c>
      <c r="AD40" s="321">
        <v>14195</v>
      </c>
      <c r="AE40" s="320">
        <f t="shared" si="0"/>
        <v>28210</v>
      </c>
      <c r="AF40" s="320">
        <v>35538</v>
      </c>
    </row>
    <row r="41" spans="27:32" s="16" customFormat="1">
      <c r="AA41" s="7"/>
      <c r="AB41" s="127" t="s">
        <v>156</v>
      </c>
      <c r="AC41" s="176">
        <v>12351</v>
      </c>
      <c r="AD41" s="174">
        <v>12366</v>
      </c>
      <c r="AE41" s="176">
        <f t="shared" si="0"/>
        <v>24717</v>
      </c>
      <c r="AF41" s="176">
        <v>32002</v>
      </c>
    </row>
    <row r="42" spans="27:32" s="16" customFormat="1">
      <c r="AA42" s="7"/>
      <c r="AB42" s="127" t="s">
        <v>157</v>
      </c>
      <c r="AC42" s="176">
        <v>13935</v>
      </c>
      <c r="AD42" s="174">
        <v>13585</v>
      </c>
      <c r="AE42" s="176">
        <f t="shared" si="0"/>
        <v>27520</v>
      </c>
      <c r="AF42" s="176">
        <v>35125</v>
      </c>
    </row>
    <row r="43" spans="27:32" s="16" customFormat="1">
      <c r="AA43" s="7"/>
      <c r="AB43" s="127" t="s">
        <v>158</v>
      </c>
      <c r="AC43" s="176">
        <v>16328</v>
      </c>
      <c r="AD43" s="174">
        <v>13460</v>
      </c>
      <c r="AE43" s="176">
        <f t="shared" si="0"/>
        <v>29788</v>
      </c>
      <c r="AF43" s="176">
        <v>33333</v>
      </c>
    </row>
    <row r="44" spans="27:32" s="16" customFormat="1">
      <c r="AA44" s="7"/>
      <c r="AB44" s="127" t="s">
        <v>159</v>
      </c>
      <c r="AC44" s="176">
        <v>18705</v>
      </c>
      <c r="AD44" s="174">
        <v>14580</v>
      </c>
      <c r="AE44" s="176">
        <f t="shared" si="0"/>
        <v>33285</v>
      </c>
      <c r="AF44" s="176">
        <v>37329</v>
      </c>
    </row>
    <row r="45" spans="27:32" s="16" customFormat="1">
      <c r="AA45" s="7"/>
      <c r="AB45" s="127" t="s">
        <v>160</v>
      </c>
      <c r="AC45" s="176">
        <v>16517</v>
      </c>
      <c r="AD45" s="174">
        <v>13880</v>
      </c>
      <c r="AE45" s="176">
        <f t="shared" si="0"/>
        <v>30397</v>
      </c>
      <c r="AF45" s="176">
        <v>32892</v>
      </c>
    </row>
    <row r="46" spans="27:32" s="16" customFormat="1">
      <c r="AA46" s="22"/>
      <c r="AB46" s="127" t="s">
        <v>161</v>
      </c>
      <c r="AC46" s="176">
        <v>16789</v>
      </c>
      <c r="AD46" s="174">
        <v>11710</v>
      </c>
      <c r="AE46" s="176">
        <f t="shared" si="0"/>
        <v>28499</v>
      </c>
      <c r="AF46" s="176">
        <v>38929</v>
      </c>
    </row>
    <row r="47" spans="27:32" s="16" customFormat="1">
      <c r="AA47" s="22"/>
      <c r="AB47" s="127" t="s">
        <v>162</v>
      </c>
      <c r="AC47" s="176">
        <v>14110</v>
      </c>
      <c r="AD47" s="174">
        <v>12481</v>
      </c>
      <c r="AE47" s="176">
        <f>AC47+AD47</f>
        <v>26591</v>
      </c>
      <c r="AF47" s="176">
        <v>38783</v>
      </c>
    </row>
    <row r="48" spans="27:32" s="16" customFormat="1">
      <c r="AA48" s="22"/>
      <c r="AB48" s="127" t="s">
        <v>163</v>
      </c>
      <c r="AC48" s="176">
        <v>12855</v>
      </c>
      <c r="AD48" s="174">
        <v>9901</v>
      </c>
      <c r="AE48" s="176">
        <f t="shared" si="0"/>
        <v>22756</v>
      </c>
      <c r="AF48" s="176">
        <v>31836</v>
      </c>
    </row>
    <row r="49" spans="27:32">
      <c r="AA49" s="127"/>
      <c r="AB49" s="127" t="s">
        <v>164</v>
      </c>
      <c r="AC49" s="176">
        <v>17436</v>
      </c>
      <c r="AD49" s="174">
        <v>13052</v>
      </c>
      <c r="AE49" s="176">
        <f>AC49+AD49</f>
        <v>30488</v>
      </c>
      <c r="AF49" s="176">
        <v>34742</v>
      </c>
    </row>
    <row r="50" spans="27:32" ht="12.75" customHeight="1">
      <c r="AA50" s="127"/>
      <c r="AB50" s="127" t="s">
        <v>165</v>
      </c>
      <c r="AC50" s="176">
        <v>16757</v>
      </c>
      <c r="AD50" s="174">
        <v>14462</v>
      </c>
      <c r="AE50" s="176">
        <f>AC50+AD50</f>
        <v>31219</v>
      </c>
      <c r="AF50" s="176">
        <v>32556</v>
      </c>
    </row>
    <row r="51" spans="27:32" ht="12.75" customHeight="1">
      <c r="AA51" s="128"/>
      <c r="AB51" s="128" t="s">
        <v>230</v>
      </c>
      <c r="AC51" s="177">
        <v>16983</v>
      </c>
      <c r="AD51" s="175">
        <v>16230</v>
      </c>
      <c r="AE51" s="177">
        <f>AC51+AD51</f>
        <v>33213</v>
      </c>
      <c r="AF51" s="177">
        <v>38492</v>
      </c>
    </row>
    <row r="52" spans="27:32" ht="12.75" customHeight="1">
      <c r="AA52" s="318">
        <v>2020</v>
      </c>
      <c r="AB52" s="322" t="s">
        <v>167</v>
      </c>
      <c r="AC52" s="320">
        <v>16411</v>
      </c>
      <c r="AD52" s="323">
        <v>17195</v>
      </c>
      <c r="AE52" s="320">
        <f t="shared" ref="AE52:AE63" si="1">AC52+AD52</f>
        <v>33606</v>
      </c>
      <c r="AF52" s="320">
        <v>37959</v>
      </c>
    </row>
    <row r="53" spans="27:32">
      <c r="AA53" s="7"/>
      <c r="AB53" s="322" t="s">
        <v>168</v>
      </c>
      <c r="AC53" s="320">
        <v>16063</v>
      </c>
      <c r="AD53" s="320">
        <v>16929</v>
      </c>
      <c r="AE53" s="320">
        <f t="shared" si="1"/>
        <v>32992</v>
      </c>
      <c r="AF53" s="320">
        <v>34911</v>
      </c>
    </row>
    <row r="54" spans="27:32">
      <c r="AA54" s="7"/>
      <c r="AB54" s="322" t="s">
        <v>169</v>
      </c>
      <c r="AC54" s="320">
        <v>18115</v>
      </c>
      <c r="AD54" s="320">
        <v>16989</v>
      </c>
      <c r="AE54" s="320">
        <f t="shared" si="1"/>
        <v>35104</v>
      </c>
      <c r="AF54" s="320">
        <v>37707</v>
      </c>
    </row>
    <row r="55" spans="27:32">
      <c r="AA55" s="7"/>
      <c r="AB55" s="223">
        <v>43922</v>
      </c>
      <c r="AC55" s="320">
        <v>17896</v>
      </c>
      <c r="AD55" s="320">
        <v>13994</v>
      </c>
      <c r="AE55" s="320">
        <f t="shared" si="1"/>
        <v>31890</v>
      </c>
      <c r="AF55" s="320">
        <v>30756</v>
      </c>
    </row>
    <row r="56" spans="27:32">
      <c r="AA56" s="7"/>
      <c r="AB56" s="223">
        <v>43952</v>
      </c>
      <c r="AC56" s="320">
        <v>18599</v>
      </c>
      <c r="AD56" s="320">
        <v>15451</v>
      </c>
      <c r="AE56" s="320">
        <f t="shared" si="1"/>
        <v>34050</v>
      </c>
      <c r="AF56" s="320">
        <v>33398</v>
      </c>
    </row>
    <row r="57" spans="27:32">
      <c r="AA57" s="7"/>
      <c r="AB57" s="223">
        <v>43983</v>
      </c>
      <c r="AC57" s="320">
        <v>20469</v>
      </c>
      <c r="AD57" s="320">
        <v>16135</v>
      </c>
      <c r="AE57" s="320">
        <f t="shared" si="1"/>
        <v>36604</v>
      </c>
      <c r="AF57" s="320">
        <v>36442</v>
      </c>
    </row>
    <row r="58" spans="27:32">
      <c r="AA58" s="22"/>
      <c r="AB58" s="223">
        <v>44013</v>
      </c>
      <c r="AC58" s="320">
        <v>19550</v>
      </c>
      <c r="AD58" s="320">
        <v>14649</v>
      </c>
      <c r="AE58" s="320">
        <f t="shared" si="1"/>
        <v>34199</v>
      </c>
      <c r="AF58" s="320">
        <v>39624</v>
      </c>
    </row>
    <row r="59" spans="27:32">
      <c r="AA59" s="22"/>
      <c r="AB59" s="223">
        <v>44044</v>
      </c>
      <c r="AC59" s="320">
        <v>15174</v>
      </c>
      <c r="AD59" s="320">
        <v>13536</v>
      </c>
      <c r="AE59" s="320">
        <f t="shared" si="1"/>
        <v>28710</v>
      </c>
      <c r="AF59" s="320">
        <v>40021</v>
      </c>
    </row>
    <row r="60" spans="27:32">
      <c r="AA60" s="22"/>
      <c r="AB60" s="223">
        <v>44075</v>
      </c>
      <c r="AC60" s="320">
        <v>15653</v>
      </c>
      <c r="AD60" s="320">
        <v>15321</v>
      </c>
      <c r="AE60" s="320">
        <f t="shared" si="1"/>
        <v>30974</v>
      </c>
      <c r="AF60" s="320">
        <v>39216</v>
      </c>
    </row>
    <row r="61" spans="27:32">
      <c r="AA61" s="127"/>
      <c r="AB61" s="223">
        <v>44105</v>
      </c>
      <c r="AC61" s="320">
        <v>17452</v>
      </c>
      <c r="AD61" s="320">
        <v>14106</v>
      </c>
      <c r="AE61" s="320">
        <f t="shared" si="1"/>
        <v>31558</v>
      </c>
      <c r="AF61" s="320">
        <v>32572</v>
      </c>
    </row>
    <row r="62" spans="27:32">
      <c r="AA62" s="127"/>
      <c r="AB62" s="223">
        <v>44136</v>
      </c>
      <c r="AC62" s="320">
        <v>16882</v>
      </c>
      <c r="AD62" s="320">
        <v>15496</v>
      </c>
      <c r="AE62" s="320">
        <f t="shared" si="1"/>
        <v>32378</v>
      </c>
      <c r="AF62" s="320">
        <v>31351</v>
      </c>
    </row>
    <row r="63" spans="27:32">
      <c r="AA63" s="128"/>
      <c r="AB63" s="223">
        <v>44166</v>
      </c>
      <c r="AC63" s="128">
        <v>14781</v>
      </c>
      <c r="AD63" s="128">
        <v>18277</v>
      </c>
      <c r="AE63" s="320">
        <f t="shared" si="1"/>
        <v>33058</v>
      </c>
      <c r="AF63" s="320">
        <v>37633</v>
      </c>
    </row>
    <row r="64" spans="27:32">
      <c r="AA64" s="318">
        <v>2021</v>
      </c>
      <c r="AB64" s="322" t="s">
        <v>179</v>
      </c>
      <c r="AC64" s="320">
        <v>16093</v>
      </c>
      <c r="AD64" s="323">
        <v>14183</v>
      </c>
      <c r="AE64" s="320">
        <f t="shared" ref="AE64:AE75" si="2">AC64+AD64</f>
        <v>30276</v>
      </c>
      <c r="AF64" s="320">
        <v>33172</v>
      </c>
    </row>
    <row r="65" spans="27:32">
      <c r="AA65" s="7"/>
      <c r="AB65" s="322" t="s">
        <v>180</v>
      </c>
      <c r="AC65" s="320">
        <v>16417</v>
      </c>
      <c r="AD65" s="320">
        <v>14929</v>
      </c>
      <c r="AE65" s="320">
        <f t="shared" si="2"/>
        <v>31346</v>
      </c>
      <c r="AF65" s="320">
        <v>33514</v>
      </c>
    </row>
    <row r="66" spans="27:32">
      <c r="AA66" s="7"/>
      <c r="AB66" s="322" t="s">
        <v>181</v>
      </c>
      <c r="AC66" s="320">
        <v>19501</v>
      </c>
      <c r="AD66" s="320">
        <v>16608</v>
      </c>
      <c r="AE66" s="320">
        <f t="shared" si="2"/>
        <v>36109</v>
      </c>
      <c r="AF66" s="320">
        <v>37293</v>
      </c>
    </row>
    <row r="67" spans="27:32">
      <c r="AA67" s="7"/>
      <c r="AB67" s="223">
        <v>44287</v>
      </c>
      <c r="AC67" s="320">
        <v>14605</v>
      </c>
      <c r="AD67" s="320">
        <v>17985</v>
      </c>
      <c r="AE67" s="320">
        <f t="shared" si="2"/>
        <v>32590</v>
      </c>
      <c r="AF67" s="320">
        <v>32207</v>
      </c>
    </row>
    <row r="68" spans="27:32">
      <c r="AA68" s="7"/>
      <c r="AB68" s="223">
        <v>44317</v>
      </c>
      <c r="AC68" s="320">
        <v>19919</v>
      </c>
      <c r="AD68" s="320">
        <v>15129</v>
      </c>
      <c r="AE68" s="320">
        <f t="shared" si="2"/>
        <v>35048</v>
      </c>
      <c r="AF68" s="320">
        <v>32159</v>
      </c>
    </row>
    <row r="69" spans="27:32">
      <c r="AA69" s="7"/>
      <c r="AB69" s="223">
        <v>44348</v>
      </c>
      <c r="AC69" s="320">
        <v>22918</v>
      </c>
      <c r="AD69" s="320">
        <v>15784</v>
      </c>
      <c r="AE69" s="320">
        <f t="shared" si="2"/>
        <v>38702</v>
      </c>
      <c r="AF69" s="320">
        <v>33219</v>
      </c>
    </row>
    <row r="70" spans="27:32">
      <c r="AA70" s="22"/>
      <c r="AB70" s="223">
        <v>44378</v>
      </c>
      <c r="AC70" s="320">
        <v>19051</v>
      </c>
      <c r="AD70" s="320">
        <v>14213</v>
      </c>
      <c r="AE70" s="320">
        <f t="shared" si="2"/>
        <v>33264</v>
      </c>
      <c r="AF70" s="320">
        <v>32857</v>
      </c>
    </row>
    <row r="71" spans="27:32" ht="12.75" customHeight="1">
      <c r="AA71" s="22"/>
      <c r="AB71" s="223">
        <v>44409</v>
      </c>
      <c r="AC71" s="320">
        <v>17685</v>
      </c>
      <c r="AD71" s="320">
        <v>13477</v>
      </c>
      <c r="AE71" s="320">
        <f t="shared" si="2"/>
        <v>31162</v>
      </c>
      <c r="AF71" s="320">
        <v>35169</v>
      </c>
    </row>
    <row r="72" spans="27:32" ht="15">
      <c r="AA72" s="22"/>
      <c r="AB72" s="223">
        <v>44440</v>
      </c>
      <c r="AC72" s="347">
        <v>13940</v>
      </c>
      <c r="AD72" s="347">
        <v>11819</v>
      </c>
      <c r="AE72" s="320">
        <f t="shared" si="2"/>
        <v>25759</v>
      </c>
      <c r="AF72" s="347">
        <v>31024</v>
      </c>
    </row>
    <row r="73" spans="27:32">
      <c r="AA73" s="127"/>
      <c r="AB73" s="223">
        <v>44470</v>
      </c>
      <c r="AC73" s="320">
        <v>14308</v>
      </c>
      <c r="AD73" s="320">
        <v>10627</v>
      </c>
      <c r="AE73" s="320">
        <f t="shared" si="2"/>
        <v>24935</v>
      </c>
      <c r="AF73" s="320">
        <v>26185</v>
      </c>
    </row>
    <row r="74" spans="27:32">
      <c r="AA74" s="127"/>
      <c r="AB74" s="223">
        <v>44501</v>
      </c>
      <c r="AC74" s="320">
        <v>14435</v>
      </c>
      <c r="AD74" s="320">
        <v>13166</v>
      </c>
      <c r="AE74" s="320">
        <f t="shared" si="2"/>
        <v>27601</v>
      </c>
      <c r="AF74" s="320">
        <v>30271</v>
      </c>
    </row>
    <row r="75" spans="27:32">
      <c r="AA75" s="127"/>
      <c r="AB75" s="223">
        <v>44531</v>
      </c>
      <c r="AC75" s="320">
        <v>15563</v>
      </c>
      <c r="AD75" s="127">
        <v>14724</v>
      </c>
      <c r="AE75" s="320">
        <f t="shared" si="2"/>
        <v>30287</v>
      </c>
      <c r="AF75" s="320">
        <v>34226</v>
      </c>
    </row>
    <row r="76" spans="27:32">
      <c r="AA76" s="407">
        <v>2022</v>
      </c>
      <c r="AB76" s="408">
        <v>44562</v>
      </c>
      <c r="AC76" s="320">
        <v>13308</v>
      </c>
      <c r="AD76" s="320">
        <v>11779</v>
      </c>
      <c r="AE76" s="320">
        <f t="shared" ref="AE76:AE99" si="3">AC76+AD76</f>
        <v>25087</v>
      </c>
      <c r="AF76" s="320">
        <v>27772</v>
      </c>
    </row>
    <row r="77" spans="27:32">
      <c r="AA77" s="409"/>
      <c r="AB77" s="223">
        <v>44593</v>
      </c>
      <c r="AC77" s="320">
        <v>14360</v>
      </c>
      <c r="AD77" s="320">
        <v>11892</v>
      </c>
      <c r="AE77" s="320">
        <f t="shared" si="3"/>
        <v>26252</v>
      </c>
      <c r="AF77" s="320">
        <v>28627</v>
      </c>
    </row>
    <row r="78" spans="27:32">
      <c r="AA78" s="409"/>
      <c r="AB78" s="223">
        <v>44621</v>
      </c>
      <c r="AC78" s="320">
        <v>20163</v>
      </c>
      <c r="AD78" s="320">
        <v>15374</v>
      </c>
      <c r="AE78" s="320">
        <f t="shared" si="3"/>
        <v>35537</v>
      </c>
      <c r="AF78" s="320">
        <v>32630</v>
      </c>
    </row>
    <row r="79" spans="27:32">
      <c r="AA79" s="409"/>
      <c r="AB79" s="223">
        <v>44652</v>
      </c>
      <c r="AC79" s="320">
        <v>15664</v>
      </c>
      <c r="AD79" s="320">
        <v>11775</v>
      </c>
      <c r="AE79" s="320">
        <f t="shared" si="3"/>
        <v>27439</v>
      </c>
      <c r="AF79" s="320">
        <v>25206</v>
      </c>
    </row>
    <row r="80" spans="27:32" ht="15">
      <c r="AA80" s="409"/>
      <c r="AB80" s="223">
        <v>44682</v>
      </c>
      <c r="AC80" s="320">
        <v>20423</v>
      </c>
      <c r="AD80" s="366">
        <v>14254</v>
      </c>
      <c r="AE80" s="320">
        <f t="shared" si="3"/>
        <v>34677</v>
      </c>
      <c r="AF80" s="320">
        <v>28393</v>
      </c>
    </row>
    <row r="81" spans="27:32" ht="15">
      <c r="AA81" s="409"/>
      <c r="AB81" s="223">
        <v>44713</v>
      </c>
      <c r="AC81" s="320">
        <v>18987</v>
      </c>
      <c r="AD81" s="366">
        <v>13275</v>
      </c>
      <c r="AE81" s="320">
        <f t="shared" si="3"/>
        <v>32262</v>
      </c>
      <c r="AF81" s="410">
        <v>28704</v>
      </c>
    </row>
    <row r="82" spans="27:32">
      <c r="AA82" s="409"/>
      <c r="AB82" s="223">
        <v>44743</v>
      </c>
      <c r="AC82" s="320">
        <v>16041</v>
      </c>
      <c r="AD82" s="320">
        <v>12329</v>
      </c>
      <c r="AE82" s="320">
        <f t="shared" si="3"/>
        <v>28370</v>
      </c>
      <c r="AF82" s="320">
        <v>30413</v>
      </c>
    </row>
    <row r="83" spans="27:32">
      <c r="AA83" s="409"/>
      <c r="AB83" s="223">
        <v>44774</v>
      </c>
      <c r="AC83" s="320">
        <v>16730</v>
      </c>
      <c r="AD83" s="320">
        <v>15776</v>
      </c>
      <c r="AE83" s="320">
        <f t="shared" si="3"/>
        <v>32506</v>
      </c>
      <c r="AF83" s="320">
        <v>35669</v>
      </c>
    </row>
    <row r="84" spans="27:32">
      <c r="AA84" s="409"/>
      <c r="AB84" s="223">
        <v>44805</v>
      </c>
      <c r="AC84" s="320">
        <v>13423</v>
      </c>
      <c r="AD84" s="320">
        <v>11676</v>
      </c>
      <c r="AE84" s="320">
        <f t="shared" si="3"/>
        <v>25099</v>
      </c>
      <c r="AF84" s="320">
        <v>30321</v>
      </c>
    </row>
    <row r="85" spans="27:32">
      <c r="AA85" s="409"/>
      <c r="AB85" s="223">
        <v>44835</v>
      </c>
      <c r="AC85" s="320">
        <v>11316</v>
      </c>
      <c r="AD85" s="320">
        <v>10289</v>
      </c>
      <c r="AE85" s="320">
        <f t="shared" si="3"/>
        <v>21605</v>
      </c>
      <c r="AF85" s="320">
        <v>26321</v>
      </c>
    </row>
    <row r="86" spans="27:32">
      <c r="AA86" s="409"/>
      <c r="AB86" s="223">
        <v>44866</v>
      </c>
      <c r="AC86" s="320">
        <v>12834</v>
      </c>
      <c r="AD86" s="320">
        <v>12583</v>
      </c>
      <c r="AE86" s="320">
        <f t="shared" si="3"/>
        <v>25417</v>
      </c>
      <c r="AF86" s="320">
        <v>29022</v>
      </c>
    </row>
    <row r="87" spans="27:32">
      <c r="AA87" s="411"/>
      <c r="AB87" s="412">
        <v>44896</v>
      </c>
      <c r="AC87" s="413">
        <v>12796</v>
      </c>
      <c r="AD87" s="413">
        <v>14071</v>
      </c>
      <c r="AE87" s="413">
        <f t="shared" si="3"/>
        <v>26867</v>
      </c>
      <c r="AF87" s="413">
        <v>31499</v>
      </c>
    </row>
    <row r="88" spans="27:32">
      <c r="AA88" s="325">
        <v>2023</v>
      </c>
      <c r="AB88" s="414">
        <v>44927</v>
      </c>
      <c r="AC88" s="474">
        <v>12668</v>
      </c>
      <c r="AD88" s="474">
        <v>12343</v>
      </c>
      <c r="AE88" s="474">
        <f>AC88+AD88</f>
        <v>25011</v>
      </c>
      <c r="AF88" s="474">
        <v>29954</v>
      </c>
    </row>
    <row r="89" spans="27:32">
      <c r="AA89" s="22"/>
      <c r="AB89" s="412">
        <v>44958</v>
      </c>
      <c r="AC89" s="474">
        <v>12134</v>
      </c>
      <c r="AD89" s="474">
        <v>12392</v>
      </c>
      <c r="AE89" s="474">
        <f>AC89+AD89</f>
        <v>24526</v>
      </c>
      <c r="AF89" s="474">
        <v>28980</v>
      </c>
    </row>
    <row r="90" spans="27:32">
      <c r="AA90" s="22"/>
      <c r="AB90" s="412">
        <v>44986</v>
      </c>
      <c r="AC90" s="474">
        <v>17486</v>
      </c>
      <c r="AD90" s="474">
        <v>13784</v>
      </c>
      <c r="AE90" s="474">
        <f t="shared" si="3"/>
        <v>31270</v>
      </c>
      <c r="AF90" s="474">
        <v>31983</v>
      </c>
    </row>
    <row r="91" spans="27:32">
      <c r="AA91" s="22"/>
      <c r="AB91" s="412">
        <v>45017</v>
      </c>
      <c r="AC91" s="474">
        <v>16147</v>
      </c>
      <c r="AD91" s="474">
        <v>13030</v>
      </c>
      <c r="AE91" s="474">
        <f t="shared" si="3"/>
        <v>29177</v>
      </c>
      <c r="AF91" s="474">
        <v>25443</v>
      </c>
    </row>
    <row r="92" spans="27:32">
      <c r="AA92" s="22"/>
      <c r="AB92" s="412">
        <v>45047</v>
      </c>
      <c r="AC92" s="474">
        <v>19707</v>
      </c>
      <c r="AD92" s="474">
        <v>13845</v>
      </c>
      <c r="AE92" s="474">
        <f t="shared" si="3"/>
        <v>33552</v>
      </c>
      <c r="AF92" s="474">
        <v>29843</v>
      </c>
    </row>
    <row r="93" spans="27:32">
      <c r="AA93" s="22"/>
      <c r="AB93" s="412">
        <v>45078</v>
      </c>
      <c r="AC93" s="474">
        <v>15471</v>
      </c>
      <c r="AD93" s="474">
        <v>11971</v>
      </c>
      <c r="AE93" s="474">
        <f t="shared" si="3"/>
        <v>27442</v>
      </c>
      <c r="AF93" s="474">
        <v>27806</v>
      </c>
    </row>
    <row r="94" spans="27:32">
      <c r="AA94" s="22"/>
      <c r="AB94" s="412">
        <v>45108</v>
      </c>
      <c r="AC94" s="474">
        <v>15074</v>
      </c>
      <c r="AD94" s="474">
        <v>11113</v>
      </c>
      <c r="AE94" s="474">
        <f t="shared" si="3"/>
        <v>26187</v>
      </c>
      <c r="AF94" s="474">
        <v>29961</v>
      </c>
    </row>
    <row r="95" spans="27:32">
      <c r="AA95" s="22"/>
      <c r="AB95" s="412">
        <v>45139</v>
      </c>
      <c r="AC95" s="474">
        <v>15443</v>
      </c>
      <c r="AD95" s="474">
        <v>13497</v>
      </c>
      <c r="AE95" s="474">
        <f>AC95+AD95</f>
        <v>28940</v>
      </c>
      <c r="AF95" s="474">
        <v>34699</v>
      </c>
    </row>
    <row r="96" spans="27:32">
      <c r="AA96" s="22"/>
      <c r="AB96" s="412">
        <v>45170</v>
      </c>
      <c r="AC96" s="480"/>
      <c r="AD96" s="480"/>
      <c r="AE96" s="480">
        <f t="shared" si="3"/>
        <v>0</v>
      </c>
      <c r="AF96" s="480"/>
    </row>
    <row r="97" spans="27:32">
      <c r="AA97" s="22"/>
      <c r="AB97" s="412">
        <v>45200</v>
      </c>
      <c r="AC97" s="480"/>
      <c r="AD97" s="480"/>
      <c r="AE97" s="480">
        <f t="shared" si="3"/>
        <v>0</v>
      </c>
      <c r="AF97" s="480"/>
    </row>
    <row r="98" spans="27:32">
      <c r="AA98" s="22"/>
      <c r="AB98" s="412">
        <v>45231</v>
      </c>
      <c r="AC98" s="480"/>
      <c r="AD98" s="480"/>
      <c r="AE98" s="480">
        <f t="shared" si="3"/>
        <v>0</v>
      </c>
      <c r="AF98" s="480"/>
    </row>
    <row r="99" spans="27:32">
      <c r="AA99" s="21"/>
      <c r="AB99" s="412">
        <v>45261</v>
      </c>
      <c r="AC99" s="480"/>
      <c r="AD99" s="480"/>
      <c r="AE99" s="480">
        <f t="shared" si="3"/>
        <v>0</v>
      </c>
      <c r="AF99" s="480"/>
    </row>
  </sheetData>
  <mergeCells count="1">
    <mergeCell ref="AA2:AF2"/>
  </mergeCells>
  <phoneticPr fontId="101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2" orientation="landscape" r:id="rId1"/>
  <headerFooter>
    <oddHeader>&amp;L&amp;9ODEPA</oddHeader>
    <oddFooter>&amp;C&amp;9 10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3AAB5BF138114B9E2D87B64FCA5C4D" ma:contentTypeVersion="5" ma:contentTypeDescription="Crear nuevo documento." ma:contentTypeScope="" ma:versionID="7652bdd4321337199fcdba065b19d844">
  <xsd:schema xmlns:xsd="http://www.w3.org/2001/XMLSchema" xmlns:xs="http://www.w3.org/2001/XMLSchema" xmlns:p="http://schemas.microsoft.com/office/2006/metadata/properties" xmlns:ns2="15ddf43a-459c-4f01-bb35-6aa08d4e733e" xmlns:ns3="533fe9af-024c-4849-8dd3-9cb5a460a390" targetNamespace="http://schemas.microsoft.com/office/2006/metadata/properties" ma:root="true" ma:fieldsID="ea7425d06645428c8665507885536f91" ns2:_="" ns3:_="">
    <xsd:import namespace="15ddf43a-459c-4f01-bb35-6aa08d4e733e"/>
    <xsd:import namespace="533fe9af-024c-4849-8dd3-9cb5a460a3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df43a-459c-4f01-bb35-6aa08d4e7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fe9af-024c-4849-8dd3-9cb5a460a3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A06F70-F3AE-4A3E-B402-18B0E6CB9683}">
  <ds:schemaRefs>
    <ds:schemaRef ds:uri="http://purl.org/dc/dcmitype/"/>
    <ds:schemaRef ds:uri="15ddf43a-459c-4f01-bb35-6aa08d4e733e"/>
    <ds:schemaRef ds:uri="http://schemas.microsoft.com/office/infopath/2007/PartnerControls"/>
    <ds:schemaRef ds:uri="http://schemas.microsoft.com/office/2006/metadata/properties"/>
    <ds:schemaRef ds:uri="533fe9af-024c-4849-8dd3-9cb5a460a390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C4CF206-B2FB-484F-BE5E-7A0BEBDE3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ddf43a-459c-4f01-bb35-6aa08d4e733e"/>
    <ds:schemaRef ds:uri="533fe9af-024c-4849-8dd3-9cb5a460a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4FB52-931F-4828-8A1C-E29DFEF14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64</vt:i4>
      </vt:variant>
    </vt:vector>
  </HeadingPairs>
  <TitlesOfParts>
    <vt:vector size="100" baseType="lpstr">
      <vt:lpstr>Portada</vt:lpstr>
      <vt:lpstr>Introducción </vt:lpstr>
      <vt:lpstr>Indice</vt:lpstr>
      <vt:lpstr>Pág.5-C1</vt:lpstr>
      <vt:lpstr>Pág.6-C2</vt:lpstr>
      <vt:lpstr>Pág.7-C3</vt:lpstr>
      <vt:lpstr>Pág.8-G1</vt:lpstr>
      <vt:lpstr>Pág.9-G2</vt:lpstr>
      <vt:lpstr>Pag.10-G3 </vt:lpstr>
      <vt:lpstr>Pág.11-C4 </vt:lpstr>
      <vt:lpstr>Pág.12-C5 </vt:lpstr>
      <vt:lpstr>Pág.13-C6 </vt:lpstr>
      <vt:lpstr>Pág.14-G4</vt:lpstr>
      <vt:lpstr>Pág.15-G5</vt:lpstr>
      <vt:lpstr>Pág.16-G6</vt:lpstr>
      <vt:lpstr>Pág.17-G7</vt:lpstr>
      <vt:lpstr>Pág.18-C7</vt:lpstr>
      <vt:lpstr>Pág 19-C8</vt:lpstr>
      <vt:lpstr>Pág 20-C9</vt:lpstr>
      <vt:lpstr>Pág 21-C10</vt:lpstr>
      <vt:lpstr>Pág.22-C11 </vt:lpstr>
      <vt:lpstr>Pág.23-C12</vt:lpstr>
      <vt:lpstr>Pág.24-C13</vt:lpstr>
      <vt:lpstr>Pág.25-C14 </vt:lpstr>
      <vt:lpstr>Pág 26-C15</vt:lpstr>
      <vt:lpstr>Pág 27-C16</vt:lpstr>
      <vt:lpstr>Pág.28-C17 </vt:lpstr>
      <vt:lpstr>Pág.29-C18 </vt:lpstr>
      <vt:lpstr>Pág.30-C19 </vt:lpstr>
      <vt:lpstr>Pág.31-G8 </vt:lpstr>
      <vt:lpstr>Pág.32-C20  </vt:lpstr>
      <vt:lpstr>Pág.33-G9  </vt:lpstr>
      <vt:lpstr>Pág.34-C21</vt:lpstr>
      <vt:lpstr>Pág.35-C22</vt:lpstr>
      <vt:lpstr>Pág.36-C23</vt:lpstr>
      <vt:lpstr>Hoja1</vt:lpstr>
      <vt:lpstr>Indice!Área_de_impresión</vt:lpstr>
      <vt:lpstr>'Introducción '!Área_de_impresión</vt:lpstr>
      <vt:lpstr>'Pág 19-C8'!Área_de_impresión</vt:lpstr>
      <vt:lpstr>'Pág 20-C9'!Área_de_impresión</vt:lpstr>
      <vt:lpstr>'Pág 21-C10'!Área_de_impresión</vt:lpstr>
      <vt:lpstr>'Pág 26-C15'!Área_de_impresión</vt:lpstr>
      <vt:lpstr>'Pág 27-C16'!Área_de_impresión</vt:lpstr>
      <vt:lpstr>'Pag.10-G3 '!Área_de_impresión</vt:lpstr>
      <vt:lpstr>'Pág.11-C4 '!Área_de_impresión</vt:lpstr>
      <vt:lpstr>'Pág.12-C5 '!Área_de_impresión</vt:lpstr>
      <vt:lpstr>'Pág.13-C6 '!Área_de_impresión</vt:lpstr>
      <vt:lpstr>'Pág.14-G4'!Área_de_impresión</vt:lpstr>
      <vt:lpstr>'Pág.15-G5'!Área_de_impresión</vt:lpstr>
      <vt:lpstr>'Pág.16-G6'!Área_de_impresión</vt:lpstr>
      <vt:lpstr>'Pág.17-G7'!Área_de_impresión</vt:lpstr>
      <vt:lpstr>'Pág.18-C7'!Área_de_impresión</vt:lpstr>
      <vt:lpstr>'Pág.22-C11 '!Área_de_impresión</vt:lpstr>
      <vt:lpstr>'Pág.23-C12'!Área_de_impresión</vt:lpstr>
      <vt:lpstr>'Pág.24-C13'!Área_de_impresión</vt:lpstr>
      <vt:lpstr>'Pág.25-C14 '!Área_de_impresión</vt:lpstr>
      <vt:lpstr>'Pág.28-C17 '!Área_de_impresión</vt:lpstr>
      <vt:lpstr>'Pág.29-C18 '!Área_de_impresión</vt:lpstr>
      <vt:lpstr>'Pág.30-C19 '!Área_de_impresión</vt:lpstr>
      <vt:lpstr>'Pág.31-G8 '!Área_de_impresión</vt:lpstr>
      <vt:lpstr>'Pág.32-C20  '!Área_de_impresión</vt:lpstr>
      <vt:lpstr>'Pág.33-G9  '!Área_de_impresión</vt:lpstr>
      <vt:lpstr>'Pág.34-C21'!Área_de_impresión</vt:lpstr>
      <vt:lpstr>'Pág.35-C22'!Área_de_impresión</vt:lpstr>
      <vt:lpstr>'Pág.36-C23'!Área_de_impresión</vt:lpstr>
      <vt:lpstr>'Pág.5-C1'!Área_de_impresión</vt:lpstr>
      <vt:lpstr>'Pág.6-C2'!Área_de_impresión</vt:lpstr>
      <vt:lpstr>'Pág.7-C3'!Área_de_impresión</vt:lpstr>
      <vt:lpstr>'Pág.8-G1'!Área_de_impresión</vt:lpstr>
      <vt:lpstr>'Pág.9-G2'!Área_de_impresión</vt:lpstr>
      <vt:lpstr>Indice!Print_Area</vt:lpstr>
      <vt:lpstr>'Introducción '!Print_Area</vt:lpstr>
      <vt:lpstr>'Pág 19-C8'!Print_Area</vt:lpstr>
      <vt:lpstr>'Pág 20-C9'!Print_Area</vt:lpstr>
      <vt:lpstr>'Pág 21-C10'!Print_Area</vt:lpstr>
      <vt:lpstr>'Pág 26-C15'!Print_Area</vt:lpstr>
      <vt:lpstr>'Pág 27-C16'!Print_Area</vt:lpstr>
      <vt:lpstr>'Pag.10-G3 '!Print_Area</vt:lpstr>
      <vt:lpstr>'Pág.11-C4 '!Print_Area</vt:lpstr>
      <vt:lpstr>'Pág.12-C5 '!Print_Area</vt:lpstr>
      <vt:lpstr>'Pág.13-C6 '!Print_Area</vt:lpstr>
      <vt:lpstr>'Pág.14-G4'!Print_Area</vt:lpstr>
      <vt:lpstr>'Pág.15-G5'!Print_Area</vt:lpstr>
      <vt:lpstr>'Pág.16-G6'!Print_Area</vt:lpstr>
      <vt:lpstr>'Pág.17-G7'!Print_Area</vt:lpstr>
      <vt:lpstr>'Pág.18-C7'!Print_Area</vt:lpstr>
      <vt:lpstr>'Pág.22-C11 '!Print_Area</vt:lpstr>
      <vt:lpstr>'Pág.23-C12'!Print_Area</vt:lpstr>
      <vt:lpstr>'Pág.24-C13'!Print_Area</vt:lpstr>
      <vt:lpstr>'Pág.25-C14 '!Print_Area</vt:lpstr>
      <vt:lpstr>'Pág.28-C17 '!Print_Area</vt:lpstr>
      <vt:lpstr>'Pág.29-C18 '!Print_Area</vt:lpstr>
      <vt:lpstr>'Pág.30-C19 '!Print_Area</vt:lpstr>
      <vt:lpstr>'Pág.33-G9  '!Print_Area</vt:lpstr>
      <vt:lpstr>'Pág.5-C1'!Print_Area</vt:lpstr>
      <vt:lpstr>'Pág.6-C2'!Print_Area</vt:lpstr>
      <vt:lpstr>'Pág.7-C3'!Print_Area</vt:lpstr>
      <vt:lpstr>'Pág.8-G1'!Print_Area</vt:lpstr>
      <vt:lpstr>'Pág.9-G2'!Print_Area</vt:lpstr>
      <vt:lpstr>Portada!Print_Area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Oscar Fuentes Molina</cp:lastModifiedBy>
  <cp:revision/>
  <dcterms:created xsi:type="dcterms:W3CDTF">2008-09-03T13:25:47Z</dcterms:created>
  <dcterms:modified xsi:type="dcterms:W3CDTF">2023-10-24T14:55:21Z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0x0101009E3AAB5BF138114B9E2D87B64FCA5C4D</vt:lpwstr>
  </property>
</Properties>
</file>